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hatsapp Daily folder\APRIL-2026\"/>
    </mc:Choice>
  </mc:AlternateContent>
  <xr:revisionPtr revIDLastSave="0" documentId="13_ncr:1_{814DA7BF-FFC0-43C2-821B-359ADF3D1793}" xr6:coauthVersionLast="47" xr6:coauthVersionMax="47" xr10:uidLastSave="{00000000-0000-0000-0000-000000000000}"/>
  <bookViews>
    <workbookView xWindow="-108" yWindow="-108" windowWidth="23256" windowHeight="12456" tabRatio="659" activeTab="2" xr2:uid="{00000000-000D-0000-FFFF-FFFF00000000}"/>
  </bookViews>
  <sheets>
    <sheet name="ENTRY SHEET" sheetId="38" r:id="rId1"/>
    <sheet name="01" sheetId="1" r:id="rId2"/>
    <sheet name="02" sheetId="2" r:id="rId3"/>
    <sheet name="03" sheetId="40" r:id="rId4"/>
    <sheet name="04" sheetId="4" r:id="rId5"/>
    <sheet name="05" sheetId="5" r:id="rId6"/>
    <sheet name="06" sheetId="6" r:id="rId7"/>
    <sheet name="07" sheetId="7" r:id="rId8"/>
    <sheet name="08" sheetId="8" r:id="rId9"/>
    <sheet name="09" sheetId="9" r:id="rId10"/>
    <sheet name="10" sheetId="10" r:id="rId11"/>
    <sheet name="11" sheetId="35" r:id="rId12"/>
    <sheet name="12" sheetId="12" r:id="rId13"/>
    <sheet name="13" sheetId="36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23" r:id="rId24"/>
    <sheet name="24" sheetId="24" r:id="rId25"/>
    <sheet name="25" sheetId="25" r:id="rId26"/>
    <sheet name="26" sheetId="34" r:id="rId27"/>
    <sheet name="27" sheetId="27" r:id="rId28"/>
    <sheet name="28" sheetId="37" r:id="rId29"/>
    <sheet name="29" sheetId="29" r:id="rId30"/>
    <sheet name="30" sheetId="30" r:id="rId31"/>
    <sheet name="31" sheetId="33" r:id="rId32"/>
    <sheet name="SUMMARY" sheetId="32" r:id="rId33"/>
    <sheet name="HSD ISSUE" sheetId="41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_FilterDatabase" localSheetId="32" hidden="1">SUMMARY!$A$1:$AO$4</definedName>
    <definedName name="_xlnm.Print_Area" localSheetId="1">'01'!$A$2:$AR$105</definedName>
    <definedName name="_xlnm.Print_Area" localSheetId="2">'02'!$A$4:$AR$60</definedName>
    <definedName name="_xlnm.Print_Area" localSheetId="29">'29'!$A$1:$AO$63</definedName>
    <definedName name="_xlnm.Print_Area" localSheetId="31">'31'!$A$4:$C$104</definedName>
    <definedName name="_xlnm.Print_Area" localSheetId="32">SUMMARY!$A$5:$R$56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5" i="23" l="1"/>
  <c r="Y46" i="23"/>
  <c r="Y47" i="23"/>
  <c r="Y48" i="23"/>
  <c r="Y49" i="23"/>
  <c r="B6" i="41" l="1"/>
  <c r="B7" i="41"/>
  <c r="B8" i="41"/>
  <c r="B9" i="41"/>
  <c r="B10" i="41"/>
  <c r="B11" i="41"/>
  <c r="B12" i="41"/>
  <c r="AG12" i="41" s="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AG29" i="41" s="1"/>
  <c r="B30" i="41"/>
  <c r="B31" i="41"/>
  <c r="B32" i="41"/>
  <c r="B33" i="41"/>
  <c r="B34" i="41"/>
  <c r="B35" i="41"/>
  <c r="B36" i="41"/>
  <c r="B37" i="41"/>
  <c r="AG37" i="41" s="1"/>
  <c r="B38" i="41"/>
  <c r="B39" i="41"/>
  <c r="B40" i="41"/>
  <c r="B41" i="41"/>
  <c r="B42" i="41"/>
  <c r="B43" i="41"/>
  <c r="B44" i="41"/>
  <c r="B45" i="41"/>
  <c r="AG45" i="41" s="1"/>
  <c r="B46" i="41"/>
  <c r="AG46" i="41" s="1"/>
  <c r="B47" i="41"/>
  <c r="AG47" i="41" s="1"/>
  <c r="B48" i="41"/>
  <c r="B49" i="41"/>
  <c r="AG49" i="41" s="1"/>
  <c r="B50" i="41"/>
  <c r="B51" i="41"/>
  <c r="B52" i="41"/>
  <c r="B53" i="41"/>
  <c r="AG53" i="41" s="1"/>
  <c r="B54" i="41"/>
  <c r="AG54" i="41" s="1"/>
  <c r="B55" i="41"/>
  <c r="B56" i="41"/>
  <c r="B57" i="41"/>
  <c r="B58" i="41"/>
  <c r="B59" i="41"/>
  <c r="B60" i="41"/>
  <c r="B61" i="41"/>
  <c r="AG61" i="41" s="1"/>
  <c r="B62" i="41"/>
  <c r="AG62" i="41" s="1"/>
  <c r="B63" i="41"/>
  <c r="B64" i="41"/>
  <c r="B65" i="41"/>
  <c r="B66" i="41"/>
  <c r="B67" i="41"/>
  <c r="B68" i="41"/>
  <c r="B69" i="41"/>
  <c r="AG69" i="41" s="1"/>
  <c r="B70" i="41"/>
  <c r="AG70" i="41" s="1"/>
  <c r="B71" i="41"/>
  <c r="B72" i="41"/>
  <c r="B73" i="41"/>
  <c r="B74" i="41"/>
  <c r="B75" i="41"/>
  <c r="B76" i="41"/>
  <c r="AG76" i="41" s="1"/>
  <c r="B77" i="41"/>
  <c r="AG77" i="41" s="1"/>
  <c r="B78" i="41"/>
  <c r="AG78" i="41" s="1"/>
  <c r="B79" i="41"/>
  <c r="AG79" i="41" s="1"/>
  <c r="B80" i="41"/>
  <c r="B81" i="41"/>
  <c r="B82" i="41"/>
  <c r="B83" i="41"/>
  <c r="B84" i="41"/>
  <c r="AG84" i="41" s="1"/>
  <c r="B85" i="41"/>
  <c r="AG85" i="41" s="1"/>
  <c r="B86" i="41"/>
  <c r="AG86" i="41" s="1"/>
  <c r="B87" i="41"/>
  <c r="B88" i="41"/>
  <c r="B89" i="41"/>
  <c r="B90" i="41"/>
  <c r="B91" i="41"/>
  <c r="B92" i="41"/>
  <c r="AG92" i="41" s="1"/>
  <c r="B93" i="41"/>
  <c r="AG93" i="41" s="1"/>
  <c r="B94" i="41"/>
  <c r="AG94" i="41" s="1"/>
  <c r="B95" i="41"/>
  <c r="B96" i="41"/>
  <c r="B97" i="41"/>
  <c r="B98" i="41"/>
  <c r="B99" i="41"/>
  <c r="B5" i="41"/>
  <c r="AG5" i="41"/>
  <c r="C6" i="41"/>
  <c r="D6" i="41"/>
  <c r="E6" i="41"/>
  <c r="F6" i="41"/>
  <c r="G6" i="41"/>
  <c r="H6" i="41"/>
  <c r="I6" i="41"/>
  <c r="J6" i="41"/>
  <c r="K6" i="41"/>
  <c r="L6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AG6" i="41"/>
  <c r="C7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AG7" i="41"/>
  <c r="C8" i="41"/>
  <c r="D8" i="41"/>
  <c r="E8" i="41"/>
  <c r="F8" i="41"/>
  <c r="G8" i="41"/>
  <c r="H8" i="41"/>
  <c r="I8" i="41"/>
  <c r="J8" i="41"/>
  <c r="K8" i="41"/>
  <c r="L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B8" i="41"/>
  <c r="AC8" i="41"/>
  <c r="AD8" i="41"/>
  <c r="AE8" i="41"/>
  <c r="AF8" i="41"/>
  <c r="AG8" i="41"/>
  <c r="C9" i="41"/>
  <c r="D9" i="41"/>
  <c r="E9" i="41"/>
  <c r="F9" i="41"/>
  <c r="G9" i="41"/>
  <c r="H9" i="41"/>
  <c r="I9" i="41"/>
  <c r="J9" i="41"/>
  <c r="K9" i="41"/>
  <c r="L9" i="41"/>
  <c r="M9" i="41"/>
  <c r="N9" i="41"/>
  <c r="O9" i="41"/>
  <c r="P9" i="41"/>
  <c r="Q9" i="41"/>
  <c r="R9" i="41"/>
  <c r="S9" i="41"/>
  <c r="T9" i="41"/>
  <c r="U9" i="41"/>
  <c r="V9" i="41"/>
  <c r="W9" i="41"/>
  <c r="X9" i="41"/>
  <c r="Y9" i="41"/>
  <c r="Z9" i="41"/>
  <c r="AA9" i="41"/>
  <c r="AB9" i="41"/>
  <c r="AC9" i="41"/>
  <c r="AD9" i="41"/>
  <c r="AE9" i="41"/>
  <c r="AF9" i="41"/>
  <c r="AG9" i="41"/>
  <c r="C10" i="41"/>
  <c r="D10" i="41"/>
  <c r="E10" i="41"/>
  <c r="F10" i="41"/>
  <c r="G10" i="41"/>
  <c r="H10" i="41"/>
  <c r="I10" i="41"/>
  <c r="J10" i="41"/>
  <c r="K10" i="41"/>
  <c r="L10" i="41"/>
  <c r="M10" i="41"/>
  <c r="N10" i="41"/>
  <c r="O10" i="41"/>
  <c r="P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AG10" i="41"/>
  <c r="C11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AG11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C13" i="41"/>
  <c r="D13" i="41"/>
  <c r="E13" i="41"/>
  <c r="F13" i="41"/>
  <c r="G13" i="41"/>
  <c r="H13" i="41"/>
  <c r="I13" i="41"/>
  <c r="J13" i="41"/>
  <c r="K13" i="41"/>
  <c r="L13" i="41"/>
  <c r="M13" i="41"/>
  <c r="N13" i="41"/>
  <c r="O13" i="41"/>
  <c r="P13" i="41"/>
  <c r="Q13" i="41"/>
  <c r="R13" i="41"/>
  <c r="S13" i="41"/>
  <c r="T13" i="41"/>
  <c r="U13" i="41"/>
  <c r="V13" i="41"/>
  <c r="W13" i="41"/>
  <c r="X13" i="41"/>
  <c r="Y13" i="41"/>
  <c r="Z13" i="41"/>
  <c r="AA13" i="41"/>
  <c r="AB13" i="41"/>
  <c r="AC13" i="41"/>
  <c r="AD13" i="41"/>
  <c r="AE13" i="41"/>
  <c r="AF13" i="41"/>
  <c r="AG13" i="41"/>
  <c r="C14" i="41"/>
  <c r="D14" i="41"/>
  <c r="E14" i="41"/>
  <c r="F14" i="41"/>
  <c r="G14" i="41"/>
  <c r="H14" i="41"/>
  <c r="I14" i="41"/>
  <c r="J14" i="41"/>
  <c r="K14" i="41"/>
  <c r="L14" i="41"/>
  <c r="M14" i="41"/>
  <c r="N14" i="41"/>
  <c r="O14" i="41"/>
  <c r="P14" i="41"/>
  <c r="Q14" i="41"/>
  <c r="R14" i="41"/>
  <c r="S14" i="41"/>
  <c r="T14" i="41"/>
  <c r="U14" i="41"/>
  <c r="V14" i="41"/>
  <c r="W14" i="41"/>
  <c r="X14" i="41"/>
  <c r="Y14" i="41"/>
  <c r="Z14" i="41"/>
  <c r="AA14" i="41"/>
  <c r="AB14" i="41"/>
  <c r="AC14" i="41"/>
  <c r="AD14" i="41"/>
  <c r="AE14" i="41"/>
  <c r="AF14" i="41"/>
  <c r="AG14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AG15" i="41"/>
  <c r="C16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AG16" i="41"/>
  <c r="C17" i="41"/>
  <c r="D17" i="41"/>
  <c r="E17" i="41"/>
  <c r="F17" i="41"/>
  <c r="G17" i="41"/>
  <c r="H17" i="41"/>
  <c r="I17" i="41"/>
  <c r="J17" i="41"/>
  <c r="K17" i="41"/>
  <c r="L17" i="41"/>
  <c r="M17" i="41"/>
  <c r="N17" i="41"/>
  <c r="O17" i="41"/>
  <c r="P17" i="41"/>
  <c r="Q17" i="41"/>
  <c r="R17" i="41"/>
  <c r="S17" i="41"/>
  <c r="T17" i="41"/>
  <c r="U17" i="41"/>
  <c r="V17" i="41"/>
  <c r="W17" i="41"/>
  <c r="X17" i="41"/>
  <c r="Y17" i="41"/>
  <c r="Z17" i="41"/>
  <c r="AA17" i="41"/>
  <c r="AB17" i="41"/>
  <c r="AC17" i="41"/>
  <c r="AD17" i="41"/>
  <c r="AE17" i="41"/>
  <c r="AF17" i="41"/>
  <c r="AG17" i="41"/>
  <c r="C18" i="41"/>
  <c r="D18" i="41"/>
  <c r="E18" i="41"/>
  <c r="F18" i="41"/>
  <c r="G18" i="41"/>
  <c r="H18" i="41"/>
  <c r="I18" i="41"/>
  <c r="J18" i="41"/>
  <c r="K18" i="41"/>
  <c r="L18" i="41"/>
  <c r="M18" i="41"/>
  <c r="N18" i="41"/>
  <c r="O18" i="41"/>
  <c r="P18" i="41"/>
  <c r="Q18" i="41"/>
  <c r="R18" i="41"/>
  <c r="S18" i="41"/>
  <c r="T18" i="41"/>
  <c r="U18" i="41"/>
  <c r="V18" i="41"/>
  <c r="W18" i="41"/>
  <c r="X18" i="41"/>
  <c r="Y18" i="41"/>
  <c r="Z18" i="41"/>
  <c r="AA18" i="41"/>
  <c r="AB18" i="41"/>
  <c r="AC18" i="41"/>
  <c r="AD18" i="41"/>
  <c r="AE18" i="41"/>
  <c r="AF18" i="41"/>
  <c r="AG18" i="41"/>
  <c r="C19" i="41"/>
  <c r="D19" i="41"/>
  <c r="E19" i="41"/>
  <c r="F19" i="41"/>
  <c r="G19" i="41"/>
  <c r="H19" i="41"/>
  <c r="I19" i="41"/>
  <c r="J19" i="41"/>
  <c r="K19" i="41"/>
  <c r="L19" i="41"/>
  <c r="M19" i="41"/>
  <c r="N19" i="41"/>
  <c r="O19" i="41"/>
  <c r="P19" i="41"/>
  <c r="Q19" i="41"/>
  <c r="R19" i="41"/>
  <c r="S19" i="41"/>
  <c r="T19" i="41"/>
  <c r="U19" i="41"/>
  <c r="V19" i="41"/>
  <c r="W19" i="41"/>
  <c r="X19" i="41"/>
  <c r="Y19" i="41"/>
  <c r="Z19" i="41"/>
  <c r="AA19" i="41"/>
  <c r="AB19" i="41"/>
  <c r="AC19" i="41"/>
  <c r="AD19" i="41"/>
  <c r="AE19" i="41"/>
  <c r="AF19" i="41"/>
  <c r="AG19" i="41"/>
  <c r="C20" i="41"/>
  <c r="D20" i="41"/>
  <c r="E20" i="41"/>
  <c r="F20" i="41"/>
  <c r="G20" i="41"/>
  <c r="H20" i="41"/>
  <c r="I20" i="41"/>
  <c r="J20" i="41"/>
  <c r="K20" i="41"/>
  <c r="L20" i="41"/>
  <c r="M20" i="41"/>
  <c r="N20" i="41"/>
  <c r="O20" i="41"/>
  <c r="P20" i="41"/>
  <c r="Q20" i="41"/>
  <c r="R20" i="41"/>
  <c r="S20" i="41"/>
  <c r="T20" i="41"/>
  <c r="U20" i="41"/>
  <c r="V20" i="41"/>
  <c r="W20" i="41"/>
  <c r="X20" i="41"/>
  <c r="Y20" i="41"/>
  <c r="Z20" i="41"/>
  <c r="AA20" i="41"/>
  <c r="AB20" i="41"/>
  <c r="AC20" i="41"/>
  <c r="AD20" i="41"/>
  <c r="AE20" i="41"/>
  <c r="AF20" i="41"/>
  <c r="AG20" i="41"/>
  <c r="C21" i="41"/>
  <c r="D21" i="41"/>
  <c r="E21" i="41"/>
  <c r="F21" i="41"/>
  <c r="G21" i="41"/>
  <c r="H21" i="41"/>
  <c r="I21" i="41"/>
  <c r="J21" i="41"/>
  <c r="K21" i="41"/>
  <c r="L21" i="41"/>
  <c r="M21" i="41"/>
  <c r="N21" i="41"/>
  <c r="O21" i="41"/>
  <c r="P21" i="41"/>
  <c r="Q21" i="41"/>
  <c r="R21" i="41"/>
  <c r="S21" i="41"/>
  <c r="T21" i="41"/>
  <c r="U21" i="41"/>
  <c r="V21" i="41"/>
  <c r="W21" i="41"/>
  <c r="X21" i="41"/>
  <c r="Y21" i="41"/>
  <c r="Z21" i="41"/>
  <c r="AA21" i="41"/>
  <c r="AB21" i="41"/>
  <c r="AC21" i="41"/>
  <c r="AD21" i="41"/>
  <c r="AE21" i="41"/>
  <c r="AF21" i="41"/>
  <c r="AG21" i="41"/>
  <c r="C22" i="41"/>
  <c r="D22" i="41"/>
  <c r="E22" i="41"/>
  <c r="F22" i="41"/>
  <c r="G22" i="41"/>
  <c r="H22" i="41"/>
  <c r="I22" i="41"/>
  <c r="J22" i="41"/>
  <c r="K22" i="41"/>
  <c r="L22" i="41"/>
  <c r="M22" i="41"/>
  <c r="N22" i="41"/>
  <c r="O22" i="41"/>
  <c r="P22" i="41"/>
  <c r="Q22" i="41"/>
  <c r="R22" i="41"/>
  <c r="S22" i="41"/>
  <c r="T22" i="41"/>
  <c r="U22" i="41"/>
  <c r="V22" i="41"/>
  <c r="W22" i="41"/>
  <c r="X22" i="41"/>
  <c r="Y22" i="41"/>
  <c r="Z22" i="41"/>
  <c r="AA22" i="41"/>
  <c r="AB22" i="41"/>
  <c r="AC22" i="41"/>
  <c r="AD22" i="41"/>
  <c r="AE22" i="41"/>
  <c r="AF22" i="41"/>
  <c r="AG22" i="41"/>
  <c r="C23" i="41"/>
  <c r="D23" i="41"/>
  <c r="E23" i="41"/>
  <c r="F23" i="41"/>
  <c r="G23" i="41"/>
  <c r="H23" i="41"/>
  <c r="I23" i="41"/>
  <c r="J23" i="41"/>
  <c r="K23" i="41"/>
  <c r="L23" i="41"/>
  <c r="M23" i="41"/>
  <c r="N23" i="41"/>
  <c r="O23" i="41"/>
  <c r="P23" i="41"/>
  <c r="Q23" i="41"/>
  <c r="R23" i="41"/>
  <c r="S23" i="41"/>
  <c r="T23" i="41"/>
  <c r="U23" i="41"/>
  <c r="V23" i="41"/>
  <c r="W23" i="41"/>
  <c r="X23" i="41"/>
  <c r="Y23" i="41"/>
  <c r="Z23" i="41"/>
  <c r="AA23" i="41"/>
  <c r="AB23" i="41"/>
  <c r="AC23" i="41"/>
  <c r="AD23" i="41"/>
  <c r="AE23" i="41"/>
  <c r="AF23" i="41"/>
  <c r="AG23" i="41"/>
  <c r="C24" i="41"/>
  <c r="D24" i="41"/>
  <c r="E24" i="41"/>
  <c r="F24" i="41"/>
  <c r="G24" i="41"/>
  <c r="H24" i="41"/>
  <c r="I24" i="41"/>
  <c r="J24" i="41"/>
  <c r="K24" i="41"/>
  <c r="L24" i="41"/>
  <c r="M24" i="41"/>
  <c r="N24" i="41"/>
  <c r="O24" i="41"/>
  <c r="P24" i="41"/>
  <c r="Q24" i="41"/>
  <c r="R24" i="41"/>
  <c r="S24" i="41"/>
  <c r="T24" i="41"/>
  <c r="U24" i="41"/>
  <c r="V24" i="41"/>
  <c r="W24" i="41"/>
  <c r="X24" i="41"/>
  <c r="Y24" i="41"/>
  <c r="Z24" i="41"/>
  <c r="AA24" i="41"/>
  <c r="AB24" i="41"/>
  <c r="AC24" i="41"/>
  <c r="AD24" i="41"/>
  <c r="AE24" i="41"/>
  <c r="AF24" i="41"/>
  <c r="AG24" i="41"/>
  <c r="C25" i="41"/>
  <c r="D25" i="41"/>
  <c r="E25" i="41"/>
  <c r="F25" i="41"/>
  <c r="G25" i="41"/>
  <c r="H25" i="41"/>
  <c r="I25" i="41"/>
  <c r="J25" i="41"/>
  <c r="K25" i="41"/>
  <c r="L25" i="41"/>
  <c r="M25" i="41"/>
  <c r="N25" i="41"/>
  <c r="O25" i="41"/>
  <c r="P25" i="41"/>
  <c r="Q25" i="41"/>
  <c r="R25" i="41"/>
  <c r="S25" i="41"/>
  <c r="T25" i="41"/>
  <c r="U25" i="41"/>
  <c r="V25" i="41"/>
  <c r="W25" i="41"/>
  <c r="X25" i="41"/>
  <c r="Y25" i="41"/>
  <c r="Z25" i="41"/>
  <c r="AA25" i="41"/>
  <c r="AB25" i="41"/>
  <c r="AC25" i="41"/>
  <c r="AD25" i="41"/>
  <c r="AE25" i="41"/>
  <c r="AF25" i="41"/>
  <c r="AG25" i="41"/>
  <c r="C26" i="41"/>
  <c r="D26" i="41"/>
  <c r="E26" i="41"/>
  <c r="F26" i="41"/>
  <c r="G26" i="41"/>
  <c r="H26" i="41"/>
  <c r="I26" i="41"/>
  <c r="J26" i="41"/>
  <c r="K26" i="41"/>
  <c r="L26" i="41"/>
  <c r="M26" i="41"/>
  <c r="N26" i="41"/>
  <c r="O26" i="41"/>
  <c r="P26" i="41"/>
  <c r="Q26" i="41"/>
  <c r="R26" i="41"/>
  <c r="S26" i="41"/>
  <c r="T26" i="41"/>
  <c r="U26" i="41"/>
  <c r="V26" i="41"/>
  <c r="W26" i="41"/>
  <c r="X26" i="41"/>
  <c r="Y26" i="41"/>
  <c r="Z26" i="41"/>
  <c r="AA26" i="41"/>
  <c r="AB26" i="41"/>
  <c r="AC26" i="41"/>
  <c r="AD26" i="41"/>
  <c r="AE26" i="41"/>
  <c r="AF26" i="41"/>
  <c r="AG26" i="41"/>
  <c r="C27" i="41"/>
  <c r="D27" i="41"/>
  <c r="E27" i="41"/>
  <c r="F27" i="41"/>
  <c r="G27" i="41"/>
  <c r="H27" i="41"/>
  <c r="I27" i="41"/>
  <c r="J27" i="41"/>
  <c r="K27" i="41"/>
  <c r="L27" i="41"/>
  <c r="M27" i="41"/>
  <c r="N27" i="41"/>
  <c r="O27" i="41"/>
  <c r="P27" i="41"/>
  <c r="Q27" i="41"/>
  <c r="R27" i="41"/>
  <c r="S27" i="41"/>
  <c r="T27" i="41"/>
  <c r="U27" i="41"/>
  <c r="V27" i="41"/>
  <c r="W27" i="41"/>
  <c r="X27" i="41"/>
  <c r="Y27" i="41"/>
  <c r="Z27" i="41"/>
  <c r="AA27" i="41"/>
  <c r="AB27" i="41"/>
  <c r="AC27" i="41"/>
  <c r="AD27" i="41"/>
  <c r="AE27" i="41"/>
  <c r="AF27" i="41"/>
  <c r="AG27" i="41"/>
  <c r="C28" i="41"/>
  <c r="D28" i="41"/>
  <c r="E28" i="41"/>
  <c r="F28" i="41"/>
  <c r="G28" i="41"/>
  <c r="H28" i="41"/>
  <c r="I28" i="41"/>
  <c r="J28" i="41"/>
  <c r="K28" i="41"/>
  <c r="L28" i="41"/>
  <c r="M28" i="41"/>
  <c r="N28" i="41"/>
  <c r="O28" i="41"/>
  <c r="P28" i="41"/>
  <c r="Q28" i="41"/>
  <c r="R28" i="41"/>
  <c r="S28" i="41"/>
  <c r="T28" i="41"/>
  <c r="U28" i="41"/>
  <c r="V28" i="41"/>
  <c r="W28" i="41"/>
  <c r="X28" i="41"/>
  <c r="Y28" i="41"/>
  <c r="Z28" i="41"/>
  <c r="AA28" i="41"/>
  <c r="AB28" i="41"/>
  <c r="AC28" i="41"/>
  <c r="AD28" i="41"/>
  <c r="AE28" i="41"/>
  <c r="AF28" i="41"/>
  <c r="AG28" i="41"/>
  <c r="C29" i="41"/>
  <c r="D29" i="41"/>
  <c r="E29" i="41"/>
  <c r="F29" i="41"/>
  <c r="G29" i="41"/>
  <c r="H29" i="41"/>
  <c r="I29" i="41"/>
  <c r="J29" i="41"/>
  <c r="K29" i="41"/>
  <c r="L29" i="41"/>
  <c r="M29" i="41"/>
  <c r="N29" i="41"/>
  <c r="O29" i="41"/>
  <c r="P29" i="41"/>
  <c r="Q29" i="41"/>
  <c r="R29" i="41"/>
  <c r="S29" i="41"/>
  <c r="T29" i="41"/>
  <c r="U29" i="41"/>
  <c r="V29" i="41"/>
  <c r="W29" i="41"/>
  <c r="X29" i="41"/>
  <c r="Y29" i="41"/>
  <c r="Z29" i="41"/>
  <c r="AA29" i="41"/>
  <c r="AB29" i="41"/>
  <c r="AC29" i="41"/>
  <c r="AD29" i="41"/>
  <c r="AE29" i="41"/>
  <c r="AF29" i="41"/>
  <c r="C30" i="41"/>
  <c r="D30" i="41"/>
  <c r="E30" i="41"/>
  <c r="F30" i="41"/>
  <c r="G30" i="41"/>
  <c r="H30" i="41"/>
  <c r="I30" i="41"/>
  <c r="J30" i="41"/>
  <c r="K30" i="41"/>
  <c r="L30" i="41"/>
  <c r="M30" i="41"/>
  <c r="N30" i="41"/>
  <c r="O30" i="41"/>
  <c r="P30" i="41"/>
  <c r="Q30" i="41"/>
  <c r="R30" i="41"/>
  <c r="S30" i="41"/>
  <c r="T30" i="41"/>
  <c r="U30" i="41"/>
  <c r="V30" i="41"/>
  <c r="W30" i="41"/>
  <c r="X30" i="41"/>
  <c r="Y30" i="41"/>
  <c r="Z30" i="41"/>
  <c r="AA30" i="41"/>
  <c r="AB30" i="41"/>
  <c r="AC30" i="41"/>
  <c r="AD30" i="41"/>
  <c r="AE30" i="41"/>
  <c r="AF30" i="41"/>
  <c r="AG30" i="41"/>
  <c r="C31" i="41"/>
  <c r="D31" i="41"/>
  <c r="E31" i="41"/>
  <c r="F31" i="41"/>
  <c r="G31" i="41"/>
  <c r="H31" i="41"/>
  <c r="I31" i="41"/>
  <c r="J31" i="41"/>
  <c r="K31" i="41"/>
  <c r="L31" i="41"/>
  <c r="M31" i="41"/>
  <c r="N31" i="41"/>
  <c r="O31" i="41"/>
  <c r="P31" i="41"/>
  <c r="Q31" i="41"/>
  <c r="R31" i="41"/>
  <c r="S31" i="41"/>
  <c r="T31" i="41"/>
  <c r="U31" i="41"/>
  <c r="V31" i="41"/>
  <c r="W31" i="41"/>
  <c r="X31" i="41"/>
  <c r="Y31" i="41"/>
  <c r="Z31" i="41"/>
  <c r="AA31" i="41"/>
  <c r="AB31" i="41"/>
  <c r="AC31" i="41"/>
  <c r="AD31" i="41"/>
  <c r="AE31" i="41"/>
  <c r="AF31" i="41"/>
  <c r="AG31" i="41"/>
  <c r="C32" i="41"/>
  <c r="D32" i="41"/>
  <c r="E32" i="41"/>
  <c r="F32" i="41"/>
  <c r="G32" i="41"/>
  <c r="H32" i="41"/>
  <c r="I32" i="41"/>
  <c r="J32" i="41"/>
  <c r="K32" i="41"/>
  <c r="L32" i="41"/>
  <c r="M32" i="41"/>
  <c r="N32" i="41"/>
  <c r="O32" i="41"/>
  <c r="P32" i="41"/>
  <c r="Q32" i="41"/>
  <c r="R32" i="41"/>
  <c r="S32" i="41"/>
  <c r="T32" i="41"/>
  <c r="U32" i="41"/>
  <c r="V32" i="41"/>
  <c r="W32" i="41"/>
  <c r="X32" i="41"/>
  <c r="Y32" i="41"/>
  <c r="Z32" i="41"/>
  <c r="AA32" i="41"/>
  <c r="AB32" i="41"/>
  <c r="AC32" i="41"/>
  <c r="AD32" i="41"/>
  <c r="AE32" i="41"/>
  <c r="AF32" i="41"/>
  <c r="AG32" i="41"/>
  <c r="C33" i="41"/>
  <c r="D33" i="41"/>
  <c r="E33" i="41"/>
  <c r="F33" i="41"/>
  <c r="G33" i="41"/>
  <c r="H33" i="41"/>
  <c r="I33" i="41"/>
  <c r="J33" i="41"/>
  <c r="K33" i="41"/>
  <c r="L33" i="41"/>
  <c r="M33" i="41"/>
  <c r="N33" i="41"/>
  <c r="O33" i="41"/>
  <c r="P33" i="41"/>
  <c r="Q33" i="41"/>
  <c r="R33" i="41"/>
  <c r="S33" i="41"/>
  <c r="T33" i="41"/>
  <c r="U33" i="41"/>
  <c r="V33" i="41"/>
  <c r="W33" i="41"/>
  <c r="X33" i="41"/>
  <c r="Y33" i="41"/>
  <c r="Z33" i="41"/>
  <c r="AA33" i="41"/>
  <c r="AB33" i="41"/>
  <c r="AC33" i="41"/>
  <c r="AD33" i="41"/>
  <c r="AE33" i="41"/>
  <c r="AF33" i="41"/>
  <c r="AG33" i="41"/>
  <c r="C34" i="41"/>
  <c r="D34" i="41"/>
  <c r="E34" i="41"/>
  <c r="F34" i="41"/>
  <c r="G34" i="41"/>
  <c r="H34" i="41"/>
  <c r="I34" i="41"/>
  <c r="J34" i="41"/>
  <c r="K34" i="41"/>
  <c r="L34" i="41"/>
  <c r="M34" i="41"/>
  <c r="N34" i="41"/>
  <c r="O34" i="41"/>
  <c r="P34" i="41"/>
  <c r="Q34" i="41"/>
  <c r="R34" i="41"/>
  <c r="S34" i="41"/>
  <c r="T34" i="41"/>
  <c r="U34" i="41"/>
  <c r="V34" i="41"/>
  <c r="W34" i="41"/>
  <c r="X34" i="41"/>
  <c r="Y34" i="41"/>
  <c r="Z34" i="41"/>
  <c r="AA34" i="41"/>
  <c r="AB34" i="41"/>
  <c r="AC34" i="41"/>
  <c r="AD34" i="41"/>
  <c r="AE34" i="41"/>
  <c r="AF34" i="41"/>
  <c r="AG34" i="41"/>
  <c r="C35" i="41"/>
  <c r="D35" i="41"/>
  <c r="E35" i="41"/>
  <c r="F35" i="41"/>
  <c r="G35" i="41"/>
  <c r="H35" i="41"/>
  <c r="I35" i="41"/>
  <c r="J35" i="41"/>
  <c r="K35" i="41"/>
  <c r="L35" i="41"/>
  <c r="M35" i="41"/>
  <c r="N35" i="41"/>
  <c r="O35" i="41"/>
  <c r="P35" i="41"/>
  <c r="Q35" i="41"/>
  <c r="R35" i="41"/>
  <c r="S35" i="41"/>
  <c r="T35" i="41"/>
  <c r="U35" i="41"/>
  <c r="V35" i="41"/>
  <c r="W35" i="41"/>
  <c r="X35" i="41"/>
  <c r="Y35" i="41"/>
  <c r="Z35" i="41"/>
  <c r="AA35" i="41"/>
  <c r="AB35" i="41"/>
  <c r="AC35" i="41"/>
  <c r="AD35" i="41"/>
  <c r="AE35" i="41"/>
  <c r="AF35" i="41"/>
  <c r="AG35" i="41"/>
  <c r="C36" i="41"/>
  <c r="D36" i="41"/>
  <c r="E36" i="41"/>
  <c r="F36" i="41"/>
  <c r="G36" i="41"/>
  <c r="H36" i="41"/>
  <c r="I36" i="41"/>
  <c r="J36" i="41"/>
  <c r="K36" i="41"/>
  <c r="L36" i="41"/>
  <c r="M36" i="41"/>
  <c r="N36" i="41"/>
  <c r="O36" i="41"/>
  <c r="P36" i="41"/>
  <c r="Q36" i="41"/>
  <c r="R36" i="41"/>
  <c r="S36" i="41"/>
  <c r="T36" i="41"/>
  <c r="U36" i="41"/>
  <c r="V36" i="41"/>
  <c r="W36" i="41"/>
  <c r="X36" i="41"/>
  <c r="Y36" i="41"/>
  <c r="Z36" i="41"/>
  <c r="AA36" i="41"/>
  <c r="AB36" i="41"/>
  <c r="AC36" i="41"/>
  <c r="AD36" i="41"/>
  <c r="AE36" i="41"/>
  <c r="AF36" i="41"/>
  <c r="AG36" i="41"/>
  <c r="C37" i="41"/>
  <c r="D37" i="41"/>
  <c r="E37" i="41"/>
  <c r="F37" i="41"/>
  <c r="G37" i="41"/>
  <c r="H37" i="41"/>
  <c r="I37" i="41"/>
  <c r="J37" i="41"/>
  <c r="K37" i="41"/>
  <c r="L37" i="41"/>
  <c r="M37" i="41"/>
  <c r="N37" i="41"/>
  <c r="O37" i="41"/>
  <c r="P37" i="41"/>
  <c r="Q37" i="41"/>
  <c r="R37" i="41"/>
  <c r="S37" i="41"/>
  <c r="T37" i="41"/>
  <c r="U37" i="41"/>
  <c r="V37" i="41"/>
  <c r="W37" i="41"/>
  <c r="X37" i="41"/>
  <c r="Y37" i="41"/>
  <c r="Z37" i="41"/>
  <c r="AA37" i="41"/>
  <c r="AB37" i="41"/>
  <c r="AC37" i="41"/>
  <c r="AD37" i="41"/>
  <c r="AE37" i="41"/>
  <c r="AF37" i="41"/>
  <c r="C38" i="41"/>
  <c r="D38" i="41"/>
  <c r="E38" i="41"/>
  <c r="F38" i="41"/>
  <c r="G38" i="41"/>
  <c r="H38" i="41"/>
  <c r="I38" i="41"/>
  <c r="J38" i="41"/>
  <c r="K38" i="41"/>
  <c r="L38" i="41"/>
  <c r="M38" i="41"/>
  <c r="N38" i="41"/>
  <c r="O38" i="41"/>
  <c r="P38" i="41"/>
  <c r="Q38" i="41"/>
  <c r="R38" i="41"/>
  <c r="S38" i="41"/>
  <c r="T38" i="41"/>
  <c r="U38" i="41"/>
  <c r="V38" i="41"/>
  <c r="W38" i="41"/>
  <c r="X38" i="41"/>
  <c r="Y38" i="41"/>
  <c r="Z38" i="41"/>
  <c r="AA38" i="41"/>
  <c r="AB38" i="41"/>
  <c r="AC38" i="41"/>
  <c r="AD38" i="41"/>
  <c r="AE38" i="41"/>
  <c r="AF38" i="41"/>
  <c r="AG38" i="41"/>
  <c r="C39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Q39" i="41"/>
  <c r="R39" i="41"/>
  <c r="S39" i="41"/>
  <c r="T39" i="41"/>
  <c r="U39" i="41"/>
  <c r="V39" i="41"/>
  <c r="W39" i="41"/>
  <c r="X39" i="41"/>
  <c r="Y39" i="41"/>
  <c r="Z39" i="41"/>
  <c r="AA39" i="41"/>
  <c r="AB39" i="41"/>
  <c r="AC39" i="41"/>
  <c r="AD39" i="41"/>
  <c r="AE39" i="41"/>
  <c r="AF39" i="41"/>
  <c r="AG39" i="41"/>
  <c r="C40" i="41"/>
  <c r="D40" i="41"/>
  <c r="E40" i="41"/>
  <c r="F40" i="41"/>
  <c r="G40" i="41"/>
  <c r="H40" i="41"/>
  <c r="I40" i="41"/>
  <c r="J40" i="41"/>
  <c r="K40" i="41"/>
  <c r="L40" i="41"/>
  <c r="M40" i="41"/>
  <c r="N40" i="41"/>
  <c r="O40" i="41"/>
  <c r="P40" i="41"/>
  <c r="Q40" i="41"/>
  <c r="R40" i="41"/>
  <c r="S40" i="41"/>
  <c r="T40" i="41"/>
  <c r="U40" i="41"/>
  <c r="V40" i="41"/>
  <c r="W40" i="41"/>
  <c r="X40" i="41"/>
  <c r="Y40" i="41"/>
  <c r="Z40" i="41"/>
  <c r="AA40" i="41"/>
  <c r="AB40" i="41"/>
  <c r="AC40" i="41"/>
  <c r="AD40" i="41"/>
  <c r="AE40" i="41"/>
  <c r="AF40" i="41"/>
  <c r="AG40" i="41"/>
  <c r="C41" i="41"/>
  <c r="D41" i="41"/>
  <c r="E41" i="41"/>
  <c r="F41" i="41"/>
  <c r="G41" i="41"/>
  <c r="H41" i="41"/>
  <c r="I41" i="41"/>
  <c r="J41" i="41"/>
  <c r="K41" i="41"/>
  <c r="L41" i="41"/>
  <c r="M41" i="41"/>
  <c r="N41" i="41"/>
  <c r="O41" i="41"/>
  <c r="P41" i="41"/>
  <c r="Q41" i="41"/>
  <c r="R41" i="41"/>
  <c r="S41" i="41"/>
  <c r="T41" i="41"/>
  <c r="U41" i="41"/>
  <c r="V41" i="41"/>
  <c r="W41" i="41"/>
  <c r="X41" i="41"/>
  <c r="Y41" i="41"/>
  <c r="Z41" i="41"/>
  <c r="AA41" i="41"/>
  <c r="AB41" i="41"/>
  <c r="AC41" i="41"/>
  <c r="AD41" i="41"/>
  <c r="AE41" i="41"/>
  <c r="AF41" i="41"/>
  <c r="AG41" i="41"/>
  <c r="C42" i="41"/>
  <c r="D42" i="41"/>
  <c r="E42" i="41"/>
  <c r="F42" i="41"/>
  <c r="G42" i="41"/>
  <c r="H42" i="41"/>
  <c r="I42" i="41"/>
  <c r="J42" i="41"/>
  <c r="K42" i="41"/>
  <c r="L42" i="41"/>
  <c r="M42" i="41"/>
  <c r="N42" i="41"/>
  <c r="O42" i="41"/>
  <c r="P42" i="41"/>
  <c r="Q42" i="41"/>
  <c r="R42" i="41"/>
  <c r="S42" i="41"/>
  <c r="T42" i="41"/>
  <c r="U42" i="41"/>
  <c r="V42" i="41"/>
  <c r="W42" i="41"/>
  <c r="X42" i="41"/>
  <c r="Y42" i="41"/>
  <c r="Z42" i="41"/>
  <c r="AA42" i="41"/>
  <c r="AB42" i="41"/>
  <c r="AC42" i="41"/>
  <c r="AD42" i="41"/>
  <c r="AE42" i="41"/>
  <c r="AF42" i="41"/>
  <c r="AG42" i="41"/>
  <c r="C43" i="41"/>
  <c r="D43" i="41"/>
  <c r="E43" i="41"/>
  <c r="F43" i="41"/>
  <c r="G43" i="41"/>
  <c r="H43" i="41"/>
  <c r="I43" i="41"/>
  <c r="J43" i="41"/>
  <c r="K43" i="41"/>
  <c r="L43" i="41"/>
  <c r="M43" i="41"/>
  <c r="N43" i="41"/>
  <c r="O43" i="41"/>
  <c r="P43" i="41"/>
  <c r="Q43" i="41"/>
  <c r="R43" i="41"/>
  <c r="S43" i="41"/>
  <c r="T43" i="41"/>
  <c r="U43" i="41"/>
  <c r="V43" i="41"/>
  <c r="W43" i="41"/>
  <c r="X43" i="41"/>
  <c r="Y43" i="41"/>
  <c r="AG43" i="41" s="1"/>
  <c r="Z43" i="41"/>
  <c r="AA43" i="41"/>
  <c r="AB43" i="41"/>
  <c r="AC43" i="41"/>
  <c r="AD43" i="41"/>
  <c r="AE43" i="41"/>
  <c r="AF43" i="41"/>
  <c r="C44" i="41"/>
  <c r="D44" i="41"/>
  <c r="E44" i="41"/>
  <c r="F44" i="41"/>
  <c r="G44" i="41"/>
  <c r="H44" i="41"/>
  <c r="I44" i="41"/>
  <c r="J44" i="41"/>
  <c r="K44" i="41"/>
  <c r="L44" i="41"/>
  <c r="M44" i="41"/>
  <c r="N44" i="41"/>
  <c r="O44" i="41"/>
  <c r="P44" i="41"/>
  <c r="Q44" i="41"/>
  <c r="R44" i="41"/>
  <c r="S44" i="41"/>
  <c r="T44" i="41"/>
  <c r="U44" i="41"/>
  <c r="V44" i="41"/>
  <c r="W44" i="41"/>
  <c r="X44" i="41"/>
  <c r="Y44" i="41"/>
  <c r="Z44" i="41"/>
  <c r="AA44" i="41"/>
  <c r="AB44" i="41"/>
  <c r="AC44" i="41"/>
  <c r="AD44" i="41"/>
  <c r="AE44" i="41"/>
  <c r="AF44" i="41"/>
  <c r="AG44" i="41"/>
  <c r="C45" i="41"/>
  <c r="D45" i="41"/>
  <c r="E45" i="41"/>
  <c r="F45" i="41"/>
  <c r="G45" i="41"/>
  <c r="H45" i="41"/>
  <c r="I45" i="41"/>
  <c r="J45" i="41"/>
  <c r="K45" i="41"/>
  <c r="L45" i="41"/>
  <c r="M45" i="41"/>
  <c r="N45" i="41"/>
  <c r="O45" i="41"/>
  <c r="P45" i="41"/>
  <c r="Q45" i="41"/>
  <c r="R45" i="41"/>
  <c r="S45" i="41"/>
  <c r="T45" i="41"/>
  <c r="U45" i="41"/>
  <c r="V45" i="41"/>
  <c r="W45" i="41"/>
  <c r="X45" i="41"/>
  <c r="Y45" i="41"/>
  <c r="Z45" i="41"/>
  <c r="AA45" i="41"/>
  <c r="AB45" i="41"/>
  <c r="AC45" i="41"/>
  <c r="AD45" i="41"/>
  <c r="AE45" i="41"/>
  <c r="AF45" i="41"/>
  <c r="C46" i="41"/>
  <c r="D46" i="41"/>
  <c r="E46" i="41"/>
  <c r="F46" i="41"/>
  <c r="G46" i="41"/>
  <c r="H46" i="41"/>
  <c r="I46" i="41"/>
  <c r="J46" i="41"/>
  <c r="K46" i="41"/>
  <c r="L46" i="41"/>
  <c r="M46" i="41"/>
  <c r="N46" i="41"/>
  <c r="O46" i="41"/>
  <c r="P46" i="41"/>
  <c r="Q46" i="41"/>
  <c r="R46" i="41"/>
  <c r="S46" i="41"/>
  <c r="T46" i="41"/>
  <c r="U46" i="41"/>
  <c r="V46" i="41"/>
  <c r="W46" i="41"/>
  <c r="X46" i="41"/>
  <c r="Y46" i="41"/>
  <c r="Z46" i="41"/>
  <c r="AA46" i="41"/>
  <c r="AB46" i="41"/>
  <c r="AC46" i="41"/>
  <c r="AD46" i="41"/>
  <c r="AE46" i="41"/>
  <c r="AF46" i="41"/>
  <c r="C47" i="41"/>
  <c r="D47" i="41"/>
  <c r="E47" i="41"/>
  <c r="F47" i="41"/>
  <c r="G47" i="41"/>
  <c r="H47" i="41"/>
  <c r="I47" i="41"/>
  <c r="J47" i="41"/>
  <c r="K47" i="41"/>
  <c r="L47" i="41"/>
  <c r="M47" i="41"/>
  <c r="N47" i="41"/>
  <c r="O47" i="41"/>
  <c r="P47" i="41"/>
  <c r="Q47" i="41"/>
  <c r="R47" i="41"/>
  <c r="S47" i="41"/>
  <c r="T47" i="41"/>
  <c r="U47" i="41"/>
  <c r="V47" i="41"/>
  <c r="W47" i="41"/>
  <c r="X47" i="41"/>
  <c r="Y47" i="41"/>
  <c r="Z47" i="41"/>
  <c r="AA47" i="41"/>
  <c r="AB47" i="41"/>
  <c r="AC47" i="41"/>
  <c r="AD47" i="41"/>
  <c r="AE47" i="41"/>
  <c r="AF47" i="41"/>
  <c r="C48" i="41"/>
  <c r="D48" i="41"/>
  <c r="E48" i="41"/>
  <c r="F48" i="41"/>
  <c r="G48" i="41"/>
  <c r="H48" i="41"/>
  <c r="I48" i="41"/>
  <c r="J48" i="41"/>
  <c r="K48" i="41"/>
  <c r="L48" i="41"/>
  <c r="M48" i="41"/>
  <c r="N48" i="41"/>
  <c r="O48" i="41"/>
  <c r="P48" i="41"/>
  <c r="Q48" i="41"/>
  <c r="R48" i="41"/>
  <c r="S48" i="41"/>
  <c r="T48" i="41"/>
  <c r="U48" i="41"/>
  <c r="V48" i="41"/>
  <c r="W48" i="41"/>
  <c r="X48" i="41"/>
  <c r="Y48" i="41"/>
  <c r="Z48" i="41"/>
  <c r="AA48" i="41"/>
  <c r="AB48" i="41"/>
  <c r="AC48" i="41"/>
  <c r="AD48" i="41"/>
  <c r="AE48" i="41"/>
  <c r="AF48" i="41"/>
  <c r="AG48" i="41"/>
  <c r="C49" i="41"/>
  <c r="D49" i="41"/>
  <c r="E49" i="41"/>
  <c r="F49" i="41"/>
  <c r="G49" i="41"/>
  <c r="H49" i="41"/>
  <c r="I49" i="41"/>
  <c r="J49" i="41"/>
  <c r="K49" i="41"/>
  <c r="L49" i="41"/>
  <c r="M49" i="41"/>
  <c r="N49" i="41"/>
  <c r="O49" i="41"/>
  <c r="P49" i="41"/>
  <c r="Q49" i="41"/>
  <c r="R49" i="41"/>
  <c r="S49" i="41"/>
  <c r="T49" i="41"/>
  <c r="U49" i="41"/>
  <c r="V49" i="41"/>
  <c r="W49" i="41"/>
  <c r="X49" i="41"/>
  <c r="Y49" i="41"/>
  <c r="Z49" i="41"/>
  <c r="AA49" i="41"/>
  <c r="AB49" i="41"/>
  <c r="AC49" i="41"/>
  <c r="AD49" i="41"/>
  <c r="AE49" i="41"/>
  <c r="AF49" i="41"/>
  <c r="C50" i="41"/>
  <c r="D50" i="41"/>
  <c r="E50" i="41"/>
  <c r="F50" i="41"/>
  <c r="G50" i="41"/>
  <c r="H50" i="41"/>
  <c r="I50" i="41"/>
  <c r="J50" i="41"/>
  <c r="K50" i="41"/>
  <c r="L50" i="41"/>
  <c r="M50" i="41"/>
  <c r="N50" i="41"/>
  <c r="O50" i="41"/>
  <c r="P50" i="41"/>
  <c r="Q50" i="41"/>
  <c r="R50" i="41"/>
  <c r="S50" i="41"/>
  <c r="T50" i="41"/>
  <c r="U50" i="41"/>
  <c r="V50" i="41"/>
  <c r="W50" i="41"/>
  <c r="X50" i="41"/>
  <c r="Y50" i="41"/>
  <c r="Z50" i="41"/>
  <c r="AA50" i="41"/>
  <c r="AB50" i="41"/>
  <c r="AC50" i="41"/>
  <c r="AD50" i="41"/>
  <c r="AE50" i="41"/>
  <c r="AF50" i="41"/>
  <c r="AG50" i="41"/>
  <c r="C51" i="41"/>
  <c r="D51" i="41"/>
  <c r="E51" i="41"/>
  <c r="F51" i="41"/>
  <c r="G51" i="41"/>
  <c r="H51" i="41"/>
  <c r="I51" i="41"/>
  <c r="J51" i="41"/>
  <c r="K51" i="41"/>
  <c r="L51" i="41"/>
  <c r="M51" i="41"/>
  <c r="N51" i="41"/>
  <c r="O51" i="41"/>
  <c r="P51" i="41"/>
  <c r="Q51" i="41"/>
  <c r="R51" i="41"/>
  <c r="S51" i="41"/>
  <c r="T51" i="41"/>
  <c r="U51" i="41"/>
  <c r="V51" i="41"/>
  <c r="W51" i="41"/>
  <c r="X51" i="41"/>
  <c r="Y51" i="41"/>
  <c r="Z51" i="41"/>
  <c r="AA51" i="41"/>
  <c r="AB51" i="41"/>
  <c r="AC51" i="41"/>
  <c r="AD51" i="41"/>
  <c r="AE51" i="41"/>
  <c r="AF51" i="41"/>
  <c r="C52" i="41"/>
  <c r="D52" i="41"/>
  <c r="E52" i="41"/>
  <c r="F52" i="41"/>
  <c r="G52" i="41"/>
  <c r="H52" i="41"/>
  <c r="I52" i="41"/>
  <c r="J52" i="41"/>
  <c r="K52" i="41"/>
  <c r="L52" i="41"/>
  <c r="M52" i="41"/>
  <c r="N52" i="41"/>
  <c r="O52" i="41"/>
  <c r="P52" i="41"/>
  <c r="Q52" i="41"/>
  <c r="R52" i="41"/>
  <c r="S52" i="41"/>
  <c r="T52" i="41"/>
  <c r="U52" i="41"/>
  <c r="V52" i="41"/>
  <c r="W52" i="41"/>
  <c r="X52" i="41"/>
  <c r="Y52" i="41"/>
  <c r="Z52" i="41"/>
  <c r="AA52" i="41"/>
  <c r="AB52" i="41"/>
  <c r="AC52" i="41"/>
  <c r="AD52" i="41"/>
  <c r="AE52" i="41"/>
  <c r="AF52" i="41"/>
  <c r="AG52" i="41"/>
  <c r="C53" i="41"/>
  <c r="D53" i="41"/>
  <c r="E53" i="41"/>
  <c r="F53" i="41"/>
  <c r="G53" i="41"/>
  <c r="H53" i="41"/>
  <c r="I53" i="41"/>
  <c r="J53" i="41"/>
  <c r="K53" i="41"/>
  <c r="L53" i="41"/>
  <c r="M53" i="41"/>
  <c r="N53" i="41"/>
  <c r="O53" i="41"/>
  <c r="P53" i="41"/>
  <c r="Q53" i="41"/>
  <c r="R53" i="41"/>
  <c r="S53" i="41"/>
  <c r="T53" i="41"/>
  <c r="U53" i="41"/>
  <c r="V53" i="41"/>
  <c r="W53" i="41"/>
  <c r="X53" i="41"/>
  <c r="Y53" i="41"/>
  <c r="Z53" i="41"/>
  <c r="AA53" i="41"/>
  <c r="AB53" i="41"/>
  <c r="AC53" i="41"/>
  <c r="AD53" i="41"/>
  <c r="AE53" i="41"/>
  <c r="AF53" i="41"/>
  <c r="C54" i="41"/>
  <c r="D54" i="41"/>
  <c r="E54" i="41"/>
  <c r="F54" i="41"/>
  <c r="G54" i="41"/>
  <c r="H54" i="41"/>
  <c r="I54" i="41"/>
  <c r="J54" i="41"/>
  <c r="K54" i="41"/>
  <c r="L54" i="41"/>
  <c r="M54" i="41"/>
  <c r="N54" i="41"/>
  <c r="O54" i="41"/>
  <c r="P54" i="41"/>
  <c r="Q54" i="41"/>
  <c r="R54" i="41"/>
  <c r="S54" i="41"/>
  <c r="T54" i="41"/>
  <c r="U54" i="41"/>
  <c r="V54" i="41"/>
  <c r="W54" i="41"/>
  <c r="X54" i="41"/>
  <c r="Y54" i="41"/>
  <c r="Z54" i="41"/>
  <c r="AA54" i="41"/>
  <c r="AB54" i="41"/>
  <c r="AC54" i="41"/>
  <c r="AD54" i="41"/>
  <c r="AE54" i="41"/>
  <c r="AF54" i="41"/>
  <c r="C55" i="41"/>
  <c r="D55" i="41"/>
  <c r="E55" i="41"/>
  <c r="F55" i="41"/>
  <c r="G55" i="41"/>
  <c r="H55" i="41"/>
  <c r="I55" i="41"/>
  <c r="J55" i="41"/>
  <c r="K55" i="41"/>
  <c r="L55" i="41"/>
  <c r="M55" i="41"/>
  <c r="N55" i="41"/>
  <c r="O55" i="41"/>
  <c r="P55" i="41"/>
  <c r="Q55" i="41"/>
  <c r="R55" i="41"/>
  <c r="S55" i="41"/>
  <c r="T55" i="41"/>
  <c r="U55" i="41"/>
  <c r="V55" i="41"/>
  <c r="W55" i="41"/>
  <c r="X55" i="41"/>
  <c r="Y55" i="41"/>
  <c r="Z55" i="41"/>
  <c r="AA55" i="41"/>
  <c r="AB55" i="41"/>
  <c r="AC55" i="41"/>
  <c r="AD55" i="41"/>
  <c r="AE55" i="41"/>
  <c r="AF55" i="41"/>
  <c r="AG55" i="41"/>
  <c r="C56" i="41"/>
  <c r="D56" i="41"/>
  <c r="E56" i="41"/>
  <c r="F56" i="41"/>
  <c r="G56" i="41"/>
  <c r="H56" i="41"/>
  <c r="I56" i="41"/>
  <c r="J56" i="41"/>
  <c r="K56" i="41"/>
  <c r="L56" i="41"/>
  <c r="M56" i="41"/>
  <c r="N56" i="41"/>
  <c r="O56" i="41"/>
  <c r="P56" i="41"/>
  <c r="Q56" i="41"/>
  <c r="R56" i="41"/>
  <c r="S56" i="41"/>
  <c r="T56" i="41"/>
  <c r="U56" i="41"/>
  <c r="V56" i="41"/>
  <c r="W56" i="41"/>
  <c r="X56" i="41"/>
  <c r="Y56" i="41"/>
  <c r="Z56" i="41"/>
  <c r="AA56" i="41"/>
  <c r="AB56" i="41"/>
  <c r="AC56" i="41"/>
  <c r="AD56" i="41"/>
  <c r="AE56" i="41"/>
  <c r="AF56" i="41"/>
  <c r="AG56" i="41"/>
  <c r="C57" i="41"/>
  <c r="D57" i="41"/>
  <c r="E57" i="41"/>
  <c r="F57" i="41"/>
  <c r="G57" i="41"/>
  <c r="H57" i="41"/>
  <c r="I57" i="41"/>
  <c r="J57" i="41"/>
  <c r="K57" i="41"/>
  <c r="L57" i="41"/>
  <c r="M57" i="41"/>
  <c r="N57" i="41"/>
  <c r="O57" i="41"/>
  <c r="P57" i="41"/>
  <c r="Q57" i="41"/>
  <c r="R57" i="41"/>
  <c r="S57" i="41"/>
  <c r="T57" i="41"/>
  <c r="U57" i="41"/>
  <c r="V57" i="41"/>
  <c r="W57" i="41"/>
  <c r="X57" i="41"/>
  <c r="Y57" i="41"/>
  <c r="Z57" i="41"/>
  <c r="AA57" i="41"/>
  <c r="AB57" i="41"/>
  <c r="AC57" i="41"/>
  <c r="AD57" i="41"/>
  <c r="AE57" i="41"/>
  <c r="AF57" i="41"/>
  <c r="AG57" i="41"/>
  <c r="C58" i="41"/>
  <c r="D58" i="41"/>
  <c r="E58" i="41"/>
  <c r="F58" i="41"/>
  <c r="G58" i="41"/>
  <c r="H58" i="41"/>
  <c r="I58" i="41"/>
  <c r="J58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/>
  <c r="X58" i="41"/>
  <c r="Y58" i="41"/>
  <c r="Z58" i="41"/>
  <c r="AA58" i="41"/>
  <c r="AB58" i="41"/>
  <c r="AC58" i="41"/>
  <c r="AD58" i="41"/>
  <c r="AE58" i="41"/>
  <c r="AF58" i="41"/>
  <c r="AG58" i="41"/>
  <c r="C59" i="41"/>
  <c r="D59" i="41"/>
  <c r="E59" i="41"/>
  <c r="F59" i="41"/>
  <c r="G59" i="41"/>
  <c r="H59" i="41"/>
  <c r="I59" i="41"/>
  <c r="J59" i="41"/>
  <c r="K59" i="41"/>
  <c r="L59" i="41"/>
  <c r="M59" i="41"/>
  <c r="N59" i="41"/>
  <c r="O59" i="41"/>
  <c r="P59" i="41"/>
  <c r="Q59" i="41"/>
  <c r="R59" i="41"/>
  <c r="S59" i="41"/>
  <c r="T59" i="41"/>
  <c r="U59" i="41"/>
  <c r="V59" i="41"/>
  <c r="W59" i="41"/>
  <c r="X59" i="41"/>
  <c r="Y59" i="41"/>
  <c r="Z59" i="41"/>
  <c r="AA59" i="41"/>
  <c r="AB59" i="41"/>
  <c r="AC59" i="41"/>
  <c r="AD59" i="41"/>
  <c r="AE59" i="41"/>
  <c r="AF59" i="41"/>
  <c r="AG59" i="41"/>
  <c r="C60" i="41"/>
  <c r="D60" i="41"/>
  <c r="E60" i="41"/>
  <c r="F60" i="41"/>
  <c r="G60" i="41"/>
  <c r="H60" i="41"/>
  <c r="I60" i="41"/>
  <c r="J60" i="41"/>
  <c r="K60" i="41"/>
  <c r="L60" i="41"/>
  <c r="M60" i="41"/>
  <c r="N60" i="41"/>
  <c r="O60" i="41"/>
  <c r="P60" i="41"/>
  <c r="Q60" i="41"/>
  <c r="R60" i="41"/>
  <c r="S60" i="41"/>
  <c r="T60" i="41"/>
  <c r="U60" i="41"/>
  <c r="V60" i="41"/>
  <c r="W60" i="41"/>
  <c r="X60" i="41"/>
  <c r="Y60" i="41"/>
  <c r="Z60" i="41"/>
  <c r="AA60" i="41"/>
  <c r="AB60" i="41"/>
  <c r="AC60" i="41"/>
  <c r="AD60" i="41"/>
  <c r="AE60" i="41"/>
  <c r="AF60" i="41"/>
  <c r="AG60" i="41"/>
  <c r="C61" i="41"/>
  <c r="D61" i="41"/>
  <c r="E61" i="41"/>
  <c r="F61" i="41"/>
  <c r="G61" i="41"/>
  <c r="H61" i="41"/>
  <c r="I61" i="41"/>
  <c r="J61" i="41"/>
  <c r="K61" i="41"/>
  <c r="L61" i="41"/>
  <c r="M61" i="41"/>
  <c r="N61" i="41"/>
  <c r="O61" i="41"/>
  <c r="P61" i="41"/>
  <c r="Q61" i="41"/>
  <c r="R61" i="41"/>
  <c r="S61" i="41"/>
  <c r="T61" i="41"/>
  <c r="U61" i="41"/>
  <c r="V61" i="41"/>
  <c r="W61" i="41"/>
  <c r="X61" i="41"/>
  <c r="Y61" i="41"/>
  <c r="Z61" i="41"/>
  <c r="AA61" i="41"/>
  <c r="AB61" i="41"/>
  <c r="AC61" i="41"/>
  <c r="AD61" i="41"/>
  <c r="AE61" i="41"/>
  <c r="AF61" i="41"/>
  <c r="C62" i="41"/>
  <c r="D62" i="41"/>
  <c r="E62" i="41"/>
  <c r="F62" i="41"/>
  <c r="G62" i="41"/>
  <c r="H62" i="41"/>
  <c r="I62" i="41"/>
  <c r="J62" i="41"/>
  <c r="K62" i="41"/>
  <c r="L62" i="41"/>
  <c r="M62" i="41"/>
  <c r="N62" i="41"/>
  <c r="O62" i="41"/>
  <c r="P62" i="41"/>
  <c r="Q62" i="41"/>
  <c r="R62" i="41"/>
  <c r="S62" i="41"/>
  <c r="T62" i="41"/>
  <c r="U62" i="41"/>
  <c r="V62" i="41"/>
  <c r="W62" i="41"/>
  <c r="X62" i="41"/>
  <c r="Y62" i="41"/>
  <c r="Z62" i="41"/>
  <c r="AA62" i="41"/>
  <c r="AB62" i="41"/>
  <c r="AC62" i="41"/>
  <c r="AD62" i="41"/>
  <c r="AE62" i="41"/>
  <c r="AF62" i="41"/>
  <c r="C63" i="41"/>
  <c r="D63" i="41"/>
  <c r="E63" i="41"/>
  <c r="F63" i="41"/>
  <c r="G63" i="41"/>
  <c r="H63" i="41"/>
  <c r="I63" i="41"/>
  <c r="J63" i="41"/>
  <c r="K63" i="41"/>
  <c r="L63" i="41"/>
  <c r="M63" i="41"/>
  <c r="N63" i="41"/>
  <c r="O63" i="41"/>
  <c r="P63" i="41"/>
  <c r="Q63" i="41"/>
  <c r="R63" i="41"/>
  <c r="S63" i="41"/>
  <c r="T63" i="41"/>
  <c r="U63" i="41"/>
  <c r="V63" i="41"/>
  <c r="W63" i="41"/>
  <c r="X63" i="41"/>
  <c r="Y63" i="41"/>
  <c r="Z63" i="41"/>
  <c r="AA63" i="41"/>
  <c r="AB63" i="41"/>
  <c r="AC63" i="41"/>
  <c r="AD63" i="41"/>
  <c r="AE63" i="41"/>
  <c r="AF63" i="41"/>
  <c r="AG63" i="41"/>
  <c r="C64" i="41"/>
  <c r="D64" i="41"/>
  <c r="E64" i="41"/>
  <c r="F64" i="41"/>
  <c r="G64" i="41"/>
  <c r="H64" i="41"/>
  <c r="I64" i="41"/>
  <c r="J64" i="41"/>
  <c r="K64" i="41"/>
  <c r="L64" i="41"/>
  <c r="M64" i="41"/>
  <c r="N64" i="41"/>
  <c r="O64" i="41"/>
  <c r="P64" i="41"/>
  <c r="Q64" i="41"/>
  <c r="R64" i="41"/>
  <c r="S64" i="41"/>
  <c r="T64" i="41"/>
  <c r="U64" i="41"/>
  <c r="V64" i="41"/>
  <c r="W64" i="41"/>
  <c r="X64" i="41"/>
  <c r="Y64" i="41"/>
  <c r="Z64" i="41"/>
  <c r="AA64" i="41"/>
  <c r="AB64" i="41"/>
  <c r="AC64" i="41"/>
  <c r="AD64" i="41"/>
  <c r="AE64" i="41"/>
  <c r="AF64" i="41"/>
  <c r="AG64" i="41"/>
  <c r="C65" i="41"/>
  <c r="D65" i="41"/>
  <c r="E65" i="41"/>
  <c r="F65" i="41"/>
  <c r="G65" i="41"/>
  <c r="H65" i="41"/>
  <c r="I65" i="41"/>
  <c r="J65" i="41"/>
  <c r="K65" i="41"/>
  <c r="L65" i="41"/>
  <c r="M65" i="41"/>
  <c r="N65" i="41"/>
  <c r="O65" i="41"/>
  <c r="P65" i="41"/>
  <c r="Q65" i="41"/>
  <c r="R65" i="41"/>
  <c r="S65" i="41"/>
  <c r="T65" i="41"/>
  <c r="U65" i="41"/>
  <c r="V65" i="41"/>
  <c r="W65" i="41"/>
  <c r="X65" i="41"/>
  <c r="Y65" i="41"/>
  <c r="Z65" i="41"/>
  <c r="AA65" i="41"/>
  <c r="AB65" i="41"/>
  <c r="AC65" i="41"/>
  <c r="AD65" i="41"/>
  <c r="AE65" i="41"/>
  <c r="AF65" i="41"/>
  <c r="AG65" i="41"/>
  <c r="C66" i="41"/>
  <c r="D66" i="41"/>
  <c r="E66" i="41"/>
  <c r="F66" i="41"/>
  <c r="G66" i="41"/>
  <c r="H66" i="41"/>
  <c r="I66" i="41"/>
  <c r="J66" i="41"/>
  <c r="K66" i="41"/>
  <c r="L66" i="41"/>
  <c r="M66" i="41"/>
  <c r="N66" i="41"/>
  <c r="O66" i="41"/>
  <c r="P66" i="41"/>
  <c r="Q66" i="41"/>
  <c r="R66" i="41"/>
  <c r="S66" i="41"/>
  <c r="T66" i="41"/>
  <c r="U66" i="41"/>
  <c r="V66" i="41"/>
  <c r="W66" i="41"/>
  <c r="X66" i="41"/>
  <c r="Y66" i="41"/>
  <c r="Z66" i="41"/>
  <c r="AA66" i="41"/>
  <c r="AB66" i="41"/>
  <c r="AC66" i="41"/>
  <c r="AD66" i="41"/>
  <c r="AE66" i="41"/>
  <c r="AF66" i="41"/>
  <c r="AG66" i="41"/>
  <c r="C67" i="41"/>
  <c r="D67" i="41"/>
  <c r="E67" i="41"/>
  <c r="F67" i="41"/>
  <c r="G67" i="41"/>
  <c r="H67" i="41"/>
  <c r="I67" i="41"/>
  <c r="J67" i="41"/>
  <c r="K67" i="41"/>
  <c r="L67" i="41"/>
  <c r="M67" i="41"/>
  <c r="N67" i="41"/>
  <c r="O67" i="41"/>
  <c r="P67" i="41"/>
  <c r="Q67" i="41"/>
  <c r="R67" i="41"/>
  <c r="S67" i="41"/>
  <c r="T67" i="41"/>
  <c r="U67" i="41"/>
  <c r="V67" i="41"/>
  <c r="W67" i="41"/>
  <c r="X67" i="41"/>
  <c r="Y67" i="41"/>
  <c r="Z67" i="41"/>
  <c r="AA67" i="41"/>
  <c r="AB67" i="41"/>
  <c r="AC67" i="41"/>
  <c r="AD67" i="41"/>
  <c r="AE67" i="41"/>
  <c r="AF67" i="41"/>
  <c r="AG67" i="41"/>
  <c r="C68" i="41"/>
  <c r="D68" i="41"/>
  <c r="E68" i="41"/>
  <c r="F68" i="41"/>
  <c r="G68" i="41"/>
  <c r="H68" i="41"/>
  <c r="I68" i="41"/>
  <c r="J68" i="41"/>
  <c r="K68" i="41"/>
  <c r="L68" i="41"/>
  <c r="M68" i="41"/>
  <c r="N68" i="41"/>
  <c r="O68" i="41"/>
  <c r="P68" i="41"/>
  <c r="Q68" i="41"/>
  <c r="R68" i="41"/>
  <c r="S68" i="41"/>
  <c r="T68" i="41"/>
  <c r="U68" i="41"/>
  <c r="V68" i="41"/>
  <c r="W68" i="41"/>
  <c r="X68" i="41"/>
  <c r="Y68" i="41"/>
  <c r="Z68" i="41"/>
  <c r="AA68" i="41"/>
  <c r="AB68" i="41"/>
  <c r="AC68" i="41"/>
  <c r="AD68" i="41"/>
  <c r="AE68" i="41"/>
  <c r="AF68" i="41"/>
  <c r="AG68" i="41"/>
  <c r="C69" i="41"/>
  <c r="D69" i="41"/>
  <c r="E69" i="41"/>
  <c r="F69" i="41"/>
  <c r="G69" i="41"/>
  <c r="H69" i="41"/>
  <c r="I69" i="41"/>
  <c r="J69" i="41"/>
  <c r="K69" i="41"/>
  <c r="L69" i="41"/>
  <c r="M69" i="41"/>
  <c r="N69" i="41"/>
  <c r="O69" i="41"/>
  <c r="P69" i="41"/>
  <c r="Q69" i="41"/>
  <c r="R69" i="41"/>
  <c r="S69" i="41"/>
  <c r="T69" i="41"/>
  <c r="U69" i="41"/>
  <c r="V69" i="41"/>
  <c r="W69" i="41"/>
  <c r="X69" i="41"/>
  <c r="Y69" i="41"/>
  <c r="Z69" i="41"/>
  <c r="AA69" i="41"/>
  <c r="AB69" i="41"/>
  <c r="AC69" i="41"/>
  <c r="AD69" i="41"/>
  <c r="AE69" i="41"/>
  <c r="AF69" i="41"/>
  <c r="C70" i="41"/>
  <c r="D70" i="41"/>
  <c r="E70" i="41"/>
  <c r="F70" i="41"/>
  <c r="G70" i="41"/>
  <c r="H70" i="41"/>
  <c r="I70" i="41"/>
  <c r="J70" i="41"/>
  <c r="K70" i="41"/>
  <c r="L70" i="41"/>
  <c r="M70" i="41"/>
  <c r="N70" i="41"/>
  <c r="O70" i="41"/>
  <c r="P70" i="41"/>
  <c r="Q70" i="41"/>
  <c r="R70" i="41"/>
  <c r="S70" i="41"/>
  <c r="T70" i="41"/>
  <c r="U70" i="41"/>
  <c r="V70" i="41"/>
  <c r="W70" i="41"/>
  <c r="X70" i="41"/>
  <c r="Y70" i="41"/>
  <c r="Z70" i="41"/>
  <c r="AA70" i="41"/>
  <c r="AB70" i="41"/>
  <c r="AC70" i="41"/>
  <c r="AD70" i="41"/>
  <c r="AE70" i="41"/>
  <c r="AF70" i="41"/>
  <c r="C71" i="41"/>
  <c r="D71" i="41"/>
  <c r="E71" i="41"/>
  <c r="F71" i="41"/>
  <c r="G71" i="41"/>
  <c r="H71" i="41"/>
  <c r="I71" i="41"/>
  <c r="J71" i="41"/>
  <c r="K71" i="41"/>
  <c r="L71" i="41"/>
  <c r="M71" i="41"/>
  <c r="N71" i="41"/>
  <c r="O71" i="41"/>
  <c r="P71" i="41"/>
  <c r="Q71" i="41"/>
  <c r="R71" i="41"/>
  <c r="S71" i="41"/>
  <c r="T71" i="41"/>
  <c r="U71" i="41"/>
  <c r="V71" i="41"/>
  <c r="W71" i="41"/>
  <c r="X71" i="41"/>
  <c r="Y71" i="41"/>
  <c r="Z71" i="41"/>
  <c r="AA71" i="41"/>
  <c r="AB71" i="41"/>
  <c r="AC71" i="41"/>
  <c r="AD71" i="41"/>
  <c r="AE71" i="41"/>
  <c r="AF71" i="41"/>
  <c r="AG71" i="41"/>
  <c r="C72" i="41"/>
  <c r="D72" i="41"/>
  <c r="E72" i="41"/>
  <c r="F72" i="41"/>
  <c r="G72" i="41"/>
  <c r="H72" i="41"/>
  <c r="I72" i="41"/>
  <c r="J72" i="41"/>
  <c r="K72" i="41"/>
  <c r="L72" i="41"/>
  <c r="M72" i="41"/>
  <c r="N72" i="41"/>
  <c r="O72" i="41"/>
  <c r="P72" i="41"/>
  <c r="Q72" i="41"/>
  <c r="R72" i="41"/>
  <c r="S72" i="41"/>
  <c r="T72" i="41"/>
  <c r="U72" i="41"/>
  <c r="V72" i="41"/>
  <c r="W72" i="41"/>
  <c r="X72" i="41"/>
  <c r="Y72" i="41"/>
  <c r="AG72" i="41" s="1"/>
  <c r="Z72" i="41"/>
  <c r="AA72" i="41"/>
  <c r="AB72" i="41"/>
  <c r="AC72" i="41"/>
  <c r="AD72" i="41"/>
  <c r="AE72" i="41"/>
  <c r="AF72" i="41"/>
  <c r="C73" i="41"/>
  <c r="D73" i="41"/>
  <c r="E73" i="41"/>
  <c r="F73" i="41"/>
  <c r="G73" i="41"/>
  <c r="H73" i="41"/>
  <c r="I73" i="41"/>
  <c r="J73" i="41"/>
  <c r="K73" i="41"/>
  <c r="L73" i="41"/>
  <c r="M73" i="41"/>
  <c r="N73" i="41"/>
  <c r="O73" i="41"/>
  <c r="P73" i="41"/>
  <c r="Q73" i="41"/>
  <c r="R73" i="41"/>
  <c r="S73" i="41"/>
  <c r="T73" i="41"/>
  <c r="U73" i="41"/>
  <c r="V73" i="41"/>
  <c r="W73" i="41"/>
  <c r="X73" i="41"/>
  <c r="Y73" i="41"/>
  <c r="Z73" i="41"/>
  <c r="AA73" i="41"/>
  <c r="AB73" i="41"/>
  <c r="AC73" i="41"/>
  <c r="AD73" i="41"/>
  <c r="AE73" i="41"/>
  <c r="AF73" i="41"/>
  <c r="AG73" i="41"/>
  <c r="C74" i="41"/>
  <c r="D74" i="41"/>
  <c r="E74" i="41"/>
  <c r="F74" i="41"/>
  <c r="G74" i="41"/>
  <c r="H74" i="41"/>
  <c r="I74" i="41"/>
  <c r="J74" i="41"/>
  <c r="K74" i="41"/>
  <c r="L74" i="41"/>
  <c r="M74" i="41"/>
  <c r="N74" i="41"/>
  <c r="O74" i="41"/>
  <c r="P74" i="41"/>
  <c r="Q74" i="41"/>
  <c r="R74" i="41"/>
  <c r="S74" i="41"/>
  <c r="T74" i="41"/>
  <c r="U74" i="41"/>
  <c r="V74" i="41"/>
  <c r="W74" i="41"/>
  <c r="X74" i="41"/>
  <c r="Y74" i="41"/>
  <c r="Z74" i="41"/>
  <c r="AA74" i="41"/>
  <c r="AB74" i="41"/>
  <c r="AC74" i="41"/>
  <c r="AD74" i="41"/>
  <c r="AE74" i="41"/>
  <c r="AF74" i="41"/>
  <c r="AG74" i="41"/>
  <c r="C75" i="41"/>
  <c r="D75" i="41"/>
  <c r="E75" i="41"/>
  <c r="F75" i="41"/>
  <c r="G75" i="41"/>
  <c r="H75" i="41"/>
  <c r="I75" i="41"/>
  <c r="J75" i="41"/>
  <c r="K75" i="41"/>
  <c r="L75" i="41"/>
  <c r="M75" i="41"/>
  <c r="N75" i="41"/>
  <c r="O75" i="41"/>
  <c r="P75" i="41"/>
  <c r="Q75" i="41"/>
  <c r="R75" i="41"/>
  <c r="S75" i="41"/>
  <c r="T75" i="41"/>
  <c r="U75" i="41"/>
  <c r="V75" i="41"/>
  <c r="W75" i="41"/>
  <c r="X75" i="41"/>
  <c r="Y75" i="41"/>
  <c r="Z75" i="41"/>
  <c r="AA75" i="41"/>
  <c r="AB75" i="41"/>
  <c r="AC75" i="41"/>
  <c r="AD75" i="41"/>
  <c r="AE75" i="41"/>
  <c r="AF75" i="41"/>
  <c r="AG75" i="41"/>
  <c r="C76" i="41"/>
  <c r="D76" i="41"/>
  <c r="E76" i="41"/>
  <c r="F76" i="41"/>
  <c r="G76" i="41"/>
  <c r="H76" i="41"/>
  <c r="I76" i="41"/>
  <c r="J76" i="41"/>
  <c r="K76" i="41"/>
  <c r="L76" i="41"/>
  <c r="M76" i="41"/>
  <c r="N76" i="41"/>
  <c r="O76" i="41"/>
  <c r="P76" i="41"/>
  <c r="Q76" i="41"/>
  <c r="R76" i="41"/>
  <c r="S76" i="41"/>
  <c r="T76" i="41"/>
  <c r="U76" i="41"/>
  <c r="V76" i="41"/>
  <c r="W76" i="41"/>
  <c r="X76" i="41"/>
  <c r="Y76" i="41"/>
  <c r="Z76" i="41"/>
  <c r="AA76" i="41"/>
  <c r="AB76" i="41"/>
  <c r="AC76" i="41"/>
  <c r="AD76" i="41"/>
  <c r="AE76" i="41"/>
  <c r="AF76" i="41"/>
  <c r="C77" i="41"/>
  <c r="D77" i="41"/>
  <c r="E77" i="41"/>
  <c r="F77" i="41"/>
  <c r="G77" i="41"/>
  <c r="H77" i="41"/>
  <c r="I77" i="41"/>
  <c r="J77" i="41"/>
  <c r="K77" i="41"/>
  <c r="L77" i="41"/>
  <c r="M77" i="41"/>
  <c r="N77" i="41"/>
  <c r="O77" i="41"/>
  <c r="P77" i="41"/>
  <c r="Q77" i="41"/>
  <c r="R77" i="41"/>
  <c r="S77" i="41"/>
  <c r="T77" i="41"/>
  <c r="U77" i="41"/>
  <c r="V77" i="41"/>
  <c r="W77" i="41"/>
  <c r="X77" i="41"/>
  <c r="Y77" i="41"/>
  <c r="Z77" i="41"/>
  <c r="AA77" i="41"/>
  <c r="AB77" i="41"/>
  <c r="AC77" i="41"/>
  <c r="AD77" i="41"/>
  <c r="AE77" i="41"/>
  <c r="AF77" i="41"/>
  <c r="C78" i="41"/>
  <c r="D78" i="41"/>
  <c r="E78" i="41"/>
  <c r="F78" i="41"/>
  <c r="G78" i="41"/>
  <c r="H78" i="41"/>
  <c r="I78" i="41"/>
  <c r="J78" i="41"/>
  <c r="K78" i="41"/>
  <c r="L78" i="41"/>
  <c r="M78" i="41"/>
  <c r="N78" i="41"/>
  <c r="O78" i="41"/>
  <c r="P78" i="41"/>
  <c r="Q78" i="41"/>
  <c r="R78" i="41"/>
  <c r="S78" i="41"/>
  <c r="T78" i="41"/>
  <c r="U78" i="41"/>
  <c r="V78" i="41"/>
  <c r="W78" i="41"/>
  <c r="X78" i="41"/>
  <c r="Y78" i="41"/>
  <c r="Z78" i="41"/>
  <c r="AA78" i="41"/>
  <c r="AB78" i="41"/>
  <c r="AC78" i="41"/>
  <c r="AD78" i="41"/>
  <c r="AE78" i="41"/>
  <c r="AF78" i="41"/>
  <c r="C79" i="41"/>
  <c r="D79" i="41"/>
  <c r="E79" i="41"/>
  <c r="F79" i="41"/>
  <c r="G79" i="41"/>
  <c r="H79" i="41"/>
  <c r="I79" i="41"/>
  <c r="J79" i="41"/>
  <c r="K79" i="41"/>
  <c r="L79" i="41"/>
  <c r="M79" i="41"/>
  <c r="N79" i="41"/>
  <c r="O79" i="41"/>
  <c r="P79" i="41"/>
  <c r="Q79" i="41"/>
  <c r="R79" i="41"/>
  <c r="S79" i="41"/>
  <c r="T79" i="41"/>
  <c r="U79" i="41"/>
  <c r="V79" i="41"/>
  <c r="W79" i="41"/>
  <c r="X79" i="41"/>
  <c r="Y79" i="41"/>
  <c r="Z79" i="41"/>
  <c r="AA79" i="41"/>
  <c r="AB79" i="41"/>
  <c r="AC79" i="41"/>
  <c r="AD79" i="41"/>
  <c r="AE79" i="41"/>
  <c r="AF79" i="41"/>
  <c r="C80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T80" i="41"/>
  <c r="U80" i="41"/>
  <c r="V80" i="41"/>
  <c r="W80" i="41"/>
  <c r="X80" i="41"/>
  <c r="Y80" i="41"/>
  <c r="AG80" i="41" s="1"/>
  <c r="Z80" i="41"/>
  <c r="AA80" i="41"/>
  <c r="AB80" i="41"/>
  <c r="AC80" i="41"/>
  <c r="AD80" i="41"/>
  <c r="AE80" i="41"/>
  <c r="AF80" i="41"/>
  <c r="C81" i="41"/>
  <c r="D81" i="41"/>
  <c r="E81" i="41"/>
  <c r="F81" i="41"/>
  <c r="G81" i="41"/>
  <c r="H81" i="41"/>
  <c r="I81" i="41"/>
  <c r="J81" i="41"/>
  <c r="K81" i="41"/>
  <c r="L81" i="41"/>
  <c r="M81" i="41"/>
  <c r="N81" i="41"/>
  <c r="O81" i="41"/>
  <c r="P81" i="41"/>
  <c r="Q81" i="41"/>
  <c r="R81" i="41"/>
  <c r="S81" i="41"/>
  <c r="T81" i="41"/>
  <c r="U81" i="41"/>
  <c r="V81" i="41"/>
  <c r="W81" i="41"/>
  <c r="X81" i="41"/>
  <c r="Y81" i="41"/>
  <c r="Z81" i="41"/>
  <c r="AA81" i="41"/>
  <c r="AB81" i="41"/>
  <c r="AC81" i="41"/>
  <c r="AD81" i="41"/>
  <c r="AE81" i="41"/>
  <c r="AF81" i="41"/>
  <c r="AG81" i="41"/>
  <c r="C82" i="41"/>
  <c r="D82" i="41"/>
  <c r="E82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T82" i="41"/>
  <c r="U82" i="41"/>
  <c r="V82" i="41"/>
  <c r="W82" i="41"/>
  <c r="X82" i="41"/>
  <c r="Y82" i="41"/>
  <c r="Z82" i="41"/>
  <c r="AA82" i="41"/>
  <c r="AB82" i="41"/>
  <c r="AC82" i="41"/>
  <c r="AD82" i="41"/>
  <c r="AE82" i="41"/>
  <c r="AF82" i="41"/>
  <c r="AG82" i="41"/>
  <c r="C83" i="41"/>
  <c r="D83" i="41"/>
  <c r="E83" i="41"/>
  <c r="F83" i="41"/>
  <c r="G83" i="41"/>
  <c r="H83" i="41"/>
  <c r="I83" i="41"/>
  <c r="J83" i="41"/>
  <c r="K83" i="41"/>
  <c r="L83" i="41"/>
  <c r="M83" i="41"/>
  <c r="N83" i="41"/>
  <c r="O83" i="41"/>
  <c r="P83" i="41"/>
  <c r="Q83" i="41"/>
  <c r="R83" i="41"/>
  <c r="S83" i="41"/>
  <c r="T83" i="41"/>
  <c r="U83" i="41"/>
  <c r="V83" i="41"/>
  <c r="W83" i="41"/>
  <c r="X83" i="41"/>
  <c r="Y83" i="41"/>
  <c r="Z83" i="41"/>
  <c r="AA83" i="41"/>
  <c r="AB83" i="41"/>
  <c r="AC83" i="41"/>
  <c r="AD83" i="41"/>
  <c r="AE83" i="41"/>
  <c r="AF83" i="41"/>
  <c r="AG83" i="41"/>
  <c r="C84" i="41"/>
  <c r="D84" i="41"/>
  <c r="E84" i="41"/>
  <c r="F84" i="41"/>
  <c r="G84" i="41"/>
  <c r="H84" i="41"/>
  <c r="I84" i="41"/>
  <c r="J84" i="41"/>
  <c r="K84" i="41"/>
  <c r="L84" i="41"/>
  <c r="M84" i="41"/>
  <c r="N84" i="41"/>
  <c r="O84" i="41"/>
  <c r="P84" i="41"/>
  <c r="Q84" i="41"/>
  <c r="R84" i="41"/>
  <c r="S84" i="41"/>
  <c r="T84" i="41"/>
  <c r="U84" i="41"/>
  <c r="V84" i="41"/>
  <c r="W84" i="41"/>
  <c r="X84" i="41"/>
  <c r="Y84" i="41"/>
  <c r="Z84" i="41"/>
  <c r="AA84" i="41"/>
  <c r="AB84" i="41"/>
  <c r="AC84" i="41"/>
  <c r="AD84" i="41"/>
  <c r="AE84" i="41"/>
  <c r="AF84" i="41"/>
  <c r="C85" i="41"/>
  <c r="D85" i="41"/>
  <c r="E85" i="41"/>
  <c r="F85" i="41"/>
  <c r="G85" i="41"/>
  <c r="H85" i="41"/>
  <c r="I85" i="41"/>
  <c r="J85" i="41"/>
  <c r="K85" i="41"/>
  <c r="L85" i="41"/>
  <c r="M85" i="41"/>
  <c r="N85" i="41"/>
  <c r="O85" i="41"/>
  <c r="P85" i="41"/>
  <c r="Q85" i="41"/>
  <c r="R85" i="41"/>
  <c r="S85" i="41"/>
  <c r="T85" i="41"/>
  <c r="U85" i="41"/>
  <c r="V85" i="41"/>
  <c r="W85" i="41"/>
  <c r="X85" i="41"/>
  <c r="Y85" i="41"/>
  <c r="Z85" i="41"/>
  <c r="AA85" i="41"/>
  <c r="AB85" i="41"/>
  <c r="AC85" i="41"/>
  <c r="AD85" i="41"/>
  <c r="AE85" i="41"/>
  <c r="AF85" i="41"/>
  <c r="C86" i="41"/>
  <c r="D86" i="41"/>
  <c r="E86" i="41"/>
  <c r="F86" i="41"/>
  <c r="G86" i="41"/>
  <c r="H86" i="41"/>
  <c r="I86" i="41"/>
  <c r="J86" i="41"/>
  <c r="K86" i="41"/>
  <c r="L86" i="41"/>
  <c r="M86" i="41"/>
  <c r="N86" i="41"/>
  <c r="O86" i="41"/>
  <c r="P86" i="41"/>
  <c r="Q86" i="41"/>
  <c r="R86" i="41"/>
  <c r="S86" i="41"/>
  <c r="T86" i="41"/>
  <c r="U86" i="41"/>
  <c r="V86" i="41"/>
  <c r="W86" i="41"/>
  <c r="X86" i="41"/>
  <c r="Y86" i="41"/>
  <c r="Z86" i="41"/>
  <c r="AA86" i="41"/>
  <c r="AB86" i="41"/>
  <c r="AC86" i="41"/>
  <c r="AD86" i="41"/>
  <c r="AE86" i="41"/>
  <c r="AF86" i="41"/>
  <c r="C87" i="41"/>
  <c r="D87" i="41"/>
  <c r="E87" i="41"/>
  <c r="F87" i="41"/>
  <c r="G87" i="41"/>
  <c r="H87" i="41"/>
  <c r="I87" i="41"/>
  <c r="J87" i="41"/>
  <c r="K87" i="41"/>
  <c r="L87" i="41"/>
  <c r="M87" i="41"/>
  <c r="N87" i="41"/>
  <c r="O87" i="41"/>
  <c r="P87" i="41"/>
  <c r="Q87" i="41"/>
  <c r="R87" i="41"/>
  <c r="S87" i="41"/>
  <c r="T87" i="41"/>
  <c r="U87" i="41"/>
  <c r="V87" i="41"/>
  <c r="W87" i="41"/>
  <c r="X87" i="41"/>
  <c r="Y87" i="41"/>
  <c r="Z87" i="41"/>
  <c r="AA87" i="41"/>
  <c r="AB87" i="41"/>
  <c r="AC87" i="41"/>
  <c r="AD87" i="41"/>
  <c r="AE87" i="41"/>
  <c r="AF87" i="41"/>
  <c r="AG87" i="41"/>
  <c r="C88" i="41"/>
  <c r="D88" i="41"/>
  <c r="E88" i="41"/>
  <c r="F88" i="41"/>
  <c r="G88" i="41"/>
  <c r="H88" i="41"/>
  <c r="I88" i="41"/>
  <c r="J88" i="41"/>
  <c r="K88" i="41"/>
  <c r="L88" i="41"/>
  <c r="M88" i="41"/>
  <c r="N88" i="41"/>
  <c r="O88" i="41"/>
  <c r="P88" i="41"/>
  <c r="Q88" i="41"/>
  <c r="R88" i="41"/>
  <c r="S88" i="41"/>
  <c r="T88" i="41"/>
  <c r="U88" i="41"/>
  <c r="V88" i="41"/>
  <c r="W88" i="41"/>
  <c r="X88" i="41"/>
  <c r="Y88" i="41"/>
  <c r="Z88" i="41"/>
  <c r="AA88" i="41"/>
  <c r="AB88" i="41"/>
  <c r="AC88" i="41"/>
  <c r="AD88" i="41"/>
  <c r="AE88" i="41"/>
  <c r="AF88" i="41"/>
  <c r="AG88" i="41"/>
  <c r="C89" i="41"/>
  <c r="D89" i="41"/>
  <c r="E89" i="41"/>
  <c r="F89" i="41"/>
  <c r="G89" i="41"/>
  <c r="H89" i="41"/>
  <c r="I89" i="41"/>
  <c r="J89" i="41"/>
  <c r="K89" i="41"/>
  <c r="L89" i="41"/>
  <c r="M89" i="41"/>
  <c r="N89" i="41"/>
  <c r="O89" i="41"/>
  <c r="P89" i="41"/>
  <c r="Q89" i="41"/>
  <c r="R89" i="41"/>
  <c r="S89" i="41"/>
  <c r="T89" i="41"/>
  <c r="U89" i="41"/>
  <c r="V89" i="41"/>
  <c r="W89" i="41"/>
  <c r="X89" i="41"/>
  <c r="Y89" i="41"/>
  <c r="Z89" i="41"/>
  <c r="AA89" i="41"/>
  <c r="AB89" i="41"/>
  <c r="AC89" i="41"/>
  <c r="AD89" i="41"/>
  <c r="AE89" i="41"/>
  <c r="AF89" i="41"/>
  <c r="AG89" i="41"/>
  <c r="C90" i="41"/>
  <c r="D90" i="41"/>
  <c r="E90" i="41"/>
  <c r="F90" i="41"/>
  <c r="G90" i="41"/>
  <c r="H90" i="41"/>
  <c r="I90" i="41"/>
  <c r="J90" i="41"/>
  <c r="K90" i="41"/>
  <c r="L90" i="41"/>
  <c r="M90" i="41"/>
  <c r="N90" i="41"/>
  <c r="O90" i="41"/>
  <c r="P90" i="41"/>
  <c r="Q90" i="41"/>
  <c r="R90" i="41"/>
  <c r="S90" i="41"/>
  <c r="T90" i="41"/>
  <c r="U90" i="41"/>
  <c r="V90" i="41"/>
  <c r="W90" i="41"/>
  <c r="X90" i="41"/>
  <c r="Y90" i="41"/>
  <c r="Z90" i="41"/>
  <c r="AA90" i="41"/>
  <c r="AB90" i="41"/>
  <c r="AC90" i="41"/>
  <c r="AD90" i="41"/>
  <c r="AE90" i="41"/>
  <c r="AF90" i="41"/>
  <c r="AG90" i="41"/>
  <c r="C91" i="41"/>
  <c r="D91" i="41"/>
  <c r="E91" i="41"/>
  <c r="F91" i="41"/>
  <c r="G91" i="41"/>
  <c r="H91" i="41"/>
  <c r="I91" i="41"/>
  <c r="J91" i="41"/>
  <c r="K91" i="41"/>
  <c r="L91" i="41"/>
  <c r="M91" i="41"/>
  <c r="N91" i="41"/>
  <c r="O91" i="41"/>
  <c r="P91" i="41"/>
  <c r="Q91" i="41"/>
  <c r="R91" i="41"/>
  <c r="S91" i="41"/>
  <c r="T91" i="41"/>
  <c r="U91" i="41"/>
  <c r="V91" i="41"/>
  <c r="W91" i="41"/>
  <c r="X91" i="41"/>
  <c r="Y91" i="41"/>
  <c r="Z91" i="41"/>
  <c r="AA91" i="41"/>
  <c r="AB91" i="41"/>
  <c r="AC91" i="41"/>
  <c r="AD91" i="41"/>
  <c r="AE91" i="41"/>
  <c r="AF91" i="41"/>
  <c r="AG91" i="41"/>
  <c r="C92" i="41"/>
  <c r="D92" i="41"/>
  <c r="E92" i="41"/>
  <c r="F92" i="41"/>
  <c r="G92" i="41"/>
  <c r="H92" i="41"/>
  <c r="I92" i="41"/>
  <c r="J92" i="41"/>
  <c r="K92" i="41"/>
  <c r="L92" i="41"/>
  <c r="M92" i="41"/>
  <c r="N92" i="41"/>
  <c r="O92" i="41"/>
  <c r="P92" i="41"/>
  <c r="Q92" i="41"/>
  <c r="R92" i="41"/>
  <c r="S92" i="41"/>
  <c r="T92" i="41"/>
  <c r="U92" i="41"/>
  <c r="V92" i="41"/>
  <c r="W92" i="41"/>
  <c r="X92" i="41"/>
  <c r="Y92" i="41"/>
  <c r="Z92" i="41"/>
  <c r="AA92" i="41"/>
  <c r="AB92" i="41"/>
  <c r="AC92" i="41"/>
  <c r="AD92" i="41"/>
  <c r="AE92" i="41"/>
  <c r="AF92" i="41"/>
  <c r="C93" i="41"/>
  <c r="D93" i="41"/>
  <c r="E93" i="41"/>
  <c r="F93" i="41"/>
  <c r="G93" i="41"/>
  <c r="H93" i="41"/>
  <c r="I93" i="41"/>
  <c r="J93" i="41"/>
  <c r="K93" i="41"/>
  <c r="L93" i="41"/>
  <c r="M93" i="41"/>
  <c r="N93" i="41"/>
  <c r="O93" i="41"/>
  <c r="P93" i="41"/>
  <c r="Q93" i="41"/>
  <c r="R93" i="41"/>
  <c r="S93" i="41"/>
  <c r="T93" i="41"/>
  <c r="U93" i="41"/>
  <c r="V93" i="41"/>
  <c r="W93" i="41"/>
  <c r="X93" i="41"/>
  <c r="Y93" i="41"/>
  <c r="Z93" i="41"/>
  <c r="AA93" i="41"/>
  <c r="AB93" i="41"/>
  <c r="AC93" i="41"/>
  <c r="AD93" i="41"/>
  <c r="AE93" i="41"/>
  <c r="AF93" i="41"/>
  <c r="C94" i="41"/>
  <c r="D94" i="41"/>
  <c r="E94" i="41"/>
  <c r="F94" i="41"/>
  <c r="G94" i="41"/>
  <c r="H94" i="41"/>
  <c r="I94" i="41"/>
  <c r="J94" i="41"/>
  <c r="K94" i="41"/>
  <c r="L94" i="41"/>
  <c r="M94" i="41"/>
  <c r="N94" i="41"/>
  <c r="O94" i="41"/>
  <c r="P94" i="41"/>
  <c r="Q94" i="41"/>
  <c r="R94" i="41"/>
  <c r="S94" i="41"/>
  <c r="T94" i="41"/>
  <c r="U94" i="41"/>
  <c r="V94" i="41"/>
  <c r="W94" i="41"/>
  <c r="X94" i="41"/>
  <c r="Y94" i="41"/>
  <c r="Z94" i="41"/>
  <c r="AA94" i="41"/>
  <c r="AB94" i="41"/>
  <c r="AC94" i="41"/>
  <c r="AD94" i="41"/>
  <c r="AE94" i="41"/>
  <c r="AF94" i="41"/>
  <c r="C95" i="41"/>
  <c r="D95" i="41"/>
  <c r="E95" i="41"/>
  <c r="F95" i="41"/>
  <c r="G95" i="41"/>
  <c r="H95" i="41"/>
  <c r="I95" i="41"/>
  <c r="J95" i="41"/>
  <c r="K95" i="41"/>
  <c r="L95" i="41"/>
  <c r="M95" i="41"/>
  <c r="N95" i="41"/>
  <c r="O95" i="41"/>
  <c r="P95" i="41"/>
  <c r="Q95" i="41"/>
  <c r="R95" i="41"/>
  <c r="S95" i="41"/>
  <c r="T95" i="41"/>
  <c r="U95" i="41"/>
  <c r="V95" i="41"/>
  <c r="W95" i="41"/>
  <c r="X95" i="41"/>
  <c r="Y95" i="41"/>
  <c r="Z95" i="41"/>
  <c r="AA95" i="41"/>
  <c r="AB95" i="41"/>
  <c r="AC95" i="41"/>
  <c r="AD95" i="41"/>
  <c r="AE95" i="41"/>
  <c r="AF95" i="41"/>
  <c r="AG95" i="41"/>
  <c r="C96" i="41"/>
  <c r="D96" i="41"/>
  <c r="E96" i="41"/>
  <c r="F96" i="41"/>
  <c r="G96" i="41"/>
  <c r="H96" i="41"/>
  <c r="I96" i="41"/>
  <c r="J96" i="41"/>
  <c r="K96" i="41"/>
  <c r="L96" i="41"/>
  <c r="M96" i="41"/>
  <c r="N96" i="41"/>
  <c r="O96" i="41"/>
  <c r="P96" i="41"/>
  <c r="Q96" i="41"/>
  <c r="R96" i="41"/>
  <c r="S96" i="41"/>
  <c r="T96" i="41"/>
  <c r="U96" i="41"/>
  <c r="V96" i="41"/>
  <c r="W96" i="41"/>
  <c r="X96" i="41"/>
  <c r="Y96" i="41"/>
  <c r="Z96" i="41"/>
  <c r="AA96" i="41"/>
  <c r="AB96" i="41"/>
  <c r="AC96" i="41"/>
  <c r="AD96" i="41"/>
  <c r="AE96" i="41"/>
  <c r="AF96" i="41"/>
  <c r="AG96" i="41"/>
  <c r="C97" i="41"/>
  <c r="D97" i="41"/>
  <c r="E97" i="41"/>
  <c r="F97" i="41"/>
  <c r="G97" i="41"/>
  <c r="H97" i="41"/>
  <c r="I97" i="41"/>
  <c r="J97" i="41"/>
  <c r="K97" i="41"/>
  <c r="L97" i="41"/>
  <c r="M97" i="41"/>
  <c r="N97" i="41"/>
  <c r="O97" i="41"/>
  <c r="P97" i="41"/>
  <c r="Q97" i="41"/>
  <c r="R97" i="41"/>
  <c r="S97" i="41"/>
  <c r="T97" i="41"/>
  <c r="U97" i="41"/>
  <c r="V97" i="41"/>
  <c r="W97" i="41"/>
  <c r="X97" i="41"/>
  <c r="Y97" i="41"/>
  <c r="Z97" i="41"/>
  <c r="AA97" i="41"/>
  <c r="AB97" i="41"/>
  <c r="AC97" i="41"/>
  <c r="AD97" i="41"/>
  <c r="AE97" i="41"/>
  <c r="AF97" i="41"/>
  <c r="AG97" i="41"/>
  <c r="C98" i="41"/>
  <c r="D98" i="41"/>
  <c r="E98" i="41"/>
  <c r="F98" i="41"/>
  <c r="G98" i="41"/>
  <c r="H98" i="41"/>
  <c r="I98" i="41"/>
  <c r="J98" i="41"/>
  <c r="K98" i="41"/>
  <c r="L98" i="41"/>
  <c r="M98" i="41"/>
  <c r="N98" i="41"/>
  <c r="O98" i="41"/>
  <c r="P98" i="41"/>
  <c r="Q98" i="41"/>
  <c r="R98" i="41"/>
  <c r="S98" i="41"/>
  <c r="T98" i="41"/>
  <c r="U98" i="41"/>
  <c r="V98" i="41"/>
  <c r="W98" i="41"/>
  <c r="X98" i="41"/>
  <c r="Y98" i="41"/>
  <c r="Z98" i="41"/>
  <c r="AA98" i="41"/>
  <c r="AB98" i="41"/>
  <c r="AC98" i="41"/>
  <c r="AD98" i="41"/>
  <c r="AE98" i="41"/>
  <c r="AF98" i="41"/>
  <c r="AG98" i="41"/>
  <c r="C99" i="41"/>
  <c r="D99" i="41"/>
  <c r="E99" i="41"/>
  <c r="F99" i="41"/>
  <c r="G99" i="41"/>
  <c r="H99" i="41"/>
  <c r="I99" i="41"/>
  <c r="J99" i="41"/>
  <c r="K99" i="41"/>
  <c r="L99" i="41"/>
  <c r="M99" i="41"/>
  <c r="N99" i="41"/>
  <c r="O99" i="41"/>
  <c r="P99" i="41"/>
  <c r="Q99" i="41"/>
  <c r="R99" i="41"/>
  <c r="S99" i="41"/>
  <c r="T99" i="41"/>
  <c r="U99" i="41"/>
  <c r="V99" i="41"/>
  <c r="W99" i="41"/>
  <c r="X99" i="41"/>
  <c r="Y99" i="41"/>
  <c r="Z99" i="41"/>
  <c r="AA99" i="41"/>
  <c r="AB99" i="41"/>
  <c r="AC99" i="41"/>
  <c r="AD99" i="41"/>
  <c r="AE99" i="41"/>
  <c r="AF99" i="41"/>
  <c r="AG99" i="41"/>
  <c r="B100" i="41"/>
  <c r="C100" i="41"/>
  <c r="D100" i="41"/>
  <c r="E100" i="41"/>
  <c r="F100" i="41"/>
  <c r="G100" i="41"/>
  <c r="H100" i="41"/>
  <c r="I100" i="41"/>
  <c r="J100" i="41"/>
  <c r="K100" i="41"/>
  <c r="L100" i="41"/>
  <c r="M100" i="41"/>
  <c r="N100" i="41"/>
  <c r="O100" i="41"/>
  <c r="P100" i="41"/>
  <c r="Q100" i="41"/>
  <c r="R100" i="41"/>
  <c r="S100" i="41"/>
  <c r="T100" i="41"/>
  <c r="U100" i="41"/>
  <c r="V100" i="41"/>
  <c r="W100" i="41"/>
  <c r="X100" i="41"/>
  <c r="Y100" i="41"/>
  <c r="Z100" i="41"/>
  <c r="AA100" i="41"/>
  <c r="AB100" i="41"/>
  <c r="AC100" i="41"/>
  <c r="AD100" i="41"/>
  <c r="AE100" i="41"/>
  <c r="AF100" i="41"/>
  <c r="AG100" i="41"/>
  <c r="B101" i="41"/>
  <c r="C101" i="41"/>
  <c r="D101" i="41"/>
  <c r="E101" i="41"/>
  <c r="F101" i="41"/>
  <c r="G101" i="41"/>
  <c r="H101" i="41"/>
  <c r="I101" i="41"/>
  <c r="J101" i="41"/>
  <c r="K101" i="41"/>
  <c r="L101" i="41"/>
  <c r="M101" i="41"/>
  <c r="N101" i="41"/>
  <c r="O101" i="41"/>
  <c r="P101" i="41"/>
  <c r="Q101" i="41"/>
  <c r="R101" i="41"/>
  <c r="S101" i="41"/>
  <c r="T101" i="41"/>
  <c r="U101" i="41"/>
  <c r="V101" i="41"/>
  <c r="W101" i="41"/>
  <c r="X101" i="41"/>
  <c r="Y101" i="41"/>
  <c r="Z101" i="41"/>
  <c r="AA101" i="41"/>
  <c r="AB101" i="41"/>
  <c r="AC101" i="41"/>
  <c r="AD101" i="41"/>
  <c r="AE101" i="41"/>
  <c r="AF101" i="41"/>
  <c r="AG101" i="41"/>
  <c r="B102" i="41"/>
  <c r="C102" i="41"/>
  <c r="D102" i="41"/>
  <c r="E102" i="41"/>
  <c r="F102" i="41"/>
  <c r="G102" i="41"/>
  <c r="H102" i="41"/>
  <c r="I102" i="41"/>
  <c r="J102" i="41"/>
  <c r="K102" i="41"/>
  <c r="L102" i="41"/>
  <c r="M102" i="41"/>
  <c r="N102" i="41"/>
  <c r="O102" i="41"/>
  <c r="P102" i="41"/>
  <c r="Q102" i="41"/>
  <c r="R102" i="41"/>
  <c r="S102" i="41"/>
  <c r="T102" i="41"/>
  <c r="U102" i="41"/>
  <c r="V102" i="41"/>
  <c r="W102" i="41"/>
  <c r="X102" i="41"/>
  <c r="Y102" i="41"/>
  <c r="Z102" i="41"/>
  <c r="AA102" i="41"/>
  <c r="AB102" i="41"/>
  <c r="AC102" i="41"/>
  <c r="AD102" i="41"/>
  <c r="AE102" i="41"/>
  <c r="AF102" i="41"/>
  <c r="AG102" i="41"/>
  <c r="B103" i="41"/>
  <c r="C103" i="41"/>
  <c r="D103" i="41"/>
  <c r="E103" i="41"/>
  <c r="F103" i="41"/>
  <c r="G103" i="41"/>
  <c r="H103" i="41"/>
  <c r="I103" i="41"/>
  <c r="J103" i="41"/>
  <c r="K103" i="41"/>
  <c r="L103" i="41"/>
  <c r="M103" i="41"/>
  <c r="N103" i="41"/>
  <c r="O103" i="41"/>
  <c r="P103" i="41"/>
  <c r="Q103" i="41"/>
  <c r="R103" i="41"/>
  <c r="S103" i="41"/>
  <c r="T103" i="41"/>
  <c r="U103" i="41"/>
  <c r="V103" i="41"/>
  <c r="W103" i="41"/>
  <c r="X103" i="41"/>
  <c r="Y103" i="41"/>
  <c r="Z103" i="41"/>
  <c r="AA103" i="41"/>
  <c r="AB103" i="41"/>
  <c r="AC103" i="41"/>
  <c r="AD103" i="41"/>
  <c r="AE103" i="41"/>
  <c r="AF103" i="41"/>
  <c r="AG103" i="41"/>
  <c r="B104" i="41"/>
  <c r="C104" i="41"/>
  <c r="D104" i="41"/>
  <c r="E104" i="41"/>
  <c r="F104" i="41"/>
  <c r="G104" i="41"/>
  <c r="H104" i="41"/>
  <c r="I104" i="41"/>
  <c r="J104" i="41"/>
  <c r="K104" i="41"/>
  <c r="L104" i="41"/>
  <c r="M104" i="41"/>
  <c r="N104" i="41"/>
  <c r="O104" i="41"/>
  <c r="P104" i="41"/>
  <c r="Q104" i="41"/>
  <c r="R104" i="41"/>
  <c r="S104" i="41"/>
  <c r="T104" i="41"/>
  <c r="U104" i="41"/>
  <c r="V104" i="41"/>
  <c r="W104" i="41"/>
  <c r="X104" i="41"/>
  <c r="Y104" i="41"/>
  <c r="Z104" i="41"/>
  <c r="AA104" i="41"/>
  <c r="AB104" i="41"/>
  <c r="AC104" i="41"/>
  <c r="AD104" i="41"/>
  <c r="AE104" i="41"/>
  <c r="AF104" i="41"/>
  <c r="AG104" i="41"/>
  <c r="AG51" i="41" l="1"/>
  <c r="D75" i="30" l="1"/>
  <c r="AQ53" i="32" l="1"/>
  <c r="AQ52" i="32"/>
  <c r="AO6" i="32"/>
  <c r="AR6" i="32"/>
  <c r="AO7" i="32"/>
  <c r="AR7" i="32"/>
  <c r="AO8" i="32"/>
  <c r="AR8" i="32"/>
  <c r="AO9" i="32"/>
  <c r="AR9" i="32"/>
  <c r="AO10" i="32"/>
  <c r="AP10" i="32" s="1"/>
  <c r="AR10" i="32"/>
  <c r="AO11" i="32"/>
  <c r="AP11" i="32"/>
  <c r="AR11" i="32"/>
  <c r="AO12" i="32"/>
  <c r="AR12" i="32"/>
  <c r="AO13" i="32"/>
  <c r="AR13" i="32"/>
  <c r="AO14" i="32"/>
  <c r="AP14" i="32" s="1"/>
  <c r="AR14" i="32"/>
  <c r="AO15" i="32"/>
  <c r="AR15" i="32"/>
  <c r="AO16" i="32"/>
  <c r="AR16" i="32"/>
  <c r="AO17" i="32"/>
  <c r="AR17" i="32"/>
  <c r="AO18" i="32"/>
  <c r="AR18" i="32"/>
  <c r="AO19" i="32"/>
  <c r="AR19" i="32"/>
  <c r="AO20" i="32"/>
  <c r="AR20" i="32"/>
  <c r="AO21" i="32"/>
  <c r="AR21" i="32"/>
  <c r="AO22" i="32"/>
  <c r="AR22" i="32"/>
  <c r="AO23" i="32"/>
  <c r="AR23" i="32"/>
  <c r="AO24" i="32"/>
  <c r="AR24" i="32"/>
  <c r="AO25" i="32"/>
  <c r="AR25" i="32"/>
  <c r="AO26" i="32"/>
  <c r="AR26" i="32"/>
  <c r="AO27" i="32"/>
  <c r="AR27" i="32"/>
  <c r="AO28" i="32"/>
  <c r="AR28" i="32"/>
  <c r="AO29" i="32"/>
  <c r="AR29" i="32"/>
  <c r="AO30" i="32"/>
  <c r="AR30" i="32"/>
  <c r="AO31" i="32"/>
  <c r="AR31" i="32"/>
  <c r="AO32" i="32"/>
  <c r="AR32" i="32"/>
  <c r="AO33" i="32"/>
  <c r="AR33" i="32"/>
  <c r="AO34" i="32"/>
  <c r="AR34" i="32"/>
  <c r="AO35" i="32"/>
  <c r="AR35" i="32"/>
  <c r="AO36" i="32"/>
  <c r="AR36" i="32"/>
  <c r="AO37" i="32"/>
  <c r="AR37" i="32"/>
  <c r="AO38" i="32"/>
  <c r="AR38" i="32"/>
  <c r="AO39" i="32"/>
  <c r="AR39" i="32"/>
  <c r="AO40" i="32"/>
  <c r="AR40" i="32"/>
  <c r="AO41" i="32"/>
  <c r="AR41" i="32"/>
  <c r="AO42" i="32"/>
  <c r="AR42" i="32"/>
  <c r="AO43" i="32"/>
  <c r="AR43" i="32"/>
  <c r="AO44" i="32"/>
  <c r="AR44" i="32"/>
  <c r="AO45" i="32"/>
  <c r="AR45" i="32"/>
  <c r="AO46" i="32"/>
  <c r="AR46" i="32"/>
  <c r="AO47" i="32"/>
  <c r="AR47" i="32"/>
  <c r="AO48" i="32"/>
  <c r="AR48" i="32"/>
  <c r="AO49" i="32"/>
  <c r="AR49" i="32"/>
  <c r="AO50" i="32"/>
  <c r="AP50" i="32" s="1"/>
  <c r="AR50" i="32"/>
  <c r="AO51" i="32"/>
  <c r="AP51" i="32"/>
  <c r="AR51" i="32"/>
  <c r="AO52" i="32"/>
  <c r="AP52" i="32" s="1"/>
  <c r="AR52" i="32"/>
  <c r="AO53" i="32"/>
  <c r="AP53" i="32"/>
  <c r="AR53" i="32"/>
  <c r="AO54" i="32"/>
  <c r="AR54" i="32"/>
  <c r="AO55" i="32"/>
  <c r="AR55" i="32"/>
  <c r="AO56" i="32"/>
  <c r="AR56" i="32"/>
  <c r="AO57" i="32"/>
  <c r="AR57" i="32"/>
  <c r="AO58" i="32"/>
  <c r="AR58" i="32"/>
  <c r="AO59" i="32"/>
  <c r="AR59" i="32"/>
  <c r="AO60" i="32"/>
  <c r="AQ60" i="32"/>
  <c r="AR60" i="32"/>
  <c r="AO61" i="32"/>
  <c r="AR61" i="32"/>
  <c r="AO62" i="32"/>
  <c r="AR62" i="32"/>
  <c r="AO63" i="32"/>
  <c r="AR63" i="32"/>
  <c r="AO64" i="32"/>
  <c r="AR64" i="32"/>
  <c r="AO65" i="32"/>
  <c r="AR65" i="32"/>
  <c r="AO66" i="32"/>
  <c r="AR66" i="32"/>
  <c r="AO67" i="32"/>
  <c r="AR67" i="32"/>
  <c r="AO68" i="32"/>
  <c r="AR68" i="32"/>
  <c r="AO69" i="32"/>
  <c r="AR69" i="32"/>
  <c r="AO70" i="32"/>
  <c r="AR70" i="32"/>
  <c r="AO71" i="32"/>
  <c r="AR71" i="32"/>
  <c r="AO72" i="32"/>
  <c r="AR72" i="32"/>
  <c r="AO73" i="32"/>
  <c r="AR73" i="32"/>
  <c r="AO74" i="32"/>
  <c r="AQ74" i="32"/>
  <c r="AR74" i="32"/>
  <c r="AO75" i="32"/>
  <c r="AR75" i="32"/>
  <c r="AO76" i="32"/>
  <c r="AR76" i="32"/>
  <c r="AO77" i="32"/>
  <c r="AP77" i="32"/>
  <c r="AR77" i="32"/>
  <c r="AO78" i="32"/>
  <c r="AP78" i="32" s="1"/>
  <c r="AR78" i="32"/>
  <c r="AO79" i="32"/>
  <c r="AR79" i="32"/>
  <c r="AO80" i="32"/>
  <c r="AR80" i="32"/>
  <c r="AO81" i="32"/>
  <c r="AR81" i="32"/>
  <c r="AO82" i="32"/>
  <c r="AR82" i="32"/>
  <c r="AO83" i="32"/>
  <c r="AR83" i="32"/>
  <c r="AO84" i="32"/>
  <c r="AR84" i="32"/>
  <c r="AO85" i="32"/>
  <c r="AR85" i="32"/>
  <c r="AO86" i="32"/>
  <c r="AR86" i="32"/>
  <c r="AO87" i="32"/>
  <c r="AR87" i="32"/>
  <c r="AO88" i="32"/>
  <c r="AR88" i="32"/>
  <c r="AO89" i="32"/>
  <c r="AP89" i="32"/>
  <c r="AR89" i="32"/>
  <c r="AO90" i="32"/>
  <c r="AR90" i="32"/>
  <c r="AO91" i="32"/>
  <c r="AR91" i="32"/>
  <c r="AO92" i="32"/>
  <c r="AR92" i="32"/>
  <c r="AO93" i="32"/>
  <c r="AP93" i="32"/>
  <c r="AR93" i="32"/>
  <c r="AO94" i="32"/>
  <c r="AP94" i="32" s="1"/>
  <c r="AR94" i="32"/>
  <c r="AO95" i="32"/>
  <c r="AP95" i="32" s="1"/>
  <c r="AR95" i="32"/>
  <c r="AO96" i="32"/>
  <c r="AP96" i="32" s="1"/>
  <c r="AR96" i="32"/>
  <c r="AO97" i="32"/>
  <c r="AP97" i="32" s="1"/>
  <c r="AR97" i="32"/>
  <c r="AO98" i="32"/>
  <c r="AP98" i="32" s="1"/>
  <c r="AR98" i="32"/>
  <c r="AO99" i="32"/>
  <c r="AP99" i="32"/>
  <c r="AR99" i="32"/>
  <c r="AO100" i="32"/>
  <c r="AP100" i="32" s="1"/>
  <c r="AR100" i="32"/>
  <c r="AO101" i="32"/>
  <c r="AP101" i="32"/>
  <c r="AR101" i="32"/>
  <c r="AO5" i="32"/>
  <c r="AN10" i="32"/>
  <c r="AN11" i="32"/>
  <c r="AN14" i="32"/>
  <c r="AN50" i="32"/>
  <c r="AN51" i="32"/>
  <c r="AN77" i="32"/>
  <c r="AN78" i="32"/>
  <c r="AN89" i="32"/>
  <c r="AN93" i="32"/>
  <c r="AN94" i="32"/>
  <c r="AL6" i="32"/>
  <c r="AM6" i="32"/>
  <c r="AL7" i="32"/>
  <c r="AM7" i="32"/>
  <c r="AL8" i="32"/>
  <c r="AM8" i="32"/>
  <c r="AL9" i="32"/>
  <c r="AM9" i="32"/>
  <c r="AL10" i="32"/>
  <c r="AM10" i="32"/>
  <c r="AL11" i="32"/>
  <c r="AM11" i="32"/>
  <c r="AL12" i="32"/>
  <c r="AM12" i="32"/>
  <c r="AL13" i="32"/>
  <c r="AM13" i="32"/>
  <c r="AL14" i="32"/>
  <c r="AM14" i="32"/>
  <c r="AL15" i="32"/>
  <c r="AM15" i="32"/>
  <c r="AL16" i="32"/>
  <c r="AM16" i="32"/>
  <c r="AL17" i="32"/>
  <c r="AM17" i="32"/>
  <c r="AL18" i="32"/>
  <c r="AM18" i="32"/>
  <c r="AL19" i="32"/>
  <c r="AM19" i="32"/>
  <c r="AL21" i="32"/>
  <c r="AM21" i="32"/>
  <c r="AL22" i="32"/>
  <c r="AM22" i="32"/>
  <c r="AL23" i="32"/>
  <c r="AL24" i="32"/>
  <c r="AM24" i="32"/>
  <c r="AL28" i="32"/>
  <c r="AM28" i="32"/>
  <c r="AL29" i="32"/>
  <c r="AM29" i="32"/>
  <c r="AL30" i="32"/>
  <c r="AM30" i="32"/>
  <c r="AL31" i="32"/>
  <c r="AM31" i="32"/>
  <c r="AL32" i="32"/>
  <c r="AM32" i="32"/>
  <c r="AL33" i="32"/>
  <c r="AM33" i="32"/>
  <c r="AL35" i="32"/>
  <c r="AM35" i="32"/>
  <c r="AL36" i="32"/>
  <c r="AM36" i="32"/>
  <c r="AL37" i="32"/>
  <c r="AM37" i="32"/>
  <c r="AL38" i="32"/>
  <c r="AM38" i="32"/>
  <c r="AL40" i="32"/>
  <c r="AM40" i="32"/>
  <c r="AL41" i="32"/>
  <c r="AM41" i="32"/>
  <c r="AL42" i="32"/>
  <c r="AM42" i="32"/>
  <c r="AL43" i="32"/>
  <c r="AM43" i="32"/>
  <c r="AL44" i="32"/>
  <c r="AM44" i="32"/>
  <c r="AL45" i="32"/>
  <c r="AM45" i="32"/>
  <c r="AL46" i="32"/>
  <c r="AM46" i="32"/>
  <c r="AL47" i="32"/>
  <c r="AM47" i="32"/>
  <c r="AL48" i="32"/>
  <c r="AM48" i="32"/>
  <c r="AL49" i="32"/>
  <c r="AM49" i="32"/>
  <c r="AL50" i="32"/>
  <c r="AM50" i="32"/>
  <c r="AL51" i="32"/>
  <c r="AM51" i="32"/>
  <c r="AL52" i="32"/>
  <c r="AM52" i="32"/>
  <c r="AL53" i="32"/>
  <c r="AM53" i="32"/>
  <c r="AL54" i="32"/>
  <c r="AM54" i="32"/>
  <c r="AL55" i="32"/>
  <c r="AM55" i="32"/>
  <c r="AL56" i="32"/>
  <c r="AM56" i="32"/>
  <c r="AL57" i="32"/>
  <c r="AM57" i="32"/>
  <c r="AL58" i="32"/>
  <c r="AM58" i="32"/>
  <c r="AL59" i="32"/>
  <c r="AM59" i="32"/>
  <c r="AL60" i="32"/>
  <c r="AM60" i="32"/>
  <c r="AL61" i="32"/>
  <c r="AM61" i="32"/>
  <c r="AL62" i="32"/>
  <c r="AM62" i="32"/>
  <c r="AL63" i="32"/>
  <c r="AM63" i="32"/>
  <c r="AL64" i="32"/>
  <c r="AM64" i="32"/>
  <c r="AL65" i="32"/>
  <c r="AM65" i="32"/>
  <c r="AL66" i="32"/>
  <c r="AM66" i="32"/>
  <c r="AL67" i="32"/>
  <c r="AM67" i="32"/>
  <c r="AL68" i="32"/>
  <c r="AM68" i="32"/>
  <c r="AL69" i="32"/>
  <c r="AM69" i="32"/>
  <c r="AL70" i="32"/>
  <c r="AM70" i="32"/>
  <c r="AL71" i="32"/>
  <c r="AL72" i="32"/>
  <c r="AM72" i="32"/>
  <c r="AL73" i="32"/>
  <c r="AM73" i="32"/>
  <c r="AL74" i="32"/>
  <c r="AM74" i="32"/>
  <c r="AL75" i="32"/>
  <c r="AM75" i="32"/>
  <c r="AL76" i="32"/>
  <c r="AM76" i="32"/>
  <c r="AL77" i="32"/>
  <c r="AL78" i="32"/>
  <c r="AM78" i="32"/>
  <c r="AL79" i="32"/>
  <c r="AM79" i="32"/>
  <c r="AL80" i="32"/>
  <c r="AM80" i="32"/>
  <c r="AL81" i="32"/>
  <c r="AM81" i="32"/>
  <c r="AL82" i="32"/>
  <c r="AM82" i="32"/>
  <c r="AL83" i="32"/>
  <c r="AM83" i="32"/>
  <c r="AL84" i="32"/>
  <c r="AM84" i="32"/>
  <c r="AL85" i="32"/>
  <c r="AM85" i="32"/>
  <c r="AL86" i="32"/>
  <c r="AM86" i="32"/>
  <c r="AL87" i="32"/>
  <c r="AM87" i="32"/>
  <c r="AL88" i="32"/>
  <c r="AM88" i="32"/>
  <c r="AL89" i="32"/>
  <c r="AM89" i="32"/>
  <c r="AL90" i="32"/>
  <c r="AM90" i="32"/>
  <c r="AL91" i="32"/>
  <c r="AM91" i="32"/>
  <c r="AL92" i="32"/>
  <c r="AM92" i="32"/>
  <c r="AL93" i="32"/>
  <c r="AM93" i="32"/>
  <c r="AH6" i="32"/>
  <c r="AI6" i="32"/>
  <c r="AJ6" i="32"/>
  <c r="AK6" i="32"/>
  <c r="AH7" i="32"/>
  <c r="AI7" i="32"/>
  <c r="AJ7" i="32"/>
  <c r="AK7" i="32"/>
  <c r="AH8" i="32"/>
  <c r="AI8" i="32"/>
  <c r="AJ8" i="32"/>
  <c r="AK8" i="32"/>
  <c r="AH9" i="32"/>
  <c r="AI9" i="32"/>
  <c r="AJ9" i="32"/>
  <c r="AK9" i="32"/>
  <c r="AH10" i="32"/>
  <c r="AI10" i="32"/>
  <c r="AJ10" i="32"/>
  <c r="AK10" i="32"/>
  <c r="AH11" i="32"/>
  <c r="AI11" i="32"/>
  <c r="AJ11" i="32"/>
  <c r="AK11" i="32"/>
  <c r="AH12" i="32"/>
  <c r="AI12" i="32"/>
  <c r="AJ12" i="32"/>
  <c r="AK12" i="32"/>
  <c r="AH13" i="32"/>
  <c r="AI13" i="32"/>
  <c r="AJ13" i="32"/>
  <c r="AK13" i="32"/>
  <c r="AH14" i="32"/>
  <c r="AI14" i="32"/>
  <c r="AJ14" i="32"/>
  <c r="AK14" i="32"/>
  <c r="AH15" i="32"/>
  <c r="AI15" i="32"/>
  <c r="AJ15" i="32"/>
  <c r="AK15" i="32"/>
  <c r="AH16" i="32"/>
  <c r="AI16" i="32"/>
  <c r="AJ16" i="32"/>
  <c r="AK16" i="32"/>
  <c r="AH17" i="32"/>
  <c r="AI17" i="32"/>
  <c r="AJ17" i="32"/>
  <c r="AK17" i="32"/>
  <c r="AH18" i="32"/>
  <c r="AI18" i="32"/>
  <c r="AJ18" i="32"/>
  <c r="AK18" i="32"/>
  <c r="AH19" i="32"/>
  <c r="AI19" i="32"/>
  <c r="AJ19" i="32"/>
  <c r="AK19" i="32"/>
  <c r="AH20" i="32"/>
  <c r="AI20" i="32"/>
  <c r="AJ20" i="32"/>
  <c r="AM20" i="32" s="1"/>
  <c r="AK20" i="32"/>
  <c r="AH21" i="32"/>
  <c r="AI21" i="32"/>
  <c r="AJ21" i="32"/>
  <c r="AK21" i="32"/>
  <c r="AH22" i="32"/>
  <c r="AI22" i="32"/>
  <c r="AJ22" i="32"/>
  <c r="AK22" i="32"/>
  <c r="AH23" i="32"/>
  <c r="AI23" i="32"/>
  <c r="AJ23" i="32"/>
  <c r="AM23" i="32" s="1"/>
  <c r="AK23" i="32"/>
  <c r="AH24" i="32"/>
  <c r="AI24" i="32"/>
  <c r="AJ24" i="32"/>
  <c r="AK24" i="32"/>
  <c r="AH25" i="32"/>
  <c r="AI25" i="32"/>
  <c r="AJ25" i="32"/>
  <c r="AK25" i="32"/>
  <c r="AM25" i="32" s="1"/>
  <c r="AH26" i="32"/>
  <c r="AI26" i="32"/>
  <c r="AJ26" i="32"/>
  <c r="AK26" i="32"/>
  <c r="AH27" i="32"/>
  <c r="AI27" i="32"/>
  <c r="AL27" i="32" s="1"/>
  <c r="AJ27" i="32"/>
  <c r="AK27" i="32"/>
  <c r="AM27" i="32" s="1"/>
  <c r="AH28" i="32"/>
  <c r="AI28" i="32"/>
  <c r="AJ28" i="32"/>
  <c r="AK28" i="32"/>
  <c r="AH29" i="32"/>
  <c r="AI29" i="32"/>
  <c r="AJ29" i="32"/>
  <c r="AK29" i="32"/>
  <c r="AH30" i="32"/>
  <c r="AI30" i="32"/>
  <c r="AJ30" i="32"/>
  <c r="AK30" i="32"/>
  <c r="AH31" i="32"/>
  <c r="AI31" i="32"/>
  <c r="AJ31" i="32"/>
  <c r="AK31" i="32"/>
  <c r="AH32" i="32"/>
  <c r="AI32" i="32"/>
  <c r="AJ32" i="32"/>
  <c r="AK32" i="32"/>
  <c r="AH33" i="32"/>
  <c r="AI33" i="32"/>
  <c r="AJ33" i="32"/>
  <c r="AK33" i="32"/>
  <c r="AH34" i="32"/>
  <c r="AI34" i="32"/>
  <c r="AL34" i="32" s="1"/>
  <c r="AJ34" i="32"/>
  <c r="AK34" i="32"/>
  <c r="AH35" i="32"/>
  <c r="AI35" i="32"/>
  <c r="AJ35" i="32"/>
  <c r="AK35" i="32"/>
  <c r="AH36" i="32"/>
  <c r="AI36" i="32"/>
  <c r="AJ36" i="32"/>
  <c r="AK36" i="32"/>
  <c r="AH37" i="32"/>
  <c r="AI37" i="32"/>
  <c r="AJ37" i="32"/>
  <c r="AK37" i="32"/>
  <c r="AH38" i="32"/>
  <c r="AI38" i="32"/>
  <c r="AJ38" i="32"/>
  <c r="AK38" i="32"/>
  <c r="AH39" i="32"/>
  <c r="AI39" i="32"/>
  <c r="AJ39" i="32"/>
  <c r="AK39" i="32"/>
  <c r="AH40" i="32"/>
  <c r="AI40" i="32"/>
  <c r="AJ40" i="32"/>
  <c r="AK40" i="32"/>
  <c r="AH41" i="32"/>
  <c r="AI41" i="32"/>
  <c r="AJ41" i="32"/>
  <c r="AK41" i="32"/>
  <c r="AH42" i="32"/>
  <c r="AI42" i="32"/>
  <c r="AJ42" i="32"/>
  <c r="AK42" i="32"/>
  <c r="AH43" i="32"/>
  <c r="AI43" i="32"/>
  <c r="AJ43" i="32"/>
  <c r="AK43" i="32"/>
  <c r="AH44" i="32"/>
  <c r="AI44" i="32"/>
  <c r="AJ44" i="32"/>
  <c r="AK44" i="32"/>
  <c r="AH45" i="32"/>
  <c r="AI45" i="32"/>
  <c r="AJ45" i="32"/>
  <c r="AK45" i="32"/>
  <c r="AH46" i="32"/>
  <c r="AI46" i="32"/>
  <c r="AJ46" i="32"/>
  <c r="AK46" i="32"/>
  <c r="AH47" i="32"/>
  <c r="AI47" i="32"/>
  <c r="AJ47" i="32"/>
  <c r="AK47" i="32"/>
  <c r="AH48" i="32"/>
  <c r="AI48" i="32"/>
  <c r="AJ48" i="32"/>
  <c r="AK48" i="32"/>
  <c r="AH49" i="32"/>
  <c r="AI49" i="32"/>
  <c r="AJ49" i="32"/>
  <c r="AK49" i="32"/>
  <c r="AH50" i="32"/>
  <c r="AI50" i="32"/>
  <c r="AJ50" i="32"/>
  <c r="AK50" i="32"/>
  <c r="AH51" i="32"/>
  <c r="AI51" i="32"/>
  <c r="AJ51" i="32"/>
  <c r="AK51" i="32"/>
  <c r="AH52" i="32"/>
  <c r="AI52" i="32"/>
  <c r="AJ52" i="32"/>
  <c r="AK52" i="32"/>
  <c r="AH53" i="32"/>
  <c r="AI53" i="32"/>
  <c r="AJ53" i="32"/>
  <c r="AK53" i="32"/>
  <c r="AH54" i="32"/>
  <c r="AI54" i="32"/>
  <c r="AJ54" i="32"/>
  <c r="AK54" i="32"/>
  <c r="AH55" i="32"/>
  <c r="AI55" i="32"/>
  <c r="AJ55" i="32"/>
  <c r="AK55" i="32"/>
  <c r="AH56" i="32"/>
  <c r="AI56" i="32"/>
  <c r="AJ56" i="32"/>
  <c r="AK56" i="32"/>
  <c r="AH57" i="32"/>
  <c r="AI57" i="32"/>
  <c r="AJ57" i="32"/>
  <c r="AK57" i="32"/>
  <c r="AH58" i="32"/>
  <c r="AI58" i="32"/>
  <c r="AJ58" i="32"/>
  <c r="AK58" i="32"/>
  <c r="AH59" i="32"/>
  <c r="AI59" i="32"/>
  <c r="AJ59" i="32"/>
  <c r="AK59" i="32"/>
  <c r="AH60" i="32"/>
  <c r="AI60" i="32"/>
  <c r="AJ60" i="32"/>
  <c r="AK60" i="32"/>
  <c r="AH61" i="32"/>
  <c r="AI61" i="32"/>
  <c r="AJ61" i="32"/>
  <c r="AK61" i="32"/>
  <c r="AH62" i="32"/>
  <c r="AI62" i="32"/>
  <c r="AJ62" i="32"/>
  <c r="AK62" i="32"/>
  <c r="AH63" i="32"/>
  <c r="AI63" i="32"/>
  <c r="AJ63" i="32"/>
  <c r="AK63" i="32"/>
  <c r="AH64" i="32"/>
  <c r="AI64" i="32"/>
  <c r="AJ64" i="32"/>
  <c r="AK64" i="32"/>
  <c r="AH65" i="32"/>
  <c r="AI65" i="32"/>
  <c r="AJ65" i="32"/>
  <c r="AK65" i="32"/>
  <c r="AH66" i="32"/>
  <c r="AI66" i="32"/>
  <c r="AJ66" i="32"/>
  <c r="AK66" i="32"/>
  <c r="AH67" i="32"/>
  <c r="AI67" i="32"/>
  <c r="AJ67" i="32"/>
  <c r="AK67" i="32"/>
  <c r="AH68" i="32"/>
  <c r="AI68" i="32"/>
  <c r="AJ68" i="32"/>
  <c r="AK68" i="32"/>
  <c r="AH69" i="32"/>
  <c r="AI69" i="32"/>
  <c r="AJ69" i="32"/>
  <c r="AK69" i="32"/>
  <c r="AH70" i="32"/>
  <c r="AI70" i="32"/>
  <c r="AJ70" i="32"/>
  <c r="AK70" i="32"/>
  <c r="AH71" i="32"/>
  <c r="AI71" i="32"/>
  <c r="AJ71" i="32"/>
  <c r="AM71" i="32" s="1"/>
  <c r="AK71" i="32"/>
  <c r="AH72" i="32"/>
  <c r="AI72" i="32"/>
  <c r="AJ72" i="32"/>
  <c r="AK72" i="32"/>
  <c r="AH73" i="32"/>
  <c r="AI73" i="32"/>
  <c r="AJ73" i="32"/>
  <c r="AK73" i="32"/>
  <c r="AH74" i="32"/>
  <c r="AI74" i="32"/>
  <c r="AJ74" i="32"/>
  <c r="AK74" i="32"/>
  <c r="AH75" i="32"/>
  <c r="AI75" i="32"/>
  <c r="AJ75" i="32"/>
  <c r="AK75" i="32"/>
  <c r="AH76" i="32"/>
  <c r="AI76" i="32"/>
  <c r="AJ76" i="32"/>
  <c r="AK76" i="32"/>
  <c r="AH77" i="32"/>
  <c r="AI77" i="32"/>
  <c r="AJ77" i="32"/>
  <c r="AM77" i="32" s="1"/>
  <c r="AK77" i="32"/>
  <c r="AH78" i="32"/>
  <c r="AI78" i="32"/>
  <c r="AJ78" i="32"/>
  <c r="AK78" i="32"/>
  <c r="AH79" i="32"/>
  <c r="AI79" i="32"/>
  <c r="AJ79" i="32"/>
  <c r="AK79" i="32"/>
  <c r="AH80" i="32"/>
  <c r="AI80" i="32"/>
  <c r="AJ80" i="32"/>
  <c r="AK80" i="32"/>
  <c r="AH81" i="32"/>
  <c r="AI81" i="32"/>
  <c r="AJ81" i="32"/>
  <c r="AK81" i="32"/>
  <c r="AH82" i="32"/>
  <c r="AI82" i="32"/>
  <c r="AJ82" i="32"/>
  <c r="AK82" i="32"/>
  <c r="AH83" i="32"/>
  <c r="AI83" i="32"/>
  <c r="AJ83" i="32"/>
  <c r="AK83" i="32"/>
  <c r="AH84" i="32"/>
  <c r="AI84" i="32"/>
  <c r="AJ84" i="32"/>
  <c r="AK84" i="32"/>
  <c r="Z6" i="32"/>
  <c r="AA6" i="32"/>
  <c r="AB6" i="32"/>
  <c r="AC6" i="32"/>
  <c r="AD6" i="32"/>
  <c r="AE6" i="32"/>
  <c r="AF6" i="32"/>
  <c r="Z7" i="32"/>
  <c r="AA7" i="32"/>
  <c r="AB7" i="32"/>
  <c r="AC7" i="32"/>
  <c r="AD7" i="32"/>
  <c r="AE7" i="32"/>
  <c r="AF7" i="32"/>
  <c r="Z8" i="32"/>
  <c r="AA8" i="32"/>
  <c r="AB8" i="32"/>
  <c r="AC8" i="32"/>
  <c r="AD8" i="32"/>
  <c r="AE8" i="32"/>
  <c r="AF8" i="32"/>
  <c r="Z9" i="32"/>
  <c r="AA9" i="32"/>
  <c r="AB9" i="32"/>
  <c r="AC9" i="32"/>
  <c r="AD9" i="32"/>
  <c r="AE9" i="32"/>
  <c r="AF9" i="32"/>
  <c r="Z10" i="32"/>
  <c r="AA10" i="32"/>
  <c r="AB10" i="32"/>
  <c r="AC10" i="32"/>
  <c r="AD10" i="32"/>
  <c r="AE10" i="32"/>
  <c r="AF10" i="32"/>
  <c r="Z11" i="32"/>
  <c r="AA11" i="32"/>
  <c r="AB11" i="32"/>
  <c r="AC11" i="32"/>
  <c r="AD11" i="32"/>
  <c r="AE11" i="32"/>
  <c r="AF11" i="32"/>
  <c r="Z12" i="32"/>
  <c r="AA12" i="32"/>
  <c r="AB12" i="32"/>
  <c r="AC12" i="32"/>
  <c r="AD12" i="32"/>
  <c r="AE12" i="32"/>
  <c r="AF12" i="32"/>
  <c r="Z13" i="32"/>
  <c r="AA13" i="32"/>
  <c r="AB13" i="32"/>
  <c r="AC13" i="32"/>
  <c r="AD13" i="32"/>
  <c r="AE13" i="32"/>
  <c r="AF13" i="32"/>
  <c r="Z14" i="32"/>
  <c r="AA14" i="32"/>
  <c r="AB14" i="32"/>
  <c r="AC14" i="32"/>
  <c r="AD14" i="32"/>
  <c r="AE14" i="32"/>
  <c r="AF14" i="32"/>
  <c r="Z15" i="32"/>
  <c r="AA15" i="32"/>
  <c r="AB15" i="32"/>
  <c r="AC15" i="32"/>
  <c r="AD15" i="32"/>
  <c r="AE15" i="32"/>
  <c r="AF15" i="32"/>
  <c r="Z16" i="32"/>
  <c r="AA16" i="32"/>
  <c r="AB16" i="32"/>
  <c r="AC16" i="32"/>
  <c r="AD16" i="32"/>
  <c r="AE16" i="32"/>
  <c r="AF16" i="32"/>
  <c r="Z17" i="32"/>
  <c r="AA17" i="32"/>
  <c r="AB17" i="32"/>
  <c r="AC17" i="32"/>
  <c r="AD17" i="32"/>
  <c r="AE17" i="32"/>
  <c r="AF17" i="32"/>
  <c r="Z18" i="32"/>
  <c r="AA18" i="32"/>
  <c r="AB18" i="32"/>
  <c r="AC18" i="32"/>
  <c r="AD18" i="32"/>
  <c r="AE18" i="32"/>
  <c r="AF18" i="32"/>
  <c r="Z19" i="32"/>
  <c r="AA19" i="32"/>
  <c r="AB19" i="32"/>
  <c r="AC19" i="32"/>
  <c r="AD19" i="32"/>
  <c r="AE19" i="32"/>
  <c r="AF19" i="32"/>
  <c r="Z20" i="32"/>
  <c r="AA20" i="32"/>
  <c r="AB20" i="32"/>
  <c r="AC20" i="32"/>
  <c r="AD20" i="32"/>
  <c r="AE20" i="32"/>
  <c r="AF20" i="32"/>
  <c r="Z21" i="32"/>
  <c r="AA21" i="32"/>
  <c r="AB21" i="32"/>
  <c r="AC21" i="32"/>
  <c r="AD21" i="32"/>
  <c r="AE21" i="32"/>
  <c r="AF21" i="32"/>
  <c r="Z22" i="32"/>
  <c r="AA22" i="32"/>
  <c r="AB22" i="32"/>
  <c r="AC22" i="32"/>
  <c r="AD22" i="32"/>
  <c r="AE22" i="32"/>
  <c r="AF22" i="32"/>
  <c r="Z23" i="32"/>
  <c r="AA23" i="32"/>
  <c r="AB23" i="32"/>
  <c r="AC23" i="32"/>
  <c r="AD23" i="32"/>
  <c r="AE23" i="32"/>
  <c r="AF23" i="32"/>
  <c r="Z24" i="32"/>
  <c r="AA24" i="32"/>
  <c r="AB24" i="32"/>
  <c r="AC24" i="32"/>
  <c r="AD24" i="32"/>
  <c r="AE24" i="32"/>
  <c r="AF24" i="32"/>
  <c r="Z25" i="32"/>
  <c r="AA25" i="32"/>
  <c r="AB25" i="32"/>
  <c r="AC25" i="32"/>
  <c r="AD25" i="32"/>
  <c r="AE25" i="32"/>
  <c r="AF25" i="32"/>
  <c r="Z26" i="32"/>
  <c r="AA26" i="32"/>
  <c r="AB26" i="32"/>
  <c r="AC26" i="32"/>
  <c r="AD26" i="32"/>
  <c r="AE26" i="32"/>
  <c r="AF26" i="32"/>
  <c r="Z27" i="32"/>
  <c r="AA27" i="32"/>
  <c r="AB27" i="32"/>
  <c r="AC27" i="32"/>
  <c r="AD27" i="32"/>
  <c r="AE27" i="32"/>
  <c r="AF27" i="32"/>
  <c r="Z28" i="32"/>
  <c r="AA28" i="32"/>
  <c r="AB28" i="32"/>
  <c r="AC28" i="32"/>
  <c r="AD28" i="32"/>
  <c r="AE28" i="32"/>
  <c r="AF28" i="32"/>
  <c r="Z29" i="32"/>
  <c r="AA29" i="32"/>
  <c r="AB29" i="32"/>
  <c r="AC29" i="32"/>
  <c r="AD29" i="32"/>
  <c r="AE29" i="32"/>
  <c r="AF29" i="32"/>
  <c r="Z30" i="32"/>
  <c r="AA30" i="32"/>
  <c r="AB30" i="32"/>
  <c r="AC30" i="32"/>
  <c r="AD30" i="32"/>
  <c r="AE30" i="32"/>
  <c r="AF30" i="32"/>
  <c r="Z31" i="32"/>
  <c r="AA31" i="32"/>
  <c r="AB31" i="32"/>
  <c r="AC31" i="32"/>
  <c r="AD31" i="32"/>
  <c r="AE31" i="32"/>
  <c r="AF31" i="32"/>
  <c r="Z32" i="32"/>
  <c r="AA32" i="32"/>
  <c r="AB32" i="32"/>
  <c r="AC32" i="32"/>
  <c r="AD32" i="32"/>
  <c r="AE32" i="32"/>
  <c r="AF32" i="32"/>
  <c r="Z33" i="32"/>
  <c r="AA33" i="32"/>
  <c r="AB33" i="32"/>
  <c r="AC33" i="32"/>
  <c r="AD33" i="32"/>
  <c r="AE33" i="32"/>
  <c r="AF33" i="32"/>
  <c r="Z34" i="32"/>
  <c r="AA34" i="32"/>
  <c r="AB34" i="32"/>
  <c r="AC34" i="32"/>
  <c r="AD34" i="32"/>
  <c r="AE34" i="32"/>
  <c r="AF34" i="32"/>
  <c r="Z35" i="32"/>
  <c r="AA35" i="32"/>
  <c r="AB35" i="32"/>
  <c r="AC35" i="32"/>
  <c r="AD35" i="32"/>
  <c r="AE35" i="32"/>
  <c r="AF35" i="32"/>
  <c r="Z36" i="32"/>
  <c r="AA36" i="32"/>
  <c r="AB36" i="32"/>
  <c r="AC36" i="32"/>
  <c r="AD36" i="32"/>
  <c r="AE36" i="32"/>
  <c r="AF36" i="32"/>
  <c r="Z37" i="32"/>
  <c r="AA37" i="32"/>
  <c r="AB37" i="32"/>
  <c r="AC37" i="32"/>
  <c r="AD37" i="32"/>
  <c r="AE37" i="32"/>
  <c r="AF37" i="32"/>
  <c r="Z38" i="32"/>
  <c r="AA38" i="32"/>
  <c r="AB38" i="32"/>
  <c r="AC38" i="32"/>
  <c r="AD38" i="32"/>
  <c r="AE38" i="32"/>
  <c r="AF38" i="32"/>
  <c r="Z39" i="32"/>
  <c r="AA39" i="32"/>
  <c r="AB39" i="32"/>
  <c r="AC39" i="32"/>
  <c r="AD39" i="32"/>
  <c r="AE39" i="32"/>
  <c r="AF39" i="32"/>
  <c r="Z40" i="32"/>
  <c r="AA40" i="32"/>
  <c r="AB40" i="32"/>
  <c r="AC40" i="32"/>
  <c r="AD40" i="32"/>
  <c r="AE40" i="32"/>
  <c r="AF40" i="32"/>
  <c r="Z41" i="32"/>
  <c r="AA41" i="32"/>
  <c r="AB41" i="32"/>
  <c r="AC41" i="32"/>
  <c r="AD41" i="32"/>
  <c r="AE41" i="32"/>
  <c r="AF41" i="32"/>
  <c r="Z42" i="32"/>
  <c r="AA42" i="32"/>
  <c r="AB42" i="32"/>
  <c r="AC42" i="32"/>
  <c r="AD42" i="32"/>
  <c r="AE42" i="32"/>
  <c r="AF42" i="32"/>
  <c r="Z43" i="32"/>
  <c r="AA43" i="32"/>
  <c r="AB43" i="32"/>
  <c r="AC43" i="32"/>
  <c r="AD43" i="32"/>
  <c r="AE43" i="32"/>
  <c r="AF43" i="32"/>
  <c r="Z44" i="32"/>
  <c r="AA44" i="32"/>
  <c r="AB44" i="32"/>
  <c r="AC44" i="32"/>
  <c r="AD44" i="32"/>
  <c r="AE44" i="32"/>
  <c r="AF44" i="32"/>
  <c r="Z45" i="32"/>
  <c r="AA45" i="32"/>
  <c r="AB45" i="32"/>
  <c r="AC45" i="32"/>
  <c r="AD45" i="32"/>
  <c r="AE45" i="32"/>
  <c r="AF45" i="32"/>
  <c r="Z46" i="32"/>
  <c r="AA46" i="32"/>
  <c r="AB46" i="32"/>
  <c r="AC46" i="32"/>
  <c r="AD46" i="32"/>
  <c r="AE46" i="32"/>
  <c r="AF46" i="32"/>
  <c r="Z47" i="32"/>
  <c r="AA47" i="32"/>
  <c r="AB47" i="32"/>
  <c r="AC47" i="32"/>
  <c r="AD47" i="32"/>
  <c r="AE47" i="32"/>
  <c r="AF47" i="32"/>
  <c r="Z48" i="32"/>
  <c r="AA48" i="32"/>
  <c r="AB48" i="32"/>
  <c r="AC48" i="32"/>
  <c r="AD48" i="32"/>
  <c r="AE48" i="32"/>
  <c r="AF48" i="32"/>
  <c r="Z49" i="32"/>
  <c r="AA49" i="32"/>
  <c r="AB49" i="32"/>
  <c r="AC49" i="32"/>
  <c r="AD49" i="32"/>
  <c r="AE49" i="32"/>
  <c r="AF49" i="32"/>
  <c r="Z50" i="32"/>
  <c r="AA50" i="32"/>
  <c r="AB50" i="32"/>
  <c r="AC50" i="32"/>
  <c r="AD50" i="32"/>
  <c r="AE50" i="32"/>
  <c r="AF50" i="32"/>
  <c r="Z51" i="32"/>
  <c r="AA51" i="32"/>
  <c r="AB51" i="32"/>
  <c r="AC51" i="32"/>
  <c r="AD51" i="32"/>
  <c r="AE51" i="32"/>
  <c r="AF51" i="32"/>
  <c r="Z52" i="32"/>
  <c r="AA52" i="32"/>
  <c r="AB52" i="32"/>
  <c r="AC52" i="32"/>
  <c r="AD52" i="32"/>
  <c r="AE52" i="32"/>
  <c r="AF52" i="32"/>
  <c r="Z53" i="32"/>
  <c r="AA53" i="32"/>
  <c r="AB53" i="32"/>
  <c r="AC53" i="32"/>
  <c r="AD53" i="32"/>
  <c r="AE53" i="32"/>
  <c r="AF53" i="32"/>
  <c r="Z54" i="32"/>
  <c r="AA54" i="32"/>
  <c r="AB54" i="32"/>
  <c r="AC54" i="32"/>
  <c r="AD54" i="32"/>
  <c r="AE54" i="32"/>
  <c r="AF54" i="32"/>
  <c r="Z55" i="32"/>
  <c r="AA55" i="32"/>
  <c r="AB55" i="32"/>
  <c r="AC55" i="32"/>
  <c r="AD55" i="32"/>
  <c r="AE55" i="32"/>
  <c r="AF55" i="32"/>
  <c r="Z56" i="32"/>
  <c r="AA56" i="32"/>
  <c r="AB56" i="32"/>
  <c r="AC56" i="32"/>
  <c r="AD56" i="32"/>
  <c r="AE56" i="32"/>
  <c r="AF56" i="32"/>
  <c r="Z57" i="32"/>
  <c r="AA57" i="32"/>
  <c r="AB57" i="32"/>
  <c r="AC57" i="32"/>
  <c r="AD57" i="32"/>
  <c r="AE57" i="32"/>
  <c r="AF57" i="32"/>
  <c r="Z58" i="32"/>
  <c r="AA58" i="32"/>
  <c r="AB58" i="32"/>
  <c r="AC58" i="32"/>
  <c r="AD58" i="32"/>
  <c r="AE58" i="32"/>
  <c r="AF58" i="32"/>
  <c r="Z59" i="32"/>
  <c r="AA59" i="32"/>
  <c r="AB59" i="32"/>
  <c r="AC59" i="32"/>
  <c r="AD59" i="32"/>
  <c r="AE59" i="32"/>
  <c r="AF59" i="32"/>
  <c r="Z60" i="32"/>
  <c r="AA60" i="32"/>
  <c r="AB60" i="32"/>
  <c r="AC60" i="32"/>
  <c r="AD60" i="32"/>
  <c r="AE60" i="32"/>
  <c r="AF60" i="32"/>
  <c r="Z61" i="32"/>
  <c r="AA61" i="32"/>
  <c r="AB61" i="32"/>
  <c r="AC61" i="32"/>
  <c r="AD61" i="32"/>
  <c r="AE61" i="32"/>
  <c r="AF61" i="32"/>
  <c r="Z62" i="32"/>
  <c r="AA62" i="32"/>
  <c r="AB62" i="32"/>
  <c r="AC62" i="32"/>
  <c r="AD62" i="32"/>
  <c r="AE62" i="32"/>
  <c r="AF62" i="32"/>
  <c r="Z63" i="32"/>
  <c r="AA63" i="32"/>
  <c r="AB63" i="32"/>
  <c r="AC63" i="32"/>
  <c r="AD63" i="32"/>
  <c r="AE63" i="32"/>
  <c r="AF63" i="32"/>
  <c r="Z64" i="32"/>
  <c r="AA64" i="32"/>
  <c r="AB64" i="32"/>
  <c r="AC64" i="32"/>
  <c r="AD64" i="32"/>
  <c r="AE64" i="32"/>
  <c r="AF64" i="32"/>
  <c r="Z65" i="32"/>
  <c r="AA65" i="32"/>
  <c r="AB65" i="32"/>
  <c r="AC65" i="32"/>
  <c r="AD65" i="32"/>
  <c r="AE65" i="32"/>
  <c r="AF65" i="32"/>
  <c r="Z66" i="32"/>
  <c r="AA66" i="32"/>
  <c r="AB66" i="32"/>
  <c r="AC66" i="32"/>
  <c r="AD66" i="32"/>
  <c r="AE66" i="32"/>
  <c r="AF66" i="32"/>
  <c r="Z67" i="32"/>
  <c r="AA67" i="32"/>
  <c r="AB67" i="32"/>
  <c r="AC67" i="32"/>
  <c r="AD67" i="32"/>
  <c r="AE67" i="32"/>
  <c r="AF67" i="32"/>
  <c r="Z68" i="32"/>
  <c r="AA68" i="32"/>
  <c r="AB68" i="32"/>
  <c r="AC68" i="32"/>
  <c r="AD68" i="32"/>
  <c r="AE68" i="32"/>
  <c r="AF68" i="32"/>
  <c r="Z69" i="32"/>
  <c r="AA69" i="32"/>
  <c r="AB69" i="32"/>
  <c r="AC69" i="32"/>
  <c r="AD69" i="32"/>
  <c r="AE69" i="32"/>
  <c r="AF69" i="32"/>
  <c r="Z70" i="32"/>
  <c r="AA70" i="32"/>
  <c r="AB70" i="32"/>
  <c r="AC70" i="32"/>
  <c r="AD70" i="32"/>
  <c r="AE70" i="32"/>
  <c r="AF70" i="32"/>
  <c r="Z71" i="32"/>
  <c r="AA71" i="32"/>
  <c r="AB71" i="32"/>
  <c r="AC71" i="32"/>
  <c r="AD71" i="32"/>
  <c r="AE71" i="32"/>
  <c r="AF71" i="32"/>
  <c r="Z72" i="32"/>
  <c r="AA72" i="32"/>
  <c r="AB72" i="32"/>
  <c r="AC72" i="32"/>
  <c r="AD72" i="32"/>
  <c r="AE72" i="32"/>
  <c r="AF72" i="32"/>
  <c r="Z73" i="32"/>
  <c r="AA73" i="32"/>
  <c r="AB73" i="32"/>
  <c r="AC73" i="32"/>
  <c r="AD73" i="32"/>
  <c r="AE73" i="32"/>
  <c r="AF73" i="32"/>
  <c r="Z74" i="32"/>
  <c r="AA74" i="32"/>
  <c r="AB74" i="32"/>
  <c r="AC74" i="32"/>
  <c r="AD74" i="32"/>
  <c r="AE74" i="32"/>
  <c r="AF74" i="32"/>
  <c r="Z75" i="32"/>
  <c r="AA75" i="32"/>
  <c r="AB75" i="32"/>
  <c r="AC75" i="32"/>
  <c r="AD75" i="32"/>
  <c r="AE75" i="32"/>
  <c r="AF75" i="32"/>
  <c r="Z76" i="32"/>
  <c r="AA76" i="32"/>
  <c r="AB76" i="32"/>
  <c r="AC76" i="32"/>
  <c r="AD76" i="32"/>
  <c r="AE76" i="32"/>
  <c r="AF76" i="32"/>
  <c r="Z77" i="32"/>
  <c r="AA77" i="32"/>
  <c r="AB77" i="32"/>
  <c r="AC77" i="32"/>
  <c r="AD77" i="32"/>
  <c r="AE77" i="32"/>
  <c r="AF77" i="32"/>
  <c r="Z78" i="32"/>
  <c r="AA78" i="32"/>
  <c r="AB78" i="32"/>
  <c r="AC78" i="32"/>
  <c r="AD78" i="32"/>
  <c r="AE78" i="32"/>
  <c r="AF78" i="32"/>
  <c r="Z79" i="32"/>
  <c r="AA79" i="32"/>
  <c r="AB79" i="32"/>
  <c r="AC79" i="32"/>
  <c r="AD79" i="32"/>
  <c r="AE79" i="32"/>
  <c r="AF79" i="32"/>
  <c r="Z80" i="32"/>
  <c r="AA80" i="32"/>
  <c r="AB80" i="32"/>
  <c r="AC80" i="32"/>
  <c r="AD80" i="32"/>
  <c r="AE80" i="32"/>
  <c r="AF80" i="32"/>
  <c r="Z81" i="32"/>
  <c r="AA81" i="32"/>
  <c r="AB81" i="32"/>
  <c r="AC81" i="32"/>
  <c r="AD81" i="32"/>
  <c r="AE81" i="32"/>
  <c r="AF81" i="32"/>
  <c r="Z82" i="32"/>
  <c r="AA82" i="32"/>
  <c r="AB82" i="32"/>
  <c r="AC82" i="32"/>
  <c r="AD82" i="32"/>
  <c r="AE82" i="32"/>
  <c r="AF82" i="32"/>
  <c r="Z83" i="32"/>
  <c r="AA83" i="32"/>
  <c r="AB83" i="32"/>
  <c r="AC83" i="32"/>
  <c r="AD83" i="32"/>
  <c r="AE83" i="32"/>
  <c r="AF83" i="32"/>
  <c r="Z84" i="32"/>
  <c r="AA84" i="32"/>
  <c r="AB84" i="32"/>
  <c r="AC84" i="32"/>
  <c r="AD84" i="32"/>
  <c r="AE84" i="32"/>
  <c r="AF84" i="32"/>
  <c r="Z85" i="32"/>
  <c r="AA85" i="32"/>
  <c r="AB85" i="32"/>
  <c r="AC85" i="32"/>
  <c r="AD85" i="32"/>
  <c r="AE85" i="32"/>
  <c r="AF85" i="32"/>
  <c r="Z86" i="32"/>
  <c r="AA86" i="32"/>
  <c r="AB86" i="32"/>
  <c r="AC86" i="32"/>
  <c r="AD86" i="32"/>
  <c r="AE86" i="32"/>
  <c r="AF86" i="32"/>
  <c r="Z87" i="32"/>
  <c r="AA87" i="32"/>
  <c r="AB87" i="32"/>
  <c r="AC87" i="32"/>
  <c r="AD87" i="32"/>
  <c r="AE87" i="32"/>
  <c r="AF87" i="32"/>
  <c r="Z88" i="32"/>
  <c r="AA88" i="32"/>
  <c r="AB88" i="32"/>
  <c r="AC88" i="32"/>
  <c r="AD88" i="32"/>
  <c r="AE88" i="32"/>
  <c r="AF88" i="32"/>
  <c r="Z89" i="32"/>
  <c r="AA89" i="32"/>
  <c r="AB89" i="32"/>
  <c r="AC89" i="32"/>
  <c r="AD89" i="32"/>
  <c r="AE89" i="32"/>
  <c r="AF89" i="32"/>
  <c r="Z90" i="32"/>
  <c r="AA90" i="32"/>
  <c r="AB90" i="32"/>
  <c r="AC90" i="32"/>
  <c r="AD90" i="32"/>
  <c r="AE90" i="32"/>
  <c r="AF90" i="32"/>
  <c r="Z91" i="32"/>
  <c r="AA91" i="32"/>
  <c r="AB91" i="32"/>
  <c r="AC91" i="32"/>
  <c r="AD91" i="32"/>
  <c r="AE91" i="32"/>
  <c r="AF91" i="32"/>
  <c r="Z92" i="32"/>
  <c r="AA92" i="32"/>
  <c r="AB92" i="32"/>
  <c r="AC92" i="32"/>
  <c r="AD92" i="32"/>
  <c r="AE92" i="32"/>
  <c r="AF92" i="32"/>
  <c r="Z93" i="32"/>
  <c r="AA93" i="32"/>
  <c r="AB93" i="32"/>
  <c r="AC93" i="32"/>
  <c r="AD93" i="32"/>
  <c r="AE93" i="32"/>
  <c r="AF93" i="32"/>
  <c r="Z94" i="32"/>
  <c r="AA94" i="32"/>
  <c r="AB94" i="32"/>
  <c r="AC94" i="32"/>
  <c r="AD94" i="32"/>
  <c r="AE94" i="32"/>
  <c r="AF94" i="32"/>
  <c r="Z95" i="32"/>
  <c r="AA95" i="32"/>
  <c r="AB95" i="32"/>
  <c r="AC95" i="32"/>
  <c r="AD95" i="32"/>
  <c r="AE95" i="32"/>
  <c r="AF95" i="32"/>
  <c r="Z96" i="32"/>
  <c r="AA96" i="32"/>
  <c r="AB96" i="32"/>
  <c r="AC96" i="32"/>
  <c r="AD96" i="32"/>
  <c r="AE96" i="32"/>
  <c r="AF96" i="32"/>
  <c r="Z97" i="32"/>
  <c r="AA97" i="32"/>
  <c r="AB97" i="32"/>
  <c r="AC97" i="32"/>
  <c r="AD97" i="32"/>
  <c r="AE97" i="32"/>
  <c r="AF97" i="32"/>
  <c r="Z98" i="32"/>
  <c r="AA98" i="32"/>
  <c r="AB98" i="32"/>
  <c r="AC98" i="32"/>
  <c r="AD98" i="32"/>
  <c r="AE98" i="32"/>
  <c r="AF98" i="32"/>
  <c r="U6" i="32"/>
  <c r="V6" i="32"/>
  <c r="W6" i="32"/>
  <c r="X6" i="32"/>
  <c r="U7" i="32"/>
  <c r="V7" i="32"/>
  <c r="W7" i="32"/>
  <c r="X7" i="32"/>
  <c r="U8" i="32"/>
  <c r="V8" i="32"/>
  <c r="W8" i="32"/>
  <c r="X8" i="32"/>
  <c r="U9" i="32"/>
  <c r="V9" i="32"/>
  <c r="W9" i="32"/>
  <c r="X9" i="32"/>
  <c r="U10" i="32"/>
  <c r="V10" i="32"/>
  <c r="W10" i="32"/>
  <c r="X10" i="32"/>
  <c r="U11" i="32"/>
  <c r="V11" i="32"/>
  <c r="W11" i="32"/>
  <c r="X11" i="32"/>
  <c r="U12" i="32"/>
  <c r="V12" i="32"/>
  <c r="W12" i="32"/>
  <c r="X12" i="32"/>
  <c r="U13" i="32"/>
  <c r="V13" i="32"/>
  <c r="W13" i="32"/>
  <c r="X13" i="32"/>
  <c r="U14" i="32"/>
  <c r="V14" i="32"/>
  <c r="W14" i="32"/>
  <c r="X14" i="32"/>
  <c r="U15" i="32"/>
  <c r="V15" i="32"/>
  <c r="W15" i="32"/>
  <c r="X15" i="32"/>
  <c r="U16" i="32"/>
  <c r="V16" i="32"/>
  <c r="W16" i="32"/>
  <c r="X16" i="32"/>
  <c r="U17" i="32"/>
  <c r="V17" i="32"/>
  <c r="W17" i="32"/>
  <c r="X17" i="32"/>
  <c r="U18" i="32"/>
  <c r="V18" i="32"/>
  <c r="W18" i="32"/>
  <c r="X18" i="32"/>
  <c r="U19" i="32"/>
  <c r="V19" i="32"/>
  <c r="W19" i="32"/>
  <c r="X19" i="32"/>
  <c r="U20" i="32"/>
  <c r="V20" i="32"/>
  <c r="W20" i="32"/>
  <c r="X20" i="32"/>
  <c r="U21" i="32"/>
  <c r="V21" i="32"/>
  <c r="W21" i="32"/>
  <c r="X21" i="32"/>
  <c r="U22" i="32"/>
  <c r="V22" i="32"/>
  <c r="W22" i="32"/>
  <c r="X22" i="32"/>
  <c r="U23" i="32"/>
  <c r="V23" i="32"/>
  <c r="W23" i="32"/>
  <c r="X23" i="32"/>
  <c r="U24" i="32"/>
  <c r="V24" i="32"/>
  <c r="W24" i="32"/>
  <c r="X24" i="32"/>
  <c r="U25" i="32"/>
  <c r="V25" i="32"/>
  <c r="W25" i="32"/>
  <c r="X25" i="32"/>
  <c r="U26" i="32"/>
  <c r="V26" i="32"/>
  <c r="W26" i="32"/>
  <c r="X26" i="32"/>
  <c r="U27" i="32"/>
  <c r="V27" i="32"/>
  <c r="W27" i="32"/>
  <c r="X27" i="32"/>
  <c r="U28" i="32"/>
  <c r="V28" i="32"/>
  <c r="W28" i="32"/>
  <c r="X28" i="32"/>
  <c r="U29" i="32"/>
  <c r="V29" i="32"/>
  <c r="W29" i="32"/>
  <c r="X29" i="32"/>
  <c r="U30" i="32"/>
  <c r="V30" i="32"/>
  <c r="W30" i="32"/>
  <c r="X30" i="32"/>
  <c r="U31" i="32"/>
  <c r="V31" i="32"/>
  <c r="W31" i="32"/>
  <c r="X31" i="32"/>
  <c r="U32" i="32"/>
  <c r="V32" i="32"/>
  <c r="W32" i="32"/>
  <c r="X32" i="32"/>
  <c r="U33" i="32"/>
  <c r="V33" i="32"/>
  <c r="W33" i="32"/>
  <c r="X33" i="32"/>
  <c r="U34" i="32"/>
  <c r="V34" i="32"/>
  <c r="W34" i="32"/>
  <c r="X34" i="32"/>
  <c r="U35" i="32"/>
  <c r="V35" i="32"/>
  <c r="W35" i="32"/>
  <c r="X35" i="32"/>
  <c r="U36" i="32"/>
  <c r="V36" i="32"/>
  <c r="W36" i="32"/>
  <c r="X36" i="32"/>
  <c r="U37" i="32"/>
  <c r="V37" i="32"/>
  <c r="W37" i="32"/>
  <c r="X37" i="32"/>
  <c r="U38" i="32"/>
  <c r="V38" i="32"/>
  <c r="W38" i="32"/>
  <c r="X38" i="32"/>
  <c r="U39" i="32"/>
  <c r="V39" i="32"/>
  <c r="W39" i="32"/>
  <c r="X39" i="32"/>
  <c r="U40" i="32"/>
  <c r="V40" i="32"/>
  <c r="W40" i="32"/>
  <c r="X40" i="32"/>
  <c r="U41" i="32"/>
  <c r="V41" i="32"/>
  <c r="W41" i="32"/>
  <c r="X41" i="32"/>
  <c r="U42" i="32"/>
  <c r="V42" i="32"/>
  <c r="W42" i="32"/>
  <c r="X42" i="32"/>
  <c r="U43" i="32"/>
  <c r="V43" i="32"/>
  <c r="W43" i="32"/>
  <c r="X43" i="32"/>
  <c r="U44" i="32"/>
  <c r="V44" i="32"/>
  <c r="W44" i="32"/>
  <c r="X44" i="32"/>
  <c r="U45" i="32"/>
  <c r="V45" i="32"/>
  <c r="W45" i="32"/>
  <c r="X45" i="32"/>
  <c r="U46" i="32"/>
  <c r="V46" i="32"/>
  <c r="W46" i="32"/>
  <c r="X46" i="32"/>
  <c r="U47" i="32"/>
  <c r="V47" i="32"/>
  <c r="W47" i="32"/>
  <c r="X47" i="32"/>
  <c r="U48" i="32"/>
  <c r="V48" i="32"/>
  <c r="W48" i="32"/>
  <c r="X48" i="32"/>
  <c r="U49" i="32"/>
  <c r="V49" i="32"/>
  <c r="W49" i="32"/>
  <c r="X49" i="32"/>
  <c r="U50" i="32"/>
  <c r="V50" i="32"/>
  <c r="W50" i="32"/>
  <c r="X50" i="32"/>
  <c r="U51" i="32"/>
  <c r="V51" i="32"/>
  <c r="W51" i="32"/>
  <c r="X51" i="32"/>
  <c r="U52" i="32"/>
  <c r="V52" i="32"/>
  <c r="W52" i="32"/>
  <c r="X52" i="32"/>
  <c r="U53" i="32"/>
  <c r="V53" i="32"/>
  <c r="W53" i="32"/>
  <c r="X53" i="32"/>
  <c r="U54" i="32"/>
  <c r="V54" i="32"/>
  <c r="W54" i="32"/>
  <c r="X54" i="32"/>
  <c r="U55" i="32"/>
  <c r="V55" i="32"/>
  <c r="W55" i="32"/>
  <c r="X55" i="32"/>
  <c r="U56" i="32"/>
  <c r="V56" i="32"/>
  <c r="W56" i="32"/>
  <c r="X56" i="32"/>
  <c r="U57" i="32"/>
  <c r="V57" i="32"/>
  <c r="W57" i="32"/>
  <c r="X57" i="32"/>
  <c r="U58" i="32"/>
  <c r="V58" i="32"/>
  <c r="W58" i="32"/>
  <c r="X58" i="32"/>
  <c r="U59" i="32"/>
  <c r="V59" i="32"/>
  <c r="W59" i="32"/>
  <c r="X59" i="32"/>
  <c r="U60" i="32"/>
  <c r="V60" i="32"/>
  <c r="W60" i="32"/>
  <c r="X60" i="32"/>
  <c r="U61" i="32"/>
  <c r="V61" i="32"/>
  <c r="W61" i="32"/>
  <c r="X61" i="32"/>
  <c r="U62" i="32"/>
  <c r="V62" i="32"/>
  <c r="W62" i="32"/>
  <c r="X62" i="32"/>
  <c r="U63" i="32"/>
  <c r="V63" i="32"/>
  <c r="W63" i="32"/>
  <c r="X63" i="32"/>
  <c r="U64" i="32"/>
  <c r="V64" i="32"/>
  <c r="W64" i="32"/>
  <c r="X64" i="32"/>
  <c r="U65" i="32"/>
  <c r="V65" i="32"/>
  <c r="W65" i="32"/>
  <c r="X65" i="32"/>
  <c r="U66" i="32"/>
  <c r="V66" i="32"/>
  <c r="W66" i="32"/>
  <c r="X66" i="32"/>
  <c r="U67" i="32"/>
  <c r="V67" i="32"/>
  <c r="W67" i="32"/>
  <c r="X67" i="32"/>
  <c r="U68" i="32"/>
  <c r="V68" i="32"/>
  <c r="W68" i="32"/>
  <c r="X68" i="32"/>
  <c r="U69" i="32"/>
  <c r="V69" i="32"/>
  <c r="W69" i="32"/>
  <c r="X69" i="32"/>
  <c r="U70" i="32"/>
  <c r="V70" i="32"/>
  <c r="W70" i="32"/>
  <c r="X70" i="32"/>
  <c r="U71" i="32"/>
  <c r="V71" i="32"/>
  <c r="W71" i="32"/>
  <c r="X71" i="32"/>
  <c r="U72" i="32"/>
  <c r="V72" i="32"/>
  <c r="W72" i="32"/>
  <c r="X72" i="32"/>
  <c r="U73" i="32"/>
  <c r="V73" i="32"/>
  <c r="W73" i="32"/>
  <c r="X73" i="32"/>
  <c r="U74" i="32"/>
  <c r="V74" i="32"/>
  <c r="W74" i="32"/>
  <c r="X74" i="32"/>
  <c r="U75" i="32"/>
  <c r="V75" i="32"/>
  <c r="W75" i="32"/>
  <c r="X75" i="32"/>
  <c r="U76" i="32"/>
  <c r="V76" i="32"/>
  <c r="W76" i="32"/>
  <c r="X76" i="32"/>
  <c r="U77" i="32"/>
  <c r="V77" i="32"/>
  <c r="W77" i="32"/>
  <c r="X77" i="32"/>
  <c r="U78" i="32"/>
  <c r="V78" i="32"/>
  <c r="W78" i="32"/>
  <c r="X78" i="32"/>
  <c r="U79" i="32"/>
  <c r="V79" i="32"/>
  <c r="W79" i="32"/>
  <c r="X79" i="32"/>
  <c r="U80" i="32"/>
  <c r="V80" i="32"/>
  <c r="W80" i="32"/>
  <c r="X80" i="32"/>
  <c r="U81" i="32"/>
  <c r="V81" i="32"/>
  <c r="W81" i="32"/>
  <c r="X81" i="32"/>
  <c r="U82" i="32"/>
  <c r="V82" i="32"/>
  <c r="W82" i="32"/>
  <c r="X82" i="32"/>
  <c r="U83" i="32"/>
  <c r="V83" i="32"/>
  <c r="W83" i="32"/>
  <c r="X83" i="32"/>
  <c r="U84" i="32"/>
  <c r="V84" i="32"/>
  <c r="W84" i="32"/>
  <c r="X84" i="32"/>
  <c r="U85" i="32"/>
  <c r="V85" i="32"/>
  <c r="W85" i="32"/>
  <c r="X85" i="32"/>
  <c r="U86" i="32"/>
  <c r="V86" i="32"/>
  <c r="W86" i="32"/>
  <c r="X86" i="32"/>
  <c r="U87" i="32"/>
  <c r="V87" i="32"/>
  <c r="W87" i="32"/>
  <c r="X87" i="32"/>
  <c r="U88" i="32"/>
  <c r="V88" i="32"/>
  <c r="W88" i="32"/>
  <c r="X88" i="32"/>
  <c r="U89" i="32"/>
  <c r="V89" i="32"/>
  <c r="W89" i="32"/>
  <c r="X89" i="32"/>
  <c r="U90" i="32"/>
  <c r="V90" i="32"/>
  <c r="W90" i="32"/>
  <c r="X90" i="32"/>
  <c r="R6" i="32"/>
  <c r="S6" i="32"/>
  <c r="R7" i="32"/>
  <c r="S7" i="32"/>
  <c r="R8" i="32"/>
  <c r="S8" i="32"/>
  <c r="R9" i="32"/>
  <c r="S9" i="32"/>
  <c r="R10" i="32"/>
  <c r="S10" i="32"/>
  <c r="R11" i="32"/>
  <c r="S11" i="32"/>
  <c r="R12" i="32"/>
  <c r="S12" i="32"/>
  <c r="R13" i="32"/>
  <c r="S13" i="32"/>
  <c r="R14" i="32"/>
  <c r="S14" i="32"/>
  <c r="R15" i="32"/>
  <c r="S15" i="32"/>
  <c r="R16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R50" i="32"/>
  <c r="S50" i="32"/>
  <c r="R51" i="32"/>
  <c r="S51" i="32"/>
  <c r="S52" i="32"/>
  <c r="S53" i="32"/>
  <c r="S54" i="32"/>
  <c r="S55" i="32"/>
  <c r="S56" i="32"/>
  <c r="R57" i="32"/>
  <c r="S57" i="32"/>
  <c r="R58" i="32"/>
  <c r="S58" i="32"/>
  <c r="S59" i="32"/>
  <c r="R60" i="32"/>
  <c r="S60" i="32"/>
  <c r="R61" i="32"/>
  <c r="S61" i="32"/>
  <c r="R62" i="32"/>
  <c r="S62" i="32"/>
  <c r="R63" i="32"/>
  <c r="S63" i="32"/>
  <c r="R64" i="32"/>
  <c r="S64" i="32"/>
  <c r="R65" i="32"/>
  <c r="S65" i="32"/>
  <c r="R66" i="32"/>
  <c r="S66" i="32"/>
  <c r="R67" i="32"/>
  <c r="S67" i="32"/>
  <c r="R68" i="32"/>
  <c r="S68" i="32"/>
  <c r="R69" i="32"/>
  <c r="S69" i="32"/>
  <c r="R70" i="32"/>
  <c r="S70" i="32"/>
  <c r="R71" i="32"/>
  <c r="S71" i="32"/>
  <c r="R72" i="32"/>
  <c r="S72" i="32"/>
  <c r="R73" i="32"/>
  <c r="S73" i="32"/>
  <c r="R74" i="32"/>
  <c r="S74" i="32"/>
  <c r="R75" i="32"/>
  <c r="S75" i="32"/>
  <c r="R76" i="32"/>
  <c r="S76" i="32"/>
  <c r="R77" i="32"/>
  <c r="S77" i="32"/>
  <c r="R78" i="32"/>
  <c r="S78" i="32"/>
  <c r="R79" i="32"/>
  <c r="S79" i="32"/>
  <c r="R80" i="32"/>
  <c r="S80" i="32"/>
  <c r="R81" i="32"/>
  <c r="S81" i="32"/>
  <c r="R82" i="32"/>
  <c r="S82" i="32"/>
  <c r="R83" i="32"/>
  <c r="S83" i="32"/>
  <c r="R84" i="32"/>
  <c r="S84" i="32"/>
  <c r="R85" i="32"/>
  <c r="S85" i="32"/>
  <c r="R86" i="32"/>
  <c r="S86" i="32"/>
  <c r="R87" i="32"/>
  <c r="S87" i="32"/>
  <c r="R88" i="32"/>
  <c r="S88" i="32"/>
  <c r="R89" i="32"/>
  <c r="S89" i="32"/>
  <c r="R90" i="32"/>
  <c r="S90" i="32"/>
  <c r="R91" i="32"/>
  <c r="S91" i="32"/>
  <c r="R92" i="32"/>
  <c r="S92" i="32"/>
  <c r="R93" i="32"/>
  <c r="S93" i="32"/>
  <c r="R94" i="32"/>
  <c r="S94" i="32"/>
  <c r="R95" i="32"/>
  <c r="S95" i="32"/>
  <c r="R96" i="32"/>
  <c r="S96" i="32"/>
  <c r="R97" i="32"/>
  <c r="S97" i="32"/>
  <c r="R98" i="32"/>
  <c r="S98" i="32"/>
  <c r="R99" i="32"/>
  <c r="S99" i="32"/>
  <c r="R100" i="32"/>
  <c r="S100" i="32"/>
  <c r="Q16" i="32"/>
  <c r="Q21" i="32"/>
  <c r="Q24" i="32"/>
  <c r="Q36" i="32"/>
  <c r="Q60" i="32"/>
  <c r="Q61" i="32"/>
  <c r="Q62" i="32"/>
  <c r="Q63" i="32"/>
  <c r="Q64" i="32"/>
  <c r="Q65" i="32"/>
  <c r="Q74" i="32"/>
  <c r="Q76" i="32"/>
  <c r="Q78" i="32"/>
  <c r="Q85" i="32"/>
  <c r="Q86" i="32"/>
  <c r="Q87" i="32"/>
  <c r="Q88" i="32"/>
  <c r="Q89" i="32"/>
  <c r="Q90" i="32"/>
  <c r="Q91" i="32"/>
  <c r="Q92" i="32"/>
  <c r="Q93" i="32"/>
  <c r="Q95" i="32"/>
  <c r="Q96" i="32"/>
  <c r="Q97" i="32"/>
  <c r="D53" i="32"/>
  <c r="F36" i="32"/>
  <c r="F60" i="32"/>
  <c r="F65" i="32"/>
  <c r="F74" i="32"/>
  <c r="F78" i="32"/>
  <c r="F89" i="32"/>
  <c r="B6" i="32"/>
  <c r="B7" i="32"/>
  <c r="D7" i="32" s="1"/>
  <c r="B8" i="32"/>
  <c r="D8" i="32" s="1"/>
  <c r="B9" i="32"/>
  <c r="D9" i="32" s="1"/>
  <c r="B10" i="32"/>
  <c r="B11" i="32"/>
  <c r="B12" i="32"/>
  <c r="B13" i="32"/>
  <c r="B14" i="32"/>
  <c r="B15" i="32"/>
  <c r="D15" i="32" s="1"/>
  <c r="B16" i="32"/>
  <c r="D16" i="32" s="1"/>
  <c r="B17" i="32"/>
  <c r="D17" i="32" s="1"/>
  <c r="B18" i="32"/>
  <c r="D18" i="32" s="1"/>
  <c r="B19" i="32"/>
  <c r="B20" i="32"/>
  <c r="B21" i="32"/>
  <c r="B22" i="32"/>
  <c r="B23" i="32"/>
  <c r="D23" i="32" s="1"/>
  <c r="B24" i="32"/>
  <c r="D24" i="32" s="1"/>
  <c r="B25" i="32"/>
  <c r="D25" i="32" s="1"/>
  <c r="B26" i="32"/>
  <c r="B27" i="32"/>
  <c r="B28" i="32"/>
  <c r="B29" i="32"/>
  <c r="B30" i="32"/>
  <c r="B31" i="32"/>
  <c r="D31" i="32" s="1"/>
  <c r="B32" i="32"/>
  <c r="D32" i="32" s="1"/>
  <c r="B33" i="32"/>
  <c r="D33" i="32" s="1"/>
  <c r="B34" i="32"/>
  <c r="B35" i="32"/>
  <c r="B36" i="32"/>
  <c r="B37" i="32"/>
  <c r="B38" i="32"/>
  <c r="B39" i="32"/>
  <c r="D39" i="32" s="1"/>
  <c r="B40" i="32"/>
  <c r="D40" i="32" s="1"/>
  <c r="B41" i="32"/>
  <c r="D41" i="32" s="1"/>
  <c r="B42" i="32"/>
  <c r="B43" i="32"/>
  <c r="B44" i="32"/>
  <c r="B45" i="32"/>
  <c r="B46" i="32"/>
  <c r="B47" i="32"/>
  <c r="D47" i="32" s="1"/>
  <c r="B48" i="32"/>
  <c r="D48" i="32" s="1"/>
  <c r="B49" i="32"/>
  <c r="D49" i="32" s="1"/>
  <c r="B50" i="32"/>
  <c r="B54" i="32"/>
  <c r="B55" i="32"/>
  <c r="D55" i="32" s="1"/>
  <c r="B56" i="32"/>
  <c r="D56" i="32" s="1"/>
  <c r="B57" i="32"/>
  <c r="D57" i="32" s="1"/>
  <c r="B58" i="32"/>
  <c r="B59" i="32"/>
  <c r="B60" i="32"/>
  <c r="B61" i="32"/>
  <c r="B62" i="32"/>
  <c r="B63" i="32"/>
  <c r="D63" i="32" s="1"/>
  <c r="B64" i="32"/>
  <c r="D64" i="32" s="1"/>
  <c r="B65" i="32"/>
  <c r="B66" i="32"/>
  <c r="B67" i="32"/>
  <c r="B68" i="32"/>
  <c r="B69" i="32"/>
  <c r="B70" i="32"/>
  <c r="B71" i="32"/>
  <c r="D71" i="32" s="1"/>
  <c r="B72" i="32"/>
  <c r="D72" i="32" s="1"/>
  <c r="B73" i="32"/>
  <c r="D73" i="32" s="1"/>
  <c r="B74" i="32"/>
  <c r="B75" i="32"/>
  <c r="B76" i="32"/>
  <c r="B77" i="32"/>
  <c r="B78" i="32"/>
  <c r="B79" i="32"/>
  <c r="D79" i="32" s="1"/>
  <c r="B80" i="32"/>
  <c r="D80" i="32" s="1"/>
  <c r="B81" i="32"/>
  <c r="D81" i="32" s="1"/>
  <c r="B82" i="32"/>
  <c r="B83" i="32"/>
  <c r="B84" i="32"/>
  <c r="B85" i="32"/>
  <c r="B86" i="32"/>
  <c r="B87" i="32"/>
  <c r="D87" i="32" s="1"/>
  <c r="B88" i="32"/>
  <c r="D88" i="32" s="1"/>
  <c r="B89" i="32"/>
  <c r="D89" i="32" s="1"/>
  <c r="B90" i="32"/>
  <c r="B91" i="32"/>
  <c r="B92" i="32"/>
  <c r="B93" i="32"/>
  <c r="B94" i="32"/>
  <c r="B95" i="32"/>
  <c r="D95" i="32" s="1"/>
  <c r="B96" i="32"/>
  <c r="D96" i="32" s="1"/>
  <c r="B5" i="32"/>
  <c r="D5" i="32" s="1"/>
  <c r="A94" i="32"/>
  <c r="A95" i="32"/>
  <c r="A96" i="32"/>
  <c r="A97" i="32"/>
  <c r="A98" i="32"/>
  <c r="A99" i="32"/>
  <c r="A100" i="32"/>
  <c r="A101" i="32"/>
  <c r="D6" i="32"/>
  <c r="D10" i="32"/>
  <c r="D11" i="32"/>
  <c r="D12" i="32"/>
  <c r="D13" i="32"/>
  <c r="D14" i="32"/>
  <c r="D19" i="32"/>
  <c r="D20" i="32"/>
  <c r="D21" i="32"/>
  <c r="D22" i="32"/>
  <c r="D26" i="32"/>
  <c r="D27" i="32"/>
  <c r="D28" i="32"/>
  <c r="D29" i="32"/>
  <c r="D30" i="32"/>
  <c r="D34" i="32"/>
  <c r="D35" i="32"/>
  <c r="D36" i="32"/>
  <c r="D37" i="32"/>
  <c r="D38" i="32"/>
  <c r="D42" i="32"/>
  <c r="D43" i="32"/>
  <c r="D44" i="32"/>
  <c r="D45" i="32"/>
  <c r="D46" i="32"/>
  <c r="D50" i="32"/>
  <c r="D51" i="32"/>
  <c r="D52" i="32"/>
  <c r="D54" i="32"/>
  <c r="D58" i="32"/>
  <c r="D59" i="32"/>
  <c r="D60" i="32"/>
  <c r="D61" i="32"/>
  <c r="D62" i="32"/>
  <c r="D66" i="32"/>
  <c r="D67" i="32"/>
  <c r="D68" i="32"/>
  <c r="D69" i="32"/>
  <c r="D70" i="32"/>
  <c r="D74" i="32"/>
  <c r="D75" i="32"/>
  <c r="D76" i="32"/>
  <c r="D77" i="32"/>
  <c r="D78" i="32"/>
  <c r="D82" i="32"/>
  <c r="D83" i="32"/>
  <c r="D84" i="32"/>
  <c r="D85" i="32"/>
  <c r="D86" i="32"/>
  <c r="D90" i="32"/>
  <c r="D91" i="32"/>
  <c r="D92" i="32"/>
  <c r="D93" i="32"/>
  <c r="D97" i="32"/>
  <c r="D98" i="32"/>
  <c r="D99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D94" i="32" s="1"/>
  <c r="C95" i="32"/>
  <c r="C96" i="32"/>
  <c r="C97" i="32"/>
  <c r="C98" i="32"/>
  <c r="C99" i="32"/>
  <c r="B97" i="32"/>
  <c r="B98" i="32"/>
  <c r="B99" i="32"/>
  <c r="B100" i="32"/>
  <c r="B101" i="32"/>
  <c r="B102" i="32"/>
  <c r="AS81" i="30"/>
  <c r="BA77" i="29"/>
  <c r="AL20" i="32" l="1"/>
  <c r="AL25" i="32"/>
  <c r="AM34" i="32"/>
  <c r="AM39" i="32"/>
  <c r="AL39" i="32"/>
  <c r="AM26" i="32"/>
  <c r="AL26" i="32"/>
  <c r="J77" i="29"/>
  <c r="AW81" i="37" l="1"/>
  <c r="AX81" i="37"/>
  <c r="AY81" i="37"/>
  <c r="AZ81" i="37"/>
  <c r="BA81" i="37"/>
  <c r="AS81" i="37"/>
  <c r="AO77" i="37" l="1"/>
  <c r="G26" i="25"/>
  <c r="H37" i="25"/>
  <c r="H50" i="25"/>
  <c r="H38" i="25"/>
  <c r="AR105" i="25"/>
  <c r="AO105" i="25"/>
  <c r="AO71" i="25"/>
  <c r="AZ79" i="24"/>
  <c r="AR105" i="24" l="1"/>
  <c r="AS81" i="24" l="1"/>
  <c r="BB70" i="24"/>
  <c r="AO71" i="24"/>
  <c r="AS81" i="23"/>
  <c r="C5" i="32" l="1"/>
  <c r="H10" i="22"/>
  <c r="AZ81" i="21" l="1"/>
  <c r="K81" i="20"/>
  <c r="Q81" i="20" s="1"/>
  <c r="B15" i="20" l="1"/>
  <c r="R45" i="16"/>
  <c r="R46" i="16"/>
  <c r="R47" i="16"/>
  <c r="R48" i="16"/>
  <c r="R49" i="16"/>
  <c r="L81" i="19" l="1"/>
  <c r="Q81" i="19" s="1"/>
  <c r="L80" i="19"/>
  <c r="Q80" i="19" s="1"/>
  <c r="L79" i="19"/>
  <c r="Q79" i="19" s="1"/>
  <c r="L81" i="18"/>
  <c r="Q81" i="18" s="1"/>
  <c r="L80" i="18"/>
  <c r="Q80" i="18" s="1"/>
  <c r="L79" i="18"/>
  <c r="Q79" i="18" s="1"/>
  <c r="L81" i="17"/>
  <c r="Q81" i="17" s="1"/>
  <c r="L80" i="17"/>
  <c r="Q80" i="17" s="1"/>
  <c r="L79" i="17"/>
  <c r="Q79" i="17" s="1"/>
  <c r="L81" i="16"/>
  <c r="Q81" i="16" s="1"/>
  <c r="L80" i="16"/>
  <c r="Q80" i="16" s="1"/>
  <c r="L79" i="16"/>
  <c r="Q79" i="16" s="1"/>
  <c r="L81" i="15"/>
  <c r="Q81" i="15" s="1"/>
  <c r="L80" i="15"/>
  <c r="Q80" i="15" s="1"/>
  <c r="L79" i="15"/>
  <c r="Q79" i="15" s="1"/>
  <c r="Q77" i="15"/>
  <c r="L81" i="14"/>
  <c r="Q81" i="14" s="1"/>
  <c r="L80" i="14"/>
  <c r="Q80" i="14" s="1"/>
  <c r="L79" i="14"/>
  <c r="Q79" i="14" s="1"/>
  <c r="L81" i="36"/>
  <c r="Q81" i="36" s="1"/>
  <c r="L80" i="36"/>
  <c r="Q80" i="36" s="1"/>
  <c r="L79" i="36"/>
  <c r="Q79" i="36" s="1"/>
  <c r="L81" i="12"/>
  <c r="Q81" i="12" s="1"/>
  <c r="L80" i="12"/>
  <c r="Q80" i="12" s="1"/>
  <c r="L79" i="12"/>
  <c r="Q79" i="12" s="1"/>
  <c r="L81" i="35"/>
  <c r="Q81" i="35" s="1"/>
  <c r="L80" i="35"/>
  <c r="Q80" i="35" s="1"/>
  <c r="L79" i="35"/>
  <c r="Q79" i="35" s="1"/>
  <c r="L81" i="10"/>
  <c r="Q81" i="10" s="1"/>
  <c r="L80" i="10"/>
  <c r="Q80" i="10" s="1"/>
  <c r="L79" i="10"/>
  <c r="Q79" i="10" s="1"/>
  <c r="L81" i="9"/>
  <c r="Q81" i="9" s="1"/>
  <c r="L80" i="9"/>
  <c r="Q80" i="9" s="1"/>
  <c r="L79" i="9"/>
  <c r="Q79" i="9" s="1"/>
  <c r="L81" i="8"/>
  <c r="Q81" i="8" s="1"/>
  <c r="L80" i="8"/>
  <c r="Q80" i="8" s="1"/>
  <c r="L79" i="8"/>
  <c r="Q79" i="8" s="1"/>
  <c r="L81" i="7"/>
  <c r="Q81" i="7" s="1"/>
  <c r="L80" i="7"/>
  <c r="Q80" i="7" s="1"/>
  <c r="L79" i="7"/>
  <c r="Q79" i="7" s="1"/>
  <c r="L81" i="6"/>
  <c r="Q81" i="6" s="1"/>
  <c r="L80" i="6"/>
  <c r="Q80" i="6" s="1"/>
  <c r="L79" i="6"/>
  <c r="Q79" i="6" s="1"/>
  <c r="L81" i="5"/>
  <c r="Q81" i="5" s="1"/>
  <c r="L80" i="5"/>
  <c r="Q80" i="5" s="1"/>
  <c r="L79" i="5"/>
  <c r="Q79" i="5" s="1"/>
  <c r="L81" i="4"/>
  <c r="Q81" i="4" s="1"/>
  <c r="L80" i="4"/>
  <c r="Q80" i="4" s="1"/>
  <c r="L79" i="4"/>
  <c r="Q79" i="4" s="1"/>
  <c r="L81" i="40"/>
  <c r="L80" i="40"/>
  <c r="L79" i="40"/>
  <c r="Q81" i="40"/>
  <c r="Q80" i="40"/>
  <c r="Q79" i="40"/>
  <c r="L80" i="2"/>
  <c r="L81" i="2"/>
  <c r="L79" i="2"/>
  <c r="Q79" i="2"/>
  <c r="Q80" i="2"/>
  <c r="Q81" i="2"/>
  <c r="Q87" i="2"/>
  <c r="Q88" i="2"/>
  <c r="Q89" i="2"/>
  <c r="Q82" i="33"/>
  <c r="L82" i="33"/>
  <c r="Q82" i="30"/>
  <c r="L82" i="30"/>
  <c r="Q82" i="29"/>
  <c r="L82" i="29"/>
  <c r="Q82" i="37"/>
  <c r="L82" i="37"/>
  <c r="Q82" i="27"/>
  <c r="L82" i="27"/>
  <c r="Q82" i="34"/>
  <c r="L82" i="34"/>
  <c r="Q82" i="25"/>
  <c r="L82" i="25"/>
  <c r="Q61" i="25"/>
  <c r="Q62" i="25"/>
  <c r="Q63" i="25"/>
  <c r="Q64" i="25"/>
  <c r="Q82" i="23"/>
  <c r="L82" i="23"/>
  <c r="Q82" i="22"/>
  <c r="L82" i="22"/>
  <c r="Q82" i="21"/>
  <c r="Q82" i="20"/>
  <c r="AS81" i="18" l="1"/>
  <c r="I20" i="18"/>
  <c r="I77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J70" i="16"/>
  <c r="D53" i="17" l="1"/>
  <c r="B18" i="17" l="1"/>
  <c r="AR105" i="16" l="1"/>
  <c r="AO81" i="16" l="1"/>
  <c r="AO105" i="16"/>
  <c r="AO62" i="16"/>
  <c r="H42" i="16"/>
  <c r="I28" i="16"/>
  <c r="H71" i="16"/>
  <c r="L82" i="16"/>
  <c r="Q82" i="16"/>
  <c r="Q83" i="16"/>
  <c r="Q84" i="16"/>
  <c r="T43" i="15"/>
  <c r="H27" i="15"/>
  <c r="H37" i="15"/>
  <c r="H43" i="15"/>
  <c r="H38" i="15"/>
  <c r="J77" i="15"/>
  <c r="B79" i="14"/>
  <c r="B80" i="14"/>
  <c r="B81" i="14"/>
  <c r="H43" i="14"/>
  <c r="H37" i="14"/>
  <c r="H38" i="14"/>
  <c r="H42" i="14"/>
  <c r="H20" i="36"/>
  <c r="H38" i="36"/>
  <c r="H18" i="36"/>
  <c r="H37" i="36"/>
  <c r="H43" i="36"/>
  <c r="D13" i="36"/>
  <c r="AS81" i="35" l="1"/>
  <c r="H37" i="35" l="1"/>
  <c r="H34" i="35"/>
  <c r="H38" i="35"/>
  <c r="D38" i="35"/>
  <c r="K75" i="35"/>
  <c r="C62" i="35"/>
  <c r="AO71" i="35"/>
  <c r="Q84" i="10"/>
  <c r="Q83" i="10"/>
  <c r="Q82" i="10"/>
  <c r="H31" i="10"/>
  <c r="H34" i="10"/>
  <c r="H30" i="10"/>
  <c r="H18" i="10"/>
  <c r="H50" i="10"/>
  <c r="B5" i="10"/>
  <c r="L84" i="9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Y13" i="32"/>
  <c r="Y19" i="32"/>
  <c r="Y22" i="32"/>
  <c r="Y40" i="32"/>
  <c r="Y77" i="32"/>
  <c r="Y83" i="32"/>
  <c r="U91" i="32"/>
  <c r="V91" i="32"/>
  <c r="W91" i="32"/>
  <c r="X91" i="32"/>
  <c r="U92" i="32"/>
  <c r="V92" i="32"/>
  <c r="W92" i="32"/>
  <c r="X92" i="32"/>
  <c r="U93" i="32"/>
  <c r="V93" i="32"/>
  <c r="W93" i="32"/>
  <c r="X93" i="32"/>
  <c r="U94" i="32"/>
  <c r="V94" i="32"/>
  <c r="W94" i="32"/>
  <c r="X94" i="32"/>
  <c r="U95" i="32"/>
  <c r="V95" i="32"/>
  <c r="W95" i="32"/>
  <c r="X95" i="32"/>
  <c r="U96" i="32"/>
  <c r="V96" i="32"/>
  <c r="W96" i="32"/>
  <c r="X96" i="32"/>
  <c r="U97" i="32"/>
  <c r="V97" i="32"/>
  <c r="W97" i="32"/>
  <c r="X97" i="32"/>
  <c r="U98" i="32"/>
  <c r="V98" i="32"/>
  <c r="W98" i="32"/>
  <c r="X98" i="32"/>
  <c r="U99" i="32"/>
  <c r="V99" i="32"/>
  <c r="W99" i="32"/>
  <c r="X99" i="32"/>
  <c r="U100" i="32"/>
  <c r="V100" i="32"/>
  <c r="W100" i="32"/>
  <c r="X100" i="32"/>
  <c r="U101" i="32"/>
  <c r="V101" i="32"/>
  <c r="W101" i="32"/>
  <c r="X101" i="32"/>
  <c r="U102" i="32"/>
  <c r="V102" i="32"/>
  <c r="W102" i="32"/>
  <c r="X102" i="32"/>
  <c r="U103" i="32"/>
  <c r="V103" i="32"/>
  <c r="W103" i="32"/>
  <c r="X103" i="32"/>
  <c r="U104" i="32"/>
  <c r="V104" i="32"/>
  <c r="W104" i="32"/>
  <c r="X104" i="32"/>
  <c r="AG29" i="32"/>
  <c r="AG33" i="32"/>
  <c r="Z99" i="32"/>
  <c r="AA99" i="32"/>
  <c r="AB99" i="32"/>
  <c r="AC99" i="32"/>
  <c r="AD99" i="32"/>
  <c r="AE99" i="32"/>
  <c r="AF99" i="32"/>
  <c r="Z100" i="32"/>
  <c r="AA100" i="32"/>
  <c r="AB100" i="32"/>
  <c r="AC100" i="32"/>
  <c r="AD100" i="32"/>
  <c r="AE100" i="32"/>
  <c r="AF100" i="32"/>
  <c r="Z101" i="32"/>
  <c r="AA101" i="32"/>
  <c r="AB101" i="32"/>
  <c r="AC101" i="32"/>
  <c r="AD101" i="32"/>
  <c r="AE101" i="32"/>
  <c r="AF101" i="32"/>
  <c r="Z102" i="32"/>
  <c r="AA102" i="32"/>
  <c r="AB102" i="32"/>
  <c r="AC102" i="32"/>
  <c r="AD102" i="32"/>
  <c r="AE102" i="32"/>
  <c r="AF102" i="32"/>
  <c r="Z103" i="32"/>
  <c r="AA103" i="32"/>
  <c r="AB103" i="32"/>
  <c r="AC103" i="32"/>
  <c r="AD103" i="32"/>
  <c r="AE103" i="32"/>
  <c r="AF103" i="32"/>
  <c r="Z104" i="32"/>
  <c r="AA104" i="32"/>
  <c r="AB104" i="32"/>
  <c r="AC104" i="32"/>
  <c r="AD104" i="32"/>
  <c r="AE104" i="32"/>
  <c r="AF104" i="32"/>
  <c r="AH85" i="32"/>
  <c r="AI85" i="32"/>
  <c r="AJ85" i="32"/>
  <c r="AK85" i="32"/>
  <c r="AH86" i="32"/>
  <c r="AI86" i="32"/>
  <c r="AJ86" i="32"/>
  <c r="AK86" i="32"/>
  <c r="AH87" i="32"/>
  <c r="AI87" i="32"/>
  <c r="AJ87" i="32"/>
  <c r="AK87" i="32"/>
  <c r="AH88" i="32"/>
  <c r="AI88" i="32"/>
  <c r="AJ88" i="32"/>
  <c r="AK88" i="32"/>
  <c r="AH89" i="32"/>
  <c r="AI89" i="32"/>
  <c r="AJ89" i="32"/>
  <c r="AK89" i="32"/>
  <c r="AH90" i="32"/>
  <c r="AI90" i="32"/>
  <c r="AJ90" i="32"/>
  <c r="AK90" i="32"/>
  <c r="AH91" i="32"/>
  <c r="AI91" i="32"/>
  <c r="AJ91" i="32"/>
  <c r="AK91" i="32"/>
  <c r="AH92" i="32"/>
  <c r="AI92" i="32"/>
  <c r="AJ92" i="32"/>
  <c r="AK92" i="32"/>
  <c r="AH93" i="32"/>
  <c r="AI93" i="32"/>
  <c r="AJ93" i="32"/>
  <c r="AK93" i="32"/>
  <c r="AH94" i="32"/>
  <c r="AI94" i="32"/>
  <c r="AJ94" i="32"/>
  <c r="AM94" i="32" s="1"/>
  <c r="AK94" i="32"/>
  <c r="AH95" i="32"/>
  <c r="AI95" i="32"/>
  <c r="AJ95" i="32"/>
  <c r="AK95" i="32"/>
  <c r="AH96" i="32"/>
  <c r="AI96" i="32"/>
  <c r="AJ96" i="32"/>
  <c r="AM96" i="32" s="1"/>
  <c r="AK96" i="32"/>
  <c r="AH97" i="32"/>
  <c r="AL97" i="32" s="1"/>
  <c r="AI97" i="32"/>
  <c r="AJ97" i="32"/>
  <c r="AK97" i="32"/>
  <c r="AH98" i="32"/>
  <c r="AI98" i="32"/>
  <c r="AJ98" i="32"/>
  <c r="AM98" i="32" s="1"/>
  <c r="AK98" i="32"/>
  <c r="AH99" i="32"/>
  <c r="AL99" i="32" s="1"/>
  <c r="AI99" i="32"/>
  <c r="AJ99" i="32"/>
  <c r="AK99" i="32"/>
  <c r="AH100" i="32"/>
  <c r="AI100" i="32"/>
  <c r="AJ100" i="32"/>
  <c r="AM100" i="32" s="1"/>
  <c r="AK100" i="32"/>
  <c r="AH101" i="32"/>
  <c r="AL101" i="32" s="1"/>
  <c r="AI101" i="32"/>
  <c r="AJ101" i="32"/>
  <c r="AK101" i="32"/>
  <c r="AH102" i="32"/>
  <c r="AI102" i="32"/>
  <c r="AJ102" i="32"/>
  <c r="AK102" i="32"/>
  <c r="AH103" i="32"/>
  <c r="AI103" i="32"/>
  <c r="AJ103" i="32"/>
  <c r="AK103" i="32"/>
  <c r="AH104" i="32"/>
  <c r="AI104" i="32"/>
  <c r="AJ104" i="32"/>
  <c r="AK104" i="32"/>
  <c r="AN95" i="32"/>
  <c r="AN96" i="32"/>
  <c r="AN97" i="32"/>
  <c r="AN98" i="32"/>
  <c r="AN99" i="32"/>
  <c r="AN100" i="32"/>
  <c r="AN101" i="32"/>
  <c r="AN102" i="32"/>
  <c r="AO102" i="32"/>
  <c r="AR102" i="32"/>
  <c r="AN103" i="32"/>
  <c r="AO103" i="32"/>
  <c r="AP103" i="32" s="1"/>
  <c r="AR103" i="32"/>
  <c r="AN104" i="32"/>
  <c r="AO104" i="32"/>
  <c r="AR104" i="32"/>
  <c r="AR5" i="32"/>
  <c r="V5" i="32"/>
  <c r="W5" i="32"/>
  <c r="X5" i="32"/>
  <c r="T7" i="32"/>
  <c r="T11" i="32"/>
  <c r="T12" i="32"/>
  <c r="T15" i="32"/>
  <c r="T61" i="32"/>
  <c r="T62" i="32"/>
  <c r="T63" i="32"/>
  <c r="T64" i="32"/>
  <c r="T68" i="32"/>
  <c r="T71" i="32"/>
  <c r="T72" i="32"/>
  <c r="T73" i="32"/>
  <c r="T74" i="32"/>
  <c r="T79" i="32"/>
  <c r="T83" i="32"/>
  <c r="T84" i="32"/>
  <c r="T87" i="32"/>
  <c r="T92" i="32"/>
  <c r="T95" i="32"/>
  <c r="T96" i="32"/>
  <c r="T100" i="32"/>
  <c r="T104" i="32"/>
  <c r="T5" i="32"/>
  <c r="T60" i="32"/>
  <c r="T78" i="32"/>
  <c r="S101" i="32"/>
  <c r="S102" i="32"/>
  <c r="S103" i="32"/>
  <c r="T103" i="32" s="1"/>
  <c r="S104" i="32"/>
  <c r="T6" i="32"/>
  <c r="T8" i="32"/>
  <c r="T9" i="32"/>
  <c r="T10" i="32"/>
  <c r="T13" i="32"/>
  <c r="T14" i="32"/>
  <c r="T16" i="32"/>
  <c r="T50" i="32"/>
  <c r="T65" i="32"/>
  <c r="T67" i="32"/>
  <c r="T69" i="32"/>
  <c r="T70" i="32"/>
  <c r="T75" i="32"/>
  <c r="T76" i="32"/>
  <c r="T77" i="32"/>
  <c r="T80" i="32"/>
  <c r="T81" i="32"/>
  <c r="T82" i="32"/>
  <c r="T85" i="32"/>
  <c r="T86" i="32"/>
  <c r="T88" i="32"/>
  <c r="T89" i="32"/>
  <c r="T90" i="32"/>
  <c r="T91" i="32"/>
  <c r="T93" i="32"/>
  <c r="T94" i="32"/>
  <c r="T97" i="32"/>
  <c r="T98" i="32"/>
  <c r="T99" i="32"/>
  <c r="R101" i="32"/>
  <c r="R102" i="32"/>
  <c r="T102" i="32" s="1"/>
  <c r="R103" i="32"/>
  <c r="R104" i="32"/>
  <c r="C100" i="32"/>
  <c r="C101" i="32"/>
  <c r="C102" i="32"/>
  <c r="C103" i="32"/>
  <c r="C104" i="32"/>
  <c r="E6" i="32"/>
  <c r="H6" i="32"/>
  <c r="I6" i="32"/>
  <c r="J6" i="32"/>
  <c r="K6" i="32"/>
  <c r="L6" i="32"/>
  <c r="M6" i="32"/>
  <c r="N6" i="32"/>
  <c r="O6" i="32"/>
  <c r="P6" i="32"/>
  <c r="E7" i="32"/>
  <c r="H7" i="32"/>
  <c r="I7" i="32"/>
  <c r="J7" i="32"/>
  <c r="K7" i="32"/>
  <c r="L7" i="32"/>
  <c r="M7" i="32"/>
  <c r="N7" i="32"/>
  <c r="O7" i="32"/>
  <c r="P7" i="32"/>
  <c r="E8" i="32"/>
  <c r="H8" i="32"/>
  <c r="I8" i="32"/>
  <c r="J8" i="32"/>
  <c r="K8" i="32"/>
  <c r="L8" i="32"/>
  <c r="M8" i="32"/>
  <c r="N8" i="32"/>
  <c r="O8" i="32"/>
  <c r="P8" i="32"/>
  <c r="E9" i="32"/>
  <c r="H9" i="32"/>
  <c r="I9" i="32"/>
  <c r="J9" i="32"/>
  <c r="K9" i="32"/>
  <c r="L9" i="32"/>
  <c r="M9" i="32"/>
  <c r="N9" i="32"/>
  <c r="O9" i="32"/>
  <c r="P9" i="32"/>
  <c r="E10" i="32"/>
  <c r="H10" i="32"/>
  <c r="I10" i="32"/>
  <c r="J10" i="32"/>
  <c r="K10" i="32"/>
  <c r="L10" i="32"/>
  <c r="M10" i="32"/>
  <c r="N10" i="32"/>
  <c r="O10" i="32"/>
  <c r="P10" i="32"/>
  <c r="E11" i="32"/>
  <c r="H11" i="32"/>
  <c r="I11" i="32"/>
  <c r="J11" i="32"/>
  <c r="K11" i="32"/>
  <c r="L11" i="32"/>
  <c r="M11" i="32"/>
  <c r="N11" i="32"/>
  <c r="O11" i="32"/>
  <c r="P11" i="32"/>
  <c r="E12" i="32"/>
  <c r="H12" i="32"/>
  <c r="I12" i="32"/>
  <c r="J12" i="32"/>
  <c r="K12" i="32"/>
  <c r="L12" i="32"/>
  <c r="M12" i="32"/>
  <c r="N12" i="32"/>
  <c r="O12" i="32"/>
  <c r="P12" i="32"/>
  <c r="E13" i="32"/>
  <c r="H13" i="32"/>
  <c r="I13" i="32"/>
  <c r="J13" i="32"/>
  <c r="K13" i="32"/>
  <c r="L13" i="32"/>
  <c r="M13" i="32"/>
  <c r="N13" i="32"/>
  <c r="O13" i="32"/>
  <c r="P13" i="32"/>
  <c r="E14" i="32"/>
  <c r="H14" i="32"/>
  <c r="I14" i="32"/>
  <c r="J14" i="32"/>
  <c r="K14" i="32"/>
  <c r="L14" i="32"/>
  <c r="M14" i="32"/>
  <c r="N14" i="32"/>
  <c r="O14" i="32"/>
  <c r="P14" i="32"/>
  <c r="E15" i="32"/>
  <c r="H15" i="32"/>
  <c r="I15" i="32"/>
  <c r="J15" i="32"/>
  <c r="K15" i="32"/>
  <c r="L15" i="32"/>
  <c r="M15" i="32"/>
  <c r="N15" i="32"/>
  <c r="O15" i="32"/>
  <c r="P15" i="32"/>
  <c r="E16" i="32"/>
  <c r="H16" i="32"/>
  <c r="I16" i="32"/>
  <c r="J16" i="32"/>
  <c r="K16" i="32"/>
  <c r="L16" i="32"/>
  <c r="M16" i="32"/>
  <c r="N16" i="32"/>
  <c r="O16" i="32"/>
  <c r="P16" i="32"/>
  <c r="E17" i="32"/>
  <c r="H17" i="32"/>
  <c r="I17" i="32"/>
  <c r="J17" i="32"/>
  <c r="K17" i="32"/>
  <c r="L17" i="32"/>
  <c r="M17" i="32"/>
  <c r="N17" i="32"/>
  <c r="O17" i="32"/>
  <c r="P17" i="32"/>
  <c r="E18" i="32"/>
  <c r="H18" i="32"/>
  <c r="I18" i="32"/>
  <c r="J18" i="32"/>
  <c r="K18" i="32"/>
  <c r="L18" i="32"/>
  <c r="M18" i="32"/>
  <c r="N18" i="32"/>
  <c r="O18" i="32"/>
  <c r="P18" i="32"/>
  <c r="E19" i="32"/>
  <c r="H19" i="32"/>
  <c r="I19" i="32"/>
  <c r="J19" i="32"/>
  <c r="K19" i="32"/>
  <c r="L19" i="32"/>
  <c r="M19" i="32"/>
  <c r="N19" i="32"/>
  <c r="O19" i="32"/>
  <c r="P19" i="32"/>
  <c r="E20" i="32"/>
  <c r="H20" i="32"/>
  <c r="I20" i="32"/>
  <c r="J20" i="32"/>
  <c r="K20" i="32"/>
  <c r="L20" i="32"/>
  <c r="M20" i="32"/>
  <c r="N20" i="32"/>
  <c r="O20" i="32"/>
  <c r="P20" i="32"/>
  <c r="E21" i="32"/>
  <c r="H21" i="32"/>
  <c r="I21" i="32"/>
  <c r="J21" i="32"/>
  <c r="K21" i="32"/>
  <c r="L21" i="32"/>
  <c r="M21" i="32"/>
  <c r="N21" i="32"/>
  <c r="O21" i="32"/>
  <c r="P21" i="32"/>
  <c r="E22" i="32"/>
  <c r="H22" i="32"/>
  <c r="I22" i="32"/>
  <c r="J22" i="32"/>
  <c r="K22" i="32"/>
  <c r="L22" i="32"/>
  <c r="M22" i="32"/>
  <c r="N22" i="32"/>
  <c r="O22" i="32"/>
  <c r="P22" i="32"/>
  <c r="E23" i="32"/>
  <c r="H23" i="32"/>
  <c r="I23" i="32"/>
  <c r="J23" i="32"/>
  <c r="K23" i="32"/>
  <c r="L23" i="32"/>
  <c r="M23" i="32"/>
  <c r="N23" i="32"/>
  <c r="O23" i="32"/>
  <c r="P23" i="32"/>
  <c r="E24" i="32"/>
  <c r="H24" i="32"/>
  <c r="I24" i="32"/>
  <c r="J24" i="32"/>
  <c r="K24" i="32"/>
  <c r="L24" i="32"/>
  <c r="M24" i="32"/>
  <c r="N24" i="32"/>
  <c r="O24" i="32"/>
  <c r="P24" i="32"/>
  <c r="E25" i="32"/>
  <c r="H25" i="32"/>
  <c r="I25" i="32"/>
  <c r="J25" i="32"/>
  <c r="K25" i="32"/>
  <c r="L25" i="32"/>
  <c r="M25" i="32"/>
  <c r="N25" i="32"/>
  <c r="O25" i="32"/>
  <c r="P25" i="32"/>
  <c r="E26" i="32"/>
  <c r="H26" i="32"/>
  <c r="I26" i="32"/>
  <c r="J26" i="32"/>
  <c r="K26" i="32"/>
  <c r="L26" i="32"/>
  <c r="M26" i="32"/>
  <c r="N26" i="32"/>
  <c r="O26" i="32"/>
  <c r="P26" i="32"/>
  <c r="E27" i="32"/>
  <c r="H27" i="32"/>
  <c r="I27" i="32"/>
  <c r="J27" i="32"/>
  <c r="K27" i="32"/>
  <c r="L27" i="32"/>
  <c r="M27" i="32"/>
  <c r="N27" i="32"/>
  <c r="O27" i="32"/>
  <c r="P27" i="32"/>
  <c r="E28" i="32"/>
  <c r="H28" i="32"/>
  <c r="I28" i="32"/>
  <c r="J28" i="32"/>
  <c r="K28" i="32"/>
  <c r="L28" i="32"/>
  <c r="M28" i="32"/>
  <c r="N28" i="32"/>
  <c r="O28" i="32"/>
  <c r="P28" i="32"/>
  <c r="E29" i="32"/>
  <c r="H29" i="32"/>
  <c r="I29" i="32"/>
  <c r="J29" i="32"/>
  <c r="K29" i="32"/>
  <c r="L29" i="32"/>
  <c r="M29" i="32"/>
  <c r="N29" i="32"/>
  <c r="O29" i="32"/>
  <c r="P29" i="32"/>
  <c r="E30" i="32"/>
  <c r="H30" i="32"/>
  <c r="I30" i="32"/>
  <c r="J30" i="32"/>
  <c r="K30" i="32"/>
  <c r="L30" i="32"/>
  <c r="M30" i="32"/>
  <c r="N30" i="32"/>
  <c r="O30" i="32"/>
  <c r="P30" i="32"/>
  <c r="E31" i="32"/>
  <c r="H31" i="32"/>
  <c r="I31" i="32"/>
  <c r="J31" i="32"/>
  <c r="K31" i="32"/>
  <c r="L31" i="32"/>
  <c r="M31" i="32"/>
  <c r="N31" i="32"/>
  <c r="O31" i="32"/>
  <c r="P31" i="32"/>
  <c r="E32" i="32"/>
  <c r="H32" i="32"/>
  <c r="I32" i="32"/>
  <c r="J32" i="32"/>
  <c r="K32" i="32"/>
  <c r="L32" i="32"/>
  <c r="M32" i="32"/>
  <c r="N32" i="32"/>
  <c r="O32" i="32"/>
  <c r="P32" i="32"/>
  <c r="E33" i="32"/>
  <c r="H33" i="32"/>
  <c r="I33" i="32"/>
  <c r="J33" i="32"/>
  <c r="K33" i="32"/>
  <c r="L33" i="32"/>
  <c r="M33" i="32"/>
  <c r="N33" i="32"/>
  <c r="O33" i="32"/>
  <c r="P33" i="32"/>
  <c r="E34" i="32"/>
  <c r="H34" i="32"/>
  <c r="I34" i="32"/>
  <c r="J34" i="32"/>
  <c r="K34" i="32"/>
  <c r="L34" i="32"/>
  <c r="M34" i="32"/>
  <c r="N34" i="32"/>
  <c r="O34" i="32"/>
  <c r="P34" i="32"/>
  <c r="E35" i="32"/>
  <c r="H35" i="32"/>
  <c r="I35" i="32"/>
  <c r="J35" i="32"/>
  <c r="K35" i="32"/>
  <c r="L35" i="32"/>
  <c r="M35" i="32"/>
  <c r="N35" i="32"/>
  <c r="O35" i="32"/>
  <c r="P35" i="32"/>
  <c r="E36" i="32"/>
  <c r="H36" i="32"/>
  <c r="I36" i="32"/>
  <c r="J36" i="32"/>
  <c r="K36" i="32"/>
  <c r="L36" i="32"/>
  <c r="M36" i="32"/>
  <c r="N36" i="32"/>
  <c r="O36" i="32"/>
  <c r="P36" i="32"/>
  <c r="E37" i="32"/>
  <c r="H37" i="32"/>
  <c r="I37" i="32"/>
  <c r="J37" i="32"/>
  <c r="K37" i="32"/>
  <c r="L37" i="32"/>
  <c r="M37" i="32"/>
  <c r="N37" i="32"/>
  <c r="O37" i="32"/>
  <c r="P37" i="32"/>
  <c r="E38" i="32"/>
  <c r="H38" i="32"/>
  <c r="I38" i="32"/>
  <c r="J38" i="32"/>
  <c r="K38" i="32"/>
  <c r="L38" i="32"/>
  <c r="M38" i="32"/>
  <c r="N38" i="32"/>
  <c r="O38" i="32"/>
  <c r="P38" i="32"/>
  <c r="E39" i="32"/>
  <c r="H39" i="32"/>
  <c r="I39" i="32"/>
  <c r="J39" i="32"/>
  <c r="K39" i="32"/>
  <c r="L39" i="32"/>
  <c r="M39" i="32"/>
  <c r="N39" i="32"/>
  <c r="O39" i="32"/>
  <c r="P39" i="32"/>
  <c r="E40" i="32"/>
  <c r="H40" i="32"/>
  <c r="I40" i="32"/>
  <c r="J40" i="32"/>
  <c r="K40" i="32"/>
  <c r="L40" i="32"/>
  <c r="M40" i="32"/>
  <c r="N40" i="32"/>
  <c r="O40" i="32"/>
  <c r="P40" i="32"/>
  <c r="E41" i="32"/>
  <c r="H41" i="32"/>
  <c r="I41" i="32"/>
  <c r="J41" i="32"/>
  <c r="K41" i="32"/>
  <c r="L41" i="32"/>
  <c r="M41" i="32"/>
  <c r="N41" i="32"/>
  <c r="O41" i="32"/>
  <c r="P41" i="32"/>
  <c r="E42" i="32"/>
  <c r="H42" i="32"/>
  <c r="I42" i="32"/>
  <c r="J42" i="32"/>
  <c r="K42" i="32"/>
  <c r="L42" i="32"/>
  <c r="M42" i="32"/>
  <c r="N42" i="32"/>
  <c r="O42" i="32"/>
  <c r="P42" i="32"/>
  <c r="E43" i="32"/>
  <c r="H43" i="32"/>
  <c r="I43" i="32"/>
  <c r="J43" i="32"/>
  <c r="K43" i="32"/>
  <c r="L43" i="32"/>
  <c r="M43" i="32"/>
  <c r="N43" i="32"/>
  <c r="O43" i="32"/>
  <c r="P43" i="32"/>
  <c r="E44" i="32"/>
  <c r="H44" i="32"/>
  <c r="I44" i="32"/>
  <c r="J44" i="32"/>
  <c r="K44" i="32"/>
  <c r="L44" i="32"/>
  <c r="M44" i="32"/>
  <c r="N44" i="32"/>
  <c r="O44" i="32"/>
  <c r="P44" i="32"/>
  <c r="E45" i="32"/>
  <c r="H45" i="32"/>
  <c r="I45" i="32"/>
  <c r="J45" i="32"/>
  <c r="K45" i="32"/>
  <c r="L45" i="32"/>
  <c r="M45" i="32"/>
  <c r="N45" i="32"/>
  <c r="O45" i="32"/>
  <c r="P45" i="32"/>
  <c r="E46" i="32"/>
  <c r="H46" i="32"/>
  <c r="I46" i="32"/>
  <c r="J46" i="32"/>
  <c r="K46" i="32"/>
  <c r="L46" i="32"/>
  <c r="M46" i="32"/>
  <c r="N46" i="32"/>
  <c r="O46" i="32"/>
  <c r="P46" i="32"/>
  <c r="E47" i="32"/>
  <c r="H47" i="32"/>
  <c r="I47" i="32"/>
  <c r="J47" i="32"/>
  <c r="K47" i="32"/>
  <c r="L47" i="32"/>
  <c r="M47" i="32"/>
  <c r="N47" i="32"/>
  <c r="O47" i="32"/>
  <c r="P47" i="32"/>
  <c r="E48" i="32"/>
  <c r="H48" i="32"/>
  <c r="I48" i="32"/>
  <c r="J48" i="32"/>
  <c r="K48" i="32"/>
  <c r="L48" i="32"/>
  <c r="M48" i="32"/>
  <c r="N48" i="32"/>
  <c r="O48" i="32"/>
  <c r="P48" i="32"/>
  <c r="E49" i="32"/>
  <c r="H49" i="32"/>
  <c r="I49" i="32"/>
  <c r="J49" i="32"/>
  <c r="K49" i="32"/>
  <c r="L49" i="32"/>
  <c r="M49" i="32"/>
  <c r="N49" i="32"/>
  <c r="O49" i="32"/>
  <c r="P49" i="32"/>
  <c r="E50" i="32"/>
  <c r="H50" i="32"/>
  <c r="I50" i="32"/>
  <c r="J50" i="32"/>
  <c r="K50" i="32"/>
  <c r="L50" i="32"/>
  <c r="M50" i="32"/>
  <c r="N50" i="32"/>
  <c r="O50" i="32"/>
  <c r="P50" i="32"/>
  <c r="E51" i="32"/>
  <c r="H51" i="32"/>
  <c r="I51" i="32"/>
  <c r="J51" i="32"/>
  <c r="K51" i="32"/>
  <c r="L51" i="32"/>
  <c r="M51" i="32"/>
  <c r="N51" i="32"/>
  <c r="O51" i="32"/>
  <c r="P51" i="32"/>
  <c r="E52" i="32"/>
  <c r="H52" i="32"/>
  <c r="I52" i="32"/>
  <c r="J52" i="32"/>
  <c r="K52" i="32"/>
  <c r="L52" i="32"/>
  <c r="M52" i="32"/>
  <c r="N52" i="32"/>
  <c r="O52" i="32"/>
  <c r="P52" i="32"/>
  <c r="E53" i="32"/>
  <c r="H53" i="32"/>
  <c r="I53" i="32"/>
  <c r="J53" i="32"/>
  <c r="K53" i="32"/>
  <c r="L53" i="32"/>
  <c r="M53" i="32"/>
  <c r="N53" i="32"/>
  <c r="O53" i="32"/>
  <c r="P53" i="32"/>
  <c r="E54" i="32"/>
  <c r="H54" i="32"/>
  <c r="I54" i="32"/>
  <c r="J54" i="32"/>
  <c r="K54" i="32"/>
  <c r="L54" i="32"/>
  <c r="M54" i="32"/>
  <c r="N54" i="32"/>
  <c r="O54" i="32"/>
  <c r="P54" i="32"/>
  <c r="E55" i="32"/>
  <c r="H55" i="32"/>
  <c r="I55" i="32"/>
  <c r="J55" i="32"/>
  <c r="K55" i="32"/>
  <c r="L55" i="32"/>
  <c r="M55" i="32"/>
  <c r="N55" i="32"/>
  <c r="O55" i="32"/>
  <c r="P55" i="32"/>
  <c r="E56" i="32"/>
  <c r="H56" i="32"/>
  <c r="I56" i="32"/>
  <c r="J56" i="32"/>
  <c r="K56" i="32"/>
  <c r="L56" i="32"/>
  <c r="M56" i="32"/>
  <c r="N56" i="32"/>
  <c r="O56" i="32"/>
  <c r="P56" i="32"/>
  <c r="E57" i="32"/>
  <c r="H57" i="32"/>
  <c r="I57" i="32"/>
  <c r="J57" i="32"/>
  <c r="K57" i="32"/>
  <c r="L57" i="32"/>
  <c r="M57" i="32"/>
  <c r="N57" i="32"/>
  <c r="O57" i="32"/>
  <c r="P57" i="32"/>
  <c r="E58" i="32"/>
  <c r="H58" i="32"/>
  <c r="I58" i="32"/>
  <c r="J58" i="32"/>
  <c r="K58" i="32"/>
  <c r="L58" i="32"/>
  <c r="M58" i="32"/>
  <c r="N58" i="32"/>
  <c r="O58" i="32"/>
  <c r="P58" i="32"/>
  <c r="E59" i="32"/>
  <c r="H59" i="32"/>
  <c r="I59" i="32"/>
  <c r="J59" i="32"/>
  <c r="K59" i="32"/>
  <c r="L59" i="32"/>
  <c r="M59" i="32"/>
  <c r="N59" i="32"/>
  <c r="O59" i="32"/>
  <c r="P59" i="32"/>
  <c r="E60" i="32"/>
  <c r="G60" i="32"/>
  <c r="H60" i="32"/>
  <c r="I60" i="32"/>
  <c r="J60" i="32"/>
  <c r="K60" i="32"/>
  <c r="L60" i="32"/>
  <c r="M60" i="32"/>
  <c r="N60" i="32"/>
  <c r="O60" i="32"/>
  <c r="P60" i="32"/>
  <c r="E61" i="32"/>
  <c r="G61" i="32"/>
  <c r="H61" i="32"/>
  <c r="I61" i="32"/>
  <c r="J61" i="32"/>
  <c r="K61" i="32"/>
  <c r="L61" i="32"/>
  <c r="M61" i="32"/>
  <c r="N61" i="32"/>
  <c r="O61" i="32"/>
  <c r="P61" i="32"/>
  <c r="E62" i="32"/>
  <c r="G62" i="32"/>
  <c r="H62" i="32"/>
  <c r="I62" i="32"/>
  <c r="J62" i="32"/>
  <c r="K62" i="32"/>
  <c r="L62" i="32"/>
  <c r="M62" i="32"/>
  <c r="N62" i="32"/>
  <c r="O62" i="32"/>
  <c r="P62" i="32"/>
  <c r="E63" i="32"/>
  <c r="G63" i="32"/>
  <c r="H63" i="32"/>
  <c r="I63" i="32"/>
  <c r="J63" i="32"/>
  <c r="K63" i="32"/>
  <c r="L63" i="32"/>
  <c r="M63" i="32"/>
  <c r="N63" i="32"/>
  <c r="O63" i="32"/>
  <c r="P63" i="32"/>
  <c r="E64" i="32"/>
  <c r="G64" i="32"/>
  <c r="H64" i="32"/>
  <c r="I64" i="32"/>
  <c r="J64" i="32"/>
  <c r="K64" i="32"/>
  <c r="L64" i="32"/>
  <c r="M64" i="32"/>
  <c r="N64" i="32"/>
  <c r="O64" i="32"/>
  <c r="P64" i="32"/>
  <c r="E65" i="32"/>
  <c r="G65" i="32"/>
  <c r="H65" i="32"/>
  <c r="I65" i="32"/>
  <c r="J65" i="32"/>
  <c r="K65" i="32"/>
  <c r="L65" i="32"/>
  <c r="M65" i="32"/>
  <c r="N65" i="32"/>
  <c r="O65" i="32"/>
  <c r="P65" i="32"/>
  <c r="E66" i="32"/>
  <c r="G66" i="32"/>
  <c r="H66" i="32"/>
  <c r="I66" i="32"/>
  <c r="K66" i="32"/>
  <c r="M66" i="32"/>
  <c r="N66" i="32"/>
  <c r="O66" i="32"/>
  <c r="P66" i="32"/>
  <c r="E67" i="32"/>
  <c r="G67" i="32"/>
  <c r="H67" i="32"/>
  <c r="I67" i="32"/>
  <c r="K67" i="32"/>
  <c r="M67" i="32"/>
  <c r="N67" i="32"/>
  <c r="O67" i="32"/>
  <c r="P67" i="32"/>
  <c r="E68" i="32"/>
  <c r="G68" i="32"/>
  <c r="H68" i="32"/>
  <c r="I68" i="32"/>
  <c r="K68" i="32"/>
  <c r="M68" i="32"/>
  <c r="N68" i="32"/>
  <c r="O68" i="32"/>
  <c r="P68" i="32"/>
  <c r="E69" i="32"/>
  <c r="G69" i="32"/>
  <c r="H69" i="32"/>
  <c r="I69" i="32"/>
  <c r="K69" i="32"/>
  <c r="L69" i="32"/>
  <c r="M69" i="32"/>
  <c r="N69" i="32"/>
  <c r="O69" i="32"/>
  <c r="P69" i="32"/>
  <c r="E70" i="32"/>
  <c r="G70" i="32"/>
  <c r="H70" i="32"/>
  <c r="I70" i="32"/>
  <c r="K70" i="32"/>
  <c r="L70" i="32"/>
  <c r="M70" i="32"/>
  <c r="N70" i="32"/>
  <c r="O70" i="32"/>
  <c r="P70" i="32"/>
  <c r="E71" i="32"/>
  <c r="G71" i="32"/>
  <c r="H71" i="32"/>
  <c r="I71" i="32"/>
  <c r="K71" i="32"/>
  <c r="L71" i="32"/>
  <c r="M71" i="32"/>
  <c r="N71" i="32"/>
  <c r="O71" i="32"/>
  <c r="P71" i="32"/>
  <c r="E72" i="32"/>
  <c r="G72" i="32"/>
  <c r="H72" i="32"/>
  <c r="I72" i="32"/>
  <c r="K72" i="32"/>
  <c r="L72" i="32"/>
  <c r="M72" i="32"/>
  <c r="N72" i="32"/>
  <c r="O72" i="32"/>
  <c r="P72" i="32"/>
  <c r="E73" i="32"/>
  <c r="G73" i="32"/>
  <c r="H73" i="32"/>
  <c r="I73" i="32"/>
  <c r="K73" i="32"/>
  <c r="L73" i="32"/>
  <c r="M73" i="32"/>
  <c r="N73" i="32"/>
  <c r="O73" i="32"/>
  <c r="P73" i="32"/>
  <c r="E74" i="32"/>
  <c r="G74" i="32"/>
  <c r="H74" i="32"/>
  <c r="I74" i="32"/>
  <c r="J74" i="32"/>
  <c r="K74" i="32"/>
  <c r="L74" i="32"/>
  <c r="M74" i="32"/>
  <c r="N74" i="32"/>
  <c r="O74" i="32"/>
  <c r="P74" i="32"/>
  <c r="E75" i="32"/>
  <c r="G75" i="32"/>
  <c r="H75" i="32"/>
  <c r="I75" i="32"/>
  <c r="J75" i="32"/>
  <c r="M75" i="32"/>
  <c r="N75" i="32"/>
  <c r="O75" i="32"/>
  <c r="P75" i="32"/>
  <c r="E76" i="32"/>
  <c r="G76" i="32"/>
  <c r="H76" i="32"/>
  <c r="I76" i="32"/>
  <c r="J76" i="32"/>
  <c r="M76" i="32"/>
  <c r="N76" i="32"/>
  <c r="O76" i="32"/>
  <c r="P76" i="32"/>
  <c r="E77" i="32"/>
  <c r="G77" i="32"/>
  <c r="H77" i="32"/>
  <c r="I77" i="32"/>
  <c r="J77" i="32"/>
  <c r="L77" i="32"/>
  <c r="M77" i="32"/>
  <c r="N77" i="32"/>
  <c r="O77" i="32"/>
  <c r="P77" i="32"/>
  <c r="E78" i="32"/>
  <c r="G78" i="32"/>
  <c r="H78" i="32"/>
  <c r="I78" i="32"/>
  <c r="J78" i="32"/>
  <c r="K78" i="32"/>
  <c r="L78" i="32"/>
  <c r="M78" i="32"/>
  <c r="N78" i="32"/>
  <c r="O78" i="32"/>
  <c r="P78" i="32"/>
  <c r="G79" i="32"/>
  <c r="H79" i="32"/>
  <c r="I79" i="32"/>
  <c r="J79" i="32"/>
  <c r="K79" i="32"/>
  <c r="M79" i="32"/>
  <c r="N79" i="32"/>
  <c r="O79" i="32"/>
  <c r="P79" i="32"/>
  <c r="G80" i="32"/>
  <c r="H80" i="32"/>
  <c r="I80" i="32"/>
  <c r="J80" i="32"/>
  <c r="K80" i="32"/>
  <c r="M80" i="32"/>
  <c r="N80" i="32"/>
  <c r="O80" i="32"/>
  <c r="P80" i="32"/>
  <c r="G81" i="32"/>
  <c r="H81" i="32"/>
  <c r="I81" i="32"/>
  <c r="J81" i="32"/>
  <c r="K81" i="32"/>
  <c r="M81" i="32"/>
  <c r="N81" i="32"/>
  <c r="O81" i="32"/>
  <c r="P81" i="32"/>
  <c r="G82" i="32"/>
  <c r="H82" i="32"/>
  <c r="I82" i="32"/>
  <c r="J82" i="32"/>
  <c r="K82" i="32"/>
  <c r="M82" i="32"/>
  <c r="N82" i="32"/>
  <c r="O82" i="32"/>
  <c r="P82" i="32"/>
  <c r="G83" i="32"/>
  <c r="H83" i="32"/>
  <c r="I83" i="32"/>
  <c r="J83" i="32"/>
  <c r="K83" i="32"/>
  <c r="M83" i="32"/>
  <c r="N83" i="32"/>
  <c r="O83" i="32"/>
  <c r="P83" i="32"/>
  <c r="G84" i="32"/>
  <c r="H84" i="32"/>
  <c r="I84" i="32"/>
  <c r="J84" i="32"/>
  <c r="K84" i="32"/>
  <c r="M84" i="32"/>
  <c r="N84" i="32"/>
  <c r="O84" i="32"/>
  <c r="P84" i="32"/>
  <c r="E85" i="32"/>
  <c r="G85" i="32"/>
  <c r="H85" i="32"/>
  <c r="I85" i="32"/>
  <c r="J85" i="32"/>
  <c r="K85" i="32"/>
  <c r="L85" i="32"/>
  <c r="M85" i="32"/>
  <c r="N85" i="32"/>
  <c r="O85" i="32"/>
  <c r="P85" i="32"/>
  <c r="E86" i="32"/>
  <c r="G86" i="32"/>
  <c r="H86" i="32"/>
  <c r="I86" i="32"/>
  <c r="J86" i="32"/>
  <c r="K86" i="32"/>
  <c r="L86" i="32"/>
  <c r="M86" i="32"/>
  <c r="N86" i="32"/>
  <c r="O86" i="32"/>
  <c r="P86" i="32"/>
  <c r="E87" i="32"/>
  <c r="G87" i="32"/>
  <c r="H87" i="32"/>
  <c r="I87" i="32"/>
  <c r="J87" i="32"/>
  <c r="K87" i="32"/>
  <c r="L87" i="32"/>
  <c r="M87" i="32"/>
  <c r="N87" i="32"/>
  <c r="O87" i="32"/>
  <c r="P87" i="32"/>
  <c r="E88" i="32"/>
  <c r="G88" i="32"/>
  <c r="H88" i="32"/>
  <c r="I88" i="32"/>
  <c r="J88" i="32"/>
  <c r="K88" i="32"/>
  <c r="L88" i="32"/>
  <c r="M88" i="32"/>
  <c r="N88" i="32"/>
  <c r="O88" i="32"/>
  <c r="P88" i="32"/>
  <c r="E89" i="32"/>
  <c r="G89" i="32"/>
  <c r="H89" i="32"/>
  <c r="I89" i="32"/>
  <c r="J89" i="32"/>
  <c r="K89" i="32"/>
  <c r="L89" i="32"/>
  <c r="M89" i="32"/>
  <c r="N89" i="32"/>
  <c r="O89" i="32"/>
  <c r="P89" i="32"/>
  <c r="E90" i="32"/>
  <c r="G90" i="32"/>
  <c r="H90" i="32"/>
  <c r="I90" i="32"/>
  <c r="J90" i="32"/>
  <c r="K90" i="32"/>
  <c r="L90" i="32"/>
  <c r="M90" i="32"/>
  <c r="N90" i="32"/>
  <c r="O90" i="32"/>
  <c r="P90" i="32"/>
  <c r="E91" i="32"/>
  <c r="G91" i="32"/>
  <c r="H91" i="32"/>
  <c r="I91" i="32"/>
  <c r="J91" i="32"/>
  <c r="K91" i="32"/>
  <c r="L91" i="32"/>
  <c r="M91" i="32"/>
  <c r="N91" i="32"/>
  <c r="O91" i="32"/>
  <c r="P91" i="32"/>
  <c r="E92" i="32"/>
  <c r="G92" i="32"/>
  <c r="H92" i="32"/>
  <c r="I92" i="32"/>
  <c r="J92" i="32"/>
  <c r="K92" i="32"/>
  <c r="L92" i="32"/>
  <c r="M92" i="32"/>
  <c r="N92" i="32"/>
  <c r="O92" i="32"/>
  <c r="P92" i="32"/>
  <c r="E93" i="32"/>
  <c r="G93" i="32"/>
  <c r="H93" i="32"/>
  <c r="I93" i="32"/>
  <c r="J93" i="32"/>
  <c r="K93" i="32"/>
  <c r="L93" i="32"/>
  <c r="M93" i="32"/>
  <c r="N93" i="32"/>
  <c r="O93" i="32"/>
  <c r="P93" i="32"/>
  <c r="E94" i="32"/>
  <c r="G94" i="32"/>
  <c r="H94" i="32"/>
  <c r="I94" i="32"/>
  <c r="J94" i="32"/>
  <c r="K94" i="32"/>
  <c r="L94" i="32"/>
  <c r="M94" i="32"/>
  <c r="N94" i="32"/>
  <c r="O94" i="32"/>
  <c r="P94" i="32"/>
  <c r="E95" i="32"/>
  <c r="G95" i="32"/>
  <c r="H95" i="32"/>
  <c r="I95" i="32"/>
  <c r="J95" i="32"/>
  <c r="K95" i="32"/>
  <c r="L95" i="32"/>
  <c r="M95" i="32"/>
  <c r="N95" i="32"/>
  <c r="O95" i="32"/>
  <c r="P95" i="32"/>
  <c r="E96" i="32"/>
  <c r="G96" i="32"/>
  <c r="H96" i="32"/>
  <c r="I96" i="32"/>
  <c r="J96" i="32"/>
  <c r="K96" i="32"/>
  <c r="L96" i="32"/>
  <c r="M96" i="32"/>
  <c r="N96" i="32"/>
  <c r="O96" i="32"/>
  <c r="P96" i="32"/>
  <c r="E97" i="32"/>
  <c r="G97" i="32"/>
  <c r="H97" i="32"/>
  <c r="I97" i="32"/>
  <c r="J97" i="32"/>
  <c r="K97" i="32"/>
  <c r="L97" i="32"/>
  <c r="M97" i="32"/>
  <c r="N97" i="32"/>
  <c r="O97" i="32"/>
  <c r="P97" i="32"/>
  <c r="E98" i="32"/>
  <c r="G98" i="32"/>
  <c r="H98" i="32"/>
  <c r="I98" i="32"/>
  <c r="J98" i="32"/>
  <c r="K98" i="32"/>
  <c r="L98" i="32"/>
  <c r="M98" i="32"/>
  <c r="N98" i="32"/>
  <c r="O98" i="32"/>
  <c r="P98" i="32"/>
  <c r="Q98" i="32"/>
  <c r="E99" i="32"/>
  <c r="G99" i="32"/>
  <c r="H99" i="32"/>
  <c r="I99" i="32"/>
  <c r="J99" i="32"/>
  <c r="K99" i="32"/>
  <c r="L99" i="32"/>
  <c r="M99" i="32"/>
  <c r="N99" i="32"/>
  <c r="O99" i="32"/>
  <c r="P99" i="32"/>
  <c r="Q99" i="32"/>
  <c r="E100" i="32"/>
  <c r="F100" i="32"/>
  <c r="G100" i="32"/>
  <c r="H100" i="32"/>
  <c r="I100" i="32"/>
  <c r="J100" i="32"/>
  <c r="K100" i="32"/>
  <c r="L100" i="32"/>
  <c r="M100" i="32"/>
  <c r="N100" i="32"/>
  <c r="O100" i="32"/>
  <c r="P100" i="32"/>
  <c r="Q100" i="32"/>
  <c r="E101" i="32"/>
  <c r="F101" i="32"/>
  <c r="G101" i="32"/>
  <c r="H101" i="32"/>
  <c r="I101" i="32"/>
  <c r="J101" i="32"/>
  <c r="K101" i="32"/>
  <c r="L101" i="32"/>
  <c r="M101" i="32"/>
  <c r="N101" i="32"/>
  <c r="O101" i="32"/>
  <c r="P101" i="32"/>
  <c r="Q101" i="32"/>
  <c r="E102" i="32"/>
  <c r="F102" i="32"/>
  <c r="G102" i="32"/>
  <c r="H102" i="32"/>
  <c r="I102" i="32"/>
  <c r="J102" i="32"/>
  <c r="K102" i="32"/>
  <c r="L102" i="32"/>
  <c r="M102" i="32"/>
  <c r="N102" i="32"/>
  <c r="O102" i="32"/>
  <c r="P102" i="32"/>
  <c r="Q102" i="32"/>
  <c r="E103" i="32"/>
  <c r="F103" i="32"/>
  <c r="G103" i="32"/>
  <c r="H103" i="32"/>
  <c r="I103" i="32"/>
  <c r="J103" i="32"/>
  <c r="K103" i="32"/>
  <c r="L103" i="32"/>
  <c r="M103" i="32"/>
  <c r="N103" i="32"/>
  <c r="O103" i="32"/>
  <c r="P103" i="32"/>
  <c r="Q103" i="32"/>
  <c r="E104" i="32"/>
  <c r="F104" i="32"/>
  <c r="G104" i="32"/>
  <c r="H104" i="32"/>
  <c r="I104" i="32"/>
  <c r="J104" i="32"/>
  <c r="K104" i="32"/>
  <c r="L104" i="32"/>
  <c r="M104" i="32"/>
  <c r="N104" i="32"/>
  <c r="O104" i="32"/>
  <c r="P104" i="32"/>
  <c r="Q104" i="32"/>
  <c r="S5" i="32"/>
  <c r="H5" i="32"/>
  <c r="I5" i="32"/>
  <c r="J5" i="32"/>
  <c r="K5" i="32"/>
  <c r="L5" i="32"/>
  <c r="M5" i="32"/>
  <c r="N5" i="32"/>
  <c r="O5" i="32"/>
  <c r="P5" i="32"/>
  <c r="E5" i="32"/>
  <c r="R5" i="32"/>
  <c r="U5" i="32"/>
  <c r="Y5" i="32" s="1"/>
  <c r="Z5" i="32"/>
  <c r="AA5" i="32"/>
  <c r="AB5" i="32"/>
  <c r="AC5" i="32"/>
  <c r="AD5" i="32"/>
  <c r="AE5" i="32"/>
  <c r="AF5" i="32"/>
  <c r="AH5" i="32"/>
  <c r="AI5" i="32"/>
  <c r="AJ5" i="32"/>
  <c r="AK5" i="32"/>
  <c r="B103" i="32"/>
  <c r="B104" i="32"/>
  <c r="B105" i="32"/>
  <c r="A1" i="32"/>
  <c r="AT104" i="33"/>
  <c r="AU104" i="33" s="1"/>
  <c r="AT103" i="33"/>
  <c r="AU103" i="33" s="1"/>
  <c r="AT102" i="33"/>
  <c r="AU102" i="33" s="1"/>
  <c r="AT101" i="33"/>
  <c r="AU101" i="33" s="1"/>
  <c r="AT100" i="33"/>
  <c r="AU100" i="33" s="1"/>
  <c r="AU99" i="33"/>
  <c r="AT99" i="33"/>
  <c r="AT98" i="33"/>
  <c r="AU98" i="33" s="1"/>
  <c r="AT97" i="33"/>
  <c r="AU97" i="33" s="1"/>
  <c r="AT96" i="33"/>
  <c r="AU96" i="33" s="1"/>
  <c r="AT95" i="33"/>
  <c r="AU95" i="33" s="1"/>
  <c r="AT94" i="33"/>
  <c r="AU94" i="33" s="1"/>
  <c r="BA93" i="33"/>
  <c r="AZ93" i="33"/>
  <c r="AY93" i="33"/>
  <c r="AX93" i="33"/>
  <c r="AW93" i="33"/>
  <c r="AT93" i="33"/>
  <c r="AU93" i="33" s="1"/>
  <c r="BA92" i="33"/>
  <c r="AZ92" i="33"/>
  <c r="AY92" i="33"/>
  <c r="AX92" i="33"/>
  <c r="AW92" i="33"/>
  <c r="AT92" i="33"/>
  <c r="AU92" i="33" s="1"/>
  <c r="AU91" i="33"/>
  <c r="AT91" i="33"/>
  <c r="BA90" i="33"/>
  <c r="AZ90" i="33"/>
  <c r="AY90" i="33"/>
  <c r="AX90" i="33"/>
  <c r="AW90" i="33"/>
  <c r="AT90" i="33"/>
  <c r="AU90" i="33" s="1"/>
  <c r="AT89" i="33"/>
  <c r="AU89" i="33" s="1"/>
  <c r="AT88" i="33"/>
  <c r="AU88" i="33" s="1"/>
  <c r="AT87" i="33"/>
  <c r="AU87" i="33" s="1"/>
  <c r="AT86" i="33"/>
  <c r="AU86" i="33" s="1"/>
  <c r="BA85" i="33"/>
  <c r="AZ85" i="33"/>
  <c r="AY85" i="33"/>
  <c r="AX85" i="33"/>
  <c r="AW85" i="33"/>
  <c r="AT85" i="33"/>
  <c r="AU85" i="33" s="1"/>
  <c r="BA84" i="33"/>
  <c r="AZ84" i="33"/>
  <c r="AY84" i="33"/>
  <c r="AX84" i="33"/>
  <c r="AW84" i="33"/>
  <c r="AT84" i="33"/>
  <c r="AU84" i="33" s="1"/>
  <c r="BA83" i="33"/>
  <c r="AZ83" i="33"/>
  <c r="AY83" i="33"/>
  <c r="AX83" i="33"/>
  <c r="AW83" i="33"/>
  <c r="AU83" i="33"/>
  <c r="AT83" i="33"/>
  <c r="BA82" i="33"/>
  <c r="AZ82" i="33"/>
  <c r="AY82" i="33"/>
  <c r="AX82" i="33"/>
  <c r="AW82" i="33"/>
  <c r="AT82" i="33"/>
  <c r="AU82" i="33" s="1"/>
  <c r="BA81" i="33"/>
  <c r="AY81" i="33"/>
  <c r="AX81" i="33"/>
  <c r="AW81" i="33"/>
  <c r="AT81" i="33"/>
  <c r="AU81" i="33" s="1"/>
  <c r="AT80" i="33"/>
  <c r="AU80" i="33" s="1"/>
  <c r="AT79" i="33"/>
  <c r="AU79" i="33" s="1"/>
  <c r="BA78" i="33"/>
  <c r="AZ78" i="33"/>
  <c r="AY78" i="33"/>
  <c r="AX78" i="33"/>
  <c r="AW78" i="33"/>
  <c r="AT78" i="33"/>
  <c r="AU78" i="33" s="1"/>
  <c r="AT77" i="33"/>
  <c r="AU77" i="33" s="1"/>
  <c r="AT76" i="33"/>
  <c r="AU76" i="33" s="1"/>
  <c r="AU75" i="33"/>
  <c r="AT75" i="33"/>
  <c r="BA74" i="33"/>
  <c r="AZ74" i="33"/>
  <c r="AY74" i="33"/>
  <c r="AX74" i="33"/>
  <c r="AW74" i="33"/>
  <c r="AT74" i="33"/>
  <c r="AU74" i="33" s="1"/>
  <c r="AT73" i="33"/>
  <c r="AU73" i="33" s="1"/>
  <c r="AT72" i="33"/>
  <c r="AU72" i="33" s="1"/>
  <c r="AT71" i="33"/>
  <c r="AU71" i="33" s="1"/>
  <c r="AT70" i="33"/>
  <c r="AU70" i="33" s="1"/>
  <c r="AT69" i="33"/>
  <c r="AU69" i="33" s="1"/>
  <c r="AT68" i="33"/>
  <c r="AU68" i="33" s="1"/>
  <c r="AU67" i="33"/>
  <c r="AT67" i="33"/>
  <c r="AT66" i="33"/>
  <c r="AU66" i="33" s="1"/>
  <c r="BA65" i="33"/>
  <c r="AZ65" i="33"/>
  <c r="AY65" i="33"/>
  <c r="AX65" i="33"/>
  <c r="AW65" i="33"/>
  <c r="AT65" i="33"/>
  <c r="AU65" i="33" s="1"/>
  <c r="BA64" i="33"/>
  <c r="AZ64" i="33"/>
  <c r="AY64" i="33"/>
  <c r="AX64" i="33"/>
  <c r="AW64" i="33"/>
  <c r="AT64" i="33"/>
  <c r="AU64" i="33" s="1"/>
  <c r="BA60" i="33"/>
  <c r="AZ60" i="33"/>
  <c r="AY60" i="33"/>
  <c r="AX60" i="33"/>
  <c r="AW60" i="33"/>
  <c r="AT60" i="33"/>
  <c r="AU60" i="33" s="1"/>
  <c r="BA59" i="33"/>
  <c r="AZ59" i="33"/>
  <c r="AY59" i="33"/>
  <c r="AX59" i="33"/>
  <c r="AW59" i="33"/>
  <c r="BA56" i="33"/>
  <c r="AZ56" i="33"/>
  <c r="AY56" i="33"/>
  <c r="AX56" i="33"/>
  <c r="AW56" i="33"/>
  <c r="BA55" i="33"/>
  <c r="AZ55" i="33"/>
  <c r="AY55" i="33"/>
  <c r="AX55" i="33"/>
  <c r="AW55" i="33"/>
  <c r="BA54" i="33"/>
  <c r="AZ54" i="33"/>
  <c r="AY54" i="33"/>
  <c r="AX54" i="33"/>
  <c r="AW54" i="33"/>
  <c r="AT42" i="33"/>
  <c r="AU42" i="33" s="1"/>
  <c r="BA41" i="33"/>
  <c r="AZ41" i="33"/>
  <c r="AY41" i="33"/>
  <c r="AX41" i="33"/>
  <c r="AW41" i="33"/>
  <c r="AT41" i="33"/>
  <c r="AU41" i="33" s="1"/>
  <c r="BA40" i="33"/>
  <c r="AZ40" i="33"/>
  <c r="AY40" i="33"/>
  <c r="AX40" i="33"/>
  <c r="AW40" i="33"/>
  <c r="AT40" i="33"/>
  <c r="AU40" i="33" s="1"/>
  <c r="AT39" i="33"/>
  <c r="AU39" i="33" s="1"/>
  <c r="AT38" i="33"/>
  <c r="AU38" i="33" s="1"/>
  <c r="AT37" i="33"/>
  <c r="AU37" i="33" s="1"/>
  <c r="AT36" i="33"/>
  <c r="AU36" i="33" s="1"/>
  <c r="AU35" i="33"/>
  <c r="AT35" i="33"/>
  <c r="AT34" i="33"/>
  <c r="AU34" i="33" s="1"/>
  <c r="BA33" i="33"/>
  <c r="AZ33" i="33"/>
  <c r="AY33" i="33"/>
  <c r="AX33" i="33"/>
  <c r="AW33" i="33"/>
  <c r="AT33" i="33"/>
  <c r="AU33" i="33" s="1"/>
  <c r="AT32" i="33"/>
  <c r="AU32" i="33" s="1"/>
  <c r="AT31" i="33"/>
  <c r="AU31" i="33" s="1"/>
  <c r="AT30" i="33"/>
  <c r="AU30" i="33" s="1"/>
  <c r="AT29" i="33"/>
  <c r="AU29" i="33" s="1"/>
  <c r="AT28" i="33"/>
  <c r="AU28" i="33" s="1"/>
  <c r="AU27" i="33"/>
  <c r="AT27" i="33"/>
  <c r="AT26" i="33"/>
  <c r="AU26" i="33" s="1"/>
  <c r="AT25" i="33"/>
  <c r="AU25" i="33" s="1"/>
  <c r="AT24" i="33"/>
  <c r="AU24" i="33" s="1"/>
  <c r="AT23" i="33"/>
  <c r="AU23" i="33" s="1"/>
  <c r="AT22" i="33"/>
  <c r="AU22" i="33" s="1"/>
  <c r="AT21" i="33"/>
  <c r="AU21" i="33" s="1"/>
  <c r="AT20" i="33"/>
  <c r="AU20" i="33" s="1"/>
  <c r="AU19" i="33"/>
  <c r="AT19" i="33"/>
  <c r="AT18" i="33"/>
  <c r="AU18" i="33" s="1"/>
  <c r="AT17" i="33"/>
  <c r="AU17" i="33" s="1"/>
  <c r="BA16" i="33"/>
  <c r="AZ16" i="33"/>
  <c r="AY16" i="33"/>
  <c r="AX16" i="33"/>
  <c r="AW16" i="33"/>
  <c r="AT16" i="33"/>
  <c r="AU16" i="33" s="1"/>
  <c r="AT15" i="33"/>
  <c r="AU15" i="33" s="1"/>
  <c r="AT14" i="33"/>
  <c r="AU14" i="33" s="1"/>
  <c r="AT13" i="33"/>
  <c r="AU13" i="33" s="1"/>
  <c r="AT12" i="33"/>
  <c r="AU12" i="33" s="1"/>
  <c r="AU11" i="33"/>
  <c r="AT11" i="33"/>
  <c r="AU10" i="33"/>
  <c r="AT10" i="33"/>
  <c r="AT9" i="33"/>
  <c r="AU9" i="33" s="1"/>
  <c r="AT8" i="33"/>
  <c r="AU8" i="33" s="1"/>
  <c r="AT7" i="33"/>
  <c r="AU7" i="33" s="1"/>
  <c r="AT6" i="33"/>
  <c r="AU6" i="33" s="1"/>
  <c r="AT5" i="33"/>
  <c r="AU5" i="33" s="1"/>
  <c r="AT104" i="30"/>
  <c r="AU104" i="30" s="1"/>
  <c r="AT103" i="30"/>
  <c r="AU103" i="30" s="1"/>
  <c r="AT102" i="30"/>
  <c r="AU102" i="30" s="1"/>
  <c r="AT101" i="30"/>
  <c r="AU101" i="30" s="1"/>
  <c r="AT100" i="30"/>
  <c r="AU100" i="30" s="1"/>
  <c r="AU99" i="30"/>
  <c r="AT99" i="30"/>
  <c r="AU98" i="30"/>
  <c r="AT98" i="30"/>
  <c r="AT97" i="30"/>
  <c r="AU97" i="30" s="1"/>
  <c r="AT96" i="30"/>
  <c r="AU96" i="30" s="1"/>
  <c r="AT95" i="30"/>
  <c r="AU95" i="30" s="1"/>
  <c r="AT94" i="30"/>
  <c r="AU94" i="30" s="1"/>
  <c r="BA93" i="30"/>
  <c r="AZ93" i="30"/>
  <c r="AY93" i="30"/>
  <c r="AX93" i="30"/>
  <c r="AW93" i="30"/>
  <c r="AT93" i="30"/>
  <c r="AU93" i="30" s="1"/>
  <c r="BA92" i="30"/>
  <c r="AZ92" i="30"/>
  <c r="AY92" i="30"/>
  <c r="AX92" i="30"/>
  <c r="AW92" i="30"/>
  <c r="AT92" i="30"/>
  <c r="AU92" i="30" s="1"/>
  <c r="AU91" i="30"/>
  <c r="AT91" i="30"/>
  <c r="BA90" i="30"/>
  <c r="AZ90" i="30"/>
  <c r="AY90" i="30"/>
  <c r="AX90" i="30"/>
  <c r="AW90" i="30"/>
  <c r="AU90" i="30"/>
  <c r="AT90" i="30"/>
  <c r="AT89" i="30"/>
  <c r="AU89" i="30" s="1"/>
  <c r="AT88" i="30"/>
  <c r="AU88" i="30" s="1"/>
  <c r="AT87" i="30"/>
  <c r="AU87" i="30" s="1"/>
  <c r="AT86" i="30"/>
  <c r="AU86" i="30" s="1"/>
  <c r="AT85" i="30"/>
  <c r="AU85" i="30" s="1"/>
  <c r="BA84" i="30"/>
  <c r="AZ84" i="30"/>
  <c r="AY84" i="30"/>
  <c r="AX84" i="30"/>
  <c r="AW84" i="30"/>
  <c r="AT84" i="30"/>
  <c r="AU84" i="30" s="1"/>
  <c r="BA83" i="30"/>
  <c r="AZ83" i="30"/>
  <c r="AY83" i="30"/>
  <c r="AX83" i="30"/>
  <c r="AW83" i="30"/>
  <c r="AU83" i="30"/>
  <c r="AT83" i="30"/>
  <c r="BA82" i="30"/>
  <c r="AZ82" i="30"/>
  <c r="AY82" i="30"/>
  <c r="AX82" i="30"/>
  <c r="AW82" i="30"/>
  <c r="AU82" i="30"/>
  <c r="AT82" i="30"/>
  <c r="BA81" i="30"/>
  <c r="AY81" i="30"/>
  <c r="AX81" i="30"/>
  <c r="AW81" i="30"/>
  <c r="AT81" i="30"/>
  <c r="AU81" i="30" s="1"/>
  <c r="AT80" i="30"/>
  <c r="AU80" i="30" s="1"/>
  <c r="AT79" i="30"/>
  <c r="AU79" i="30" s="1"/>
  <c r="BA78" i="30"/>
  <c r="AZ78" i="30"/>
  <c r="AY78" i="30"/>
  <c r="AX78" i="30"/>
  <c r="AW78" i="30"/>
  <c r="AT78" i="30"/>
  <c r="AU78" i="30" s="1"/>
  <c r="AT77" i="30"/>
  <c r="AU77" i="30" s="1"/>
  <c r="AT76" i="30"/>
  <c r="AU76" i="30" s="1"/>
  <c r="AU75" i="30"/>
  <c r="AT75" i="30"/>
  <c r="BA74" i="30"/>
  <c r="AZ74" i="30"/>
  <c r="AY74" i="30"/>
  <c r="AX74" i="30"/>
  <c r="AW74" i="30"/>
  <c r="AU74" i="30"/>
  <c r="AT74" i="30"/>
  <c r="AT73" i="30"/>
  <c r="AU73" i="30" s="1"/>
  <c r="AT72" i="30"/>
  <c r="AU72" i="30" s="1"/>
  <c r="AT71" i="30"/>
  <c r="AU71" i="30" s="1"/>
  <c r="AT70" i="30"/>
  <c r="AU70" i="30" s="1"/>
  <c r="AT69" i="30"/>
  <c r="AU69" i="30" s="1"/>
  <c r="AT68" i="30"/>
  <c r="AU68" i="30" s="1"/>
  <c r="AU67" i="30"/>
  <c r="AT67" i="30"/>
  <c r="AU66" i="30"/>
  <c r="AT66" i="30"/>
  <c r="BA65" i="30"/>
  <c r="AZ65" i="30"/>
  <c r="AY65" i="30"/>
  <c r="AX65" i="30"/>
  <c r="AW65" i="30"/>
  <c r="AT65" i="30"/>
  <c r="AU65" i="30" s="1"/>
  <c r="BA64" i="30"/>
  <c r="AZ64" i="30"/>
  <c r="AY64" i="30"/>
  <c r="AX64" i="30"/>
  <c r="AW64" i="30"/>
  <c r="AT64" i="30"/>
  <c r="AU64" i="30" s="1"/>
  <c r="BA60" i="30"/>
  <c r="AZ60" i="30"/>
  <c r="AY60" i="30"/>
  <c r="AX60" i="30"/>
  <c r="AW60" i="30"/>
  <c r="AT60" i="30"/>
  <c r="AU60" i="30" s="1"/>
  <c r="BA59" i="30"/>
  <c r="AZ59" i="30"/>
  <c r="AY59" i="30"/>
  <c r="AX59" i="30"/>
  <c r="AW59" i="30"/>
  <c r="BA56" i="30"/>
  <c r="AZ56" i="30"/>
  <c r="AY56" i="30"/>
  <c r="AX56" i="30"/>
  <c r="AW56" i="30"/>
  <c r="BA55" i="30"/>
  <c r="AZ55" i="30"/>
  <c r="AY55" i="30"/>
  <c r="AX55" i="30"/>
  <c r="AW55" i="30"/>
  <c r="BA54" i="30"/>
  <c r="AZ54" i="30"/>
  <c r="AY54" i="30"/>
  <c r="AX54" i="30"/>
  <c r="AW54" i="30"/>
  <c r="AU42" i="30"/>
  <c r="AT42" i="30"/>
  <c r="BA41" i="30"/>
  <c r="AZ41" i="30"/>
  <c r="AY41" i="30"/>
  <c r="AX41" i="30"/>
  <c r="AW41" i="30"/>
  <c r="AT41" i="30"/>
  <c r="AU41" i="30" s="1"/>
  <c r="BA40" i="30"/>
  <c r="AZ40" i="30"/>
  <c r="AY40" i="30"/>
  <c r="AX40" i="30"/>
  <c r="AW40" i="30"/>
  <c r="AT40" i="30"/>
  <c r="AU40" i="30" s="1"/>
  <c r="AT39" i="30"/>
  <c r="AU39" i="30" s="1"/>
  <c r="AT38" i="30"/>
  <c r="AU38" i="30" s="1"/>
  <c r="AT37" i="30"/>
  <c r="AU37" i="30" s="1"/>
  <c r="AT36" i="30"/>
  <c r="AU36" i="30" s="1"/>
  <c r="AU35" i="30"/>
  <c r="AT35" i="30"/>
  <c r="AU34" i="30"/>
  <c r="AT34" i="30"/>
  <c r="BA33" i="30"/>
  <c r="AZ33" i="30"/>
  <c r="AY33" i="30"/>
  <c r="AX33" i="30"/>
  <c r="AW33" i="30"/>
  <c r="AT33" i="30"/>
  <c r="AU33" i="30" s="1"/>
  <c r="AT32" i="30"/>
  <c r="AU32" i="30" s="1"/>
  <c r="AT31" i="30"/>
  <c r="AU31" i="30" s="1"/>
  <c r="AT30" i="30"/>
  <c r="AU30" i="30" s="1"/>
  <c r="AT29" i="30"/>
  <c r="AU29" i="30" s="1"/>
  <c r="AT28" i="30"/>
  <c r="AU28" i="30" s="1"/>
  <c r="AU27" i="30"/>
  <c r="AT27" i="30"/>
  <c r="AU26" i="30"/>
  <c r="AT26" i="30"/>
  <c r="AT25" i="30"/>
  <c r="AU25" i="30" s="1"/>
  <c r="AT24" i="30"/>
  <c r="AU24" i="30" s="1"/>
  <c r="AT23" i="30"/>
  <c r="AU23" i="30" s="1"/>
  <c r="AT22" i="30"/>
  <c r="AU22" i="30" s="1"/>
  <c r="AT21" i="30"/>
  <c r="AU21" i="30" s="1"/>
  <c r="AT20" i="30"/>
  <c r="AU20" i="30" s="1"/>
  <c r="AU19" i="30"/>
  <c r="AT19" i="30"/>
  <c r="AU18" i="30"/>
  <c r="AT18" i="30"/>
  <c r="AT17" i="30"/>
  <c r="AU17" i="30" s="1"/>
  <c r="BA16" i="30"/>
  <c r="AZ16" i="30"/>
  <c r="AY16" i="30"/>
  <c r="AX16" i="30"/>
  <c r="AW16" i="30"/>
  <c r="AT16" i="30"/>
  <c r="AU16" i="30" s="1"/>
  <c r="AT15" i="30"/>
  <c r="AU15" i="30" s="1"/>
  <c r="AT14" i="30"/>
  <c r="AU14" i="30" s="1"/>
  <c r="AT13" i="30"/>
  <c r="AU13" i="30" s="1"/>
  <c r="AT12" i="30"/>
  <c r="AU12" i="30" s="1"/>
  <c r="AU11" i="30"/>
  <c r="AT11" i="30"/>
  <c r="AU10" i="30"/>
  <c r="AT10" i="30"/>
  <c r="AT9" i="30"/>
  <c r="AU9" i="30" s="1"/>
  <c r="AT8" i="30"/>
  <c r="AU8" i="30" s="1"/>
  <c r="AT7" i="30"/>
  <c r="AU7" i="30" s="1"/>
  <c r="AT6" i="30"/>
  <c r="AU6" i="30" s="1"/>
  <c r="AT5" i="30"/>
  <c r="AU5" i="30" s="1"/>
  <c r="AT104" i="29"/>
  <c r="AU104" i="29" s="1"/>
  <c r="AT103" i="29"/>
  <c r="AU103" i="29" s="1"/>
  <c r="AT102" i="29"/>
  <c r="AU102" i="29" s="1"/>
  <c r="AT101" i="29"/>
  <c r="AU101" i="29" s="1"/>
  <c r="AT100" i="29"/>
  <c r="AU100" i="29" s="1"/>
  <c r="AU99" i="29"/>
  <c r="AT99" i="29"/>
  <c r="AT98" i="29"/>
  <c r="AU98" i="29" s="1"/>
  <c r="AT97" i="29"/>
  <c r="AU97" i="29" s="1"/>
  <c r="AT96" i="29"/>
  <c r="AU96" i="29" s="1"/>
  <c r="AT95" i="29"/>
  <c r="AU95" i="29" s="1"/>
  <c r="AT94" i="29"/>
  <c r="AU94" i="29" s="1"/>
  <c r="BA93" i="29"/>
  <c r="AZ93" i="29"/>
  <c r="AY93" i="29"/>
  <c r="AX93" i="29"/>
  <c r="AW93" i="29"/>
  <c r="AT93" i="29"/>
  <c r="AU93" i="29" s="1"/>
  <c r="BA92" i="29"/>
  <c r="AZ92" i="29"/>
  <c r="AY92" i="29"/>
  <c r="AX92" i="29"/>
  <c r="AW92" i="29"/>
  <c r="AT92" i="29"/>
  <c r="AU92" i="29" s="1"/>
  <c r="AU91" i="29"/>
  <c r="AT91" i="29"/>
  <c r="BA90" i="29"/>
  <c r="AZ90" i="29"/>
  <c r="AY90" i="29"/>
  <c r="AX90" i="29"/>
  <c r="AW90" i="29"/>
  <c r="AT90" i="29"/>
  <c r="AU90" i="29" s="1"/>
  <c r="AT89" i="29"/>
  <c r="AU89" i="29" s="1"/>
  <c r="AT88" i="29"/>
  <c r="AU88" i="29" s="1"/>
  <c r="AT87" i="29"/>
  <c r="AU87" i="29" s="1"/>
  <c r="AT86" i="29"/>
  <c r="AU86" i="29" s="1"/>
  <c r="AT85" i="29"/>
  <c r="AU85" i="29" s="1"/>
  <c r="BA84" i="29"/>
  <c r="AZ84" i="29"/>
  <c r="AY84" i="29"/>
  <c r="AX84" i="29"/>
  <c r="AW84" i="29"/>
  <c r="AT84" i="29"/>
  <c r="AU84" i="29" s="1"/>
  <c r="BA83" i="29"/>
  <c r="AZ83" i="29"/>
  <c r="AY83" i="29"/>
  <c r="AX83" i="29"/>
  <c r="AW83" i="29"/>
  <c r="AU83" i="29"/>
  <c r="AT83" i="29"/>
  <c r="BA82" i="29"/>
  <c r="AZ82" i="29"/>
  <c r="AY82" i="29"/>
  <c r="AX82" i="29"/>
  <c r="AW82" i="29"/>
  <c r="AT82" i="29"/>
  <c r="AU82" i="29" s="1"/>
  <c r="AT81" i="29"/>
  <c r="AU81" i="29" s="1"/>
  <c r="AT80" i="29"/>
  <c r="AU80" i="29" s="1"/>
  <c r="AT79" i="29"/>
  <c r="AU79" i="29" s="1"/>
  <c r="BA78" i="29"/>
  <c r="AZ78" i="29"/>
  <c r="AY78" i="29"/>
  <c r="AX78" i="29"/>
  <c r="AW78" i="29"/>
  <c r="AT78" i="29"/>
  <c r="AU78" i="29" s="1"/>
  <c r="AT77" i="29"/>
  <c r="AU77" i="29" s="1"/>
  <c r="AT76" i="29"/>
  <c r="AU76" i="29" s="1"/>
  <c r="AU75" i="29"/>
  <c r="AT75" i="29"/>
  <c r="BA74" i="29"/>
  <c r="AZ74" i="29"/>
  <c r="AY74" i="29"/>
  <c r="AX74" i="29"/>
  <c r="AW74" i="29"/>
  <c r="AT74" i="29"/>
  <c r="AU74" i="29" s="1"/>
  <c r="AT73" i="29"/>
  <c r="AU73" i="29" s="1"/>
  <c r="AT72" i="29"/>
  <c r="AU72" i="29" s="1"/>
  <c r="AT71" i="29"/>
  <c r="AU71" i="29" s="1"/>
  <c r="AT70" i="29"/>
  <c r="AU70" i="29" s="1"/>
  <c r="AT69" i="29"/>
  <c r="AU69" i="29" s="1"/>
  <c r="AT68" i="29"/>
  <c r="AU68" i="29" s="1"/>
  <c r="AU67" i="29"/>
  <c r="AT67" i="29"/>
  <c r="AT66" i="29"/>
  <c r="AU66" i="29" s="1"/>
  <c r="BA65" i="29"/>
  <c r="AZ65" i="29"/>
  <c r="AY65" i="29"/>
  <c r="AX65" i="29"/>
  <c r="AW65" i="29"/>
  <c r="AT65" i="29"/>
  <c r="AU65" i="29" s="1"/>
  <c r="BA64" i="29"/>
  <c r="AZ64" i="29"/>
  <c r="AY64" i="29"/>
  <c r="AX64" i="29"/>
  <c r="AW64" i="29"/>
  <c r="AT64" i="29"/>
  <c r="AU64" i="29" s="1"/>
  <c r="BA60" i="29"/>
  <c r="AZ60" i="29"/>
  <c r="AY60" i="29"/>
  <c r="AX60" i="29"/>
  <c r="AW60" i="29"/>
  <c r="AT60" i="29"/>
  <c r="AU60" i="29" s="1"/>
  <c r="BA59" i="29"/>
  <c r="AZ59" i="29"/>
  <c r="AY59" i="29"/>
  <c r="AX59" i="29"/>
  <c r="AW59" i="29"/>
  <c r="BA56" i="29"/>
  <c r="AZ56" i="29"/>
  <c r="AY56" i="29"/>
  <c r="AX56" i="29"/>
  <c r="AW56" i="29"/>
  <c r="BA55" i="29"/>
  <c r="AZ55" i="29"/>
  <c r="AY55" i="29"/>
  <c r="AX55" i="29"/>
  <c r="AW55" i="29"/>
  <c r="BA54" i="29"/>
  <c r="AZ54" i="29"/>
  <c r="AY54" i="29"/>
  <c r="AX54" i="29"/>
  <c r="AW54" i="29"/>
  <c r="AT42" i="29"/>
  <c r="AU42" i="29" s="1"/>
  <c r="BA41" i="29"/>
  <c r="AZ41" i="29"/>
  <c r="AY41" i="29"/>
  <c r="AX41" i="29"/>
  <c r="AW41" i="29"/>
  <c r="AT41" i="29"/>
  <c r="AU41" i="29" s="1"/>
  <c r="BA40" i="29"/>
  <c r="AZ40" i="29"/>
  <c r="AY40" i="29"/>
  <c r="AX40" i="29"/>
  <c r="AW40" i="29"/>
  <c r="AT40" i="29"/>
  <c r="AU40" i="29" s="1"/>
  <c r="AT39" i="29"/>
  <c r="AU39" i="29" s="1"/>
  <c r="AT38" i="29"/>
  <c r="AU38" i="29" s="1"/>
  <c r="AT37" i="29"/>
  <c r="AU37" i="29" s="1"/>
  <c r="AT36" i="29"/>
  <c r="AU36" i="29" s="1"/>
  <c r="AU35" i="29"/>
  <c r="AT35" i="29"/>
  <c r="AT34" i="29"/>
  <c r="AU34" i="29" s="1"/>
  <c r="BA33" i="29"/>
  <c r="AZ33" i="29"/>
  <c r="AY33" i="29"/>
  <c r="AX33" i="29"/>
  <c r="AW33" i="29"/>
  <c r="AT33" i="29"/>
  <c r="AU33" i="29" s="1"/>
  <c r="AT32" i="29"/>
  <c r="AU32" i="29" s="1"/>
  <c r="AT31" i="29"/>
  <c r="AU31" i="29" s="1"/>
  <c r="AT30" i="29"/>
  <c r="AU30" i="29" s="1"/>
  <c r="BA29" i="29"/>
  <c r="AZ29" i="29"/>
  <c r="AY29" i="29"/>
  <c r="AX29" i="29"/>
  <c r="AW29" i="29"/>
  <c r="AT29" i="29"/>
  <c r="AU29" i="29" s="1"/>
  <c r="AT28" i="29"/>
  <c r="AU28" i="29" s="1"/>
  <c r="AU27" i="29"/>
  <c r="AT27" i="29"/>
  <c r="AT26" i="29"/>
  <c r="AU26" i="29" s="1"/>
  <c r="AT25" i="29"/>
  <c r="AU25" i="29" s="1"/>
  <c r="AT24" i="29"/>
  <c r="AU24" i="29" s="1"/>
  <c r="AT23" i="29"/>
  <c r="AU23" i="29" s="1"/>
  <c r="AT22" i="29"/>
  <c r="AU22" i="29" s="1"/>
  <c r="AT21" i="29"/>
  <c r="AU21" i="29" s="1"/>
  <c r="AT20" i="29"/>
  <c r="AU20" i="29" s="1"/>
  <c r="AU19" i="29"/>
  <c r="AT19" i="29"/>
  <c r="AT18" i="29"/>
  <c r="AU18" i="29" s="1"/>
  <c r="AT17" i="29"/>
  <c r="AU17" i="29" s="1"/>
  <c r="BA16" i="29"/>
  <c r="AZ16" i="29"/>
  <c r="AY16" i="29"/>
  <c r="AX16" i="29"/>
  <c r="AW16" i="29"/>
  <c r="AT16" i="29"/>
  <c r="AU16" i="29" s="1"/>
  <c r="AT15" i="29"/>
  <c r="AU15" i="29" s="1"/>
  <c r="AT14" i="29"/>
  <c r="AU14" i="29" s="1"/>
  <c r="AT13" i="29"/>
  <c r="AU13" i="29" s="1"/>
  <c r="AT12" i="29"/>
  <c r="AU12" i="29" s="1"/>
  <c r="AU11" i="29"/>
  <c r="AT11" i="29"/>
  <c r="AT10" i="29"/>
  <c r="AU10" i="29" s="1"/>
  <c r="AT9" i="29"/>
  <c r="AU9" i="29" s="1"/>
  <c r="AT8" i="29"/>
  <c r="AU8" i="29" s="1"/>
  <c r="AT7" i="29"/>
  <c r="AU7" i="29" s="1"/>
  <c r="AT6" i="29"/>
  <c r="AU6" i="29" s="1"/>
  <c r="AT5" i="29"/>
  <c r="AU5" i="29" s="1"/>
  <c r="AT104" i="37"/>
  <c r="AU104" i="37" s="1"/>
  <c r="AT103" i="37"/>
  <c r="AU103" i="37" s="1"/>
  <c r="AT102" i="37"/>
  <c r="AU102" i="37" s="1"/>
  <c r="AT101" i="37"/>
  <c r="AU101" i="37" s="1"/>
  <c r="AT100" i="37"/>
  <c r="AU100" i="37" s="1"/>
  <c r="AU99" i="37"/>
  <c r="AT99" i="37"/>
  <c r="AT98" i="37"/>
  <c r="AU98" i="37" s="1"/>
  <c r="AT97" i="37"/>
  <c r="AU97" i="37" s="1"/>
  <c r="AT96" i="37"/>
  <c r="AU96" i="37" s="1"/>
  <c r="AT95" i="37"/>
  <c r="AU95" i="37" s="1"/>
  <c r="AT94" i="37"/>
  <c r="AU94" i="37" s="1"/>
  <c r="BA93" i="37"/>
  <c r="AZ93" i="37"/>
  <c r="AY93" i="37"/>
  <c r="AX93" i="37"/>
  <c r="AW93" i="37"/>
  <c r="AT93" i="37"/>
  <c r="AU93" i="37" s="1"/>
  <c r="BA92" i="37"/>
  <c r="AZ92" i="37"/>
  <c r="AY92" i="37"/>
  <c r="AX92" i="37"/>
  <c r="AW92" i="37"/>
  <c r="AT92" i="37"/>
  <c r="AU92" i="37" s="1"/>
  <c r="AU91" i="37"/>
  <c r="AT91" i="37"/>
  <c r="AT90" i="37"/>
  <c r="AU90" i="37" s="1"/>
  <c r="AT89" i="37"/>
  <c r="AU89" i="37" s="1"/>
  <c r="AT88" i="37"/>
  <c r="AU88" i="37" s="1"/>
  <c r="AT87" i="37"/>
  <c r="AU87" i="37" s="1"/>
  <c r="AT86" i="37"/>
  <c r="AU86" i="37" s="1"/>
  <c r="AT85" i="37"/>
  <c r="AU85" i="37" s="1"/>
  <c r="BA84" i="37"/>
  <c r="AZ84" i="37"/>
  <c r="AY84" i="37"/>
  <c r="AX84" i="37"/>
  <c r="AW84" i="37"/>
  <c r="AT84" i="37"/>
  <c r="AU84" i="37" s="1"/>
  <c r="BA83" i="37"/>
  <c r="AZ83" i="37"/>
  <c r="AY83" i="37"/>
  <c r="AX83" i="37"/>
  <c r="AW83" i="37"/>
  <c r="AU83" i="37"/>
  <c r="AT83" i="37"/>
  <c r="BA82" i="37"/>
  <c r="AZ82" i="37"/>
  <c r="AY82" i="37"/>
  <c r="AX82" i="37"/>
  <c r="AW82" i="37"/>
  <c r="AT82" i="37"/>
  <c r="AU82" i="37" s="1"/>
  <c r="AT81" i="37"/>
  <c r="AU81" i="37" s="1"/>
  <c r="AT80" i="37"/>
  <c r="AU80" i="37" s="1"/>
  <c r="AT79" i="37"/>
  <c r="AU79" i="37" s="1"/>
  <c r="BA78" i="37"/>
  <c r="AZ78" i="37"/>
  <c r="AY78" i="37"/>
  <c r="AX78" i="37"/>
  <c r="AW78" i="37"/>
  <c r="AT78" i="37"/>
  <c r="AU78" i="37" s="1"/>
  <c r="AT77" i="37"/>
  <c r="AU77" i="37" s="1"/>
  <c r="AT76" i="37"/>
  <c r="AU76" i="37" s="1"/>
  <c r="AU75" i="37"/>
  <c r="AT75" i="37"/>
  <c r="BA74" i="37"/>
  <c r="AZ74" i="37"/>
  <c r="AY74" i="37"/>
  <c r="AX74" i="37"/>
  <c r="AW74" i="37"/>
  <c r="AT74" i="37"/>
  <c r="AU74" i="37" s="1"/>
  <c r="AT73" i="37"/>
  <c r="AU73" i="37" s="1"/>
  <c r="AT72" i="37"/>
  <c r="AU72" i="37" s="1"/>
  <c r="AT71" i="37"/>
  <c r="AU71" i="37" s="1"/>
  <c r="AT70" i="37"/>
  <c r="AU70" i="37" s="1"/>
  <c r="AT69" i="37"/>
  <c r="AU69" i="37" s="1"/>
  <c r="AT68" i="37"/>
  <c r="AU68" i="37" s="1"/>
  <c r="AU67" i="37"/>
  <c r="AT67" i="37"/>
  <c r="AT66" i="37"/>
  <c r="AU66" i="37" s="1"/>
  <c r="BA65" i="37"/>
  <c r="AZ65" i="37"/>
  <c r="AY65" i="37"/>
  <c r="AX65" i="37"/>
  <c r="AW65" i="37"/>
  <c r="AT65" i="37"/>
  <c r="AU65" i="37" s="1"/>
  <c r="BA64" i="37"/>
  <c r="AZ64" i="37"/>
  <c r="AY64" i="37"/>
  <c r="AX64" i="37"/>
  <c r="AW64" i="37"/>
  <c r="AT64" i="37"/>
  <c r="AU64" i="37" s="1"/>
  <c r="BA60" i="37"/>
  <c r="AZ60" i="37"/>
  <c r="AY60" i="37"/>
  <c r="AX60" i="37"/>
  <c r="AW60" i="37"/>
  <c r="AT60" i="37"/>
  <c r="AU60" i="37" s="1"/>
  <c r="BA59" i="37"/>
  <c r="AZ59" i="37"/>
  <c r="AY59" i="37"/>
  <c r="AX59" i="37"/>
  <c r="AW59" i="37"/>
  <c r="BA56" i="37"/>
  <c r="AZ56" i="37"/>
  <c r="AY56" i="37"/>
  <c r="AX56" i="37"/>
  <c r="AW56" i="37"/>
  <c r="BA55" i="37"/>
  <c r="AZ55" i="37"/>
  <c r="AY55" i="37"/>
  <c r="AX55" i="37"/>
  <c r="AW55" i="37"/>
  <c r="BA54" i="37"/>
  <c r="AZ54" i="37"/>
  <c r="AY54" i="37"/>
  <c r="AX54" i="37"/>
  <c r="AW54" i="37"/>
  <c r="AT42" i="37"/>
  <c r="AU42" i="37" s="1"/>
  <c r="BA41" i="37"/>
  <c r="AZ41" i="37"/>
  <c r="AY41" i="37"/>
  <c r="AX41" i="37"/>
  <c r="AW41" i="37"/>
  <c r="AT41" i="37"/>
  <c r="AU41" i="37" s="1"/>
  <c r="BA40" i="37"/>
  <c r="AZ40" i="37"/>
  <c r="AY40" i="37"/>
  <c r="AX40" i="37"/>
  <c r="AW40" i="37"/>
  <c r="AT40" i="37"/>
  <c r="AU40" i="37" s="1"/>
  <c r="AT39" i="37"/>
  <c r="AU39" i="37" s="1"/>
  <c r="AT38" i="37"/>
  <c r="AU38" i="37" s="1"/>
  <c r="AT37" i="37"/>
  <c r="AU37" i="37" s="1"/>
  <c r="AT36" i="37"/>
  <c r="AU36" i="37" s="1"/>
  <c r="AU35" i="37"/>
  <c r="AT35" i="37"/>
  <c r="AT34" i="37"/>
  <c r="AU34" i="37" s="1"/>
  <c r="BA33" i="37"/>
  <c r="AZ33" i="37"/>
  <c r="AY33" i="37"/>
  <c r="AX33" i="37"/>
  <c r="AW33" i="37"/>
  <c r="AT33" i="37"/>
  <c r="AU33" i="37" s="1"/>
  <c r="AT32" i="37"/>
  <c r="AU32" i="37" s="1"/>
  <c r="AT31" i="37"/>
  <c r="AU31" i="37" s="1"/>
  <c r="AT30" i="37"/>
  <c r="AU30" i="37" s="1"/>
  <c r="BA29" i="37"/>
  <c r="AZ29" i="37"/>
  <c r="AY29" i="37"/>
  <c r="AX29" i="37"/>
  <c r="AW29" i="37"/>
  <c r="AT29" i="37"/>
  <c r="AU29" i="37" s="1"/>
  <c r="AT28" i="37"/>
  <c r="AU28" i="37" s="1"/>
  <c r="AU27" i="37"/>
  <c r="AT27" i="37"/>
  <c r="AT26" i="37"/>
  <c r="AU26" i="37" s="1"/>
  <c r="AT25" i="37"/>
  <c r="AU25" i="37" s="1"/>
  <c r="AT24" i="37"/>
  <c r="AU24" i="37" s="1"/>
  <c r="AT23" i="37"/>
  <c r="AU23" i="37" s="1"/>
  <c r="AT22" i="37"/>
  <c r="AU22" i="37" s="1"/>
  <c r="AT21" i="37"/>
  <c r="AU21" i="37" s="1"/>
  <c r="AT20" i="37"/>
  <c r="AU20" i="37" s="1"/>
  <c r="AU19" i="37"/>
  <c r="AT19" i="37"/>
  <c r="AU18" i="37"/>
  <c r="AT18" i="37"/>
  <c r="AT17" i="37"/>
  <c r="AU17" i="37" s="1"/>
  <c r="BA16" i="37"/>
  <c r="AZ16" i="37"/>
  <c r="AY16" i="37"/>
  <c r="AX16" i="37"/>
  <c r="AW16" i="37"/>
  <c r="AT16" i="37"/>
  <c r="AU16" i="37" s="1"/>
  <c r="AT15" i="37"/>
  <c r="AU15" i="37" s="1"/>
  <c r="AT14" i="37"/>
  <c r="AU14" i="37" s="1"/>
  <c r="AT13" i="37"/>
  <c r="AU13" i="37" s="1"/>
  <c r="AT12" i="37"/>
  <c r="AU12" i="37" s="1"/>
  <c r="AU11" i="37"/>
  <c r="AT11" i="37"/>
  <c r="AU10" i="37"/>
  <c r="AT10" i="37"/>
  <c r="AT9" i="37"/>
  <c r="AU9" i="37" s="1"/>
  <c r="AT8" i="37"/>
  <c r="AU8" i="37" s="1"/>
  <c r="AT7" i="37"/>
  <c r="AU7" i="37" s="1"/>
  <c r="AT6" i="37"/>
  <c r="AU6" i="37" s="1"/>
  <c r="AT5" i="37"/>
  <c r="AU5" i="37" s="1"/>
  <c r="AT104" i="27"/>
  <c r="AU104" i="27" s="1"/>
  <c r="AT103" i="27"/>
  <c r="AU103" i="27" s="1"/>
  <c r="AT102" i="27"/>
  <c r="AU102" i="27" s="1"/>
  <c r="AT101" i="27"/>
  <c r="AU101" i="27" s="1"/>
  <c r="AT100" i="27"/>
  <c r="AU100" i="27" s="1"/>
  <c r="AU99" i="27"/>
  <c r="AT99" i="27"/>
  <c r="AT98" i="27"/>
  <c r="AU98" i="27" s="1"/>
  <c r="AT97" i="27"/>
  <c r="AU97" i="27" s="1"/>
  <c r="AT96" i="27"/>
  <c r="AU96" i="27" s="1"/>
  <c r="AT95" i="27"/>
  <c r="AU95" i="27" s="1"/>
  <c r="AT94" i="27"/>
  <c r="AU94" i="27" s="1"/>
  <c r="AT93" i="27"/>
  <c r="AU93" i="27" s="1"/>
  <c r="AT92" i="27"/>
  <c r="AU92" i="27" s="1"/>
  <c r="AU91" i="27"/>
  <c r="AT91" i="27"/>
  <c r="AT90" i="27"/>
  <c r="AU90" i="27" s="1"/>
  <c r="AT89" i="27"/>
  <c r="AU89" i="27" s="1"/>
  <c r="AT88" i="27"/>
  <c r="AU88" i="27" s="1"/>
  <c r="AT87" i="27"/>
  <c r="AU87" i="27" s="1"/>
  <c r="AT86" i="27"/>
  <c r="AU86" i="27" s="1"/>
  <c r="AT85" i="27"/>
  <c r="AU85" i="27" s="1"/>
  <c r="AT84" i="27"/>
  <c r="AU84" i="27" s="1"/>
  <c r="AU83" i="27"/>
  <c r="AT83" i="27"/>
  <c r="AT82" i="27"/>
  <c r="AU82" i="27" s="1"/>
  <c r="AT81" i="27"/>
  <c r="AU81" i="27" s="1"/>
  <c r="AT80" i="27"/>
  <c r="AU80" i="27" s="1"/>
  <c r="AT79" i="27"/>
  <c r="AU79" i="27" s="1"/>
  <c r="AT78" i="27"/>
  <c r="AU78" i="27" s="1"/>
  <c r="AT77" i="27"/>
  <c r="AU77" i="27" s="1"/>
  <c r="AT76" i="27"/>
  <c r="AU76" i="27" s="1"/>
  <c r="AU75" i="27"/>
  <c r="AT75" i="27"/>
  <c r="AT74" i="27"/>
  <c r="AU74" i="27" s="1"/>
  <c r="AT73" i="27"/>
  <c r="AU73" i="27" s="1"/>
  <c r="AT72" i="27"/>
  <c r="AU72" i="27" s="1"/>
  <c r="AT71" i="27"/>
  <c r="AU71" i="27" s="1"/>
  <c r="AT70" i="27"/>
  <c r="AU70" i="27" s="1"/>
  <c r="AT69" i="27"/>
  <c r="AU69" i="27" s="1"/>
  <c r="AT68" i="27"/>
  <c r="AU68" i="27" s="1"/>
  <c r="AU67" i="27"/>
  <c r="AT67" i="27"/>
  <c r="AT66" i="27"/>
  <c r="AU66" i="27" s="1"/>
  <c r="AT65" i="27"/>
  <c r="AU65" i="27" s="1"/>
  <c r="AT64" i="27"/>
  <c r="AU64" i="27" s="1"/>
  <c r="AT60" i="27"/>
  <c r="AU60" i="27" s="1"/>
  <c r="AT42" i="27"/>
  <c r="AU42" i="27" s="1"/>
  <c r="AT41" i="27"/>
  <c r="AU41" i="27" s="1"/>
  <c r="AT40" i="27"/>
  <c r="AU40" i="27" s="1"/>
  <c r="AT39" i="27"/>
  <c r="AU39" i="27" s="1"/>
  <c r="AT38" i="27"/>
  <c r="AU38" i="27" s="1"/>
  <c r="AT37" i="27"/>
  <c r="AU37" i="27" s="1"/>
  <c r="AT36" i="27"/>
  <c r="AU36" i="27" s="1"/>
  <c r="AU35" i="27"/>
  <c r="AT35" i="27"/>
  <c r="AT34" i="27"/>
  <c r="AU34" i="27" s="1"/>
  <c r="AT33" i="27"/>
  <c r="AU33" i="27" s="1"/>
  <c r="AT32" i="27"/>
  <c r="AU32" i="27" s="1"/>
  <c r="AT31" i="27"/>
  <c r="AU31" i="27" s="1"/>
  <c r="AT30" i="27"/>
  <c r="AU30" i="27" s="1"/>
  <c r="AT29" i="27"/>
  <c r="AU29" i="27" s="1"/>
  <c r="AT28" i="27"/>
  <c r="AU28" i="27" s="1"/>
  <c r="AU27" i="27"/>
  <c r="AT27" i="27"/>
  <c r="AT26" i="27"/>
  <c r="AU26" i="27" s="1"/>
  <c r="AT25" i="27"/>
  <c r="AU25" i="27" s="1"/>
  <c r="AT24" i="27"/>
  <c r="AU24" i="27" s="1"/>
  <c r="AT23" i="27"/>
  <c r="AU23" i="27" s="1"/>
  <c r="AT22" i="27"/>
  <c r="AU22" i="27" s="1"/>
  <c r="AT21" i="27"/>
  <c r="AU21" i="27" s="1"/>
  <c r="AT20" i="27"/>
  <c r="AU20" i="27" s="1"/>
  <c r="AU19" i="27"/>
  <c r="AT19" i="27"/>
  <c r="AT18" i="27"/>
  <c r="AU18" i="27" s="1"/>
  <c r="AT17" i="27"/>
  <c r="AU17" i="27" s="1"/>
  <c r="AT16" i="27"/>
  <c r="AU16" i="27" s="1"/>
  <c r="AT15" i="27"/>
  <c r="AU15" i="27" s="1"/>
  <c r="AT14" i="27"/>
  <c r="AU14" i="27" s="1"/>
  <c r="AT13" i="27"/>
  <c r="AU13" i="27" s="1"/>
  <c r="AT12" i="27"/>
  <c r="AU12" i="27" s="1"/>
  <c r="AU11" i="27"/>
  <c r="AT11" i="27"/>
  <c r="AU10" i="27"/>
  <c r="AT10" i="27"/>
  <c r="AT9" i="27"/>
  <c r="AU9" i="27" s="1"/>
  <c r="AT8" i="27"/>
  <c r="AU8" i="27" s="1"/>
  <c r="AT7" i="27"/>
  <c r="AU7" i="27" s="1"/>
  <c r="AT6" i="27"/>
  <c r="AU6" i="27" s="1"/>
  <c r="AT5" i="27"/>
  <c r="AU5" i="27" s="1"/>
  <c r="AT104" i="34"/>
  <c r="AU104" i="34" s="1"/>
  <c r="AT103" i="34"/>
  <c r="AU103" i="34" s="1"/>
  <c r="AT102" i="34"/>
  <c r="AU102" i="34" s="1"/>
  <c r="AT101" i="34"/>
  <c r="AU101" i="34" s="1"/>
  <c r="AT100" i="34"/>
  <c r="AU100" i="34" s="1"/>
  <c r="AU99" i="34"/>
  <c r="AT99" i="34"/>
  <c r="AT98" i="34"/>
  <c r="AU98" i="34" s="1"/>
  <c r="AT97" i="34"/>
  <c r="AU97" i="34" s="1"/>
  <c r="AT96" i="34"/>
  <c r="AU96" i="34" s="1"/>
  <c r="AT95" i="34"/>
  <c r="AU95" i="34" s="1"/>
  <c r="AT94" i="34"/>
  <c r="AU94" i="34" s="1"/>
  <c r="AT93" i="34"/>
  <c r="AU93" i="34" s="1"/>
  <c r="AT92" i="34"/>
  <c r="AU92" i="34" s="1"/>
  <c r="AU91" i="34"/>
  <c r="AT91" i="34"/>
  <c r="AT90" i="34"/>
  <c r="AU90" i="34" s="1"/>
  <c r="AT89" i="34"/>
  <c r="AU89" i="34" s="1"/>
  <c r="AT88" i="34"/>
  <c r="AU88" i="34" s="1"/>
  <c r="AT87" i="34"/>
  <c r="AU87" i="34" s="1"/>
  <c r="AT86" i="34"/>
  <c r="AU86" i="34" s="1"/>
  <c r="AT85" i="34"/>
  <c r="AU85" i="34" s="1"/>
  <c r="AT84" i="34"/>
  <c r="AU84" i="34" s="1"/>
  <c r="AU83" i="34"/>
  <c r="AT83" i="34"/>
  <c r="AT82" i="34"/>
  <c r="AU82" i="34" s="1"/>
  <c r="BA81" i="34"/>
  <c r="AY81" i="34"/>
  <c r="AX81" i="34"/>
  <c r="AW81" i="34"/>
  <c r="AT81" i="34"/>
  <c r="AU81" i="34" s="1"/>
  <c r="AT80" i="34"/>
  <c r="AU80" i="34" s="1"/>
  <c r="AT79" i="34"/>
  <c r="AU79" i="34" s="1"/>
  <c r="AT78" i="34"/>
  <c r="AU78" i="34" s="1"/>
  <c r="AT77" i="34"/>
  <c r="AU77" i="34" s="1"/>
  <c r="AT76" i="34"/>
  <c r="AU76" i="34" s="1"/>
  <c r="AU75" i="34"/>
  <c r="AT75" i="34"/>
  <c r="BA74" i="34"/>
  <c r="AZ74" i="34"/>
  <c r="AY74" i="34"/>
  <c r="AX74" i="34"/>
  <c r="AW74" i="34"/>
  <c r="AT74" i="34"/>
  <c r="AU74" i="34" s="1"/>
  <c r="AT73" i="34"/>
  <c r="AU73" i="34" s="1"/>
  <c r="AT72" i="34"/>
  <c r="AU72" i="34" s="1"/>
  <c r="AT71" i="34"/>
  <c r="AU71" i="34" s="1"/>
  <c r="AT70" i="34"/>
  <c r="AU70" i="34" s="1"/>
  <c r="AT69" i="34"/>
  <c r="AU69" i="34" s="1"/>
  <c r="AT68" i="34"/>
  <c r="AU68" i="34" s="1"/>
  <c r="AU67" i="34"/>
  <c r="AT67" i="34"/>
  <c r="AT66" i="34"/>
  <c r="AU66" i="34" s="1"/>
  <c r="BA65" i="34"/>
  <c r="AZ65" i="34"/>
  <c r="AY65" i="34"/>
  <c r="AX65" i="34"/>
  <c r="AW65" i="34"/>
  <c r="AT65" i="34"/>
  <c r="AU65" i="34" s="1"/>
  <c r="AT64" i="34"/>
  <c r="AU64" i="34" s="1"/>
  <c r="BA60" i="34"/>
  <c r="AZ60" i="34"/>
  <c r="AY60" i="34"/>
  <c r="AX60" i="34"/>
  <c r="AW60" i="34"/>
  <c r="AT60" i="34"/>
  <c r="AU60" i="34" s="1"/>
  <c r="AT42" i="34"/>
  <c r="AU42" i="34" s="1"/>
  <c r="AT41" i="34"/>
  <c r="AU41" i="34" s="1"/>
  <c r="AT40" i="34"/>
  <c r="AU40" i="34" s="1"/>
  <c r="AT39" i="34"/>
  <c r="AU39" i="34" s="1"/>
  <c r="AT38" i="34"/>
  <c r="AU38" i="34" s="1"/>
  <c r="AT37" i="34"/>
  <c r="AU37" i="34" s="1"/>
  <c r="AT36" i="34"/>
  <c r="AU36" i="34" s="1"/>
  <c r="AU35" i="34"/>
  <c r="AT35" i="34"/>
  <c r="AT34" i="34"/>
  <c r="AU34" i="34" s="1"/>
  <c r="AT33" i="34"/>
  <c r="AU33" i="34" s="1"/>
  <c r="AT32" i="34"/>
  <c r="AU32" i="34" s="1"/>
  <c r="AT31" i="34"/>
  <c r="AU31" i="34" s="1"/>
  <c r="AT30" i="34"/>
  <c r="AU30" i="34" s="1"/>
  <c r="AT29" i="34"/>
  <c r="AU29" i="34" s="1"/>
  <c r="AT28" i="34"/>
  <c r="AU28" i="34" s="1"/>
  <c r="AU27" i="34"/>
  <c r="AT27" i="34"/>
  <c r="AT26" i="34"/>
  <c r="AU26" i="34" s="1"/>
  <c r="AT25" i="34"/>
  <c r="AU25" i="34" s="1"/>
  <c r="AT24" i="34"/>
  <c r="AU24" i="34" s="1"/>
  <c r="AT23" i="34"/>
  <c r="AU23" i="34" s="1"/>
  <c r="AT22" i="34"/>
  <c r="AU22" i="34" s="1"/>
  <c r="AT21" i="34"/>
  <c r="AU21" i="34" s="1"/>
  <c r="AT20" i="34"/>
  <c r="AU20" i="34" s="1"/>
  <c r="AU19" i="34"/>
  <c r="AT19" i="34"/>
  <c r="AT18" i="34"/>
  <c r="AU18" i="34" s="1"/>
  <c r="AT17" i="34"/>
  <c r="AU17" i="34" s="1"/>
  <c r="AT16" i="34"/>
  <c r="AU16" i="34" s="1"/>
  <c r="AT15" i="34"/>
  <c r="AU15" i="34" s="1"/>
  <c r="AT14" i="34"/>
  <c r="AU14" i="34" s="1"/>
  <c r="AT13" i="34"/>
  <c r="AU13" i="34" s="1"/>
  <c r="AT12" i="34"/>
  <c r="AU12" i="34" s="1"/>
  <c r="AU11" i="34"/>
  <c r="AT11" i="34"/>
  <c r="AU10" i="34"/>
  <c r="AT10" i="34"/>
  <c r="AT9" i="34"/>
  <c r="AU9" i="34" s="1"/>
  <c r="AT8" i="34"/>
  <c r="AU8" i="34" s="1"/>
  <c r="AT7" i="34"/>
  <c r="AU7" i="34" s="1"/>
  <c r="AT6" i="34"/>
  <c r="AU6" i="34" s="1"/>
  <c r="AT5" i="34"/>
  <c r="AU5" i="34" s="1"/>
  <c r="AT104" i="25"/>
  <c r="AU104" i="25" s="1"/>
  <c r="AT103" i="25"/>
  <c r="AU103" i="25" s="1"/>
  <c r="AT102" i="25"/>
  <c r="AU102" i="25" s="1"/>
  <c r="AT101" i="25"/>
  <c r="AU101" i="25" s="1"/>
  <c r="AT100" i="25"/>
  <c r="AU100" i="25" s="1"/>
  <c r="AU99" i="25"/>
  <c r="AT99" i="25"/>
  <c r="AT98" i="25"/>
  <c r="AU98" i="25" s="1"/>
  <c r="AT97" i="25"/>
  <c r="AU97" i="25" s="1"/>
  <c r="AT96" i="25"/>
  <c r="AU96" i="25" s="1"/>
  <c r="AT95" i="25"/>
  <c r="AU95" i="25" s="1"/>
  <c r="BA94" i="25"/>
  <c r="AZ94" i="25"/>
  <c r="AY94" i="25"/>
  <c r="AX94" i="25"/>
  <c r="AW94" i="25"/>
  <c r="AT94" i="25"/>
  <c r="AU94" i="25" s="1"/>
  <c r="BA93" i="25"/>
  <c r="AZ93" i="25"/>
  <c r="AY93" i="25"/>
  <c r="AX93" i="25"/>
  <c r="AW93" i="25"/>
  <c r="AT93" i="25"/>
  <c r="AU93" i="25" s="1"/>
  <c r="BA92" i="25"/>
  <c r="AZ92" i="25"/>
  <c r="AY92" i="25"/>
  <c r="AX92" i="25"/>
  <c r="AW92" i="25"/>
  <c r="AT92" i="25"/>
  <c r="AU92" i="25" s="1"/>
  <c r="AU91" i="25"/>
  <c r="AT91" i="25"/>
  <c r="AT90" i="25"/>
  <c r="AU90" i="25" s="1"/>
  <c r="AT89" i="25"/>
  <c r="AU89" i="25" s="1"/>
  <c r="AT88" i="25"/>
  <c r="AU88" i="25" s="1"/>
  <c r="AT87" i="25"/>
  <c r="AU87" i="25" s="1"/>
  <c r="AT86" i="25"/>
  <c r="AU86" i="25" s="1"/>
  <c r="AT85" i="25"/>
  <c r="AU85" i="25" s="1"/>
  <c r="BA84" i="25"/>
  <c r="AZ84" i="25"/>
  <c r="AY84" i="25"/>
  <c r="AX84" i="25"/>
  <c r="AW84" i="25"/>
  <c r="AT84" i="25"/>
  <c r="AU84" i="25" s="1"/>
  <c r="BA83" i="25"/>
  <c r="AZ83" i="25"/>
  <c r="AY83" i="25"/>
  <c r="AX83" i="25"/>
  <c r="AW83" i="25"/>
  <c r="AU83" i="25"/>
  <c r="AT83" i="25"/>
  <c r="BA82" i="25"/>
  <c r="AZ82" i="25"/>
  <c r="AY82" i="25"/>
  <c r="AX82" i="25"/>
  <c r="AW82" i="25"/>
  <c r="AT82" i="25"/>
  <c r="AU82" i="25" s="1"/>
  <c r="AT81" i="25"/>
  <c r="AU81" i="25" s="1"/>
  <c r="AT80" i="25"/>
  <c r="AU80" i="25" s="1"/>
  <c r="AT79" i="25"/>
  <c r="AU79" i="25" s="1"/>
  <c r="BA78" i="25"/>
  <c r="AZ78" i="25"/>
  <c r="AY78" i="25"/>
  <c r="AX78" i="25"/>
  <c r="AW78" i="25"/>
  <c r="AT78" i="25"/>
  <c r="AU78" i="25" s="1"/>
  <c r="AT77" i="25"/>
  <c r="AU77" i="25" s="1"/>
  <c r="AT76" i="25"/>
  <c r="AU76" i="25" s="1"/>
  <c r="AU75" i="25"/>
  <c r="AT75" i="25"/>
  <c r="BA74" i="25"/>
  <c r="AZ74" i="25"/>
  <c r="AY74" i="25"/>
  <c r="AX74" i="25"/>
  <c r="AW74" i="25"/>
  <c r="AT74" i="25"/>
  <c r="AU74" i="25" s="1"/>
  <c r="AT73" i="25"/>
  <c r="AU73" i="25" s="1"/>
  <c r="AT72" i="25"/>
  <c r="AU72" i="25" s="1"/>
  <c r="AT71" i="25"/>
  <c r="AU71" i="25" s="1"/>
  <c r="AT70" i="25"/>
  <c r="AU70" i="25" s="1"/>
  <c r="AT69" i="25"/>
  <c r="AU69" i="25" s="1"/>
  <c r="AT68" i="25"/>
  <c r="AU68" i="25" s="1"/>
  <c r="AU67" i="25"/>
  <c r="AT67" i="25"/>
  <c r="AT66" i="25"/>
  <c r="AU66" i="25" s="1"/>
  <c r="BA65" i="25"/>
  <c r="AZ65" i="25"/>
  <c r="AY65" i="25"/>
  <c r="AX65" i="25"/>
  <c r="AW65" i="25"/>
  <c r="AT65" i="25"/>
  <c r="AU65" i="25" s="1"/>
  <c r="BA64" i="25"/>
  <c r="AZ64" i="25"/>
  <c r="AY64" i="25"/>
  <c r="AX64" i="25"/>
  <c r="AW64" i="25"/>
  <c r="AT64" i="25"/>
  <c r="AU64" i="25" s="1"/>
  <c r="BA60" i="25"/>
  <c r="AZ60" i="25"/>
  <c r="AY60" i="25"/>
  <c r="AX60" i="25"/>
  <c r="AW60" i="25"/>
  <c r="AT60" i="25"/>
  <c r="AU60" i="25" s="1"/>
  <c r="BA59" i="25"/>
  <c r="AZ59" i="25"/>
  <c r="AY59" i="25"/>
  <c r="AX59" i="25"/>
  <c r="AW59" i="25"/>
  <c r="BA56" i="25"/>
  <c r="AZ56" i="25"/>
  <c r="AY56" i="25"/>
  <c r="AX56" i="25"/>
  <c r="AW56" i="25"/>
  <c r="BA55" i="25"/>
  <c r="AZ55" i="25"/>
  <c r="AY55" i="25"/>
  <c r="AX55" i="25"/>
  <c r="AW55" i="25"/>
  <c r="BA54" i="25"/>
  <c r="AZ54" i="25"/>
  <c r="AY54" i="25"/>
  <c r="AX54" i="25"/>
  <c r="AW54" i="25"/>
  <c r="AT42" i="25"/>
  <c r="AU42" i="25" s="1"/>
  <c r="AT41" i="25"/>
  <c r="AU41" i="25" s="1"/>
  <c r="AT40" i="25"/>
  <c r="AU40" i="25" s="1"/>
  <c r="AT39" i="25"/>
  <c r="AU39" i="25" s="1"/>
  <c r="AT38" i="25"/>
  <c r="AU38" i="25" s="1"/>
  <c r="AT37" i="25"/>
  <c r="AU37" i="25" s="1"/>
  <c r="AT36" i="25"/>
  <c r="AU36" i="25" s="1"/>
  <c r="AU35" i="25"/>
  <c r="AT35" i="25"/>
  <c r="AT34" i="25"/>
  <c r="AU34" i="25" s="1"/>
  <c r="AT33" i="25"/>
  <c r="AU33" i="25" s="1"/>
  <c r="AT32" i="25"/>
  <c r="AU32" i="25" s="1"/>
  <c r="AT31" i="25"/>
  <c r="AU31" i="25" s="1"/>
  <c r="AT30" i="25"/>
  <c r="AU30" i="25" s="1"/>
  <c r="AT29" i="25"/>
  <c r="AU29" i="25" s="1"/>
  <c r="AT28" i="25"/>
  <c r="AU28" i="25" s="1"/>
  <c r="AU27" i="25"/>
  <c r="AT27" i="25"/>
  <c r="AT26" i="25"/>
  <c r="AU26" i="25" s="1"/>
  <c r="AT25" i="25"/>
  <c r="AU25" i="25" s="1"/>
  <c r="AT24" i="25"/>
  <c r="AU24" i="25" s="1"/>
  <c r="AT23" i="25"/>
  <c r="AU23" i="25" s="1"/>
  <c r="AT22" i="25"/>
  <c r="AU22" i="25" s="1"/>
  <c r="AT21" i="25"/>
  <c r="AU21" i="25" s="1"/>
  <c r="AT20" i="25"/>
  <c r="AU20" i="25" s="1"/>
  <c r="AU19" i="25"/>
  <c r="AT19" i="25"/>
  <c r="AT18" i="25"/>
  <c r="AU18" i="25" s="1"/>
  <c r="AT17" i="25"/>
  <c r="AU17" i="25" s="1"/>
  <c r="BA16" i="25"/>
  <c r="AZ16" i="25"/>
  <c r="AY16" i="25"/>
  <c r="AX16" i="25"/>
  <c r="AW16" i="25"/>
  <c r="AT16" i="25"/>
  <c r="AU16" i="25" s="1"/>
  <c r="AT15" i="25"/>
  <c r="AU15" i="25" s="1"/>
  <c r="AT14" i="25"/>
  <c r="AU14" i="25" s="1"/>
  <c r="AT13" i="25"/>
  <c r="AU13" i="25" s="1"/>
  <c r="AT12" i="25"/>
  <c r="AU12" i="25" s="1"/>
  <c r="AU11" i="25"/>
  <c r="AT11" i="25"/>
  <c r="AT10" i="25"/>
  <c r="AU10" i="25" s="1"/>
  <c r="AT9" i="25"/>
  <c r="AU9" i="25" s="1"/>
  <c r="AT8" i="25"/>
  <c r="AU8" i="25" s="1"/>
  <c r="AT7" i="25"/>
  <c r="AU7" i="25" s="1"/>
  <c r="AT6" i="25"/>
  <c r="AU6" i="25" s="1"/>
  <c r="AT5" i="25"/>
  <c r="AU5" i="25" s="1"/>
  <c r="AT104" i="24"/>
  <c r="AU104" i="24" s="1"/>
  <c r="AT103" i="24"/>
  <c r="AU103" i="24" s="1"/>
  <c r="AT102" i="24"/>
  <c r="AU102" i="24" s="1"/>
  <c r="AT101" i="24"/>
  <c r="AU101" i="24" s="1"/>
  <c r="AT100" i="24"/>
  <c r="AU100" i="24" s="1"/>
  <c r="AU99" i="24"/>
  <c r="AT99" i="24"/>
  <c r="AT98" i="24"/>
  <c r="AU98" i="24" s="1"/>
  <c r="AT97" i="24"/>
  <c r="AU97" i="24" s="1"/>
  <c r="AT96" i="24"/>
  <c r="AU96" i="24" s="1"/>
  <c r="AT95" i="24"/>
  <c r="AU95" i="24" s="1"/>
  <c r="BA94" i="24"/>
  <c r="AZ94" i="24"/>
  <c r="AY94" i="24"/>
  <c r="AX94" i="24"/>
  <c r="AW94" i="24"/>
  <c r="AT94" i="24"/>
  <c r="AU94" i="24" s="1"/>
  <c r="BA93" i="24"/>
  <c r="AZ93" i="24"/>
  <c r="AY93" i="24"/>
  <c r="AX93" i="24"/>
  <c r="AW93" i="24"/>
  <c r="AT93" i="24"/>
  <c r="AU93" i="24" s="1"/>
  <c r="BA92" i="24"/>
  <c r="AZ92" i="24"/>
  <c r="AY92" i="24"/>
  <c r="AX92" i="24"/>
  <c r="AW92" i="24"/>
  <c r="AT92" i="24"/>
  <c r="AU92" i="24" s="1"/>
  <c r="AU91" i="24"/>
  <c r="AT91" i="24"/>
  <c r="AT90" i="24"/>
  <c r="AU90" i="24" s="1"/>
  <c r="AT89" i="24"/>
  <c r="AU89" i="24" s="1"/>
  <c r="AT88" i="24"/>
  <c r="AU88" i="24" s="1"/>
  <c r="AT87" i="24"/>
  <c r="AU87" i="24" s="1"/>
  <c r="AT86" i="24"/>
  <c r="AU86" i="24" s="1"/>
  <c r="BA85" i="24"/>
  <c r="AZ85" i="24"/>
  <c r="AY85" i="24"/>
  <c r="AX85" i="24"/>
  <c r="AW85" i="24"/>
  <c r="AT85" i="24"/>
  <c r="AU85" i="24" s="1"/>
  <c r="BA84" i="24"/>
  <c r="AZ84" i="24"/>
  <c r="AY84" i="24"/>
  <c r="AX84" i="24"/>
  <c r="AW84" i="24"/>
  <c r="AT84" i="24"/>
  <c r="AU84" i="24" s="1"/>
  <c r="BA83" i="24"/>
  <c r="AZ83" i="24"/>
  <c r="AY83" i="24"/>
  <c r="AX83" i="24"/>
  <c r="AW83" i="24"/>
  <c r="AU83" i="24"/>
  <c r="AT83" i="24"/>
  <c r="BA82" i="24"/>
  <c r="AZ82" i="24"/>
  <c r="AY82" i="24"/>
  <c r="AX82" i="24"/>
  <c r="AW82" i="24"/>
  <c r="AT82" i="24"/>
  <c r="AU82" i="24" s="1"/>
  <c r="BA81" i="24"/>
  <c r="AY81" i="24"/>
  <c r="AX81" i="24"/>
  <c r="AW81" i="24"/>
  <c r="AT81" i="24"/>
  <c r="AU81" i="24" s="1"/>
  <c r="AT80" i="24"/>
  <c r="AU80" i="24" s="1"/>
  <c r="AT79" i="24"/>
  <c r="AU79" i="24" s="1"/>
  <c r="AT77" i="24"/>
  <c r="AU77" i="24" s="1"/>
  <c r="AT76" i="24"/>
  <c r="AU76" i="24" s="1"/>
  <c r="AU75" i="24"/>
  <c r="AT75" i="24"/>
  <c r="AT73" i="24"/>
  <c r="AU73" i="24" s="1"/>
  <c r="AT72" i="24"/>
  <c r="AU72" i="24" s="1"/>
  <c r="AT71" i="24"/>
  <c r="AU71" i="24" s="1"/>
  <c r="AT70" i="24"/>
  <c r="AU70" i="24" s="1"/>
  <c r="AT69" i="24"/>
  <c r="AU69" i="24" s="1"/>
  <c r="AT68" i="24"/>
  <c r="AU68" i="24" s="1"/>
  <c r="AU67" i="24"/>
  <c r="AT67" i="24"/>
  <c r="AT66" i="24"/>
  <c r="AU66" i="24" s="1"/>
  <c r="AT65" i="24"/>
  <c r="AU65" i="24" s="1"/>
  <c r="BA64" i="24"/>
  <c r="AZ64" i="24"/>
  <c r="AY64" i="24"/>
  <c r="AX64" i="24"/>
  <c r="AW64" i="24"/>
  <c r="AT64" i="24"/>
  <c r="AU64" i="24" s="1"/>
  <c r="BA59" i="24"/>
  <c r="AZ59" i="24"/>
  <c r="AY59" i="24"/>
  <c r="AX59" i="24"/>
  <c r="AW59" i="24"/>
  <c r="BA56" i="24"/>
  <c r="AZ56" i="24"/>
  <c r="AY56" i="24"/>
  <c r="AX56" i="24"/>
  <c r="AW56" i="24"/>
  <c r="BA55" i="24"/>
  <c r="AZ55" i="24"/>
  <c r="AY55" i="24"/>
  <c r="AX55" i="24"/>
  <c r="AW55" i="24"/>
  <c r="BA54" i="24"/>
  <c r="AZ54" i="24"/>
  <c r="AY54" i="24"/>
  <c r="AX54" i="24"/>
  <c r="AW54" i="24"/>
  <c r="AT42" i="24"/>
  <c r="AU42" i="24" s="1"/>
  <c r="AT41" i="24"/>
  <c r="AU41" i="24" s="1"/>
  <c r="AT40" i="24"/>
  <c r="AU40" i="24" s="1"/>
  <c r="AT39" i="24"/>
  <c r="AU39" i="24" s="1"/>
  <c r="AT38" i="24"/>
  <c r="AU38" i="24" s="1"/>
  <c r="AT37" i="24"/>
  <c r="AU37" i="24" s="1"/>
  <c r="AT36" i="24"/>
  <c r="AU36" i="24" s="1"/>
  <c r="AU35" i="24"/>
  <c r="AT35" i="24"/>
  <c r="AT34" i="24"/>
  <c r="AU34" i="24" s="1"/>
  <c r="AT33" i="24"/>
  <c r="AU33" i="24" s="1"/>
  <c r="AT32" i="24"/>
  <c r="AU32" i="24" s="1"/>
  <c r="AT31" i="24"/>
  <c r="AU31" i="24" s="1"/>
  <c r="AT30" i="24"/>
  <c r="AU30" i="24" s="1"/>
  <c r="BA29" i="24"/>
  <c r="AZ29" i="24"/>
  <c r="AY29" i="24"/>
  <c r="AX29" i="24"/>
  <c r="AW29" i="24"/>
  <c r="AT29" i="24"/>
  <c r="AU29" i="24" s="1"/>
  <c r="AT28" i="24"/>
  <c r="AU28" i="24" s="1"/>
  <c r="AU27" i="24"/>
  <c r="AT27" i="24"/>
  <c r="AT26" i="24"/>
  <c r="AU26" i="24" s="1"/>
  <c r="AT25" i="24"/>
  <c r="AU25" i="24" s="1"/>
  <c r="AT24" i="24"/>
  <c r="AU24" i="24" s="1"/>
  <c r="AT23" i="24"/>
  <c r="AU23" i="24" s="1"/>
  <c r="AT22" i="24"/>
  <c r="AU22" i="24" s="1"/>
  <c r="AT21" i="24"/>
  <c r="AU21" i="24" s="1"/>
  <c r="AT20" i="24"/>
  <c r="AU20" i="24" s="1"/>
  <c r="AU19" i="24"/>
  <c r="AT19" i="24"/>
  <c r="AT18" i="24"/>
  <c r="AU18" i="24" s="1"/>
  <c r="AT17" i="24"/>
  <c r="AU17" i="24" s="1"/>
  <c r="AT16" i="24"/>
  <c r="AU16" i="24" s="1"/>
  <c r="AT15" i="24"/>
  <c r="AU15" i="24" s="1"/>
  <c r="AT14" i="24"/>
  <c r="AU14" i="24" s="1"/>
  <c r="AT13" i="24"/>
  <c r="AU13" i="24" s="1"/>
  <c r="AT12" i="24"/>
  <c r="AU12" i="24" s="1"/>
  <c r="AU11" i="24"/>
  <c r="AT11" i="24"/>
  <c r="AU10" i="24"/>
  <c r="AT10" i="24"/>
  <c r="AT9" i="24"/>
  <c r="AU9" i="24" s="1"/>
  <c r="AT8" i="24"/>
  <c r="AU8" i="24" s="1"/>
  <c r="AT7" i="24"/>
  <c r="AU7" i="24" s="1"/>
  <c r="AT6" i="24"/>
  <c r="AU6" i="24" s="1"/>
  <c r="AT5" i="24"/>
  <c r="AU5" i="24" s="1"/>
  <c r="AT104" i="23"/>
  <c r="AU104" i="23" s="1"/>
  <c r="AT103" i="23"/>
  <c r="AU103" i="23" s="1"/>
  <c r="AT102" i="23"/>
  <c r="AU102" i="23" s="1"/>
  <c r="AT101" i="23"/>
  <c r="AU101" i="23" s="1"/>
  <c r="AT100" i="23"/>
  <c r="AU100" i="23" s="1"/>
  <c r="AU99" i="23"/>
  <c r="AT99" i="23"/>
  <c r="AT98" i="23"/>
  <c r="AU98" i="23" s="1"/>
  <c r="AT97" i="23"/>
  <c r="AU97" i="23" s="1"/>
  <c r="AT96" i="23"/>
  <c r="AU96" i="23" s="1"/>
  <c r="AT95" i="23"/>
  <c r="AU95" i="23" s="1"/>
  <c r="BA94" i="23"/>
  <c r="AZ94" i="23"/>
  <c r="AY94" i="23"/>
  <c r="AX94" i="23"/>
  <c r="AW94" i="23"/>
  <c r="AT94" i="23"/>
  <c r="AU94" i="23" s="1"/>
  <c r="BA93" i="23"/>
  <c r="AZ93" i="23"/>
  <c r="AY93" i="23"/>
  <c r="AX93" i="23"/>
  <c r="AW93" i="23"/>
  <c r="AT93" i="23"/>
  <c r="AU93" i="23" s="1"/>
  <c r="BA92" i="23"/>
  <c r="AZ92" i="23"/>
  <c r="AY92" i="23"/>
  <c r="AX92" i="23"/>
  <c r="AW92" i="23"/>
  <c r="AT92" i="23"/>
  <c r="AU92" i="23" s="1"/>
  <c r="AU91" i="23"/>
  <c r="AT91" i="23"/>
  <c r="AT90" i="23"/>
  <c r="AU90" i="23" s="1"/>
  <c r="AT89" i="23"/>
  <c r="AU89" i="23" s="1"/>
  <c r="AT88" i="23"/>
  <c r="AU88" i="23" s="1"/>
  <c r="AT87" i="23"/>
  <c r="AU87" i="23" s="1"/>
  <c r="AT86" i="23"/>
  <c r="AU86" i="23" s="1"/>
  <c r="BA85" i="23"/>
  <c r="AZ85" i="23"/>
  <c r="AY85" i="23"/>
  <c r="AX85" i="23"/>
  <c r="AW85" i="23"/>
  <c r="AT85" i="23"/>
  <c r="AU85" i="23" s="1"/>
  <c r="BA84" i="23"/>
  <c r="AZ84" i="23"/>
  <c r="AY84" i="23"/>
  <c r="AX84" i="23"/>
  <c r="AW84" i="23"/>
  <c r="AT84" i="23"/>
  <c r="AU84" i="23" s="1"/>
  <c r="BA83" i="23"/>
  <c r="AZ83" i="23"/>
  <c r="AY83" i="23"/>
  <c r="AX83" i="23"/>
  <c r="AW83" i="23"/>
  <c r="AU83" i="23"/>
  <c r="AT83" i="23"/>
  <c r="BA82" i="23"/>
  <c r="AZ82" i="23"/>
  <c r="AY82" i="23"/>
  <c r="AX82" i="23"/>
  <c r="AW82" i="23"/>
  <c r="AT82" i="23"/>
  <c r="AU82" i="23" s="1"/>
  <c r="BA81" i="23"/>
  <c r="AY81" i="23"/>
  <c r="AX81" i="23"/>
  <c r="AW81" i="23"/>
  <c r="AT81" i="23"/>
  <c r="AU81" i="23" s="1"/>
  <c r="AT80" i="23"/>
  <c r="AU80" i="23" s="1"/>
  <c r="AT79" i="23"/>
  <c r="AU79" i="23" s="1"/>
  <c r="BA78" i="23"/>
  <c r="AZ78" i="23"/>
  <c r="AY78" i="23"/>
  <c r="AX78" i="23"/>
  <c r="AW78" i="23"/>
  <c r="AT78" i="23"/>
  <c r="AU78" i="23" s="1"/>
  <c r="AT77" i="23"/>
  <c r="AU77" i="23" s="1"/>
  <c r="AT76" i="23"/>
  <c r="AU76" i="23" s="1"/>
  <c r="AU75" i="23"/>
  <c r="AT75" i="23"/>
  <c r="BA74" i="23"/>
  <c r="AZ74" i="23"/>
  <c r="AY74" i="23"/>
  <c r="AX74" i="23"/>
  <c r="AW74" i="23"/>
  <c r="AT74" i="23"/>
  <c r="AU74" i="23" s="1"/>
  <c r="AT73" i="23"/>
  <c r="AU73" i="23" s="1"/>
  <c r="AT72" i="23"/>
  <c r="AU72" i="23" s="1"/>
  <c r="AT71" i="23"/>
  <c r="AU71" i="23" s="1"/>
  <c r="AT70" i="23"/>
  <c r="AU70" i="23" s="1"/>
  <c r="AT69" i="23"/>
  <c r="AU69" i="23" s="1"/>
  <c r="AT68" i="23"/>
  <c r="AU68" i="23" s="1"/>
  <c r="AU67" i="23"/>
  <c r="AT67" i="23"/>
  <c r="AT66" i="23"/>
  <c r="AU66" i="23" s="1"/>
  <c r="BA65" i="23"/>
  <c r="AZ65" i="23"/>
  <c r="AY65" i="23"/>
  <c r="AX65" i="23"/>
  <c r="AW65" i="23"/>
  <c r="AT65" i="23"/>
  <c r="AU65" i="23" s="1"/>
  <c r="BA64" i="23"/>
  <c r="AZ64" i="23"/>
  <c r="AY64" i="23"/>
  <c r="AX64" i="23"/>
  <c r="AW64" i="23"/>
  <c r="AT64" i="23"/>
  <c r="AU64" i="23" s="1"/>
  <c r="BA60" i="23"/>
  <c r="AZ60" i="23"/>
  <c r="AY60" i="23"/>
  <c r="AX60" i="23"/>
  <c r="AW60" i="23"/>
  <c r="AT60" i="23"/>
  <c r="AU60" i="23" s="1"/>
  <c r="BA59" i="23"/>
  <c r="AZ59" i="23"/>
  <c r="AY59" i="23"/>
  <c r="AX59" i="23"/>
  <c r="AW59" i="23"/>
  <c r="BA56" i="23"/>
  <c r="AZ56" i="23"/>
  <c r="AY56" i="23"/>
  <c r="AX56" i="23"/>
  <c r="AW56" i="23"/>
  <c r="BA55" i="23"/>
  <c r="AZ55" i="23"/>
  <c r="AY55" i="23"/>
  <c r="AX55" i="23"/>
  <c r="AW55" i="23"/>
  <c r="BA54" i="23"/>
  <c r="AZ54" i="23"/>
  <c r="AY54" i="23"/>
  <c r="AX54" i="23"/>
  <c r="AW54" i="23"/>
  <c r="AT42" i="23"/>
  <c r="AU42" i="23" s="1"/>
  <c r="AT41" i="23"/>
  <c r="AU41" i="23" s="1"/>
  <c r="AT40" i="23"/>
  <c r="AU40" i="23" s="1"/>
  <c r="AT39" i="23"/>
  <c r="AU39" i="23" s="1"/>
  <c r="AT38" i="23"/>
  <c r="AU38" i="23" s="1"/>
  <c r="AT37" i="23"/>
  <c r="AU37" i="23" s="1"/>
  <c r="AT36" i="23"/>
  <c r="AU36" i="23" s="1"/>
  <c r="AU35" i="23"/>
  <c r="AT35" i="23"/>
  <c r="AT34" i="23"/>
  <c r="AU34" i="23" s="1"/>
  <c r="BA33" i="23"/>
  <c r="AZ33" i="23"/>
  <c r="AY33" i="23"/>
  <c r="AX33" i="23"/>
  <c r="AW33" i="23"/>
  <c r="AT33" i="23"/>
  <c r="AU33" i="23" s="1"/>
  <c r="AT32" i="23"/>
  <c r="AU32" i="23" s="1"/>
  <c r="AT31" i="23"/>
  <c r="AU31" i="23" s="1"/>
  <c r="AT30" i="23"/>
  <c r="AU30" i="23" s="1"/>
  <c r="BA29" i="23"/>
  <c r="AZ29" i="23"/>
  <c r="AY29" i="23"/>
  <c r="AX29" i="23"/>
  <c r="AW29" i="23"/>
  <c r="AT29" i="23"/>
  <c r="AU29" i="23" s="1"/>
  <c r="AT28" i="23"/>
  <c r="AU28" i="23" s="1"/>
  <c r="AU27" i="23"/>
  <c r="AT27" i="23"/>
  <c r="AT26" i="23"/>
  <c r="AU26" i="23" s="1"/>
  <c r="AT25" i="23"/>
  <c r="AU25" i="23" s="1"/>
  <c r="AT24" i="23"/>
  <c r="AU24" i="23" s="1"/>
  <c r="AT23" i="23"/>
  <c r="AU23" i="23" s="1"/>
  <c r="AT22" i="23"/>
  <c r="AU22" i="23" s="1"/>
  <c r="AT21" i="23"/>
  <c r="AU21" i="23" s="1"/>
  <c r="AT20" i="23"/>
  <c r="AU20" i="23" s="1"/>
  <c r="AU19" i="23"/>
  <c r="AT19" i="23"/>
  <c r="AT18" i="23"/>
  <c r="AU18" i="23" s="1"/>
  <c r="AT17" i="23"/>
  <c r="AU17" i="23" s="1"/>
  <c r="BA16" i="23"/>
  <c r="AZ16" i="23"/>
  <c r="AY16" i="23"/>
  <c r="AX16" i="23"/>
  <c r="AW16" i="23"/>
  <c r="AT16" i="23"/>
  <c r="AU16" i="23" s="1"/>
  <c r="AT15" i="23"/>
  <c r="AU15" i="23" s="1"/>
  <c r="AT14" i="23"/>
  <c r="AU14" i="23" s="1"/>
  <c r="AT13" i="23"/>
  <c r="AU13" i="23" s="1"/>
  <c r="AT12" i="23"/>
  <c r="AU12" i="23" s="1"/>
  <c r="AU11" i="23"/>
  <c r="AT11" i="23"/>
  <c r="AT10" i="23"/>
  <c r="AU10" i="23" s="1"/>
  <c r="AT9" i="23"/>
  <c r="AU9" i="23" s="1"/>
  <c r="AT8" i="23"/>
  <c r="AU8" i="23" s="1"/>
  <c r="AT7" i="23"/>
  <c r="AU7" i="23" s="1"/>
  <c r="AT6" i="23"/>
  <c r="AU6" i="23" s="1"/>
  <c r="AT5" i="23"/>
  <c r="AU5" i="23" s="1"/>
  <c r="AT104" i="22"/>
  <c r="AU104" i="22" s="1"/>
  <c r="AT103" i="22"/>
  <c r="AU103" i="22" s="1"/>
  <c r="AT102" i="22"/>
  <c r="AU102" i="22" s="1"/>
  <c r="AU101" i="22"/>
  <c r="AT101" i="22"/>
  <c r="AT100" i="22"/>
  <c r="AU100" i="22" s="1"/>
  <c r="AT99" i="22"/>
  <c r="AU99" i="22" s="1"/>
  <c r="AU98" i="22"/>
  <c r="AT98" i="22"/>
  <c r="AT97" i="22"/>
  <c r="AU97" i="22" s="1"/>
  <c r="AT96" i="22"/>
  <c r="AU96" i="22" s="1"/>
  <c r="AT95" i="22"/>
  <c r="AU95" i="22" s="1"/>
  <c r="BA94" i="22"/>
  <c r="AZ94" i="22"/>
  <c r="AY94" i="22"/>
  <c r="AX94" i="22"/>
  <c r="AW94" i="22"/>
  <c r="AT94" i="22"/>
  <c r="AU94" i="22" s="1"/>
  <c r="BA93" i="22"/>
  <c r="AZ93" i="22"/>
  <c r="AY93" i="22"/>
  <c r="AX93" i="22"/>
  <c r="AW93" i="22"/>
  <c r="AT93" i="22"/>
  <c r="AU93" i="22" s="1"/>
  <c r="BA92" i="22"/>
  <c r="AZ92" i="22"/>
  <c r="AY92" i="22"/>
  <c r="AX92" i="22"/>
  <c r="AW92" i="22"/>
  <c r="AT92" i="22"/>
  <c r="AU92" i="22" s="1"/>
  <c r="AT91" i="22"/>
  <c r="AU91" i="22" s="1"/>
  <c r="AU90" i="22"/>
  <c r="AT90" i="22"/>
  <c r="AT89" i="22"/>
  <c r="AU89" i="22" s="1"/>
  <c r="AT88" i="22"/>
  <c r="AU88" i="22" s="1"/>
  <c r="AT87" i="22"/>
  <c r="AU87" i="22" s="1"/>
  <c r="AT86" i="22"/>
  <c r="AU86" i="22" s="1"/>
  <c r="AT85" i="22"/>
  <c r="AU85" i="22" s="1"/>
  <c r="BA84" i="22"/>
  <c r="AZ84" i="22"/>
  <c r="AY84" i="22"/>
  <c r="AX84" i="22"/>
  <c r="AW84" i="22"/>
  <c r="AT84" i="22"/>
  <c r="AU84" i="22" s="1"/>
  <c r="BA83" i="22"/>
  <c r="AZ83" i="22"/>
  <c r="AY83" i="22"/>
  <c r="AX83" i="22"/>
  <c r="AW83" i="22"/>
  <c r="AT83" i="22"/>
  <c r="AU83" i="22" s="1"/>
  <c r="BA82" i="22"/>
  <c r="AZ82" i="22"/>
  <c r="AY82" i="22"/>
  <c r="AX82" i="22"/>
  <c r="AW82" i="22"/>
  <c r="AU82" i="22"/>
  <c r="AT82" i="22"/>
  <c r="AT81" i="22"/>
  <c r="AU81" i="22" s="1"/>
  <c r="AT80" i="22"/>
  <c r="AU80" i="22" s="1"/>
  <c r="AT79" i="22"/>
  <c r="AU79" i="22" s="1"/>
  <c r="BA78" i="22"/>
  <c r="AZ78" i="22"/>
  <c r="AY78" i="22"/>
  <c r="AX78" i="22"/>
  <c r="AW78" i="22"/>
  <c r="AT78" i="22"/>
  <c r="AU78" i="22" s="1"/>
  <c r="AT77" i="22"/>
  <c r="AU77" i="22" s="1"/>
  <c r="AT76" i="22"/>
  <c r="AU76" i="22" s="1"/>
  <c r="AT75" i="22"/>
  <c r="AU75" i="22" s="1"/>
  <c r="BA74" i="22"/>
  <c r="AZ74" i="22"/>
  <c r="AY74" i="22"/>
  <c r="AX74" i="22"/>
  <c r="AW74" i="22"/>
  <c r="AU74" i="22"/>
  <c r="AT74" i="22"/>
  <c r="AT73" i="22"/>
  <c r="AU73" i="22" s="1"/>
  <c r="AT72" i="22"/>
  <c r="AU72" i="22" s="1"/>
  <c r="AT71" i="22"/>
  <c r="AU71" i="22" s="1"/>
  <c r="AT70" i="22"/>
  <c r="AU70" i="22" s="1"/>
  <c r="AT69" i="22"/>
  <c r="AU69" i="22" s="1"/>
  <c r="AT68" i="22"/>
  <c r="AU68" i="22" s="1"/>
  <c r="AT67" i="22"/>
  <c r="AU67" i="22" s="1"/>
  <c r="AU66" i="22"/>
  <c r="AT66" i="22"/>
  <c r="BA65" i="22"/>
  <c r="AZ65" i="22"/>
  <c r="AY65" i="22"/>
  <c r="AX65" i="22"/>
  <c r="AW65" i="22"/>
  <c r="AT65" i="22"/>
  <c r="AU65" i="22" s="1"/>
  <c r="BA64" i="22"/>
  <c r="AZ64" i="22"/>
  <c r="AY64" i="22"/>
  <c r="AX64" i="22"/>
  <c r="AW64" i="22"/>
  <c r="AT64" i="22"/>
  <c r="AU64" i="22" s="1"/>
  <c r="BA60" i="22"/>
  <c r="AZ60" i="22"/>
  <c r="AY60" i="22"/>
  <c r="AX60" i="22"/>
  <c r="AW60" i="22"/>
  <c r="AT60" i="22"/>
  <c r="AU60" i="22" s="1"/>
  <c r="BA59" i="22"/>
  <c r="AZ59" i="22"/>
  <c r="AY59" i="22"/>
  <c r="AX59" i="22"/>
  <c r="AW59" i="22"/>
  <c r="BA56" i="22"/>
  <c r="AZ56" i="22"/>
  <c r="AY56" i="22"/>
  <c r="AX56" i="22"/>
  <c r="AW56" i="22"/>
  <c r="BA55" i="22"/>
  <c r="AZ55" i="22"/>
  <c r="AY55" i="22"/>
  <c r="AX55" i="22"/>
  <c r="AW55" i="22"/>
  <c r="BA54" i="22"/>
  <c r="AZ54" i="22"/>
  <c r="AY54" i="22"/>
  <c r="AX54" i="22"/>
  <c r="AW54" i="22"/>
  <c r="AU42" i="22"/>
  <c r="AT42" i="22"/>
  <c r="AT41" i="22"/>
  <c r="AU41" i="22" s="1"/>
  <c r="AT40" i="22"/>
  <c r="AU40" i="22" s="1"/>
  <c r="AT39" i="22"/>
  <c r="AU39" i="22" s="1"/>
  <c r="AT38" i="22"/>
  <c r="AU38" i="22" s="1"/>
  <c r="AT37" i="22"/>
  <c r="AU37" i="22" s="1"/>
  <c r="AT36" i="22"/>
  <c r="AU36" i="22" s="1"/>
  <c r="AT35" i="22"/>
  <c r="AU35" i="22" s="1"/>
  <c r="AU34" i="22"/>
  <c r="AT34" i="22"/>
  <c r="BA33" i="22"/>
  <c r="AZ33" i="22"/>
  <c r="AY33" i="22"/>
  <c r="AX33" i="22"/>
  <c r="AW33" i="22"/>
  <c r="AT33" i="22"/>
  <c r="AU33" i="22" s="1"/>
  <c r="AT32" i="22"/>
  <c r="AU32" i="22" s="1"/>
  <c r="AT31" i="22"/>
  <c r="AU31" i="22" s="1"/>
  <c r="AT30" i="22"/>
  <c r="AU30" i="22" s="1"/>
  <c r="BA29" i="22"/>
  <c r="AZ29" i="22"/>
  <c r="AY29" i="22"/>
  <c r="AX29" i="22"/>
  <c r="AW29" i="22"/>
  <c r="AT29" i="22"/>
  <c r="AU29" i="22" s="1"/>
  <c r="AT28" i="22"/>
  <c r="AU28" i="22" s="1"/>
  <c r="AT27" i="22"/>
  <c r="AU27" i="22" s="1"/>
  <c r="AU26" i="22"/>
  <c r="AT26" i="22"/>
  <c r="AT25" i="22"/>
  <c r="AU25" i="22" s="1"/>
  <c r="AT24" i="22"/>
  <c r="AU24" i="22" s="1"/>
  <c r="AT23" i="22"/>
  <c r="AU23" i="22" s="1"/>
  <c r="AT22" i="22"/>
  <c r="AU22" i="22" s="1"/>
  <c r="AT21" i="22"/>
  <c r="AU21" i="22" s="1"/>
  <c r="AT20" i="22"/>
  <c r="AU20" i="22" s="1"/>
  <c r="AT19" i="22"/>
  <c r="AU19" i="22" s="1"/>
  <c r="AU18" i="22"/>
  <c r="AT18" i="22"/>
  <c r="AT17" i="22"/>
  <c r="AU17" i="22" s="1"/>
  <c r="BA16" i="22"/>
  <c r="AZ16" i="22"/>
  <c r="AY16" i="22"/>
  <c r="AX16" i="22"/>
  <c r="AW16" i="22"/>
  <c r="AT16" i="22"/>
  <c r="AU16" i="22" s="1"/>
  <c r="AT15" i="22"/>
  <c r="AU15" i="22" s="1"/>
  <c r="AT14" i="22"/>
  <c r="AU14" i="22" s="1"/>
  <c r="AT13" i="22"/>
  <c r="AU13" i="22" s="1"/>
  <c r="AT12" i="22"/>
  <c r="AU12" i="22" s="1"/>
  <c r="AT11" i="22"/>
  <c r="AU11" i="22" s="1"/>
  <c r="AU10" i="22"/>
  <c r="AT10" i="22"/>
  <c r="AT9" i="22"/>
  <c r="AU9" i="22" s="1"/>
  <c r="AT8" i="22"/>
  <c r="AU8" i="22" s="1"/>
  <c r="AT7" i="22"/>
  <c r="AU7" i="22" s="1"/>
  <c r="AT6" i="22"/>
  <c r="AU6" i="22" s="1"/>
  <c r="AT5" i="22"/>
  <c r="AU5" i="22" s="1"/>
  <c r="AT104" i="21"/>
  <c r="AU104" i="21" s="1"/>
  <c r="AT103" i="21"/>
  <c r="AU103" i="21" s="1"/>
  <c r="AT102" i="21"/>
  <c r="AU102" i="21" s="1"/>
  <c r="AT101" i="21"/>
  <c r="AU101" i="21" s="1"/>
  <c r="AT100" i="21"/>
  <c r="AU100" i="21" s="1"/>
  <c r="AU99" i="21"/>
  <c r="AT99" i="21"/>
  <c r="AT98" i="21"/>
  <c r="AU98" i="21" s="1"/>
  <c r="AT97" i="21"/>
  <c r="AU97" i="21" s="1"/>
  <c r="AT96" i="21"/>
  <c r="AU96" i="21" s="1"/>
  <c r="AT95" i="21"/>
  <c r="AU95" i="21" s="1"/>
  <c r="BA94" i="21"/>
  <c r="AZ94" i="21"/>
  <c r="AY94" i="21"/>
  <c r="AX94" i="21"/>
  <c r="AW94" i="21"/>
  <c r="AT94" i="21"/>
  <c r="AU94" i="21" s="1"/>
  <c r="AT93" i="21"/>
  <c r="AU93" i="21" s="1"/>
  <c r="BA92" i="21"/>
  <c r="AZ92" i="21"/>
  <c r="AY92" i="21"/>
  <c r="AX92" i="21"/>
  <c r="AW92" i="21"/>
  <c r="AT92" i="21"/>
  <c r="AU92" i="21" s="1"/>
  <c r="AU91" i="21"/>
  <c r="AT91" i="21"/>
  <c r="AT90" i="21"/>
  <c r="AU90" i="21" s="1"/>
  <c r="AT89" i="21"/>
  <c r="AU89" i="21" s="1"/>
  <c r="AT88" i="21"/>
  <c r="AU88" i="21" s="1"/>
  <c r="AT87" i="21"/>
  <c r="AU87" i="21" s="1"/>
  <c r="AT86" i="21"/>
  <c r="AU86" i="21" s="1"/>
  <c r="AT85" i="21"/>
  <c r="AU85" i="21" s="1"/>
  <c r="BA84" i="21"/>
  <c r="AZ84" i="21"/>
  <c r="AY84" i="21"/>
  <c r="AX84" i="21"/>
  <c r="AW84" i="21"/>
  <c r="AT84" i="21"/>
  <c r="AU84" i="21" s="1"/>
  <c r="BA83" i="21"/>
  <c r="AZ83" i="21"/>
  <c r="AY83" i="21"/>
  <c r="AX83" i="21"/>
  <c r="AW83" i="21"/>
  <c r="AU83" i="21"/>
  <c r="AT83" i="21"/>
  <c r="BA82" i="21"/>
  <c r="AZ82" i="21"/>
  <c r="AY82" i="21"/>
  <c r="AX82" i="21"/>
  <c r="AW82" i="21"/>
  <c r="AT82" i="21"/>
  <c r="AU82" i="21" s="1"/>
  <c r="AT81" i="21"/>
  <c r="AU81" i="21" s="1"/>
  <c r="AT80" i="21"/>
  <c r="AU80" i="21" s="1"/>
  <c r="AT79" i="21"/>
  <c r="AU79" i="21" s="1"/>
  <c r="BA78" i="21"/>
  <c r="AZ78" i="21"/>
  <c r="AY78" i="21"/>
  <c r="AX78" i="21"/>
  <c r="AW78" i="21"/>
  <c r="AT78" i="21"/>
  <c r="AU78" i="21" s="1"/>
  <c r="AT77" i="21"/>
  <c r="AU77" i="21" s="1"/>
  <c r="AT76" i="21"/>
  <c r="AU76" i="21" s="1"/>
  <c r="AU75" i="21"/>
  <c r="AT75" i="21"/>
  <c r="BA74" i="21"/>
  <c r="AZ74" i="21"/>
  <c r="AY74" i="21"/>
  <c r="AX74" i="21"/>
  <c r="AW74" i="21"/>
  <c r="AT74" i="21"/>
  <c r="AU74" i="21" s="1"/>
  <c r="AT73" i="21"/>
  <c r="AU73" i="21" s="1"/>
  <c r="AT72" i="21"/>
  <c r="AU72" i="21" s="1"/>
  <c r="AT71" i="21"/>
  <c r="AU71" i="21" s="1"/>
  <c r="AT70" i="21"/>
  <c r="AU70" i="21" s="1"/>
  <c r="AT69" i="21"/>
  <c r="AU69" i="21" s="1"/>
  <c r="AT68" i="21"/>
  <c r="AU68" i="21" s="1"/>
  <c r="AU67" i="21"/>
  <c r="AT67" i="21"/>
  <c r="AT66" i="21"/>
  <c r="AU66" i="21" s="1"/>
  <c r="BA65" i="21"/>
  <c r="AZ65" i="21"/>
  <c r="AY65" i="21"/>
  <c r="AX65" i="21"/>
  <c r="AW65" i="21"/>
  <c r="AT65" i="21"/>
  <c r="AU65" i="21" s="1"/>
  <c r="BA64" i="21"/>
  <c r="AZ64" i="21"/>
  <c r="AY64" i="21"/>
  <c r="AX64" i="21"/>
  <c r="AW64" i="21"/>
  <c r="AT64" i="21"/>
  <c r="AU64" i="21" s="1"/>
  <c r="BA60" i="21"/>
  <c r="AZ60" i="21"/>
  <c r="AY60" i="21"/>
  <c r="AX60" i="21"/>
  <c r="AW60" i="21"/>
  <c r="AT60" i="21"/>
  <c r="AU60" i="21" s="1"/>
  <c r="BA59" i="21"/>
  <c r="AZ59" i="21"/>
  <c r="AY59" i="21"/>
  <c r="AX59" i="21"/>
  <c r="AW59" i="21"/>
  <c r="BA56" i="21"/>
  <c r="AZ56" i="21"/>
  <c r="AY56" i="21"/>
  <c r="AX56" i="21"/>
  <c r="AW56" i="21"/>
  <c r="BA55" i="21"/>
  <c r="AZ55" i="21"/>
  <c r="AY55" i="21"/>
  <c r="AX55" i="21"/>
  <c r="AW55" i="21"/>
  <c r="BA54" i="21"/>
  <c r="AZ54" i="21"/>
  <c r="AY54" i="21"/>
  <c r="AX54" i="21"/>
  <c r="AW54" i="21"/>
  <c r="AT42" i="21"/>
  <c r="AU42" i="21" s="1"/>
  <c r="AT41" i="21"/>
  <c r="AU41" i="21" s="1"/>
  <c r="AT40" i="21"/>
  <c r="AU40" i="21" s="1"/>
  <c r="AT39" i="21"/>
  <c r="AU39" i="21" s="1"/>
  <c r="AT38" i="21"/>
  <c r="AU38" i="21" s="1"/>
  <c r="AT37" i="21"/>
  <c r="AU37" i="21" s="1"/>
  <c r="AT36" i="21"/>
  <c r="AU36" i="21" s="1"/>
  <c r="AU35" i="21"/>
  <c r="AT35" i="21"/>
  <c r="AT34" i="21"/>
  <c r="AU34" i="21" s="1"/>
  <c r="BA33" i="21"/>
  <c r="AZ33" i="21"/>
  <c r="AY33" i="21"/>
  <c r="AX33" i="21"/>
  <c r="AW33" i="21"/>
  <c r="AT33" i="21"/>
  <c r="AU33" i="21" s="1"/>
  <c r="AT32" i="21"/>
  <c r="AU32" i="21" s="1"/>
  <c r="AT31" i="21"/>
  <c r="AU31" i="21" s="1"/>
  <c r="AT30" i="21"/>
  <c r="AU30" i="21" s="1"/>
  <c r="BA29" i="21"/>
  <c r="AZ29" i="21"/>
  <c r="AY29" i="21"/>
  <c r="AX29" i="21"/>
  <c r="AW29" i="21"/>
  <c r="AT29" i="21"/>
  <c r="AU29" i="21" s="1"/>
  <c r="AT28" i="21"/>
  <c r="AU28" i="21" s="1"/>
  <c r="AU27" i="21"/>
  <c r="AT27" i="21"/>
  <c r="AT26" i="21"/>
  <c r="AU26" i="21" s="1"/>
  <c r="AT25" i="21"/>
  <c r="AU25" i="21" s="1"/>
  <c r="AT24" i="21"/>
  <c r="AU24" i="21" s="1"/>
  <c r="AT23" i="21"/>
  <c r="AU23" i="21" s="1"/>
  <c r="AT22" i="21"/>
  <c r="AU22" i="21" s="1"/>
  <c r="AT21" i="21"/>
  <c r="AU21" i="21" s="1"/>
  <c r="AT20" i="21"/>
  <c r="AU20" i="21" s="1"/>
  <c r="AU19" i="21"/>
  <c r="AT19" i="21"/>
  <c r="AT18" i="21"/>
  <c r="AU18" i="21" s="1"/>
  <c r="AT17" i="21"/>
  <c r="AU17" i="21" s="1"/>
  <c r="BA16" i="21"/>
  <c r="AZ16" i="21"/>
  <c r="AY16" i="21"/>
  <c r="AX16" i="21"/>
  <c r="AW16" i="21"/>
  <c r="AT16" i="21"/>
  <c r="AU16" i="21" s="1"/>
  <c r="AT15" i="21"/>
  <c r="AU15" i="21" s="1"/>
  <c r="AT14" i="21"/>
  <c r="AU14" i="21" s="1"/>
  <c r="AT13" i="21"/>
  <c r="AU13" i="21" s="1"/>
  <c r="AT12" i="21"/>
  <c r="AU12" i="21" s="1"/>
  <c r="AU11" i="21"/>
  <c r="AT11" i="21"/>
  <c r="AU10" i="21"/>
  <c r="AT10" i="21"/>
  <c r="AT9" i="21"/>
  <c r="AU9" i="21" s="1"/>
  <c r="AT8" i="21"/>
  <c r="AU8" i="21" s="1"/>
  <c r="AT7" i="21"/>
  <c r="AU7" i="21" s="1"/>
  <c r="AT6" i="21"/>
  <c r="AU6" i="21" s="1"/>
  <c r="AT5" i="21"/>
  <c r="AU5" i="21" s="1"/>
  <c r="AT104" i="20"/>
  <c r="AU104" i="20" s="1"/>
  <c r="AT103" i="20"/>
  <c r="AU103" i="20" s="1"/>
  <c r="AT102" i="20"/>
  <c r="AU102" i="20" s="1"/>
  <c r="AT101" i="20"/>
  <c r="AU101" i="20" s="1"/>
  <c r="AT100" i="20"/>
  <c r="AU100" i="20" s="1"/>
  <c r="AU99" i="20"/>
  <c r="AT99" i="20"/>
  <c r="AT98" i="20"/>
  <c r="AU98" i="20" s="1"/>
  <c r="AT97" i="20"/>
  <c r="AU97" i="20" s="1"/>
  <c r="AT96" i="20"/>
  <c r="AU96" i="20" s="1"/>
  <c r="AT95" i="20"/>
  <c r="AU95" i="20" s="1"/>
  <c r="AT94" i="20"/>
  <c r="AU94" i="20" s="1"/>
  <c r="AT93" i="20"/>
  <c r="AU93" i="20" s="1"/>
  <c r="AT92" i="20"/>
  <c r="AU92" i="20" s="1"/>
  <c r="AU91" i="20"/>
  <c r="AT91" i="20"/>
  <c r="AT90" i="20"/>
  <c r="AU90" i="20" s="1"/>
  <c r="AT89" i="20"/>
  <c r="AU89" i="20" s="1"/>
  <c r="AT88" i="20"/>
  <c r="AU88" i="20" s="1"/>
  <c r="AT87" i="20"/>
  <c r="AU87" i="20" s="1"/>
  <c r="AT86" i="20"/>
  <c r="AU86" i="20" s="1"/>
  <c r="AT85" i="20"/>
  <c r="AU85" i="20" s="1"/>
  <c r="AT84" i="20"/>
  <c r="AU84" i="20" s="1"/>
  <c r="AU83" i="20"/>
  <c r="AT83" i="20"/>
  <c r="AT82" i="20"/>
  <c r="AU82" i="20" s="1"/>
  <c r="AT81" i="20"/>
  <c r="AU81" i="20" s="1"/>
  <c r="AT80" i="20"/>
  <c r="AU80" i="20" s="1"/>
  <c r="AT79" i="20"/>
  <c r="AU79" i="20" s="1"/>
  <c r="AT78" i="20"/>
  <c r="AU78" i="20" s="1"/>
  <c r="AT77" i="20"/>
  <c r="AU77" i="20" s="1"/>
  <c r="AT76" i="20"/>
  <c r="AU76" i="20" s="1"/>
  <c r="AU75" i="20"/>
  <c r="AT75" i="20"/>
  <c r="AT74" i="20"/>
  <c r="AU74" i="20" s="1"/>
  <c r="AT73" i="20"/>
  <c r="AU73" i="20" s="1"/>
  <c r="AT72" i="20"/>
  <c r="AU72" i="20" s="1"/>
  <c r="AT71" i="20"/>
  <c r="AU71" i="20" s="1"/>
  <c r="AT70" i="20"/>
  <c r="AU70" i="20" s="1"/>
  <c r="AT69" i="20"/>
  <c r="AU69" i="20" s="1"/>
  <c r="AT68" i="20"/>
  <c r="AU68" i="20" s="1"/>
  <c r="AU67" i="20"/>
  <c r="AT67" i="20"/>
  <c r="AT66" i="20"/>
  <c r="AU66" i="20" s="1"/>
  <c r="BA65" i="20"/>
  <c r="AZ65" i="20"/>
  <c r="AY65" i="20"/>
  <c r="AX65" i="20"/>
  <c r="AW65" i="20"/>
  <c r="AT65" i="20"/>
  <c r="AU65" i="20" s="1"/>
  <c r="AT64" i="20"/>
  <c r="AU64" i="20" s="1"/>
  <c r="BA60" i="20"/>
  <c r="AZ60" i="20"/>
  <c r="AY60" i="20"/>
  <c r="AX60" i="20"/>
  <c r="AW60" i="20"/>
  <c r="AT60" i="20"/>
  <c r="AU60" i="20" s="1"/>
  <c r="AT42" i="20"/>
  <c r="AU42" i="20" s="1"/>
  <c r="AT41" i="20"/>
  <c r="AU41" i="20" s="1"/>
  <c r="AT40" i="20"/>
  <c r="AU40" i="20" s="1"/>
  <c r="AT39" i="20"/>
  <c r="AU39" i="20" s="1"/>
  <c r="AT38" i="20"/>
  <c r="AU38" i="20" s="1"/>
  <c r="AT37" i="20"/>
  <c r="AU37" i="20" s="1"/>
  <c r="AT36" i="20"/>
  <c r="AU36" i="20" s="1"/>
  <c r="AU35" i="20"/>
  <c r="AT35" i="20"/>
  <c r="AT34" i="20"/>
  <c r="AU34" i="20" s="1"/>
  <c r="AT33" i="20"/>
  <c r="AU33" i="20" s="1"/>
  <c r="AT32" i="20"/>
  <c r="AU32" i="20" s="1"/>
  <c r="AT31" i="20"/>
  <c r="AU31" i="20" s="1"/>
  <c r="AT30" i="20"/>
  <c r="AU30" i="20" s="1"/>
  <c r="AT29" i="20"/>
  <c r="AU29" i="20" s="1"/>
  <c r="AT28" i="20"/>
  <c r="AU28" i="20" s="1"/>
  <c r="AU27" i="20"/>
  <c r="AT27" i="20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U19" i="20"/>
  <c r="AT19" i="20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U11" i="20"/>
  <c r="AT11" i="20"/>
  <c r="AU10" i="20"/>
  <c r="AT10" i="20"/>
  <c r="AT9" i="20"/>
  <c r="AU9" i="20" s="1"/>
  <c r="AT8" i="20"/>
  <c r="AU8" i="20" s="1"/>
  <c r="AT7" i="20"/>
  <c r="AU7" i="20" s="1"/>
  <c r="AT6" i="20"/>
  <c r="AU6" i="20" s="1"/>
  <c r="AT5" i="20"/>
  <c r="AU5" i="20" s="1"/>
  <c r="AT104" i="19"/>
  <c r="AU104" i="19" s="1"/>
  <c r="AT103" i="19"/>
  <c r="AU103" i="19" s="1"/>
  <c r="AT102" i="19"/>
  <c r="AU102" i="19" s="1"/>
  <c r="AT101" i="19"/>
  <c r="AU101" i="19" s="1"/>
  <c r="AT100" i="19"/>
  <c r="AU100" i="19" s="1"/>
  <c r="AU99" i="19"/>
  <c r="AT99" i="19"/>
  <c r="AT98" i="19"/>
  <c r="AU98" i="19" s="1"/>
  <c r="AT97" i="19"/>
  <c r="AU97" i="19" s="1"/>
  <c r="AT96" i="19"/>
  <c r="AU96" i="19" s="1"/>
  <c r="AT95" i="19"/>
  <c r="AU95" i="19" s="1"/>
  <c r="AT94" i="19"/>
  <c r="AU94" i="19" s="1"/>
  <c r="AT93" i="19"/>
  <c r="AU93" i="19" s="1"/>
  <c r="AT92" i="19"/>
  <c r="AU92" i="19" s="1"/>
  <c r="AU91" i="19"/>
  <c r="AT91" i="19"/>
  <c r="AT90" i="19"/>
  <c r="AU90" i="19" s="1"/>
  <c r="AT89" i="19"/>
  <c r="AU89" i="19" s="1"/>
  <c r="AT88" i="19"/>
  <c r="AU88" i="19" s="1"/>
  <c r="AT87" i="19"/>
  <c r="AU87" i="19" s="1"/>
  <c r="AT86" i="19"/>
  <c r="AU86" i="19" s="1"/>
  <c r="AT85" i="19"/>
  <c r="AU85" i="19" s="1"/>
  <c r="AT84" i="19"/>
  <c r="AU84" i="19" s="1"/>
  <c r="AU83" i="19"/>
  <c r="AT83" i="19"/>
  <c r="AT82" i="19"/>
  <c r="AU82" i="19" s="1"/>
  <c r="AT81" i="19"/>
  <c r="AU81" i="19" s="1"/>
  <c r="AT80" i="19"/>
  <c r="AU80" i="19" s="1"/>
  <c r="AT79" i="19"/>
  <c r="AU79" i="19" s="1"/>
  <c r="AT78" i="19"/>
  <c r="AU78" i="19" s="1"/>
  <c r="AT77" i="19"/>
  <c r="AU77" i="19" s="1"/>
  <c r="AT76" i="19"/>
  <c r="AU76" i="19" s="1"/>
  <c r="AU75" i="19"/>
  <c r="AT75" i="19"/>
  <c r="BA74" i="19"/>
  <c r="AZ74" i="19"/>
  <c r="AY74" i="19"/>
  <c r="AX74" i="19"/>
  <c r="AW74" i="19"/>
  <c r="AT74" i="19"/>
  <c r="AU74" i="19" s="1"/>
  <c r="AT73" i="19"/>
  <c r="AU73" i="19" s="1"/>
  <c r="AT72" i="19"/>
  <c r="AU72" i="19" s="1"/>
  <c r="AT71" i="19"/>
  <c r="AU71" i="19" s="1"/>
  <c r="AT70" i="19"/>
  <c r="AU70" i="19" s="1"/>
  <c r="AT69" i="19"/>
  <c r="AU69" i="19" s="1"/>
  <c r="AT68" i="19"/>
  <c r="AU68" i="19" s="1"/>
  <c r="AU67" i="19"/>
  <c r="AT67" i="19"/>
  <c r="AT66" i="19"/>
  <c r="AU66" i="19" s="1"/>
  <c r="AT65" i="19"/>
  <c r="AU65" i="19" s="1"/>
  <c r="AT64" i="19"/>
  <c r="AU64" i="19" s="1"/>
  <c r="BA60" i="19"/>
  <c r="AZ60" i="19"/>
  <c r="AY60" i="19"/>
  <c r="AX60" i="19"/>
  <c r="AW60" i="19"/>
  <c r="AT60" i="19"/>
  <c r="AU60" i="19" s="1"/>
  <c r="AT42" i="19"/>
  <c r="AU42" i="19" s="1"/>
  <c r="AT41" i="19"/>
  <c r="AU41" i="19" s="1"/>
  <c r="AT40" i="19"/>
  <c r="AU40" i="19" s="1"/>
  <c r="AT39" i="19"/>
  <c r="AU39" i="19" s="1"/>
  <c r="AT38" i="19"/>
  <c r="AU38" i="19" s="1"/>
  <c r="AT37" i="19"/>
  <c r="AU37" i="19" s="1"/>
  <c r="AT36" i="19"/>
  <c r="AU36" i="19" s="1"/>
  <c r="AU35" i="19"/>
  <c r="AT35" i="19"/>
  <c r="AT34" i="19"/>
  <c r="AU34" i="19" s="1"/>
  <c r="AT33" i="19"/>
  <c r="AU33" i="19" s="1"/>
  <c r="AT32" i="19"/>
  <c r="AU32" i="19" s="1"/>
  <c r="AT31" i="19"/>
  <c r="AU31" i="19" s="1"/>
  <c r="AT30" i="19"/>
  <c r="AU30" i="19" s="1"/>
  <c r="AT29" i="19"/>
  <c r="AU29" i="19" s="1"/>
  <c r="AT28" i="19"/>
  <c r="AU28" i="19" s="1"/>
  <c r="AU27" i="19"/>
  <c r="AT27" i="19"/>
  <c r="AT26" i="19"/>
  <c r="AU26" i="19" s="1"/>
  <c r="AT25" i="19"/>
  <c r="AU25" i="19" s="1"/>
  <c r="AT24" i="19"/>
  <c r="AU24" i="19" s="1"/>
  <c r="AT23" i="19"/>
  <c r="AU23" i="19" s="1"/>
  <c r="AT22" i="19"/>
  <c r="AU22" i="19" s="1"/>
  <c r="AT21" i="19"/>
  <c r="AU21" i="19" s="1"/>
  <c r="AT20" i="19"/>
  <c r="AU20" i="19" s="1"/>
  <c r="AU19" i="19"/>
  <c r="AT19" i="19"/>
  <c r="AT18" i="19"/>
  <c r="AU18" i="19" s="1"/>
  <c r="AT17" i="19"/>
  <c r="AU17" i="19" s="1"/>
  <c r="AT16" i="19"/>
  <c r="AU16" i="19" s="1"/>
  <c r="AT15" i="19"/>
  <c r="AU15" i="19" s="1"/>
  <c r="AT14" i="19"/>
  <c r="AU14" i="19" s="1"/>
  <c r="AT13" i="19"/>
  <c r="AU13" i="19" s="1"/>
  <c r="AT12" i="19"/>
  <c r="AU12" i="19" s="1"/>
  <c r="AU11" i="19"/>
  <c r="AT11" i="19"/>
  <c r="AT10" i="19"/>
  <c r="AU10" i="19" s="1"/>
  <c r="AT9" i="19"/>
  <c r="AU9" i="19" s="1"/>
  <c r="AT8" i="19"/>
  <c r="AU8" i="19" s="1"/>
  <c r="AT7" i="19"/>
  <c r="AU7" i="19" s="1"/>
  <c r="AT6" i="19"/>
  <c r="AU6" i="19" s="1"/>
  <c r="AT5" i="19"/>
  <c r="AU5" i="19" s="1"/>
  <c r="AT104" i="18"/>
  <c r="AU104" i="18" s="1"/>
  <c r="AT103" i="18"/>
  <c r="AU103" i="18" s="1"/>
  <c r="AT102" i="18"/>
  <c r="AU102" i="18" s="1"/>
  <c r="AT101" i="18"/>
  <c r="AU101" i="18" s="1"/>
  <c r="AT100" i="18"/>
  <c r="AU100" i="18" s="1"/>
  <c r="AU99" i="18"/>
  <c r="AT99" i="18"/>
  <c r="AT98" i="18"/>
  <c r="AU98" i="18" s="1"/>
  <c r="AT97" i="18"/>
  <c r="AU97" i="18" s="1"/>
  <c r="AT96" i="18"/>
  <c r="AU96" i="18" s="1"/>
  <c r="AT95" i="18"/>
  <c r="AU95" i="18" s="1"/>
  <c r="AT94" i="18"/>
  <c r="AU94" i="18" s="1"/>
  <c r="AT93" i="18"/>
  <c r="AU93" i="18" s="1"/>
  <c r="AT92" i="18"/>
  <c r="AU92" i="18" s="1"/>
  <c r="AU91" i="18"/>
  <c r="AT91" i="18"/>
  <c r="AT90" i="18"/>
  <c r="AU90" i="18" s="1"/>
  <c r="AT89" i="18"/>
  <c r="AU89" i="18" s="1"/>
  <c r="AT88" i="18"/>
  <c r="AU88" i="18" s="1"/>
  <c r="AT87" i="18"/>
  <c r="AU87" i="18" s="1"/>
  <c r="AT86" i="18"/>
  <c r="AU86" i="18" s="1"/>
  <c r="AT85" i="18"/>
  <c r="AU85" i="18" s="1"/>
  <c r="AT84" i="18"/>
  <c r="AU84" i="18" s="1"/>
  <c r="AU83" i="18"/>
  <c r="AT83" i="18"/>
  <c r="AT82" i="18"/>
  <c r="AU82" i="18" s="1"/>
  <c r="BA81" i="18"/>
  <c r="AY81" i="18"/>
  <c r="AX81" i="18"/>
  <c r="AW81" i="18"/>
  <c r="AT81" i="18"/>
  <c r="AU81" i="18" s="1"/>
  <c r="AT80" i="18"/>
  <c r="AU80" i="18" s="1"/>
  <c r="AT79" i="18"/>
  <c r="AU79" i="18" s="1"/>
  <c r="BA78" i="18"/>
  <c r="AZ78" i="18"/>
  <c r="AY78" i="18"/>
  <c r="AX78" i="18"/>
  <c r="AW78" i="18"/>
  <c r="AT78" i="18"/>
  <c r="AU78" i="18" s="1"/>
  <c r="AT77" i="18"/>
  <c r="AU77" i="18" s="1"/>
  <c r="AT76" i="18"/>
  <c r="AU76" i="18" s="1"/>
  <c r="AU75" i="18"/>
  <c r="AT75" i="18"/>
  <c r="BA74" i="18"/>
  <c r="AZ74" i="18"/>
  <c r="AY74" i="18"/>
  <c r="AX74" i="18"/>
  <c r="AW74" i="18"/>
  <c r="AT74" i="18"/>
  <c r="AU74" i="18" s="1"/>
  <c r="AT73" i="18"/>
  <c r="AU73" i="18" s="1"/>
  <c r="AT72" i="18"/>
  <c r="AU72" i="18" s="1"/>
  <c r="AT71" i="18"/>
  <c r="AU71" i="18" s="1"/>
  <c r="AT70" i="18"/>
  <c r="AU70" i="18" s="1"/>
  <c r="AT69" i="18"/>
  <c r="AU69" i="18" s="1"/>
  <c r="AT68" i="18"/>
  <c r="AU68" i="18" s="1"/>
  <c r="AU67" i="18"/>
  <c r="AT67" i="18"/>
  <c r="AT66" i="18"/>
  <c r="AU66" i="18" s="1"/>
  <c r="BA65" i="18"/>
  <c r="AZ65" i="18"/>
  <c r="AY65" i="18"/>
  <c r="AX65" i="18"/>
  <c r="AW65" i="18"/>
  <c r="AT65" i="18"/>
  <c r="AU65" i="18" s="1"/>
  <c r="BA64" i="18"/>
  <c r="AZ64" i="18"/>
  <c r="AY64" i="18"/>
  <c r="AX64" i="18"/>
  <c r="AW64" i="18"/>
  <c r="AT64" i="18"/>
  <c r="AU64" i="18" s="1"/>
  <c r="BA60" i="18"/>
  <c r="AZ60" i="18"/>
  <c r="AY60" i="18"/>
  <c r="AX60" i="18"/>
  <c r="AW60" i="18"/>
  <c r="AT60" i="18"/>
  <c r="AU60" i="18" s="1"/>
  <c r="BA59" i="18"/>
  <c r="AZ59" i="18"/>
  <c r="AY59" i="18"/>
  <c r="AX59" i="18"/>
  <c r="AW59" i="18"/>
  <c r="BA56" i="18"/>
  <c r="AZ56" i="18"/>
  <c r="AY56" i="18"/>
  <c r="AX56" i="18"/>
  <c r="AW56" i="18"/>
  <c r="BA55" i="18"/>
  <c r="AZ55" i="18"/>
  <c r="AY55" i="18"/>
  <c r="AX55" i="18"/>
  <c r="AW55" i="18"/>
  <c r="BA54" i="18"/>
  <c r="AZ54" i="18"/>
  <c r="AY54" i="18"/>
  <c r="AX54" i="18"/>
  <c r="AW54" i="18"/>
  <c r="AT42" i="18"/>
  <c r="AU42" i="18" s="1"/>
  <c r="AT41" i="18"/>
  <c r="AU41" i="18" s="1"/>
  <c r="AT40" i="18"/>
  <c r="AU40" i="18" s="1"/>
  <c r="AT39" i="18"/>
  <c r="AU39" i="18" s="1"/>
  <c r="AT38" i="18"/>
  <c r="AU38" i="18" s="1"/>
  <c r="AT37" i="18"/>
  <c r="AU37" i="18" s="1"/>
  <c r="AT36" i="18"/>
  <c r="AU36" i="18" s="1"/>
  <c r="AU35" i="18"/>
  <c r="AT35" i="18"/>
  <c r="AT34" i="18"/>
  <c r="AU34" i="18" s="1"/>
  <c r="AT33" i="18"/>
  <c r="AU33" i="18" s="1"/>
  <c r="AT32" i="18"/>
  <c r="AU32" i="18" s="1"/>
  <c r="AT31" i="18"/>
  <c r="AU31" i="18" s="1"/>
  <c r="AT30" i="18"/>
  <c r="AU30" i="18" s="1"/>
  <c r="AT29" i="18"/>
  <c r="AU29" i="18" s="1"/>
  <c r="AT28" i="18"/>
  <c r="AU28" i="18" s="1"/>
  <c r="AU27" i="18"/>
  <c r="AT27" i="18"/>
  <c r="AT26" i="18"/>
  <c r="AU26" i="18" s="1"/>
  <c r="AT25" i="18"/>
  <c r="AU25" i="18" s="1"/>
  <c r="AT24" i="18"/>
  <c r="AU24" i="18" s="1"/>
  <c r="AT23" i="18"/>
  <c r="AU23" i="18" s="1"/>
  <c r="AT22" i="18"/>
  <c r="AU22" i="18" s="1"/>
  <c r="AT21" i="18"/>
  <c r="AU21" i="18" s="1"/>
  <c r="AT20" i="18"/>
  <c r="AU20" i="18" s="1"/>
  <c r="AU19" i="18"/>
  <c r="AT19" i="18"/>
  <c r="AT18" i="18"/>
  <c r="AU18" i="18" s="1"/>
  <c r="AT17" i="18"/>
  <c r="AU17" i="18" s="1"/>
  <c r="AT16" i="18"/>
  <c r="AU16" i="18" s="1"/>
  <c r="AT15" i="18"/>
  <c r="AU15" i="18" s="1"/>
  <c r="AT14" i="18"/>
  <c r="AU14" i="18" s="1"/>
  <c r="AT13" i="18"/>
  <c r="AU13" i="18" s="1"/>
  <c r="AT12" i="18"/>
  <c r="AU12" i="18" s="1"/>
  <c r="AU11" i="18"/>
  <c r="AT11" i="18"/>
  <c r="AU10" i="18"/>
  <c r="AT10" i="18"/>
  <c r="AT9" i="18"/>
  <c r="AU9" i="18" s="1"/>
  <c r="AT8" i="18"/>
  <c r="AU8" i="18" s="1"/>
  <c r="AT7" i="18"/>
  <c r="AU7" i="18" s="1"/>
  <c r="AT6" i="18"/>
  <c r="AU6" i="18" s="1"/>
  <c r="AT5" i="18"/>
  <c r="AU5" i="18" s="1"/>
  <c r="AT104" i="17"/>
  <c r="AU104" i="17" s="1"/>
  <c r="AT103" i="17"/>
  <c r="AU103" i="17" s="1"/>
  <c r="AT102" i="17"/>
  <c r="AU102" i="17" s="1"/>
  <c r="AT101" i="17"/>
  <c r="AU101" i="17" s="1"/>
  <c r="AT100" i="17"/>
  <c r="AU100" i="17" s="1"/>
  <c r="AU99" i="17"/>
  <c r="AT99" i="17"/>
  <c r="AT98" i="17"/>
  <c r="AU98" i="17" s="1"/>
  <c r="AT97" i="17"/>
  <c r="AU97" i="17" s="1"/>
  <c r="AT96" i="17"/>
  <c r="AU96" i="17" s="1"/>
  <c r="AT95" i="17"/>
  <c r="AU95" i="17" s="1"/>
  <c r="AT94" i="17"/>
  <c r="AU94" i="17" s="1"/>
  <c r="AT93" i="17"/>
  <c r="AU93" i="17" s="1"/>
  <c r="AT92" i="17"/>
  <c r="AU92" i="17" s="1"/>
  <c r="AU91" i="17"/>
  <c r="AT91" i="17"/>
  <c r="AT90" i="17"/>
  <c r="AU90" i="17" s="1"/>
  <c r="AT89" i="17"/>
  <c r="AU89" i="17" s="1"/>
  <c r="AT88" i="17"/>
  <c r="AU88" i="17" s="1"/>
  <c r="AT87" i="17"/>
  <c r="AU87" i="17" s="1"/>
  <c r="AT86" i="17"/>
  <c r="AU86" i="17" s="1"/>
  <c r="AT85" i="17"/>
  <c r="AU85" i="17" s="1"/>
  <c r="AT84" i="17"/>
  <c r="AU84" i="17" s="1"/>
  <c r="AU83" i="17"/>
  <c r="AT83" i="17"/>
  <c r="AT82" i="17"/>
  <c r="AU82" i="17" s="1"/>
  <c r="AT81" i="17"/>
  <c r="AU81" i="17" s="1"/>
  <c r="AT80" i="17"/>
  <c r="AU80" i="17" s="1"/>
  <c r="AT79" i="17"/>
  <c r="AU79" i="17" s="1"/>
  <c r="AT78" i="17"/>
  <c r="AU78" i="17" s="1"/>
  <c r="AT77" i="17"/>
  <c r="AU77" i="17" s="1"/>
  <c r="AT76" i="17"/>
  <c r="AU76" i="17" s="1"/>
  <c r="AU75" i="17"/>
  <c r="AT75" i="17"/>
  <c r="BA74" i="17"/>
  <c r="AZ74" i="17"/>
  <c r="AY74" i="17"/>
  <c r="AX74" i="17"/>
  <c r="AW74" i="17"/>
  <c r="AT74" i="17"/>
  <c r="AU74" i="17" s="1"/>
  <c r="AT73" i="17"/>
  <c r="AU73" i="17" s="1"/>
  <c r="AT72" i="17"/>
  <c r="AU72" i="17" s="1"/>
  <c r="AT71" i="17"/>
  <c r="AU71" i="17" s="1"/>
  <c r="AT70" i="17"/>
  <c r="AU70" i="17" s="1"/>
  <c r="AT69" i="17"/>
  <c r="AU69" i="17" s="1"/>
  <c r="AT68" i="17"/>
  <c r="AU68" i="17" s="1"/>
  <c r="AU67" i="17"/>
  <c r="AT67" i="17"/>
  <c r="AT66" i="17"/>
  <c r="AU66" i="17" s="1"/>
  <c r="BA65" i="17"/>
  <c r="AZ65" i="17"/>
  <c r="AY65" i="17"/>
  <c r="AX65" i="17"/>
  <c r="AW65" i="17"/>
  <c r="AT65" i="17"/>
  <c r="AU65" i="17" s="1"/>
  <c r="AT64" i="17"/>
  <c r="AU64" i="17" s="1"/>
  <c r="AT60" i="17"/>
  <c r="AU60" i="17" s="1"/>
  <c r="AT42" i="17"/>
  <c r="AU42" i="17" s="1"/>
  <c r="AT41" i="17"/>
  <c r="AU41" i="17" s="1"/>
  <c r="AT40" i="17"/>
  <c r="AU40" i="17" s="1"/>
  <c r="AT39" i="17"/>
  <c r="AU39" i="17" s="1"/>
  <c r="AT38" i="17"/>
  <c r="AU38" i="17" s="1"/>
  <c r="AT37" i="17"/>
  <c r="AU37" i="17" s="1"/>
  <c r="AT36" i="17"/>
  <c r="AU36" i="17" s="1"/>
  <c r="AU35" i="17"/>
  <c r="AT35" i="17"/>
  <c r="AT34" i="17"/>
  <c r="AU34" i="17" s="1"/>
  <c r="AT33" i="17"/>
  <c r="AU33" i="17" s="1"/>
  <c r="AT32" i="17"/>
  <c r="AU32" i="17" s="1"/>
  <c r="AT31" i="17"/>
  <c r="AU31" i="17" s="1"/>
  <c r="AT30" i="17"/>
  <c r="AU30" i="17" s="1"/>
  <c r="AT29" i="17"/>
  <c r="AU29" i="17" s="1"/>
  <c r="AT28" i="17"/>
  <c r="AU28" i="17" s="1"/>
  <c r="AU27" i="17"/>
  <c r="AT27" i="17"/>
  <c r="AT26" i="17"/>
  <c r="AU26" i="17" s="1"/>
  <c r="AT25" i="17"/>
  <c r="AU25" i="17" s="1"/>
  <c r="AT24" i="17"/>
  <c r="AU24" i="17" s="1"/>
  <c r="AT23" i="17"/>
  <c r="AU23" i="17" s="1"/>
  <c r="AT22" i="17"/>
  <c r="AU22" i="17" s="1"/>
  <c r="AT21" i="17"/>
  <c r="AU21" i="17" s="1"/>
  <c r="AT20" i="17"/>
  <c r="AU20" i="17" s="1"/>
  <c r="AU19" i="17"/>
  <c r="AT19" i="17"/>
  <c r="AT18" i="17"/>
  <c r="AU18" i="17" s="1"/>
  <c r="AT17" i="17"/>
  <c r="AU17" i="17" s="1"/>
  <c r="AT16" i="17"/>
  <c r="AU16" i="17" s="1"/>
  <c r="AT15" i="17"/>
  <c r="AU15" i="17" s="1"/>
  <c r="AT14" i="17"/>
  <c r="AU14" i="17" s="1"/>
  <c r="AT13" i="17"/>
  <c r="AU13" i="17" s="1"/>
  <c r="AT12" i="17"/>
  <c r="AU12" i="17" s="1"/>
  <c r="AU11" i="17"/>
  <c r="AT11" i="17"/>
  <c r="AT10" i="17"/>
  <c r="AU10" i="17" s="1"/>
  <c r="AT9" i="17"/>
  <c r="AU9" i="17" s="1"/>
  <c r="AT8" i="17"/>
  <c r="AU8" i="17" s="1"/>
  <c r="AT7" i="17"/>
  <c r="AU7" i="17" s="1"/>
  <c r="AT6" i="17"/>
  <c r="AU6" i="17" s="1"/>
  <c r="AT5" i="17"/>
  <c r="AU5" i="17" s="1"/>
  <c r="AT104" i="16"/>
  <c r="AU104" i="16" s="1"/>
  <c r="AT103" i="16"/>
  <c r="AU103" i="16" s="1"/>
  <c r="AT102" i="16"/>
  <c r="AU102" i="16" s="1"/>
  <c r="AT101" i="16"/>
  <c r="AU101" i="16" s="1"/>
  <c r="AT100" i="16"/>
  <c r="AU100" i="16" s="1"/>
  <c r="AU99" i="16"/>
  <c r="AT99" i="16"/>
  <c r="AT98" i="16"/>
  <c r="AU98" i="16" s="1"/>
  <c r="AT97" i="16"/>
  <c r="AU97" i="16" s="1"/>
  <c r="AT96" i="16"/>
  <c r="AU96" i="16" s="1"/>
  <c r="AT95" i="16"/>
  <c r="AU95" i="16" s="1"/>
  <c r="AT94" i="16"/>
  <c r="AU94" i="16" s="1"/>
  <c r="AT93" i="16"/>
  <c r="AU93" i="16" s="1"/>
  <c r="AT92" i="16"/>
  <c r="AU92" i="16" s="1"/>
  <c r="AU91" i="16"/>
  <c r="AT91" i="16"/>
  <c r="AT90" i="16"/>
  <c r="AU90" i="16" s="1"/>
  <c r="AT89" i="16"/>
  <c r="AU89" i="16" s="1"/>
  <c r="AT88" i="16"/>
  <c r="AU88" i="16" s="1"/>
  <c r="AT87" i="16"/>
  <c r="AU87" i="16" s="1"/>
  <c r="AT86" i="16"/>
  <c r="AU86" i="16" s="1"/>
  <c r="AT85" i="16"/>
  <c r="AU85" i="16" s="1"/>
  <c r="AT84" i="16"/>
  <c r="AU84" i="16" s="1"/>
  <c r="AU83" i="16"/>
  <c r="AT83" i="16"/>
  <c r="AT82" i="16"/>
  <c r="AU82" i="16" s="1"/>
  <c r="AT81" i="16"/>
  <c r="AU81" i="16" s="1"/>
  <c r="AT80" i="16"/>
  <c r="AU80" i="16" s="1"/>
  <c r="AT79" i="16"/>
  <c r="AU79" i="16" s="1"/>
  <c r="AT78" i="16"/>
  <c r="AU78" i="16" s="1"/>
  <c r="AT77" i="16"/>
  <c r="AU77" i="16" s="1"/>
  <c r="AT76" i="16"/>
  <c r="AU76" i="16" s="1"/>
  <c r="AU75" i="16"/>
  <c r="AT75" i="16"/>
  <c r="BA74" i="16"/>
  <c r="AZ74" i="16"/>
  <c r="AY74" i="16"/>
  <c r="AX74" i="16"/>
  <c r="AW74" i="16"/>
  <c r="AT74" i="16"/>
  <c r="AU74" i="16" s="1"/>
  <c r="AT73" i="16"/>
  <c r="AU73" i="16" s="1"/>
  <c r="AT72" i="16"/>
  <c r="AU72" i="16" s="1"/>
  <c r="AT71" i="16"/>
  <c r="AU71" i="16" s="1"/>
  <c r="AT70" i="16"/>
  <c r="AU70" i="16" s="1"/>
  <c r="AT69" i="16"/>
  <c r="AU69" i="16" s="1"/>
  <c r="AT68" i="16"/>
  <c r="AU68" i="16" s="1"/>
  <c r="AU67" i="16"/>
  <c r="AT67" i="16"/>
  <c r="AT66" i="16"/>
  <c r="AU66" i="16" s="1"/>
  <c r="BA65" i="16"/>
  <c r="AZ65" i="16"/>
  <c r="AY65" i="16"/>
  <c r="AX65" i="16"/>
  <c r="AW65" i="16"/>
  <c r="AT65" i="16"/>
  <c r="AU65" i="16" s="1"/>
  <c r="AT64" i="16"/>
  <c r="AU64" i="16" s="1"/>
  <c r="BA60" i="16"/>
  <c r="AZ60" i="16"/>
  <c r="AY60" i="16"/>
  <c r="AX60" i="16"/>
  <c r="AW60" i="16"/>
  <c r="AT60" i="16"/>
  <c r="AU60" i="16" s="1"/>
  <c r="AT42" i="16"/>
  <c r="AU42" i="16" s="1"/>
  <c r="AT41" i="16"/>
  <c r="AU41" i="16" s="1"/>
  <c r="AT40" i="16"/>
  <c r="AU40" i="16" s="1"/>
  <c r="AT39" i="16"/>
  <c r="AU39" i="16" s="1"/>
  <c r="AT38" i="16"/>
  <c r="AU38" i="16" s="1"/>
  <c r="AT37" i="16"/>
  <c r="AU37" i="16" s="1"/>
  <c r="AT36" i="16"/>
  <c r="AU36" i="16" s="1"/>
  <c r="AU35" i="16"/>
  <c r="AT35" i="16"/>
  <c r="AT34" i="16"/>
  <c r="AU34" i="16" s="1"/>
  <c r="AT33" i="16"/>
  <c r="AU33" i="16" s="1"/>
  <c r="AT32" i="16"/>
  <c r="AU32" i="16" s="1"/>
  <c r="AT31" i="16"/>
  <c r="AU31" i="16" s="1"/>
  <c r="AT30" i="16"/>
  <c r="AU30" i="16" s="1"/>
  <c r="AT29" i="16"/>
  <c r="AU29" i="16" s="1"/>
  <c r="AT28" i="16"/>
  <c r="AU28" i="16" s="1"/>
  <c r="AU27" i="16"/>
  <c r="AT27" i="16"/>
  <c r="AT26" i="16"/>
  <c r="AU26" i="16" s="1"/>
  <c r="AT25" i="16"/>
  <c r="AU25" i="16" s="1"/>
  <c r="AT24" i="16"/>
  <c r="AU24" i="16" s="1"/>
  <c r="AT23" i="16"/>
  <c r="AU23" i="16" s="1"/>
  <c r="AT22" i="16"/>
  <c r="AU22" i="16" s="1"/>
  <c r="AT21" i="16"/>
  <c r="AU21" i="16" s="1"/>
  <c r="AT20" i="16"/>
  <c r="AU20" i="16" s="1"/>
  <c r="AU19" i="16"/>
  <c r="AT19" i="16"/>
  <c r="AT18" i="16"/>
  <c r="AU18" i="16" s="1"/>
  <c r="AT17" i="16"/>
  <c r="AU17" i="16" s="1"/>
  <c r="AT16" i="16"/>
  <c r="AU16" i="16" s="1"/>
  <c r="AT15" i="16"/>
  <c r="AU15" i="16" s="1"/>
  <c r="AT14" i="16"/>
  <c r="AU14" i="16" s="1"/>
  <c r="AT13" i="16"/>
  <c r="AU13" i="16" s="1"/>
  <c r="AT12" i="16"/>
  <c r="AU12" i="16" s="1"/>
  <c r="AU11" i="16"/>
  <c r="AT11" i="16"/>
  <c r="AU10" i="16"/>
  <c r="AT10" i="16"/>
  <c r="AT9" i="16"/>
  <c r="AU9" i="16" s="1"/>
  <c r="AT8" i="16"/>
  <c r="AU8" i="16" s="1"/>
  <c r="AT7" i="16"/>
  <c r="AU7" i="16" s="1"/>
  <c r="AT6" i="16"/>
  <c r="AU6" i="16" s="1"/>
  <c r="AT5" i="16"/>
  <c r="AU5" i="16" s="1"/>
  <c r="AT104" i="15"/>
  <c r="AU104" i="15" s="1"/>
  <c r="AT103" i="15"/>
  <c r="AU103" i="15" s="1"/>
  <c r="AT102" i="15"/>
  <c r="AU102" i="15" s="1"/>
  <c r="AT101" i="15"/>
  <c r="AU101" i="15" s="1"/>
  <c r="AT100" i="15"/>
  <c r="AU100" i="15" s="1"/>
  <c r="AU99" i="15"/>
  <c r="AT99" i="15"/>
  <c r="AT98" i="15"/>
  <c r="AU98" i="15" s="1"/>
  <c r="AT97" i="15"/>
  <c r="AU97" i="15" s="1"/>
  <c r="AT96" i="15"/>
  <c r="AU96" i="15" s="1"/>
  <c r="AT95" i="15"/>
  <c r="AU95" i="15" s="1"/>
  <c r="AT94" i="15"/>
  <c r="AU94" i="15" s="1"/>
  <c r="AT93" i="15"/>
  <c r="AU93" i="15" s="1"/>
  <c r="AT92" i="15"/>
  <c r="AU92" i="15" s="1"/>
  <c r="AU91" i="15"/>
  <c r="AT91" i="15"/>
  <c r="AT90" i="15"/>
  <c r="AU90" i="15" s="1"/>
  <c r="AT89" i="15"/>
  <c r="AU89" i="15" s="1"/>
  <c r="AT88" i="15"/>
  <c r="AU88" i="15" s="1"/>
  <c r="AT87" i="15"/>
  <c r="AU87" i="15" s="1"/>
  <c r="AT86" i="15"/>
  <c r="AU86" i="15" s="1"/>
  <c r="AT85" i="15"/>
  <c r="AU85" i="15" s="1"/>
  <c r="BA84" i="15"/>
  <c r="AZ84" i="15"/>
  <c r="AY84" i="15"/>
  <c r="AX84" i="15"/>
  <c r="AW84" i="15"/>
  <c r="AT84" i="15"/>
  <c r="AU84" i="15" s="1"/>
  <c r="BA83" i="15"/>
  <c r="AZ83" i="15"/>
  <c r="AY83" i="15"/>
  <c r="AX83" i="15"/>
  <c r="AW83" i="15"/>
  <c r="AU83" i="15"/>
  <c r="AT83" i="15"/>
  <c r="BA82" i="15"/>
  <c r="AZ82" i="15"/>
  <c r="AY82" i="15"/>
  <c r="AX82" i="15"/>
  <c r="AW82" i="15"/>
  <c r="AT82" i="15"/>
  <c r="AU82" i="15" s="1"/>
  <c r="AT81" i="15"/>
  <c r="AU81" i="15" s="1"/>
  <c r="AT80" i="15"/>
  <c r="AU80" i="15" s="1"/>
  <c r="AT79" i="15"/>
  <c r="AU79" i="15" s="1"/>
  <c r="BA78" i="15"/>
  <c r="AZ78" i="15"/>
  <c r="AY78" i="15"/>
  <c r="AX78" i="15"/>
  <c r="AW78" i="15"/>
  <c r="AT78" i="15"/>
  <c r="AU78" i="15" s="1"/>
  <c r="AT77" i="15"/>
  <c r="AU77" i="15" s="1"/>
  <c r="AT76" i="15"/>
  <c r="AU76" i="15" s="1"/>
  <c r="AU75" i="15"/>
  <c r="AT75" i="15"/>
  <c r="BA74" i="15"/>
  <c r="AZ74" i="15"/>
  <c r="AY74" i="15"/>
  <c r="AX74" i="15"/>
  <c r="AW74" i="15"/>
  <c r="AT74" i="15"/>
  <c r="AU74" i="15" s="1"/>
  <c r="AT73" i="15"/>
  <c r="AU73" i="15" s="1"/>
  <c r="AT72" i="15"/>
  <c r="AU72" i="15" s="1"/>
  <c r="AT71" i="15"/>
  <c r="AU71" i="15" s="1"/>
  <c r="AT70" i="15"/>
  <c r="AU70" i="15" s="1"/>
  <c r="AT69" i="15"/>
  <c r="AU69" i="15" s="1"/>
  <c r="AT68" i="15"/>
  <c r="AU68" i="15" s="1"/>
  <c r="AU67" i="15"/>
  <c r="AT67" i="15"/>
  <c r="AT66" i="15"/>
  <c r="AU66" i="15" s="1"/>
  <c r="BA65" i="15"/>
  <c r="AZ65" i="15"/>
  <c r="AY65" i="15"/>
  <c r="AX65" i="15"/>
  <c r="AW65" i="15"/>
  <c r="AT65" i="15"/>
  <c r="AU65" i="15" s="1"/>
  <c r="BA64" i="15"/>
  <c r="AZ64" i="15"/>
  <c r="AY64" i="15"/>
  <c r="AX64" i="15"/>
  <c r="AW64" i="15"/>
  <c r="AT64" i="15"/>
  <c r="AU64" i="15" s="1"/>
  <c r="BA60" i="15"/>
  <c r="AZ60" i="15"/>
  <c r="AY60" i="15"/>
  <c r="AX60" i="15"/>
  <c r="AW60" i="15"/>
  <c r="AT60" i="15"/>
  <c r="AU60" i="15" s="1"/>
  <c r="BA59" i="15"/>
  <c r="AZ59" i="15"/>
  <c r="AY59" i="15"/>
  <c r="AX59" i="15"/>
  <c r="AW59" i="15"/>
  <c r="BA56" i="15"/>
  <c r="AZ56" i="15"/>
  <c r="AY56" i="15"/>
  <c r="AX56" i="15"/>
  <c r="AW56" i="15"/>
  <c r="BA55" i="15"/>
  <c r="AZ55" i="15"/>
  <c r="AY55" i="15"/>
  <c r="AX55" i="15"/>
  <c r="AW55" i="15"/>
  <c r="BA54" i="15"/>
  <c r="AZ54" i="15"/>
  <c r="AY54" i="15"/>
  <c r="AX54" i="15"/>
  <c r="AW54" i="15"/>
  <c r="BA47" i="15"/>
  <c r="AZ47" i="15"/>
  <c r="AY47" i="15"/>
  <c r="AX47" i="15"/>
  <c r="AW47" i="15"/>
  <c r="AT42" i="15"/>
  <c r="AU42" i="15" s="1"/>
  <c r="AT41" i="15"/>
  <c r="AU41" i="15" s="1"/>
  <c r="AT40" i="15"/>
  <c r="AU40" i="15" s="1"/>
  <c r="AT39" i="15"/>
  <c r="AU39" i="15" s="1"/>
  <c r="AT38" i="15"/>
  <c r="AU38" i="15" s="1"/>
  <c r="AT37" i="15"/>
  <c r="AU37" i="15" s="1"/>
  <c r="AT36" i="15"/>
  <c r="AU36" i="15" s="1"/>
  <c r="AU35" i="15"/>
  <c r="AT35" i="15"/>
  <c r="AT34" i="15"/>
  <c r="AU34" i="15" s="1"/>
  <c r="BA33" i="15"/>
  <c r="AZ33" i="15"/>
  <c r="AY33" i="15"/>
  <c r="AX33" i="15"/>
  <c r="AW33" i="15"/>
  <c r="AT33" i="15"/>
  <c r="AU33" i="15" s="1"/>
  <c r="AT32" i="15"/>
  <c r="AU32" i="15" s="1"/>
  <c r="AT31" i="15"/>
  <c r="AU31" i="15" s="1"/>
  <c r="AT30" i="15"/>
  <c r="AU30" i="15" s="1"/>
  <c r="AT29" i="15"/>
  <c r="AU29" i="15" s="1"/>
  <c r="AT28" i="15"/>
  <c r="AU28" i="15" s="1"/>
  <c r="AU27" i="15"/>
  <c r="AT27" i="15"/>
  <c r="AT26" i="15"/>
  <c r="AU26" i="15" s="1"/>
  <c r="AT25" i="15"/>
  <c r="AU25" i="15" s="1"/>
  <c r="AT24" i="15"/>
  <c r="AU24" i="15" s="1"/>
  <c r="AT23" i="15"/>
  <c r="AU23" i="15" s="1"/>
  <c r="AT22" i="15"/>
  <c r="AU22" i="15" s="1"/>
  <c r="AT21" i="15"/>
  <c r="AU21" i="15" s="1"/>
  <c r="AT20" i="15"/>
  <c r="AU20" i="15" s="1"/>
  <c r="AU19" i="15"/>
  <c r="AT19" i="15"/>
  <c r="AT18" i="15"/>
  <c r="AU18" i="15" s="1"/>
  <c r="AT17" i="15"/>
  <c r="AU17" i="15" s="1"/>
  <c r="BA16" i="15"/>
  <c r="AZ16" i="15"/>
  <c r="AY16" i="15"/>
  <c r="AX16" i="15"/>
  <c r="AW16" i="15"/>
  <c r="AT16" i="15"/>
  <c r="AU16" i="15" s="1"/>
  <c r="AT15" i="15"/>
  <c r="AU15" i="15" s="1"/>
  <c r="BA14" i="15"/>
  <c r="AZ14" i="15"/>
  <c r="AY14" i="15"/>
  <c r="AX14" i="15"/>
  <c r="AW14" i="15"/>
  <c r="AT14" i="15"/>
  <c r="AU14" i="15" s="1"/>
  <c r="AT13" i="15"/>
  <c r="AU13" i="15" s="1"/>
  <c r="AT12" i="15"/>
  <c r="AU12" i="15" s="1"/>
  <c r="AU11" i="15"/>
  <c r="AT11" i="15"/>
  <c r="AU10" i="15"/>
  <c r="AT10" i="15"/>
  <c r="AT9" i="15"/>
  <c r="AU9" i="15" s="1"/>
  <c r="AT8" i="15"/>
  <c r="AU8" i="15" s="1"/>
  <c r="AT7" i="15"/>
  <c r="AU7" i="15" s="1"/>
  <c r="AT6" i="15"/>
  <c r="AU6" i="15" s="1"/>
  <c r="AT5" i="15"/>
  <c r="AU5" i="15" s="1"/>
  <c r="AT104" i="14"/>
  <c r="AU104" i="14" s="1"/>
  <c r="AT103" i="14"/>
  <c r="AU103" i="14" s="1"/>
  <c r="AT102" i="14"/>
  <c r="AU102" i="14" s="1"/>
  <c r="AT101" i="14"/>
  <c r="AU101" i="14" s="1"/>
  <c r="AT100" i="14"/>
  <c r="AU100" i="14" s="1"/>
  <c r="AU99" i="14"/>
  <c r="AT99" i="14"/>
  <c r="AT98" i="14"/>
  <c r="AU98" i="14" s="1"/>
  <c r="AT97" i="14"/>
  <c r="AU97" i="14" s="1"/>
  <c r="AT96" i="14"/>
  <c r="AU96" i="14" s="1"/>
  <c r="AT95" i="14"/>
  <c r="AU95" i="14" s="1"/>
  <c r="AT94" i="14"/>
  <c r="AU94" i="14" s="1"/>
  <c r="AT93" i="14"/>
  <c r="AU93" i="14" s="1"/>
  <c r="AT92" i="14"/>
  <c r="AU92" i="14" s="1"/>
  <c r="AU91" i="14"/>
  <c r="AT91" i="14"/>
  <c r="AT90" i="14"/>
  <c r="AU90" i="14" s="1"/>
  <c r="AT89" i="14"/>
  <c r="AU89" i="14" s="1"/>
  <c r="AT88" i="14"/>
  <c r="AU88" i="14" s="1"/>
  <c r="AT87" i="14"/>
  <c r="AU87" i="14" s="1"/>
  <c r="AT86" i="14"/>
  <c r="AU86" i="14" s="1"/>
  <c r="AT85" i="14"/>
  <c r="AU85" i="14" s="1"/>
  <c r="AT84" i="14"/>
  <c r="AU84" i="14" s="1"/>
  <c r="AU83" i="14"/>
  <c r="AT83" i="14"/>
  <c r="AT82" i="14"/>
  <c r="AU82" i="14" s="1"/>
  <c r="BA81" i="14"/>
  <c r="AY81" i="14"/>
  <c r="AX81" i="14"/>
  <c r="AW81" i="14"/>
  <c r="AT81" i="14"/>
  <c r="AU81" i="14" s="1"/>
  <c r="AT80" i="14"/>
  <c r="AU80" i="14" s="1"/>
  <c r="AT79" i="14"/>
  <c r="AU79" i="14" s="1"/>
  <c r="BA78" i="14"/>
  <c r="AZ78" i="14"/>
  <c r="AY78" i="14"/>
  <c r="AX78" i="14"/>
  <c r="AW78" i="14"/>
  <c r="AT78" i="14"/>
  <c r="AU78" i="14" s="1"/>
  <c r="AT77" i="14"/>
  <c r="AU77" i="14" s="1"/>
  <c r="AT76" i="14"/>
  <c r="AU76" i="14" s="1"/>
  <c r="AU75" i="14"/>
  <c r="AT75" i="14"/>
  <c r="BA74" i="14"/>
  <c r="AZ74" i="14"/>
  <c r="AY74" i="14"/>
  <c r="AX74" i="14"/>
  <c r="AW74" i="14"/>
  <c r="AT74" i="14"/>
  <c r="AU74" i="14" s="1"/>
  <c r="AT73" i="14"/>
  <c r="AU73" i="14" s="1"/>
  <c r="AT72" i="14"/>
  <c r="AU72" i="14" s="1"/>
  <c r="AT71" i="14"/>
  <c r="AU71" i="14" s="1"/>
  <c r="AT70" i="14"/>
  <c r="AU70" i="14" s="1"/>
  <c r="AT69" i="14"/>
  <c r="AU69" i="14" s="1"/>
  <c r="AT68" i="14"/>
  <c r="AU68" i="14" s="1"/>
  <c r="AU67" i="14"/>
  <c r="AT67" i="14"/>
  <c r="AT66" i="14"/>
  <c r="AU66" i="14" s="1"/>
  <c r="BA65" i="14"/>
  <c r="AZ65" i="14"/>
  <c r="AY65" i="14"/>
  <c r="AX65" i="14"/>
  <c r="AW65" i="14"/>
  <c r="AT65" i="14"/>
  <c r="AU65" i="14" s="1"/>
  <c r="BA64" i="14"/>
  <c r="AZ64" i="14"/>
  <c r="AY64" i="14"/>
  <c r="AX64" i="14"/>
  <c r="AW64" i="14"/>
  <c r="AT64" i="14"/>
  <c r="AU64" i="14" s="1"/>
  <c r="BA60" i="14"/>
  <c r="AZ60" i="14"/>
  <c r="AY60" i="14"/>
  <c r="AX60" i="14"/>
  <c r="AW60" i="14"/>
  <c r="AT60" i="14"/>
  <c r="AU60" i="14" s="1"/>
  <c r="BA59" i="14"/>
  <c r="AZ59" i="14"/>
  <c r="AY59" i="14"/>
  <c r="AX59" i="14"/>
  <c r="AW59" i="14"/>
  <c r="BA56" i="14"/>
  <c r="AZ56" i="14"/>
  <c r="AY56" i="14"/>
  <c r="AX56" i="14"/>
  <c r="AW56" i="14"/>
  <c r="BA55" i="14"/>
  <c r="AZ55" i="14"/>
  <c r="AY55" i="14"/>
  <c r="AX55" i="14"/>
  <c r="AW55" i="14"/>
  <c r="BA54" i="14"/>
  <c r="AZ54" i="14"/>
  <c r="AY54" i="14"/>
  <c r="AX54" i="14"/>
  <c r="AW54" i="14"/>
  <c r="BA47" i="14"/>
  <c r="AZ47" i="14"/>
  <c r="AY47" i="14"/>
  <c r="AX47" i="14"/>
  <c r="AW47" i="14"/>
  <c r="AT42" i="14"/>
  <c r="AU42" i="14" s="1"/>
  <c r="AT41" i="14"/>
  <c r="AU41" i="14" s="1"/>
  <c r="AT40" i="14"/>
  <c r="AU40" i="14" s="1"/>
  <c r="AT39" i="14"/>
  <c r="AU39" i="14" s="1"/>
  <c r="AT38" i="14"/>
  <c r="AU38" i="14" s="1"/>
  <c r="AT37" i="14"/>
  <c r="AU37" i="14" s="1"/>
  <c r="AT36" i="14"/>
  <c r="AU36" i="14" s="1"/>
  <c r="AU35" i="14"/>
  <c r="AT35" i="14"/>
  <c r="AT34" i="14"/>
  <c r="AU34" i="14" s="1"/>
  <c r="BA33" i="14"/>
  <c r="AZ33" i="14"/>
  <c r="AY33" i="14"/>
  <c r="AX33" i="14"/>
  <c r="AW33" i="14"/>
  <c r="AT33" i="14"/>
  <c r="AU33" i="14" s="1"/>
  <c r="AT32" i="14"/>
  <c r="AU32" i="14" s="1"/>
  <c r="AT31" i="14"/>
  <c r="AU31" i="14" s="1"/>
  <c r="AT30" i="14"/>
  <c r="AU30" i="14" s="1"/>
  <c r="AT29" i="14"/>
  <c r="AU29" i="14" s="1"/>
  <c r="AT28" i="14"/>
  <c r="AU28" i="14" s="1"/>
  <c r="AU27" i="14"/>
  <c r="AT27" i="14"/>
  <c r="AT26" i="14"/>
  <c r="AU26" i="14" s="1"/>
  <c r="AT25" i="14"/>
  <c r="AU25" i="14" s="1"/>
  <c r="AT24" i="14"/>
  <c r="AU24" i="14" s="1"/>
  <c r="AT23" i="14"/>
  <c r="AU23" i="14" s="1"/>
  <c r="AT22" i="14"/>
  <c r="AU22" i="14" s="1"/>
  <c r="AT21" i="14"/>
  <c r="AU21" i="14" s="1"/>
  <c r="AT20" i="14"/>
  <c r="AU20" i="14" s="1"/>
  <c r="AU19" i="14"/>
  <c r="AT19" i="14"/>
  <c r="AT18" i="14"/>
  <c r="AU18" i="14" s="1"/>
  <c r="AT17" i="14"/>
  <c r="AU17" i="14" s="1"/>
  <c r="BA16" i="14"/>
  <c r="AZ16" i="14"/>
  <c r="AY16" i="14"/>
  <c r="AX16" i="14"/>
  <c r="AW16" i="14"/>
  <c r="AT16" i="14"/>
  <c r="AU16" i="14" s="1"/>
  <c r="AT15" i="14"/>
  <c r="AU15" i="14" s="1"/>
  <c r="BA14" i="14"/>
  <c r="AZ14" i="14"/>
  <c r="AY14" i="14"/>
  <c r="AX14" i="14"/>
  <c r="AW14" i="14"/>
  <c r="AT14" i="14"/>
  <c r="AU14" i="14" s="1"/>
  <c r="AT13" i="14"/>
  <c r="AU13" i="14" s="1"/>
  <c r="AT12" i="14"/>
  <c r="AU12" i="14" s="1"/>
  <c r="AU11" i="14"/>
  <c r="AT11" i="14"/>
  <c r="AT10" i="14"/>
  <c r="AU10" i="14" s="1"/>
  <c r="AT9" i="14"/>
  <c r="AU9" i="14" s="1"/>
  <c r="AT8" i="14"/>
  <c r="AU8" i="14" s="1"/>
  <c r="AT7" i="14"/>
  <c r="AU7" i="14" s="1"/>
  <c r="AT6" i="14"/>
  <c r="AU6" i="14" s="1"/>
  <c r="AT5" i="14"/>
  <c r="AU5" i="14" s="1"/>
  <c r="AT104" i="36"/>
  <c r="AU104" i="36" s="1"/>
  <c r="AT103" i="36"/>
  <c r="AU103" i="36" s="1"/>
  <c r="AT102" i="36"/>
  <c r="AU102" i="36" s="1"/>
  <c r="AT101" i="36"/>
  <c r="AU101" i="36" s="1"/>
  <c r="AT100" i="36"/>
  <c r="AU100" i="36" s="1"/>
  <c r="AU99" i="36"/>
  <c r="AT99" i="36"/>
  <c r="AT98" i="36"/>
  <c r="AU98" i="36" s="1"/>
  <c r="AT97" i="36"/>
  <c r="AU97" i="36" s="1"/>
  <c r="AT96" i="36"/>
  <c r="AU96" i="36" s="1"/>
  <c r="AT95" i="36"/>
  <c r="AU95" i="36" s="1"/>
  <c r="AT94" i="36"/>
  <c r="AU94" i="36" s="1"/>
  <c r="BA93" i="36"/>
  <c r="AZ93" i="36"/>
  <c r="AY93" i="36"/>
  <c r="AX93" i="36"/>
  <c r="AW93" i="36"/>
  <c r="AT93" i="36"/>
  <c r="AU93" i="36" s="1"/>
  <c r="AT92" i="36"/>
  <c r="AU92" i="36" s="1"/>
  <c r="AU91" i="36"/>
  <c r="AT91" i="36"/>
  <c r="AT90" i="36"/>
  <c r="AU90" i="36" s="1"/>
  <c r="AT89" i="36"/>
  <c r="AU89" i="36" s="1"/>
  <c r="AT88" i="36"/>
  <c r="AU88" i="36" s="1"/>
  <c r="AT87" i="36"/>
  <c r="AU87" i="36" s="1"/>
  <c r="AT86" i="36"/>
  <c r="AU86" i="36" s="1"/>
  <c r="AT85" i="36"/>
  <c r="AU85" i="36" s="1"/>
  <c r="AT84" i="36"/>
  <c r="AU84" i="36" s="1"/>
  <c r="AU83" i="36"/>
  <c r="AT83" i="36"/>
  <c r="AT82" i="36"/>
  <c r="AU82" i="36" s="1"/>
  <c r="AT81" i="36"/>
  <c r="AU81" i="36" s="1"/>
  <c r="AT80" i="36"/>
  <c r="AU80" i="36" s="1"/>
  <c r="AT79" i="36"/>
  <c r="AU79" i="36" s="1"/>
  <c r="BA78" i="36"/>
  <c r="AZ78" i="36"/>
  <c r="AY78" i="36"/>
  <c r="AX78" i="36"/>
  <c r="AW78" i="36"/>
  <c r="AT78" i="36"/>
  <c r="AU78" i="36" s="1"/>
  <c r="AT77" i="36"/>
  <c r="AU77" i="36" s="1"/>
  <c r="AT76" i="36"/>
  <c r="AU76" i="36" s="1"/>
  <c r="AU75" i="36"/>
  <c r="AT75" i="36"/>
  <c r="BA74" i="36"/>
  <c r="AZ74" i="36"/>
  <c r="AY74" i="36"/>
  <c r="AX74" i="36"/>
  <c r="AW74" i="36"/>
  <c r="AT74" i="36"/>
  <c r="AU74" i="36" s="1"/>
  <c r="AT73" i="36"/>
  <c r="AU73" i="36" s="1"/>
  <c r="AT72" i="36"/>
  <c r="AU72" i="36" s="1"/>
  <c r="AT71" i="36"/>
  <c r="AU71" i="36" s="1"/>
  <c r="AT70" i="36"/>
  <c r="AU70" i="36" s="1"/>
  <c r="AT69" i="36"/>
  <c r="AU69" i="36" s="1"/>
  <c r="AT68" i="36"/>
  <c r="AU68" i="36" s="1"/>
  <c r="AU67" i="36"/>
  <c r="AT67" i="36"/>
  <c r="AT66" i="36"/>
  <c r="AU66" i="36" s="1"/>
  <c r="BA65" i="36"/>
  <c r="AZ65" i="36"/>
  <c r="AY65" i="36"/>
  <c r="AX65" i="36"/>
  <c r="AW65" i="36"/>
  <c r="AT65" i="36"/>
  <c r="AU65" i="36" s="1"/>
  <c r="AT64" i="36"/>
  <c r="AU64" i="36" s="1"/>
  <c r="BA60" i="36"/>
  <c r="AZ60" i="36"/>
  <c r="AY60" i="36"/>
  <c r="AX60" i="36"/>
  <c r="AW60" i="36"/>
  <c r="AT60" i="36"/>
  <c r="AU60" i="36" s="1"/>
  <c r="AT42" i="36"/>
  <c r="AU42" i="36" s="1"/>
  <c r="AT41" i="36"/>
  <c r="AU41" i="36" s="1"/>
  <c r="AT40" i="36"/>
  <c r="AU40" i="36" s="1"/>
  <c r="AT39" i="36"/>
  <c r="AU39" i="36" s="1"/>
  <c r="AT38" i="36"/>
  <c r="AU38" i="36" s="1"/>
  <c r="AT37" i="36"/>
  <c r="AU37" i="36" s="1"/>
  <c r="AT36" i="36"/>
  <c r="AU36" i="36" s="1"/>
  <c r="AU35" i="36"/>
  <c r="AT35" i="36"/>
  <c r="AT34" i="36"/>
  <c r="AU34" i="36" s="1"/>
  <c r="AT33" i="36"/>
  <c r="AU33" i="36" s="1"/>
  <c r="AT32" i="36"/>
  <c r="AU32" i="36" s="1"/>
  <c r="AT31" i="36"/>
  <c r="AU31" i="36" s="1"/>
  <c r="AT30" i="36"/>
  <c r="AU30" i="36" s="1"/>
  <c r="AT29" i="36"/>
  <c r="AU29" i="36" s="1"/>
  <c r="AT28" i="36"/>
  <c r="AU28" i="36" s="1"/>
  <c r="AU27" i="36"/>
  <c r="AT27" i="36"/>
  <c r="AT26" i="36"/>
  <c r="AU26" i="36" s="1"/>
  <c r="AT25" i="36"/>
  <c r="AU25" i="36" s="1"/>
  <c r="AT24" i="36"/>
  <c r="AU24" i="36" s="1"/>
  <c r="AT23" i="36"/>
  <c r="AU23" i="36" s="1"/>
  <c r="AT22" i="36"/>
  <c r="AU22" i="36" s="1"/>
  <c r="AT21" i="36"/>
  <c r="AU21" i="36" s="1"/>
  <c r="AT20" i="36"/>
  <c r="AU20" i="36" s="1"/>
  <c r="AU19" i="36"/>
  <c r="AT19" i="36"/>
  <c r="AT18" i="36"/>
  <c r="AU18" i="36" s="1"/>
  <c r="AT17" i="36"/>
  <c r="AU17" i="36" s="1"/>
  <c r="AT16" i="36"/>
  <c r="AU16" i="36" s="1"/>
  <c r="AT15" i="36"/>
  <c r="AU15" i="36" s="1"/>
  <c r="AT14" i="36"/>
  <c r="AU14" i="36" s="1"/>
  <c r="AT13" i="36"/>
  <c r="AU13" i="36" s="1"/>
  <c r="AT12" i="36"/>
  <c r="AU12" i="36" s="1"/>
  <c r="AU11" i="36"/>
  <c r="AT11" i="36"/>
  <c r="AT10" i="36"/>
  <c r="AU10" i="36" s="1"/>
  <c r="AT9" i="36"/>
  <c r="AU9" i="36" s="1"/>
  <c r="AT8" i="36"/>
  <c r="AU8" i="36" s="1"/>
  <c r="AT7" i="36"/>
  <c r="AU7" i="36" s="1"/>
  <c r="AT6" i="36"/>
  <c r="AU6" i="36" s="1"/>
  <c r="AT5" i="36"/>
  <c r="AU5" i="36" s="1"/>
  <c r="AT104" i="12"/>
  <c r="AU104" i="12" s="1"/>
  <c r="AT103" i="12"/>
  <c r="AU103" i="12" s="1"/>
  <c r="AT102" i="12"/>
  <c r="AU102" i="12" s="1"/>
  <c r="AT101" i="12"/>
  <c r="AU101" i="12" s="1"/>
  <c r="AT100" i="12"/>
  <c r="AU100" i="12" s="1"/>
  <c r="AU99" i="12"/>
  <c r="AT99" i="12"/>
  <c r="AT98" i="12"/>
  <c r="AU98" i="12" s="1"/>
  <c r="AT97" i="12"/>
  <c r="AU97" i="12" s="1"/>
  <c r="AT96" i="12"/>
  <c r="AU96" i="12" s="1"/>
  <c r="AT95" i="12"/>
  <c r="AU95" i="12" s="1"/>
  <c r="AT94" i="12"/>
  <c r="AU94" i="12" s="1"/>
  <c r="AT93" i="12"/>
  <c r="AU93" i="12" s="1"/>
  <c r="AU92" i="12"/>
  <c r="AT92" i="12"/>
  <c r="AU91" i="12"/>
  <c r="AT91" i="12"/>
  <c r="AT90" i="12"/>
  <c r="AU90" i="12" s="1"/>
  <c r="AT89" i="12"/>
  <c r="AU89" i="12" s="1"/>
  <c r="AT88" i="12"/>
  <c r="AU88" i="12" s="1"/>
  <c r="AT87" i="12"/>
  <c r="AU87" i="12" s="1"/>
  <c r="AT86" i="12"/>
  <c r="AU86" i="12" s="1"/>
  <c r="AT85" i="12"/>
  <c r="AU85" i="12" s="1"/>
  <c r="AU84" i="12"/>
  <c r="AT84" i="12"/>
  <c r="AU83" i="12"/>
  <c r="AT83" i="12"/>
  <c r="AT82" i="12"/>
  <c r="AU82" i="12" s="1"/>
  <c r="BA81" i="12"/>
  <c r="AY81" i="12"/>
  <c r="AX81" i="12"/>
  <c r="AW81" i="12"/>
  <c r="AT81" i="12"/>
  <c r="AU81" i="12" s="1"/>
  <c r="AT80" i="12"/>
  <c r="AU80" i="12" s="1"/>
  <c r="AT79" i="12"/>
  <c r="AU79" i="12" s="1"/>
  <c r="BA78" i="12"/>
  <c r="AZ78" i="12"/>
  <c r="AY78" i="12"/>
  <c r="AX78" i="12"/>
  <c r="AW78" i="12"/>
  <c r="AT78" i="12"/>
  <c r="AU78" i="12" s="1"/>
  <c r="AT77" i="12"/>
  <c r="AU77" i="12" s="1"/>
  <c r="AU76" i="12"/>
  <c r="AT76" i="12"/>
  <c r="AU75" i="12"/>
  <c r="AT75" i="12"/>
  <c r="BA74" i="12"/>
  <c r="AZ74" i="12"/>
  <c r="AY74" i="12"/>
  <c r="AX74" i="12"/>
  <c r="AW74" i="12"/>
  <c r="AT74" i="12"/>
  <c r="AU74" i="12" s="1"/>
  <c r="AT73" i="12"/>
  <c r="AU73" i="12" s="1"/>
  <c r="AT72" i="12"/>
  <c r="AU72" i="12" s="1"/>
  <c r="AT71" i="12"/>
  <c r="AU71" i="12" s="1"/>
  <c r="AT70" i="12"/>
  <c r="AU70" i="12" s="1"/>
  <c r="AT69" i="12"/>
  <c r="AU69" i="12" s="1"/>
  <c r="AU68" i="12"/>
  <c r="AT68" i="12"/>
  <c r="AU67" i="12"/>
  <c r="AT67" i="12"/>
  <c r="AT66" i="12"/>
  <c r="AU66" i="12" s="1"/>
  <c r="BA65" i="12"/>
  <c r="AZ65" i="12"/>
  <c r="AY65" i="12"/>
  <c r="AX65" i="12"/>
  <c r="AW65" i="12"/>
  <c r="AT65" i="12"/>
  <c r="AU65" i="12" s="1"/>
  <c r="BA64" i="12"/>
  <c r="AZ64" i="12"/>
  <c r="AY64" i="12"/>
  <c r="AX64" i="12"/>
  <c r="AW64" i="12"/>
  <c r="AT64" i="12"/>
  <c r="AU64" i="12" s="1"/>
  <c r="BA60" i="12"/>
  <c r="AZ60" i="12"/>
  <c r="AY60" i="12"/>
  <c r="AX60" i="12"/>
  <c r="AW60" i="12"/>
  <c r="AU60" i="12"/>
  <c r="AT60" i="12"/>
  <c r="AT42" i="12"/>
  <c r="AU42" i="12" s="1"/>
  <c r="AT41" i="12"/>
  <c r="AU41" i="12" s="1"/>
  <c r="AT40" i="12"/>
  <c r="AU40" i="12" s="1"/>
  <c r="AT39" i="12"/>
  <c r="AU39" i="12" s="1"/>
  <c r="AT38" i="12"/>
  <c r="AU38" i="12" s="1"/>
  <c r="AT37" i="12"/>
  <c r="AU37" i="12" s="1"/>
  <c r="AU36" i="12"/>
  <c r="AT36" i="12"/>
  <c r="AU35" i="12"/>
  <c r="AT35" i="12"/>
  <c r="AT34" i="12"/>
  <c r="AU34" i="12" s="1"/>
  <c r="AT33" i="12"/>
  <c r="AU33" i="12" s="1"/>
  <c r="AT32" i="12"/>
  <c r="AU32" i="12" s="1"/>
  <c r="AT31" i="12"/>
  <c r="AU31" i="12" s="1"/>
  <c r="AT30" i="12"/>
  <c r="AU30" i="12" s="1"/>
  <c r="AT29" i="12"/>
  <c r="AU29" i="12" s="1"/>
  <c r="AU28" i="12"/>
  <c r="AT28" i="12"/>
  <c r="AU27" i="12"/>
  <c r="AT27" i="12"/>
  <c r="AT26" i="12"/>
  <c r="AU26" i="12" s="1"/>
  <c r="AT25" i="12"/>
  <c r="AU25" i="12" s="1"/>
  <c r="AT24" i="12"/>
  <c r="AU24" i="12" s="1"/>
  <c r="AT23" i="12"/>
  <c r="AU23" i="12" s="1"/>
  <c r="AT22" i="12"/>
  <c r="AU22" i="12" s="1"/>
  <c r="AT21" i="12"/>
  <c r="AU21" i="12" s="1"/>
  <c r="AU20" i="12"/>
  <c r="AT20" i="12"/>
  <c r="AU19" i="12"/>
  <c r="AT19" i="12"/>
  <c r="AT18" i="12"/>
  <c r="AU18" i="12" s="1"/>
  <c r="AT17" i="12"/>
  <c r="AU17" i="12" s="1"/>
  <c r="AT16" i="12"/>
  <c r="AU16" i="12" s="1"/>
  <c r="AT15" i="12"/>
  <c r="AU15" i="12" s="1"/>
  <c r="AT14" i="12"/>
  <c r="AU14" i="12" s="1"/>
  <c r="AT13" i="12"/>
  <c r="AU13" i="12" s="1"/>
  <c r="AU12" i="12"/>
  <c r="AT12" i="12"/>
  <c r="AU11" i="12"/>
  <c r="AT11" i="12"/>
  <c r="AT10" i="12"/>
  <c r="AU10" i="12" s="1"/>
  <c r="AT9" i="12"/>
  <c r="AU9" i="12" s="1"/>
  <c r="AT8" i="12"/>
  <c r="AU8" i="12" s="1"/>
  <c r="AT7" i="12"/>
  <c r="AU7" i="12" s="1"/>
  <c r="AT6" i="12"/>
  <c r="AU6" i="12" s="1"/>
  <c r="AT5" i="12"/>
  <c r="AU5" i="12" s="1"/>
  <c r="AT99" i="35"/>
  <c r="AU99" i="35" s="1"/>
  <c r="AT98" i="35"/>
  <c r="AU98" i="35" s="1"/>
  <c r="AT97" i="35"/>
  <c r="AU97" i="35" s="1"/>
  <c r="AT96" i="35"/>
  <c r="AU96" i="35" s="1"/>
  <c r="AT95" i="35"/>
  <c r="AU95" i="35" s="1"/>
  <c r="AT94" i="35"/>
  <c r="AU94" i="35" s="1"/>
  <c r="AT93" i="35"/>
  <c r="AU93" i="35" s="1"/>
  <c r="AT92" i="35"/>
  <c r="AU92" i="35" s="1"/>
  <c r="AT91" i="35"/>
  <c r="AU91" i="35" s="1"/>
  <c r="AT90" i="35"/>
  <c r="AU90" i="35" s="1"/>
  <c r="AT89" i="35"/>
  <c r="AU89" i="35" s="1"/>
  <c r="AT88" i="35"/>
  <c r="AU88" i="35" s="1"/>
  <c r="AT87" i="35"/>
  <c r="AU87" i="35" s="1"/>
  <c r="AU86" i="35"/>
  <c r="AT86" i="35"/>
  <c r="AT85" i="35"/>
  <c r="AU85" i="35" s="1"/>
  <c r="AT84" i="35"/>
  <c r="AU84" i="35" s="1"/>
  <c r="AT83" i="35"/>
  <c r="AU83" i="35" s="1"/>
  <c r="AT82" i="35"/>
  <c r="AU82" i="35" s="1"/>
  <c r="BA81" i="35"/>
  <c r="AY81" i="35"/>
  <c r="AX81" i="35"/>
  <c r="AW81" i="35"/>
  <c r="AT81" i="35"/>
  <c r="AU81" i="35" s="1"/>
  <c r="AT80" i="35"/>
  <c r="AU80" i="35" s="1"/>
  <c r="AT79" i="35"/>
  <c r="AU79" i="35" s="1"/>
  <c r="AU78" i="35"/>
  <c r="AT78" i="35"/>
  <c r="AT77" i="35"/>
  <c r="AU77" i="35" s="1"/>
  <c r="AT76" i="35"/>
  <c r="AU76" i="35" s="1"/>
  <c r="AT75" i="35"/>
  <c r="AU75" i="35" s="1"/>
  <c r="BA74" i="35"/>
  <c r="AZ74" i="35"/>
  <c r="AY74" i="35"/>
  <c r="AX74" i="35"/>
  <c r="AW74" i="35"/>
  <c r="AT74" i="35"/>
  <c r="AU74" i="35" s="1"/>
  <c r="AT73" i="35"/>
  <c r="AU73" i="35" s="1"/>
  <c r="AT72" i="35"/>
  <c r="AU72" i="35" s="1"/>
  <c r="AT71" i="35"/>
  <c r="AU71" i="35" s="1"/>
  <c r="AT70" i="35"/>
  <c r="AU70" i="35" s="1"/>
  <c r="AU69" i="35"/>
  <c r="AT69" i="35"/>
  <c r="AT68" i="35"/>
  <c r="AU68" i="35" s="1"/>
  <c r="AT67" i="35"/>
  <c r="AU67" i="35" s="1"/>
  <c r="AT66" i="35"/>
  <c r="AU66" i="35" s="1"/>
  <c r="BA65" i="35"/>
  <c r="AZ65" i="35"/>
  <c r="AY65" i="35"/>
  <c r="AX65" i="35"/>
  <c r="AW65" i="35"/>
  <c r="AT65" i="35"/>
  <c r="AU65" i="35" s="1"/>
  <c r="BA64" i="35"/>
  <c r="AZ64" i="35"/>
  <c r="AY64" i="35"/>
  <c r="AX64" i="35"/>
  <c r="AW64" i="35"/>
  <c r="AT64" i="35"/>
  <c r="AU64" i="35" s="1"/>
  <c r="BA60" i="35"/>
  <c r="AZ60" i="35"/>
  <c r="AY60" i="35"/>
  <c r="AX60" i="35"/>
  <c r="AW60" i="35"/>
  <c r="AT60" i="35"/>
  <c r="AU60" i="35" s="1"/>
  <c r="AT42" i="35"/>
  <c r="AU42" i="35" s="1"/>
  <c r="AT41" i="35"/>
  <c r="AU41" i="35" s="1"/>
  <c r="AT40" i="35"/>
  <c r="AU40" i="35" s="1"/>
  <c r="AT39" i="35"/>
  <c r="AU39" i="35" s="1"/>
  <c r="AT38" i="35"/>
  <c r="AU38" i="35" s="1"/>
  <c r="AT37" i="35"/>
  <c r="AU37" i="35" s="1"/>
  <c r="AT36" i="35"/>
  <c r="AU36" i="35" s="1"/>
  <c r="AT35" i="35"/>
  <c r="AU35" i="35" s="1"/>
  <c r="AT34" i="35"/>
  <c r="AU34" i="35" s="1"/>
  <c r="AT33" i="35"/>
  <c r="AU33" i="35" s="1"/>
  <c r="AT32" i="35"/>
  <c r="AU32" i="35" s="1"/>
  <c r="AT31" i="35"/>
  <c r="AU31" i="35" s="1"/>
  <c r="AT30" i="35"/>
  <c r="AU30" i="35" s="1"/>
  <c r="AT29" i="35"/>
  <c r="AU29" i="35" s="1"/>
  <c r="AT28" i="35"/>
  <c r="AU28" i="35" s="1"/>
  <c r="AT27" i="35"/>
  <c r="AU27" i="35" s="1"/>
  <c r="AT26" i="35"/>
  <c r="AU26" i="35" s="1"/>
  <c r="AT25" i="35"/>
  <c r="AU25" i="35" s="1"/>
  <c r="AT24" i="35"/>
  <c r="AU24" i="35" s="1"/>
  <c r="AT23" i="35"/>
  <c r="AU23" i="35" s="1"/>
  <c r="AT22" i="35"/>
  <c r="AU22" i="35" s="1"/>
  <c r="AT21" i="35"/>
  <c r="AU21" i="35" s="1"/>
  <c r="AT20" i="35"/>
  <c r="AU20" i="35" s="1"/>
  <c r="AT19" i="35"/>
  <c r="AU19" i="35" s="1"/>
  <c r="AT18" i="35"/>
  <c r="AU18" i="35" s="1"/>
  <c r="AT17" i="35"/>
  <c r="AU17" i="35" s="1"/>
  <c r="AT16" i="35"/>
  <c r="AU16" i="35" s="1"/>
  <c r="AT15" i="35"/>
  <c r="AU15" i="35" s="1"/>
  <c r="AU14" i="35"/>
  <c r="AT14" i="35"/>
  <c r="AT13" i="35"/>
  <c r="AU13" i="35" s="1"/>
  <c r="AT12" i="35"/>
  <c r="AU12" i="35" s="1"/>
  <c r="AT11" i="35"/>
  <c r="AU11" i="35" s="1"/>
  <c r="AT10" i="35"/>
  <c r="AU10" i="35" s="1"/>
  <c r="AT9" i="35"/>
  <c r="AU9" i="35" s="1"/>
  <c r="AT8" i="35"/>
  <c r="AU8" i="35" s="1"/>
  <c r="AT7" i="35"/>
  <c r="AU7" i="35" s="1"/>
  <c r="AT6" i="35"/>
  <c r="AU6" i="35" s="1"/>
  <c r="AT5" i="35"/>
  <c r="AU5" i="35" s="1"/>
  <c r="AT104" i="10"/>
  <c r="AU104" i="10" s="1"/>
  <c r="AT103" i="10"/>
  <c r="AU103" i="10" s="1"/>
  <c r="AT102" i="10"/>
  <c r="AU102" i="10" s="1"/>
  <c r="AT101" i="10"/>
  <c r="AU101" i="10" s="1"/>
  <c r="AT100" i="10"/>
  <c r="AU100" i="10" s="1"/>
  <c r="AU99" i="10"/>
  <c r="AT99" i="10"/>
  <c r="AT98" i="10"/>
  <c r="AU98" i="10" s="1"/>
  <c r="AT97" i="10"/>
  <c r="AU97" i="10" s="1"/>
  <c r="AT96" i="10"/>
  <c r="AU96" i="10" s="1"/>
  <c r="AT95" i="10"/>
  <c r="AU95" i="10" s="1"/>
  <c r="AT94" i="10"/>
  <c r="AU94" i="10" s="1"/>
  <c r="AT93" i="10"/>
  <c r="AU93" i="10" s="1"/>
  <c r="AT92" i="10"/>
  <c r="AU92" i="10" s="1"/>
  <c r="AU91" i="10"/>
  <c r="AT91" i="10"/>
  <c r="AT90" i="10"/>
  <c r="AU90" i="10" s="1"/>
  <c r="AT89" i="10"/>
  <c r="AU89" i="10" s="1"/>
  <c r="AT88" i="10"/>
  <c r="AU88" i="10" s="1"/>
  <c r="AT87" i="10"/>
  <c r="AU87" i="10" s="1"/>
  <c r="AT86" i="10"/>
  <c r="AU86" i="10" s="1"/>
  <c r="AT85" i="10"/>
  <c r="AU85" i="10" s="1"/>
  <c r="AT84" i="10"/>
  <c r="AU84" i="10" s="1"/>
  <c r="AT83" i="10"/>
  <c r="AU83" i="10" s="1"/>
  <c r="AT82" i="10"/>
  <c r="AU82" i="10" s="1"/>
  <c r="AT81" i="10"/>
  <c r="AU81" i="10" s="1"/>
  <c r="AT80" i="10"/>
  <c r="AU80" i="10" s="1"/>
  <c r="AT79" i="10"/>
  <c r="AU79" i="10" s="1"/>
  <c r="AT78" i="10"/>
  <c r="AU78" i="10" s="1"/>
  <c r="AT77" i="10"/>
  <c r="AU77" i="10" s="1"/>
  <c r="AT76" i="10"/>
  <c r="AU76" i="10" s="1"/>
  <c r="AT75" i="10"/>
  <c r="AU75" i="10" s="1"/>
  <c r="BA74" i="10"/>
  <c r="AZ74" i="10"/>
  <c r="AY74" i="10"/>
  <c r="AX74" i="10"/>
  <c r="AW74" i="10"/>
  <c r="AT74" i="10"/>
  <c r="AU74" i="10" s="1"/>
  <c r="BA73" i="10"/>
  <c r="AZ73" i="10"/>
  <c r="AX73" i="10"/>
  <c r="AW73" i="10"/>
  <c r="AT73" i="10"/>
  <c r="AU73" i="10" s="1"/>
  <c r="AT72" i="10"/>
  <c r="AU72" i="10" s="1"/>
  <c r="AT71" i="10"/>
  <c r="AU71" i="10" s="1"/>
  <c r="AT70" i="10"/>
  <c r="AU70" i="10" s="1"/>
  <c r="AT69" i="10"/>
  <c r="AU69" i="10" s="1"/>
  <c r="AT68" i="10"/>
  <c r="AU68" i="10" s="1"/>
  <c r="AT67" i="10"/>
  <c r="AU67" i="10" s="1"/>
  <c r="AT66" i="10"/>
  <c r="AU66" i="10" s="1"/>
  <c r="BA65" i="10"/>
  <c r="AZ65" i="10"/>
  <c r="AY65" i="10"/>
  <c r="AX65" i="10"/>
  <c r="AW65" i="10"/>
  <c r="AT65" i="10"/>
  <c r="AU65" i="10" s="1"/>
  <c r="AT64" i="10"/>
  <c r="AU64" i="10" s="1"/>
  <c r="BA60" i="10"/>
  <c r="AZ60" i="10"/>
  <c r="AY60" i="10"/>
  <c r="AX60" i="10"/>
  <c r="AW60" i="10"/>
  <c r="AT60" i="10"/>
  <c r="AU60" i="10" s="1"/>
  <c r="AT42" i="10"/>
  <c r="AU42" i="10" s="1"/>
  <c r="AT41" i="10"/>
  <c r="AU41" i="10" s="1"/>
  <c r="AT40" i="10"/>
  <c r="AU40" i="10" s="1"/>
  <c r="AT39" i="10"/>
  <c r="AU39" i="10" s="1"/>
  <c r="AT38" i="10"/>
  <c r="AU38" i="10" s="1"/>
  <c r="AT37" i="10"/>
  <c r="AU37" i="10" s="1"/>
  <c r="AT36" i="10"/>
  <c r="AU36" i="10" s="1"/>
  <c r="AT35" i="10"/>
  <c r="AU35" i="10" s="1"/>
  <c r="AT34" i="10"/>
  <c r="AU34" i="10" s="1"/>
  <c r="AU33" i="10"/>
  <c r="AT33" i="10"/>
  <c r="AT32" i="10"/>
  <c r="AU32" i="10" s="1"/>
  <c r="AT31" i="10"/>
  <c r="AU31" i="10" s="1"/>
  <c r="AT30" i="10"/>
  <c r="AU30" i="10" s="1"/>
  <c r="AT29" i="10"/>
  <c r="AU29" i="10" s="1"/>
  <c r="AT28" i="10"/>
  <c r="AU28" i="10" s="1"/>
  <c r="AT27" i="10"/>
  <c r="AU27" i="10" s="1"/>
  <c r="AT26" i="10"/>
  <c r="AU26" i="10" s="1"/>
  <c r="AT25" i="10"/>
  <c r="AU25" i="10" s="1"/>
  <c r="AT24" i="10"/>
  <c r="AU24" i="10" s="1"/>
  <c r="AT23" i="10"/>
  <c r="AU23" i="10" s="1"/>
  <c r="AT22" i="10"/>
  <c r="AU22" i="10" s="1"/>
  <c r="AT21" i="10"/>
  <c r="AU21" i="10" s="1"/>
  <c r="AT20" i="10"/>
  <c r="AU20" i="10" s="1"/>
  <c r="AT19" i="10"/>
  <c r="AU19" i="10" s="1"/>
  <c r="AT18" i="10"/>
  <c r="AU18" i="10" s="1"/>
  <c r="AT17" i="10"/>
  <c r="AU17" i="10" s="1"/>
  <c r="AT16" i="10"/>
  <c r="AU16" i="10" s="1"/>
  <c r="AT15" i="10"/>
  <c r="AU15" i="10" s="1"/>
  <c r="AT14" i="10"/>
  <c r="AU14" i="10" s="1"/>
  <c r="AT13" i="10"/>
  <c r="AU13" i="10" s="1"/>
  <c r="AT12" i="10"/>
  <c r="AU12" i="10" s="1"/>
  <c r="AT11" i="10"/>
  <c r="AU11" i="10" s="1"/>
  <c r="AT10" i="10"/>
  <c r="AU10" i="10" s="1"/>
  <c r="AT9" i="10"/>
  <c r="AU9" i="10" s="1"/>
  <c r="AT8" i="10"/>
  <c r="AU8" i="10" s="1"/>
  <c r="AT7" i="10"/>
  <c r="AU7" i="10" s="1"/>
  <c r="AT6" i="10"/>
  <c r="AU6" i="10" s="1"/>
  <c r="AT5" i="10"/>
  <c r="AU5" i="10" s="1"/>
  <c r="AT6" i="9"/>
  <c r="AU6" i="9"/>
  <c r="AT7" i="9"/>
  <c r="AU7" i="9" s="1"/>
  <c r="AT8" i="9"/>
  <c r="AU8" i="9" s="1"/>
  <c r="AT9" i="9"/>
  <c r="AU9" i="9" s="1"/>
  <c r="AT10" i="9"/>
  <c r="AU10" i="9"/>
  <c r="AT11" i="9"/>
  <c r="AU11" i="9" s="1"/>
  <c r="AT12" i="9"/>
  <c r="AU12" i="9"/>
  <c r="AT13" i="9"/>
  <c r="AU13" i="9" s="1"/>
  <c r="AT14" i="9"/>
  <c r="AU14" i="9"/>
  <c r="AT15" i="9"/>
  <c r="AU15" i="9" s="1"/>
  <c r="AT16" i="9"/>
  <c r="AU16" i="9"/>
  <c r="AT17" i="9"/>
  <c r="AU17" i="9" s="1"/>
  <c r="AT18" i="9"/>
  <c r="AU18" i="9"/>
  <c r="AT19" i="9"/>
  <c r="AU19" i="9" s="1"/>
  <c r="AT20" i="9"/>
  <c r="AU20" i="9"/>
  <c r="AT21" i="9"/>
  <c r="AU21" i="9" s="1"/>
  <c r="AT22" i="9"/>
  <c r="AU22" i="9"/>
  <c r="AT23" i="9"/>
  <c r="AU23" i="9" s="1"/>
  <c r="AT24" i="9"/>
  <c r="AU24" i="9"/>
  <c r="AT25" i="9"/>
  <c r="AU25" i="9" s="1"/>
  <c r="AT26" i="9"/>
  <c r="AU26" i="9" s="1"/>
  <c r="AT27" i="9"/>
  <c r="AU27" i="9" s="1"/>
  <c r="AT28" i="9"/>
  <c r="AU28" i="9" s="1"/>
  <c r="AT29" i="9"/>
  <c r="AU29" i="9"/>
  <c r="AT30" i="9"/>
  <c r="AU30" i="9" s="1"/>
  <c r="AT31" i="9"/>
  <c r="AU31" i="9" s="1"/>
  <c r="AT32" i="9"/>
  <c r="AU32" i="9" s="1"/>
  <c r="AT33" i="9"/>
  <c r="AU33" i="9"/>
  <c r="AT34" i="9"/>
  <c r="AU34" i="9"/>
  <c r="AT35" i="9"/>
  <c r="AU35" i="9" s="1"/>
  <c r="AT36" i="9"/>
  <c r="AU36" i="9" s="1"/>
  <c r="AT37" i="9"/>
  <c r="AU37" i="9" s="1"/>
  <c r="AT38" i="9"/>
  <c r="AU38" i="9"/>
  <c r="AT39" i="9"/>
  <c r="AU39" i="9" s="1"/>
  <c r="AT40" i="9"/>
  <c r="AU40" i="9"/>
  <c r="AT41" i="9"/>
  <c r="AU41" i="9" s="1"/>
  <c r="AT42" i="9"/>
  <c r="AU42" i="9"/>
  <c r="AT60" i="9"/>
  <c r="AU60" i="9"/>
  <c r="AT64" i="9"/>
  <c r="AU64" i="9" s="1"/>
  <c r="AT65" i="9"/>
  <c r="AU65" i="9" s="1"/>
  <c r="AT66" i="9"/>
  <c r="AU66" i="9"/>
  <c r="AT67" i="9"/>
  <c r="AU67" i="9" s="1"/>
  <c r="AT68" i="9"/>
  <c r="AU68" i="9" s="1"/>
  <c r="AT69" i="9"/>
  <c r="AU69" i="9" s="1"/>
  <c r="AT70" i="9"/>
  <c r="AU70" i="9"/>
  <c r="AT71" i="9"/>
  <c r="AU71" i="9"/>
  <c r="AT72" i="9"/>
  <c r="AU72" i="9" s="1"/>
  <c r="AT73" i="9"/>
  <c r="AU73" i="9" s="1"/>
  <c r="AT74" i="9"/>
  <c r="AU74" i="9"/>
  <c r="AT75" i="9"/>
  <c r="AU75" i="9" s="1"/>
  <c r="AT76" i="9"/>
  <c r="AU76" i="9"/>
  <c r="AT77" i="9"/>
  <c r="AU77" i="9" s="1"/>
  <c r="AT78" i="9"/>
  <c r="AU78" i="9"/>
  <c r="AT79" i="9"/>
  <c r="AU79" i="9"/>
  <c r="AT80" i="9"/>
  <c r="AU80" i="9"/>
  <c r="AT81" i="9"/>
  <c r="AU81" i="9" s="1"/>
  <c r="AT82" i="9"/>
  <c r="AU82" i="9"/>
  <c r="AT83" i="9"/>
  <c r="AU83" i="9" s="1"/>
  <c r="AT84" i="9"/>
  <c r="AU84" i="9" s="1"/>
  <c r="AT85" i="9"/>
  <c r="AU85" i="9" s="1"/>
  <c r="AT86" i="9"/>
  <c r="AU86" i="9"/>
  <c r="AT87" i="9"/>
  <c r="AU87" i="9"/>
  <c r="AT88" i="9"/>
  <c r="AU88" i="9" s="1"/>
  <c r="AT89" i="9"/>
  <c r="AU89" i="9" s="1"/>
  <c r="AT90" i="9"/>
  <c r="AU90" i="9"/>
  <c r="AT91" i="9"/>
  <c r="AU91" i="9" s="1"/>
  <c r="AT92" i="9"/>
  <c r="AU92" i="9" s="1"/>
  <c r="AT93" i="9"/>
  <c r="AU93" i="9"/>
  <c r="AT94" i="9"/>
  <c r="AU94" i="9"/>
  <c r="AT95" i="9"/>
  <c r="AU95" i="9"/>
  <c r="AT96" i="9"/>
  <c r="AU96" i="9"/>
  <c r="AT97" i="9"/>
  <c r="AU97" i="9" s="1"/>
  <c r="AT98" i="9"/>
  <c r="AU98" i="9" s="1"/>
  <c r="AT99" i="9"/>
  <c r="AU99" i="9" s="1"/>
  <c r="AT100" i="9"/>
  <c r="AU100" i="9" s="1"/>
  <c r="AT101" i="9"/>
  <c r="AU101" i="9"/>
  <c r="AT102" i="9"/>
  <c r="AU102" i="9"/>
  <c r="AT103" i="9"/>
  <c r="AU103" i="9" s="1"/>
  <c r="AT104" i="9"/>
  <c r="AU104" i="9" s="1"/>
  <c r="AL98" i="32" l="1"/>
  <c r="AL100" i="32"/>
  <c r="AL94" i="32"/>
  <c r="AM99" i="32"/>
  <c r="AM97" i="32"/>
  <c r="AL95" i="32"/>
  <c r="AL96" i="32"/>
  <c r="AM101" i="32"/>
  <c r="AM95" i="32"/>
  <c r="T101" i="32"/>
  <c r="T57" i="32"/>
  <c r="T58" i="32"/>
  <c r="T66" i="32"/>
  <c r="AG25" i="32"/>
  <c r="AG19" i="32"/>
  <c r="Y82" i="32"/>
  <c r="Y72" i="32"/>
  <c r="AG12" i="32"/>
  <c r="AG36" i="32"/>
  <c r="AG40" i="32"/>
  <c r="AG27" i="32"/>
  <c r="AG30" i="32"/>
  <c r="AG26" i="32"/>
  <c r="Y86" i="32"/>
  <c r="Y70" i="32"/>
  <c r="Y35" i="32"/>
  <c r="AG41" i="32"/>
  <c r="Y24" i="32"/>
  <c r="Y88" i="32"/>
  <c r="Y38" i="32"/>
  <c r="Y89" i="32"/>
  <c r="AG22" i="32"/>
  <c r="AG14" i="32"/>
  <c r="AG6" i="32"/>
  <c r="Y48" i="32"/>
  <c r="Y46" i="32"/>
  <c r="Y29" i="32"/>
  <c r="Y27" i="32"/>
  <c r="Y25" i="32"/>
  <c r="Y91" i="32"/>
  <c r="Y16" i="32"/>
  <c r="AG28" i="32"/>
  <c r="AG21" i="32"/>
  <c r="AG5" i="32"/>
  <c r="AG34" i="32"/>
  <c r="AG15" i="32"/>
  <c r="Y37" i="32"/>
  <c r="AG13" i="32"/>
  <c r="Y12" i="32"/>
  <c r="AG58" i="32"/>
  <c r="AG50" i="32"/>
  <c r="AG31" i="32"/>
  <c r="AG16" i="32"/>
  <c r="AG39" i="32"/>
  <c r="Y93" i="32"/>
  <c r="Y14" i="32"/>
  <c r="AG93" i="32"/>
  <c r="AG85" i="32"/>
  <c r="AG75" i="32"/>
  <c r="AG67" i="32"/>
  <c r="AG59" i="32"/>
  <c r="AG51" i="32"/>
  <c r="AG37" i="32"/>
  <c r="AG17" i="32"/>
  <c r="AG9" i="32"/>
  <c r="Y20" i="32"/>
  <c r="AG68" i="32"/>
  <c r="AG38" i="32"/>
  <c r="Y6" i="32"/>
  <c r="AG42" i="32"/>
  <c r="AG32" i="32"/>
  <c r="AG35" i="32"/>
  <c r="Y51" i="32"/>
  <c r="Y18" i="32"/>
  <c r="AG11" i="32"/>
  <c r="AL102" i="32"/>
  <c r="AG7" i="32"/>
  <c r="AG20" i="32"/>
  <c r="Y102" i="32"/>
  <c r="AG8" i="32"/>
  <c r="AG24" i="32"/>
  <c r="AM103" i="32"/>
  <c r="AG101" i="32"/>
  <c r="Y104" i="32"/>
  <c r="AG18" i="32"/>
  <c r="AG43" i="32"/>
  <c r="AG10" i="32"/>
  <c r="AM5" i="32"/>
  <c r="AL5" i="32"/>
  <c r="Y8" i="32"/>
  <c r="Y47" i="32"/>
  <c r="Y53" i="32"/>
  <c r="AG94" i="32"/>
  <c r="AG86" i="32"/>
  <c r="AG76" i="32"/>
  <c r="AG69" i="32"/>
  <c r="Y21" i="32"/>
  <c r="AG62" i="32"/>
  <c r="AG63" i="32"/>
  <c r="AG64" i="32"/>
  <c r="AP104" i="32"/>
  <c r="AG65" i="32"/>
  <c r="Y23" i="32"/>
  <c r="AG61" i="32"/>
  <c r="AG66" i="32"/>
  <c r="AG95" i="32"/>
  <c r="AG77" i="32"/>
  <c r="AG60" i="32"/>
  <c r="AG52" i="32"/>
  <c r="AG44" i="32"/>
  <c r="AG53" i="32"/>
  <c r="Y56" i="32"/>
  <c r="Y54" i="32"/>
  <c r="Y41" i="32"/>
  <c r="Y34" i="32"/>
  <c r="Y32" i="32"/>
  <c r="Y30" i="32"/>
  <c r="Y28" i="32"/>
  <c r="Y11" i="32"/>
  <c r="AP102" i="32"/>
  <c r="Y69" i="32"/>
  <c r="Y67" i="32"/>
  <c r="Y65" i="32"/>
  <c r="Y7" i="32"/>
  <c r="AG87" i="32"/>
  <c r="AG45" i="32"/>
  <c r="AG54" i="32"/>
  <c r="AG46" i="32"/>
  <c r="Y39" i="32"/>
  <c r="AG47" i="32"/>
  <c r="Y59" i="32"/>
  <c r="Y33" i="32"/>
  <c r="Y26" i="32"/>
  <c r="Y17" i="32"/>
  <c r="Y10" i="32"/>
  <c r="AG91" i="32"/>
  <c r="AG56" i="32"/>
  <c r="AG48" i="32"/>
  <c r="Y75" i="32"/>
  <c r="Y73" i="32"/>
  <c r="Y66" i="32"/>
  <c r="Y31" i="32"/>
  <c r="Y15" i="32"/>
  <c r="AG55" i="32"/>
  <c r="Y68" i="32"/>
  <c r="AG57" i="32"/>
  <c r="AG49" i="32"/>
  <c r="AG23" i="32"/>
  <c r="Y9" i="32"/>
  <c r="Y45" i="32"/>
  <c r="Y36" i="32"/>
  <c r="Y43" i="32"/>
  <c r="Y99" i="32"/>
  <c r="AG103" i="32"/>
  <c r="AM102" i="32"/>
  <c r="AL103" i="32"/>
  <c r="AG102" i="32"/>
  <c r="AG99" i="32"/>
  <c r="Y101" i="32"/>
  <c r="Y98" i="32"/>
  <c r="AG104" i="32"/>
  <c r="AG96" i="32"/>
  <c r="AG88" i="32"/>
  <c r="AG78" i="32"/>
  <c r="AG70" i="32"/>
  <c r="Y80" i="32"/>
  <c r="Y78" i="32"/>
  <c r="AG97" i="32"/>
  <c r="AG89" i="32"/>
  <c r="AG71" i="32"/>
  <c r="AG98" i="32"/>
  <c r="AG90" i="32"/>
  <c r="AG72" i="32"/>
  <c r="AG73" i="32"/>
  <c r="Y85" i="32"/>
  <c r="AG100" i="32"/>
  <c r="AG92" i="32"/>
  <c r="AG74" i="32"/>
  <c r="Y96" i="32"/>
  <c r="Y94" i="32"/>
  <c r="Y103" i="32"/>
  <c r="Y71" i="32"/>
  <c r="Y97" i="32"/>
  <c r="Y90" i="32"/>
  <c r="Y81" i="32"/>
  <c r="Y74" i="32"/>
  <c r="AL104" i="32"/>
  <c r="Y87" i="32"/>
  <c r="Y95" i="32"/>
  <c r="Y79" i="32"/>
  <c r="Y76" i="32"/>
  <c r="Y92" i="32"/>
  <c r="AM104" i="32"/>
  <c r="Y100" i="32"/>
  <c r="Y84" i="32"/>
  <c r="Y52" i="32"/>
  <c r="Y55" i="32"/>
  <c r="Y60" i="32"/>
  <c r="Y44" i="32"/>
  <c r="Y57" i="32"/>
  <c r="Y50" i="32"/>
  <c r="Y58" i="32"/>
  <c r="Y49" i="32"/>
  <c r="Y42" i="32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72" i="9"/>
  <c r="B72" i="9"/>
  <c r="A73" i="9"/>
  <c r="B73" i="9"/>
  <c r="A74" i="9"/>
  <c r="B74" i="9"/>
  <c r="A75" i="9"/>
  <c r="B75" i="9"/>
  <c r="A76" i="9"/>
  <c r="B76" i="9"/>
  <c r="A77" i="9"/>
  <c r="B77" i="9"/>
  <c r="A78" i="9"/>
  <c r="B78" i="9"/>
  <c r="A79" i="9"/>
  <c r="B79" i="9"/>
  <c r="A80" i="9"/>
  <c r="B80" i="9"/>
  <c r="A81" i="9"/>
  <c r="B81" i="9"/>
  <c r="A82" i="9"/>
  <c r="B82" i="9"/>
  <c r="A83" i="9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92" i="9"/>
  <c r="B92" i="9"/>
  <c r="A93" i="9"/>
  <c r="B93" i="9"/>
  <c r="A94" i="9"/>
  <c r="B94" i="9"/>
  <c r="A95" i="9"/>
  <c r="B95" i="9"/>
  <c r="A96" i="9"/>
  <c r="B96" i="9"/>
  <c r="A97" i="9"/>
  <c r="B97" i="9"/>
  <c r="A98" i="9"/>
  <c r="B98" i="9"/>
  <c r="A99" i="9"/>
  <c r="B99" i="9"/>
  <c r="A100" i="9"/>
  <c r="B100" i="9"/>
  <c r="A101" i="9"/>
  <c r="B101" i="9"/>
  <c r="A102" i="9"/>
  <c r="B102" i="9"/>
  <c r="A103" i="9"/>
  <c r="B103" i="9"/>
  <c r="A104" i="9"/>
  <c r="B104" i="9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90" i="10"/>
  <c r="B91" i="10"/>
  <c r="B92" i="10"/>
  <c r="B93" i="10"/>
  <c r="B94" i="10"/>
  <c r="B95" i="10"/>
  <c r="B96" i="10"/>
  <c r="B97" i="10"/>
  <c r="B98" i="10"/>
  <c r="B99" i="10"/>
  <c r="A6" i="35"/>
  <c r="B6" i="35"/>
  <c r="A7" i="35"/>
  <c r="B7" i="35"/>
  <c r="A8" i="35"/>
  <c r="B8" i="35"/>
  <c r="A9" i="35"/>
  <c r="B9" i="35"/>
  <c r="A10" i="35"/>
  <c r="B10" i="35"/>
  <c r="A11" i="35"/>
  <c r="B11" i="35"/>
  <c r="A12" i="35"/>
  <c r="B12" i="35"/>
  <c r="A13" i="35"/>
  <c r="B13" i="35"/>
  <c r="A14" i="35"/>
  <c r="B14" i="35"/>
  <c r="A15" i="35"/>
  <c r="B15" i="35"/>
  <c r="A16" i="35"/>
  <c r="B16" i="35"/>
  <c r="A17" i="35"/>
  <c r="B17" i="35"/>
  <c r="A18" i="35"/>
  <c r="B18" i="35"/>
  <c r="A19" i="35"/>
  <c r="B19" i="35"/>
  <c r="A20" i="35"/>
  <c r="B20" i="35"/>
  <c r="A21" i="35"/>
  <c r="B21" i="35"/>
  <c r="A22" i="35"/>
  <c r="B22" i="35"/>
  <c r="A23" i="35"/>
  <c r="B23" i="35"/>
  <c r="A24" i="35"/>
  <c r="B24" i="35"/>
  <c r="A25" i="35"/>
  <c r="B25" i="35"/>
  <c r="A26" i="35"/>
  <c r="B26" i="35"/>
  <c r="A27" i="35"/>
  <c r="B27" i="35"/>
  <c r="A28" i="35"/>
  <c r="B28" i="35"/>
  <c r="A29" i="35"/>
  <c r="B29" i="35"/>
  <c r="A30" i="35"/>
  <c r="B30" i="35"/>
  <c r="A31" i="35"/>
  <c r="B31" i="35"/>
  <c r="A32" i="35"/>
  <c r="B32" i="35"/>
  <c r="A33" i="35"/>
  <c r="B33" i="35"/>
  <c r="A34" i="35"/>
  <c r="B34" i="35"/>
  <c r="A35" i="35"/>
  <c r="B35" i="35"/>
  <c r="A36" i="35"/>
  <c r="B36" i="35"/>
  <c r="A37" i="35"/>
  <c r="B37" i="35"/>
  <c r="A38" i="35"/>
  <c r="B38" i="35"/>
  <c r="A39" i="35"/>
  <c r="B39" i="35"/>
  <c r="A40" i="35"/>
  <c r="B40" i="35"/>
  <c r="A41" i="35"/>
  <c r="B41" i="35"/>
  <c r="A42" i="35"/>
  <c r="B42" i="35"/>
  <c r="A43" i="35"/>
  <c r="B43" i="35"/>
  <c r="A44" i="35"/>
  <c r="B44" i="35"/>
  <c r="A45" i="35"/>
  <c r="B45" i="35"/>
  <c r="A46" i="35"/>
  <c r="B46" i="35"/>
  <c r="A47" i="35"/>
  <c r="B47" i="35"/>
  <c r="A48" i="35"/>
  <c r="B48" i="35"/>
  <c r="A49" i="35"/>
  <c r="B49" i="35"/>
  <c r="A50" i="35"/>
  <c r="B50" i="35"/>
  <c r="A51" i="35"/>
  <c r="B51" i="35"/>
  <c r="A52" i="35"/>
  <c r="B52" i="35"/>
  <c r="A53" i="35"/>
  <c r="B53" i="35"/>
  <c r="A54" i="35"/>
  <c r="B54" i="35"/>
  <c r="A55" i="35"/>
  <c r="B55" i="35"/>
  <c r="A56" i="35"/>
  <c r="B56" i="35"/>
  <c r="A57" i="35"/>
  <c r="B57" i="35"/>
  <c r="A58" i="35"/>
  <c r="B58" i="35"/>
  <c r="A59" i="35"/>
  <c r="B59" i="35"/>
  <c r="A60" i="35"/>
  <c r="B60" i="35"/>
  <c r="A61" i="35"/>
  <c r="B61" i="35"/>
  <c r="A62" i="35"/>
  <c r="B62" i="35"/>
  <c r="A63" i="35"/>
  <c r="B63" i="35"/>
  <c r="A64" i="35"/>
  <c r="B64" i="35"/>
  <c r="A65" i="35"/>
  <c r="B65" i="35"/>
  <c r="A66" i="35"/>
  <c r="B66" i="35"/>
  <c r="A67" i="35"/>
  <c r="B67" i="35"/>
  <c r="A68" i="35"/>
  <c r="B68" i="35"/>
  <c r="A69" i="35"/>
  <c r="B69" i="35"/>
  <c r="A70" i="35"/>
  <c r="B70" i="35"/>
  <c r="A71" i="35"/>
  <c r="B71" i="35"/>
  <c r="A72" i="35"/>
  <c r="B72" i="35"/>
  <c r="A73" i="35"/>
  <c r="B73" i="35"/>
  <c r="A74" i="35"/>
  <c r="B74" i="35"/>
  <c r="A75" i="35"/>
  <c r="B75" i="35"/>
  <c r="A76" i="35"/>
  <c r="B76" i="35"/>
  <c r="A77" i="35"/>
  <c r="B77" i="35"/>
  <c r="A78" i="35"/>
  <c r="B78" i="35"/>
  <c r="A79" i="35"/>
  <c r="B79" i="35"/>
  <c r="A80" i="35"/>
  <c r="B80" i="35"/>
  <c r="A81" i="35"/>
  <c r="B81" i="35"/>
  <c r="A82" i="35"/>
  <c r="B82" i="35"/>
  <c r="A83" i="35"/>
  <c r="B83" i="35"/>
  <c r="A84" i="35"/>
  <c r="B84" i="35"/>
  <c r="A85" i="35"/>
  <c r="B85" i="35"/>
  <c r="A86" i="35"/>
  <c r="B86" i="35"/>
  <c r="A87" i="35"/>
  <c r="B87" i="35"/>
  <c r="A88" i="35"/>
  <c r="B88" i="35"/>
  <c r="A89" i="35"/>
  <c r="B89" i="35"/>
  <c r="A90" i="35"/>
  <c r="B90" i="35"/>
  <c r="A91" i="35"/>
  <c r="B91" i="35"/>
  <c r="A92" i="35"/>
  <c r="B92" i="35"/>
  <c r="A93" i="35"/>
  <c r="B93" i="35"/>
  <c r="A94" i="35"/>
  <c r="B94" i="35"/>
  <c r="A95" i="35"/>
  <c r="B95" i="35"/>
  <c r="A96" i="35"/>
  <c r="B96" i="35"/>
  <c r="A97" i="35"/>
  <c r="B97" i="35"/>
  <c r="A98" i="35"/>
  <c r="B98" i="35"/>
  <c r="A99" i="35"/>
  <c r="B99" i="35"/>
  <c r="A100" i="35"/>
  <c r="B100" i="35"/>
  <c r="A101" i="35"/>
  <c r="B101" i="35"/>
  <c r="A102" i="35"/>
  <c r="B102" i="35"/>
  <c r="A103" i="35"/>
  <c r="B103" i="35"/>
  <c r="A104" i="35"/>
  <c r="B104" i="35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6" i="36"/>
  <c r="B6" i="36"/>
  <c r="A7" i="36"/>
  <c r="B7" i="36"/>
  <c r="A8" i="36"/>
  <c r="B8" i="36"/>
  <c r="A9" i="36"/>
  <c r="B9" i="36"/>
  <c r="A10" i="36"/>
  <c r="B10" i="36"/>
  <c r="A11" i="36"/>
  <c r="B11" i="36"/>
  <c r="A12" i="36"/>
  <c r="B12" i="36"/>
  <c r="A13" i="36"/>
  <c r="B13" i="36"/>
  <c r="A14" i="36"/>
  <c r="B14" i="36"/>
  <c r="A15" i="36"/>
  <c r="B15" i="36"/>
  <c r="A16" i="36"/>
  <c r="B16" i="36"/>
  <c r="A17" i="36"/>
  <c r="B17" i="36"/>
  <c r="A18" i="36"/>
  <c r="B18" i="36"/>
  <c r="A19" i="36"/>
  <c r="B19" i="36"/>
  <c r="A20" i="36"/>
  <c r="B20" i="36"/>
  <c r="A21" i="36"/>
  <c r="B21" i="36"/>
  <c r="A22" i="36"/>
  <c r="B22" i="36"/>
  <c r="A23" i="36"/>
  <c r="B23" i="36"/>
  <c r="A24" i="36"/>
  <c r="B24" i="36"/>
  <c r="A25" i="36"/>
  <c r="B25" i="36"/>
  <c r="A26" i="36"/>
  <c r="B26" i="36"/>
  <c r="A27" i="36"/>
  <c r="B27" i="36"/>
  <c r="A28" i="36"/>
  <c r="B28" i="36"/>
  <c r="A29" i="36"/>
  <c r="B29" i="36"/>
  <c r="A30" i="36"/>
  <c r="B30" i="36"/>
  <c r="A31" i="36"/>
  <c r="B31" i="36"/>
  <c r="A32" i="36"/>
  <c r="B32" i="36"/>
  <c r="A33" i="36"/>
  <c r="B33" i="36"/>
  <c r="A34" i="36"/>
  <c r="B34" i="36"/>
  <c r="A35" i="36"/>
  <c r="B35" i="36"/>
  <c r="A36" i="36"/>
  <c r="B36" i="36"/>
  <c r="A37" i="36"/>
  <c r="B37" i="36"/>
  <c r="A38" i="36"/>
  <c r="B38" i="36"/>
  <c r="A39" i="36"/>
  <c r="B39" i="36"/>
  <c r="A40" i="36"/>
  <c r="B40" i="36"/>
  <c r="A41" i="36"/>
  <c r="B41" i="36"/>
  <c r="A42" i="36"/>
  <c r="B42" i="36"/>
  <c r="A43" i="36"/>
  <c r="B43" i="36"/>
  <c r="A44" i="36"/>
  <c r="B44" i="36"/>
  <c r="A45" i="36"/>
  <c r="B45" i="36"/>
  <c r="A46" i="36"/>
  <c r="B46" i="36"/>
  <c r="A47" i="36"/>
  <c r="B47" i="36"/>
  <c r="A48" i="36"/>
  <c r="B48" i="36"/>
  <c r="A49" i="36"/>
  <c r="B49" i="36"/>
  <c r="A50" i="36"/>
  <c r="B50" i="36"/>
  <c r="A51" i="36"/>
  <c r="B51" i="36"/>
  <c r="A52" i="36"/>
  <c r="B52" i="36"/>
  <c r="A53" i="36"/>
  <c r="B53" i="36"/>
  <c r="A54" i="36"/>
  <c r="B54" i="36"/>
  <c r="A55" i="36"/>
  <c r="B55" i="36"/>
  <c r="A56" i="36"/>
  <c r="B56" i="36"/>
  <c r="A57" i="36"/>
  <c r="B57" i="36"/>
  <c r="A58" i="36"/>
  <c r="B58" i="36"/>
  <c r="A59" i="36"/>
  <c r="B59" i="36"/>
  <c r="A60" i="36"/>
  <c r="B60" i="36"/>
  <c r="A61" i="36"/>
  <c r="B61" i="36"/>
  <c r="A62" i="36"/>
  <c r="B62" i="36"/>
  <c r="A63" i="36"/>
  <c r="B63" i="36"/>
  <c r="A64" i="36"/>
  <c r="B64" i="36"/>
  <c r="A65" i="36"/>
  <c r="B65" i="36"/>
  <c r="A66" i="36"/>
  <c r="B66" i="36"/>
  <c r="A67" i="36"/>
  <c r="B67" i="36"/>
  <c r="A68" i="36"/>
  <c r="B68" i="36"/>
  <c r="A69" i="36"/>
  <c r="B69" i="36"/>
  <c r="A70" i="36"/>
  <c r="B70" i="36"/>
  <c r="A71" i="36"/>
  <c r="B71" i="36"/>
  <c r="A72" i="36"/>
  <c r="B72" i="36"/>
  <c r="A73" i="36"/>
  <c r="B73" i="36"/>
  <c r="A74" i="36"/>
  <c r="B74" i="36"/>
  <c r="A75" i="36"/>
  <c r="B75" i="36"/>
  <c r="A76" i="36"/>
  <c r="B76" i="36"/>
  <c r="A77" i="36"/>
  <c r="B77" i="36"/>
  <c r="A78" i="36"/>
  <c r="B78" i="36"/>
  <c r="A79" i="36"/>
  <c r="B79" i="36"/>
  <c r="A80" i="36"/>
  <c r="B80" i="36"/>
  <c r="A81" i="36"/>
  <c r="B81" i="36"/>
  <c r="A82" i="36"/>
  <c r="B82" i="36"/>
  <c r="A83" i="36"/>
  <c r="B83" i="36"/>
  <c r="A84" i="36"/>
  <c r="B84" i="36"/>
  <c r="A85" i="36"/>
  <c r="B85" i="36"/>
  <c r="A86" i="36"/>
  <c r="B86" i="36"/>
  <c r="A87" i="36"/>
  <c r="B87" i="36"/>
  <c r="A88" i="36"/>
  <c r="B88" i="36"/>
  <c r="A89" i="36"/>
  <c r="B89" i="36"/>
  <c r="A90" i="36"/>
  <c r="B90" i="36"/>
  <c r="A91" i="36"/>
  <c r="B91" i="36"/>
  <c r="A92" i="36"/>
  <c r="B92" i="36"/>
  <c r="A93" i="36"/>
  <c r="B93" i="36"/>
  <c r="A94" i="36"/>
  <c r="B94" i="36"/>
  <c r="A95" i="36"/>
  <c r="B95" i="36"/>
  <c r="A96" i="36"/>
  <c r="B96" i="36"/>
  <c r="A97" i="36"/>
  <c r="B97" i="36"/>
  <c r="A98" i="36"/>
  <c r="B98" i="36"/>
  <c r="A99" i="36"/>
  <c r="B99" i="36"/>
  <c r="A100" i="36"/>
  <c r="B100" i="36"/>
  <c r="A101" i="36"/>
  <c r="B101" i="36"/>
  <c r="A102" i="36"/>
  <c r="B102" i="36"/>
  <c r="A6" i="14"/>
  <c r="B6" i="14"/>
  <c r="A7" i="14"/>
  <c r="B7" i="14"/>
  <c r="A8" i="14"/>
  <c r="B8" i="14"/>
  <c r="A9" i="14"/>
  <c r="B9" i="14"/>
  <c r="A10" i="14"/>
  <c r="B10" i="14"/>
  <c r="A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A40" i="14"/>
  <c r="B40" i="14"/>
  <c r="A41" i="14"/>
  <c r="B41" i="14"/>
  <c r="A42" i="14"/>
  <c r="B42" i="14"/>
  <c r="A43" i="14"/>
  <c r="B43" i="14"/>
  <c r="A44" i="14"/>
  <c r="B44" i="14"/>
  <c r="A45" i="14"/>
  <c r="B45" i="14"/>
  <c r="A46" i="14"/>
  <c r="B46" i="14"/>
  <c r="A47" i="14"/>
  <c r="B47" i="14"/>
  <c r="A48" i="14"/>
  <c r="B48" i="14"/>
  <c r="A49" i="14"/>
  <c r="B49" i="14"/>
  <c r="A50" i="14"/>
  <c r="B50" i="14"/>
  <c r="A51" i="14"/>
  <c r="B51" i="14"/>
  <c r="A52" i="14"/>
  <c r="B52" i="14"/>
  <c r="A53" i="14"/>
  <c r="B53" i="14"/>
  <c r="A54" i="14"/>
  <c r="B54" i="14"/>
  <c r="A55" i="14"/>
  <c r="B55" i="14"/>
  <c r="A56" i="14"/>
  <c r="B56" i="14"/>
  <c r="A57" i="14"/>
  <c r="B57" i="14"/>
  <c r="A58" i="14"/>
  <c r="B58" i="14"/>
  <c r="A59" i="14"/>
  <c r="B59" i="14"/>
  <c r="A60" i="14"/>
  <c r="B60" i="14"/>
  <c r="A61" i="14"/>
  <c r="B61" i="14"/>
  <c r="A62" i="14"/>
  <c r="B62" i="14"/>
  <c r="A63" i="14"/>
  <c r="B63" i="14"/>
  <c r="A64" i="14"/>
  <c r="B64" i="14"/>
  <c r="A65" i="14"/>
  <c r="B65" i="14"/>
  <c r="A66" i="14"/>
  <c r="B66" i="14"/>
  <c r="A67" i="14"/>
  <c r="B67" i="14"/>
  <c r="A68" i="14"/>
  <c r="B68" i="14"/>
  <c r="A69" i="14"/>
  <c r="B69" i="14"/>
  <c r="A70" i="14"/>
  <c r="B70" i="14"/>
  <c r="A71" i="14"/>
  <c r="B71" i="14"/>
  <c r="A72" i="14"/>
  <c r="B72" i="14"/>
  <c r="A73" i="14"/>
  <c r="B73" i="14"/>
  <c r="A74" i="14"/>
  <c r="B74" i="14"/>
  <c r="A75" i="14"/>
  <c r="B75" i="14"/>
  <c r="A76" i="14"/>
  <c r="B76" i="14"/>
  <c r="A77" i="14"/>
  <c r="A78" i="14"/>
  <c r="B78" i="14"/>
  <c r="A79" i="14"/>
  <c r="A80" i="14"/>
  <c r="A81" i="14"/>
  <c r="A82" i="14"/>
  <c r="B82" i="14"/>
  <c r="A83" i="14"/>
  <c r="B83" i="14"/>
  <c r="A84" i="14"/>
  <c r="B84" i="14"/>
  <c r="A85" i="14"/>
  <c r="B85" i="14"/>
  <c r="A86" i="14"/>
  <c r="B86" i="14"/>
  <c r="A87" i="14"/>
  <c r="B87" i="14"/>
  <c r="A88" i="14"/>
  <c r="B88" i="14"/>
  <c r="A89" i="14"/>
  <c r="B89" i="14"/>
  <c r="A90" i="14"/>
  <c r="B90" i="14"/>
  <c r="A91" i="14"/>
  <c r="B91" i="14"/>
  <c r="A92" i="14"/>
  <c r="B92" i="14"/>
  <c r="A93" i="14"/>
  <c r="B93" i="14"/>
  <c r="A94" i="14"/>
  <c r="B94" i="14"/>
  <c r="A95" i="14"/>
  <c r="B95" i="14"/>
  <c r="A96" i="14"/>
  <c r="B96" i="14"/>
  <c r="A97" i="14"/>
  <c r="B97" i="14"/>
  <c r="A98" i="14"/>
  <c r="B98" i="14"/>
  <c r="A99" i="14"/>
  <c r="B99" i="14"/>
  <c r="A100" i="14"/>
  <c r="B100" i="14"/>
  <c r="A101" i="14"/>
  <c r="B101" i="14"/>
  <c r="A102" i="14"/>
  <c r="B102" i="14"/>
  <c r="A103" i="14"/>
  <c r="B103" i="14"/>
  <c r="A104" i="14"/>
  <c r="B104" i="14"/>
  <c r="A6" i="15"/>
  <c r="B6" i="15"/>
  <c r="A7" i="15"/>
  <c r="B7" i="15"/>
  <c r="A8" i="15"/>
  <c r="A9" i="15"/>
  <c r="B9" i="15"/>
  <c r="A10" i="15"/>
  <c r="B10" i="15"/>
  <c r="A11" i="15"/>
  <c r="B11" i="15"/>
  <c r="A12" i="15"/>
  <c r="B12" i="15"/>
  <c r="A13" i="15"/>
  <c r="B13" i="15"/>
  <c r="A14" i="15"/>
  <c r="B14" i="15"/>
  <c r="A15" i="15"/>
  <c r="B15" i="15"/>
  <c r="A16" i="15"/>
  <c r="B16" i="15"/>
  <c r="A17" i="15"/>
  <c r="B17" i="15"/>
  <c r="A18" i="15"/>
  <c r="B18" i="15"/>
  <c r="A19" i="15"/>
  <c r="B19" i="15"/>
  <c r="A20" i="15"/>
  <c r="B20" i="15"/>
  <c r="A21" i="15"/>
  <c r="B21" i="15"/>
  <c r="A22" i="15"/>
  <c r="B22" i="15"/>
  <c r="A23" i="15"/>
  <c r="B23" i="15"/>
  <c r="A24" i="15"/>
  <c r="B24" i="15"/>
  <c r="A25" i="15"/>
  <c r="B25" i="15"/>
  <c r="A26" i="15"/>
  <c r="B26" i="15"/>
  <c r="A27" i="15"/>
  <c r="B27" i="15"/>
  <c r="A28" i="15"/>
  <c r="B28" i="15"/>
  <c r="A29" i="15"/>
  <c r="B29" i="15"/>
  <c r="A30" i="15"/>
  <c r="B30" i="15"/>
  <c r="A31" i="15"/>
  <c r="B31" i="15"/>
  <c r="A32" i="15"/>
  <c r="B32" i="15"/>
  <c r="A33" i="15"/>
  <c r="B33" i="15"/>
  <c r="A34" i="15"/>
  <c r="B34" i="15"/>
  <c r="A35" i="15"/>
  <c r="B35" i="15"/>
  <c r="A36" i="15"/>
  <c r="B36" i="15"/>
  <c r="A37" i="15"/>
  <c r="B37" i="15"/>
  <c r="A38" i="15"/>
  <c r="B38" i="15"/>
  <c r="A39" i="15"/>
  <c r="B39" i="15"/>
  <c r="A40" i="15"/>
  <c r="B40" i="15"/>
  <c r="A41" i="15"/>
  <c r="B41" i="15"/>
  <c r="A42" i="15"/>
  <c r="B42" i="15"/>
  <c r="A43" i="15"/>
  <c r="B43" i="15"/>
  <c r="A44" i="15"/>
  <c r="B44" i="15"/>
  <c r="A45" i="15"/>
  <c r="B45" i="15"/>
  <c r="A46" i="15"/>
  <c r="B46" i="15"/>
  <c r="A47" i="15"/>
  <c r="B47" i="15"/>
  <c r="A48" i="15"/>
  <c r="B48" i="15"/>
  <c r="A49" i="15"/>
  <c r="B49" i="15"/>
  <c r="A50" i="15"/>
  <c r="B50" i="15"/>
  <c r="A51" i="15"/>
  <c r="B51" i="15"/>
  <c r="A52" i="15"/>
  <c r="B52" i="15"/>
  <c r="A53" i="15"/>
  <c r="B53" i="15"/>
  <c r="A54" i="15"/>
  <c r="B54" i="15"/>
  <c r="A55" i="15"/>
  <c r="B55" i="15"/>
  <c r="A56" i="15"/>
  <c r="B56" i="15"/>
  <c r="A57" i="15"/>
  <c r="B57" i="15"/>
  <c r="A58" i="15"/>
  <c r="B58" i="15"/>
  <c r="A59" i="15"/>
  <c r="B59" i="15"/>
  <c r="A60" i="15"/>
  <c r="B60" i="15"/>
  <c r="A61" i="15"/>
  <c r="B61" i="15"/>
  <c r="A62" i="15"/>
  <c r="B62" i="15"/>
  <c r="A63" i="15"/>
  <c r="B63" i="15"/>
  <c r="A64" i="15"/>
  <c r="B64" i="15"/>
  <c r="A65" i="15"/>
  <c r="B65" i="15"/>
  <c r="A66" i="15"/>
  <c r="B66" i="15"/>
  <c r="A67" i="15"/>
  <c r="B67" i="15"/>
  <c r="A68" i="15"/>
  <c r="B68" i="15"/>
  <c r="A69" i="15"/>
  <c r="B69" i="15"/>
  <c r="A70" i="15"/>
  <c r="B70" i="15"/>
  <c r="A71" i="15"/>
  <c r="B71" i="15"/>
  <c r="A72" i="15"/>
  <c r="B72" i="15"/>
  <c r="A73" i="15"/>
  <c r="B73" i="15"/>
  <c r="A74" i="15"/>
  <c r="B74" i="15"/>
  <c r="A75" i="15"/>
  <c r="B75" i="15"/>
  <c r="A76" i="15"/>
  <c r="B76" i="15"/>
  <c r="A77" i="15"/>
  <c r="B77" i="15"/>
  <c r="A78" i="15"/>
  <c r="B78" i="15"/>
  <c r="A79" i="15"/>
  <c r="B79" i="15"/>
  <c r="A80" i="15"/>
  <c r="B80" i="15"/>
  <c r="A81" i="15"/>
  <c r="B81" i="15"/>
  <c r="A82" i="15"/>
  <c r="B82" i="15"/>
  <c r="A83" i="15"/>
  <c r="B83" i="15"/>
  <c r="A84" i="15"/>
  <c r="B84" i="15"/>
  <c r="A85" i="15"/>
  <c r="B85" i="15"/>
  <c r="A86" i="15"/>
  <c r="B86" i="15"/>
  <c r="A87" i="15"/>
  <c r="B87" i="15"/>
  <c r="A88" i="15"/>
  <c r="B88" i="15"/>
  <c r="A89" i="15"/>
  <c r="B89" i="15"/>
  <c r="A90" i="15"/>
  <c r="B90" i="15"/>
  <c r="A91" i="15"/>
  <c r="B91" i="15"/>
  <c r="A92" i="15"/>
  <c r="B92" i="15"/>
  <c r="A93" i="15"/>
  <c r="B93" i="15"/>
  <c r="A94" i="15"/>
  <c r="B94" i="15"/>
  <c r="A95" i="15"/>
  <c r="B95" i="15"/>
  <c r="A96" i="15"/>
  <c r="B96" i="15"/>
  <c r="A97" i="15"/>
  <c r="B97" i="15"/>
  <c r="A98" i="15"/>
  <c r="B98" i="15"/>
  <c r="A99" i="15"/>
  <c r="B99" i="15"/>
  <c r="A100" i="15"/>
  <c r="B100" i="15"/>
  <c r="A101" i="15"/>
  <c r="B101" i="15"/>
  <c r="A102" i="15"/>
  <c r="B102" i="15"/>
  <c r="A103" i="15"/>
  <c r="B103" i="15"/>
  <c r="A104" i="15"/>
  <c r="B104" i="15"/>
  <c r="A6" i="16"/>
  <c r="B6" i="16"/>
  <c r="A7" i="16"/>
  <c r="B7" i="16"/>
  <c r="A8" i="16"/>
  <c r="B8" i="16"/>
  <c r="A9" i="16"/>
  <c r="B9" i="16"/>
  <c r="A10" i="16"/>
  <c r="B10" i="16"/>
  <c r="A11" i="16"/>
  <c r="B11" i="16"/>
  <c r="A12" i="16"/>
  <c r="B12" i="16"/>
  <c r="A13" i="16"/>
  <c r="B13" i="16"/>
  <c r="A14" i="16"/>
  <c r="A15" i="16"/>
  <c r="B15" i="16"/>
  <c r="A16" i="16"/>
  <c r="B16" i="16"/>
  <c r="A17" i="16"/>
  <c r="B17" i="16"/>
  <c r="A18" i="16"/>
  <c r="B18" i="16"/>
  <c r="A19" i="16"/>
  <c r="B19" i="16"/>
  <c r="A20" i="16"/>
  <c r="B20" i="16"/>
  <c r="A21" i="16"/>
  <c r="B21" i="16"/>
  <c r="A22" i="16"/>
  <c r="B22" i="16"/>
  <c r="A23" i="16"/>
  <c r="B23" i="16"/>
  <c r="A24" i="16"/>
  <c r="B24" i="16"/>
  <c r="A25" i="16"/>
  <c r="B25" i="16"/>
  <c r="A26" i="16"/>
  <c r="B26" i="16"/>
  <c r="A27" i="16"/>
  <c r="B27" i="16"/>
  <c r="A28" i="16"/>
  <c r="B28" i="16"/>
  <c r="A29" i="16"/>
  <c r="B29" i="16"/>
  <c r="A30" i="16"/>
  <c r="B30" i="16"/>
  <c r="A31" i="16"/>
  <c r="B31" i="16"/>
  <c r="A32" i="16"/>
  <c r="B32" i="16"/>
  <c r="A33" i="16"/>
  <c r="B33" i="16"/>
  <c r="A34" i="16"/>
  <c r="B34" i="16"/>
  <c r="A35" i="16"/>
  <c r="B35" i="16"/>
  <c r="A36" i="16"/>
  <c r="B36" i="16"/>
  <c r="A37" i="16"/>
  <c r="B37" i="16"/>
  <c r="A38" i="16"/>
  <c r="B38" i="16"/>
  <c r="A39" i="16"/>
  <c r="B39" i="16"/>
  <c r="A40" i="16"/>
  <c r="B40" i="16"/>
  <c r="A41" i="16"/>
  <c r="B41" i="16"/>
  <c r="A42" i="16"/>
  <c r="B42" i="16"/>
  <c r="A43" i="16"/>
  <c r="B43" i="16"/>
  <c r="A44" i="16"/>
  <c r="B44" i="16"/>
  <c r="A45" i="16"/>
  <c r="B45" i="16"/>
  <c r="A46" i="16"/>
  <c r="B46" i="16"/>
  <c r="A47" i="16"/>
  <c r="B47" i="16"/>
  <c r="A48" i="16"/>
  <c r="B48" i="16"/>
  <c r="A49" i="16"/>
  <c r="B49" i="16"/>
  <c r="A50" i="16"/>
  <c r="B50" i="16"/>
  <c r="A51" i="16"/>
  <c r="B51" i="16"/>
  <c r="A52" i="16"/>
  <c r="B52" i="16"/>
  <c r="A53" i="16"/>
  <c r="B53" i="16"/>
  <c r="A54" i="16"/>
  <c r="B54" i="16"/>
  <c r="A55" i="16"/>
  <c r="B55" i="16"/>
  <c r="A56" i="16"/>
  <c r="B56" i="16"/>
  <c r="A57" i="16"/>
  <c r="B57" i="16"/>
  <c r="A58" i="16"/>
  <c r="B58" i="16"/>
  <c r="A59" i="16"/>
  <c r="B59" i="16"/>
  <c r="A60" i="16"/>
  <c r="B60" i="16"/>
  <c r="A61" i="16"/>
  <c r="B61" i="16"/>
  <c r="A62" i="16"/>
  <c r="B62" i="16"/>
  <c r="A63" i="16"/>
  <c r="B63" i="16"/>
  <c r="A64" i="16"/>
  <c r="B64" i="16"/>
  <c r="A65" i="16"/>
  <c r="B65" i="16"/>
  <c r="A66" i="16"/>
  <c r="B66" i="16"/>
  <c r="A67" i="16"/>
  <c r="B67" i="16"/>
  <c r="A68" i="16"/>
  <c r="B68" i="16"/>
  <c r="A69" i="16"/>
  <c r="B69" i="16"/>
  <c r="A70" i="16"/>
  <c r="B70" i="16"/>
  <c r="A71" i="16"/>
  <c r="B71" i="16"/>
  <c r="A72" i="16"/>
  <c r="B72" i="16"/>
  <c r="A73" i="16"/>
  <c r="B73" i="16"/>
  <c r="A74" i="16"/>
  <c r="B74" i="16"/>
  <c r="A75" i="16"/>
  <c r="B75" i="16"/>
  <c r="A76" i="16"/>
  <c r="B76" i="16"/>
  <c r="A77" i="16"/>
  <c r="B77" i="16"/>
  <c r="A78" i="16"/>
  <c r="B78" i="16"/>
  <c r="A79" i="16"/>
  <c r="B79" i="16"/>
  <c r="A80" i="16"/>
  <c r="B80" i="16"/>
  <c r="A81" i="16"/>
  <c r="B81" i="16"/>
  <c r="A82" i="16"/>
  <c r="B82" i="16"/>
  <c r="A83" i="16"/>
  <c r="B83" i="16"/>
  <c r="A84" i="16"/>
  <c r="B84" i="16"/>
  <c r="A85" i="16"/>
  <c r="B85" i="16"/>
  <c r="A86" i="16"/>
  <c r="B86" i="16"/>
  <c r="A87" i="16"/>
  <c r="B87" i="16"/>
  <c r="A88" i="16"/>
  <c r="B88" i="16"/>
  <c r="A89" i="16"/>
  <c r="B89" i="16"/>
  <c r="A90" i="16"/>
  <c r="B90" i="16"/>
  <c r="A91" i="16"/>
  <c r="B91" i="16"/>
  <c r="A92" i="16"/>
  <c r="B92" i="16"/>
  <c r="A93" i="16"/>
  <c r="B93" i="16"/>
  <c r="A94" i="16"/>
  <c r="B94" i="16"/>
  <c r="A95" i="16"/>
  <c r="B95" i="16"/>
  <c r="A96" i="16"/>
  <c r="B96" i="16"/>
  <c r="A97" i="16"/>
  <c r="B97" i="16"/>
  <c r="A98" i="16"/>
  <c r="B98" i="16"/>
  <c r="A99" i="16"/>
  <c r="B99" i="16"/>
  <c r="A100" i="16"/>
  <c r="B100" i="16"/>
  <c r="A101" i="16"/>
  <c r="B101" i="16"/>
  <c r="A102" i="16"/>
  <c r="B102" i="16"/>
  <c r="A103" i="16"/>
  <c r="B103" i="16"/>
  <c r="A104" i="16"/>
  <c r="B104" i="16"/>
  <c r="A6" i="17"/>
  <c r="B6" i="17"/>
  <c r="A7" i="17"/>
  <c r="B7" i="17"/>
  <c r="A8" i="17"/>
  <c r="B8" i="17"/>
  <c r="A9" i="17"/>
  <c r="B9" i="17"/>
  <c r="A10" i="17"/>
  <c r="B10" i="17"/>
  <c r="A11" i="17"/>
  <c r="B11" i="17"/>
  <c r="A12" i="17"/>
  <c r="B12" i="17"/>
  <c r="A13" i="17"/>
  <c r="B13" i="17"/>
  <c r="A14" i="17"/>
  <c r="B14" i="17"/>
  <c r="A15" i="17"/>
  <c r="B15" i="17"/>
  <c r="A16" i="17"/>
  <c r="B16" i="17"/>
  <c r="A17" i="17"/>
  <c r="B17" i="17"/>
  <c r="A18" i="17"/>
  <c r="A19" i="17"/>
  <c r="B19" i="17"/>
  <c r="A20" i="17"/>
  <c r="B20" i="17"/>
  <c r="A21" i="17"/>
  <c r="B21" i="17"/>
  <c r="A22" i="17"/>
  <c r="B22" i="17"/>
  <c r="A23" i="17"/>
  <c r="B23" i="17"/>
  <c r="A24" i="17"/>
  <c r="B24" i="17"/>
  <c r="A25" i="17"/>
  <c r="B25" i="17"/>
  <c r="A26" i="17"/>
  <c r="B26" i="17"/>
  <c r="A27" i="17"/>
  <c r="B27" i="17"/>
  <c r="A28" i="17"/>
  <c r="B28" i="17"/>
  <c r="A29" i="17"/>
  <c r="B29" i="17"/>
  <c r="A30" i="17"/>
  <c r="B30" i="17"/>
  <c r="A31" i="17"/>
  <c r="B31" i="17"/>
  <c r="A32" i="17"/>
  <c r="B32" i="17"/>
  <c r="A33" i="17"/>
  <c r="B33" i="17"/>
  <c r="A34" i="17"/>
  <c r="B34" i="17"/>
  <c r="A35" i="17"/>
  <c r="B35" i="17"/>
  <c r="A36" i="17"/>
  <c r="B36" i="17"/>
  <c r="A37" i="17"/>
  <c r="B37" i="17"/>
  <c r="A38" i="17"/>
  <c r="B38" i="17"/>
  <c r="A39" i="17"/>
  <c r="B39" i="17"/>
  <c r="A40" i="17"/>
  <c r="B40" i="17"/>
  <c r="A41" i="17"/>
  <c r="B41" i="17"/>
  <c r="A42" i="17"/>
  <c r="B42" i="17"/>
  <c r="A43" i="17"/>
  <c r="B43" i="17"/>
  <c r="A44" i="17"/>
  <c r="B44" i="17"/>
  <c r="A45" i="17"/>
  <c r="B45" i="17"/>
  <c r="A46" i="17"/>
  <c r="B46" i="17"/>
  <c r="A47" i="17"/>
  <c r="B47" i="17"/>
  <c r="A48" i="17"/>
  <c r="B48" i="17"/>
  <c r="A49" i="17"/>
  <c r="B49" i="17"/>
  <c r="A50" i="17"/>
  <c r="B50" i="17"/>
  <c r="A51" i="17"/>
  <c r="B51" i="17"/>
  <c r="A52" i="17"/>
  <c r="B52" i="17"/>
  <c r="A53" i="17"/>
  <c r="B53" i="17"/>
  <c r="A54" i="17"/>
  <c r="B54" i="17"/>
  <c r="A55" i="17"/>
  <c r="B55" i="17"/>
  <c r="A56" i="17"/>
  <c r="B56" i="17"/>
  <c r="A57" i="17"/>
  <c r="B57" i="17"/>
  <c r="A58" i="17"/>
  <c r="B58" i="17"/>
  <c r="A59" i="17"/>
  <c r="B59" i="17"/>
  <c r="A60" i="17"/>
  <c r="B60" i="17"/>
  <c r="A61" i="17"/>
  <c r="B61" i="17"/>
  <c r="A62" i="17"/>
  <c r="B62" i="17"/>
  <c r="A63" i="17"/>
  <c r="B63" i="17"/>
  <c r="A64" i="17"/>
  <c r="B64" i="17"/>
  <c r="A65" i="17"/>
  <c r="B65" i="17"/>
  <c r="A66" i="17"/>
  <c r="B66" i="17"/>
  <c r="A67" i="17"/>
  <c r="B67" i="17"/>
  <c r="A68" i="17"/>
  <c r="B68" i="17"/>
  <c r="A69" i="17"/>
  <c r="B69" i="17"/>
  <c r="A70" i="17"/>
  <c r="B70" i="17"/>
  <c r="A71" i="17"/>
  <c r="B71" i="17"/>
  <c r="A72" i="17"/>
  <c r="B72" i="17"/>
  <c r="A73" i="17"/>
  <c r="B73" i="17"/>
  <c r="A74" i="17"/>
  <c r="B74" i="17"/>
  <c r="A75" i="17"/>
  <c r="B75" i="17"/>
  <c r="A76" i="17"/>
  <c r="B76" i="17"/>
  <c r="A77" i="17"/>
  <c r="B77" i="17"/>
  <c r="A78" i="17"/>
  <c r="B78" i="17"/>
  <c r="A79" i="17"/>
  <c r="B79" i="17"/>
  <c r="A80" i="17"/>
  <c r="B80" i="17"/>
  <c r="A81" i="17"/>
  <c r="B81" i="17"/>
  <c r="A82" i="17"/>
  <c r="B82" i="17"/>
  <c r="A83" i="17"/>
  <c r="B83" i="17"/>
  <c r="A84" i="17"/>
  <c r="B84" i="17"/>
  <c r="A85" i="17"/>
  <c r="B85" i="17"/>
  <c r="A86" i="17"/>
  <c r="B86" i="17"/>
  <c r="A87" i="17"/>
  <c r="B87" i="17"/>
  <c r="A88" i="17"/>
  <c r="B88" i="17"/>
  <c r="A89" i="17"/>
  <c r="B89" i="17"/>
  <c r="A90" i="17"/>
  <c r="B90" i="17"/>
  <c r="A91" i="17"/>
  <c r="B91" i="17"/>
  <c r="A92" i="17"/>
  <c r="B92" i="17"/>
  <c r="A93" i="17"/>
  <c r="B93" i="17"/>
  <c r="A94" i="17"/>
  <c r="B94" i="17"/>
  <c r="A95" i="17"/>
  <c r="B95" i="17"/>
  <c r="A96" i="17"/>
  <c r="B96" i="17"/>
  <c r="A97" i="17"/>
  <c r="B97" i="17"/>
  <c r="A98" i="17"/>
  <c r="B98" i="17"/>
  <c r="A99" i="17"/>
  <c r="B99" i="17"/>
  <c r="A100" i="17"/>
  <c r="B100" i="17"/>
  <c r="A101" i="17"/>
  <c r="B101" i="17"/>
  <c r="A102" i="17"/>
  <c r="B102" i="17"/>
  <c r="A103" i="17"/>
  <c r="B103" i="17"/>
  <c r="A104" i="17"/>
  <c r="B104" i="17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B54" i="18"/>
  <c r="A55" i="18"/>
  <c r="B55" i="18"/>
  <c r="A56" i="18"/>
  <c r="B56" i="18"/>
  <c r="A57" i="18"/>
  <c r="B57" i="18"/>
  <c r="A58" i="18"/>
  <c r="B58" i="18"/>
  <c r="A59" i="18"/>
  <c r="B59" i="18"/>
  <c r="A60" i="18"/>
  <c r="B60" i="18"/>
  <c r="A61" i="18"/>
  <c r="B61" i="18"/>
  <c r="A62" i="18"/>
  <c r="B62" i="18"/>
  <c r="A63" i="18"/>
  <c r="B63" i="18"/>
  <c r="A64" i="18"/>
  <c r="B64" i="18"/>
  <c r="A65" i="18"/>
  <c r="B65" i="18"/>
  <c r="A66" i="18"/>
  <c r="B66" i="18"/>
  <c r="A67" i="18"/>
  <c r="B67" i="18"/>
  <c r="A68" i="18"/>
  <c r="B68" i="18"/>
  <c r="A69" i="18"/>
  <c r="B69" i="18"/>
  <c r="A70" i="18"/>
  <c r="B70" i="18"/>
  <c r="A71" i="18"/>
  <c r="B71" i="18"/>
  <c r="A72" i="18"/>
  <c r="B72" i="18"/>
  <c r="A73" i="18"/>
  <c r="B73" i="18"/>
  <c r="A74" i="18"/>
  <c r="B74" i="18"/>
  <c r="A75" i="18"/>
  <c r="B75" i="18"/>
  <c r="A76" i="18"/>
  <c r="B76" i="18"/>
  <c r="A77" i="18"/>
  <c r="B77" i="18"/>
  <c r="A78" i="18"/>
  <c r="B78" i="18"/>
  <c r="A79" i="18"/>
  <c r="B79" i="18"/>
  <c r="A80" i="18"/>
  <c r="B80" i="18"/>
  <c r="A81" i="18"/>
  <c r="B81" i="18"/>
  <c r="A82" i="18"/>
  <c r="B82" i="18"/>
  <c r="A83" i="18"/>
  <c r="B83" i="18"/>
  <c r="A84" i="18"/>
  <c r="B84" i="18"/>
  <c r="A85" i="18"/>
  <c r="B85" i="18"/>
  <c r="A86" i="18"/>
  <c r="B86" i="18"/>
  <c r="A87" i="18"/>
  <c r="B87" i="18"/>
  <c r="A88" i="18"/>
  <c r="B88" i="18"/>
  <c r="A89" i="18"/>
  <c r="B89" i="18"/>
  <c r="A90" i="18"/>
  <c r="B90" i="18"/>
  <c r="A91" i="18"/>
  <c r="B91" i="18"/>
  <c r="A92" i="18"/>
  <c r="B92" i="18"/>
  <c r="A93" i="18"/>
  <c r="B93" i="18"/>
  <c r="A94" i="18"/>
  <c r="B94" i="18"/>
  <c r="A95" i="18"/>
  <c r="B95" i="18"/>
  <c r="A96" i="18"/>
  <c r="B96" i="18"/>
  <c r="A97" i="18"/>
  <c r="B97" i="18"/>
  <c r="A98" i="18"/>
  <c r="B98" i="18"/>
  <c r="A99" i="18"/>
  <c r="B99" i="18"/>
  <c r="A100" i="18"/>
  <c r="B100" i="18"/>
  <c r="A101" i="18"/>
  <c r="B101" i="18"/>
  <c r="A102" i="18"/>
  <c r="B102" i="18"/>
  <c r="A103" i="18"/>
  <c r="B103" i="18"/>
  <c r="A104" i="18"/>
  <c r="B104" i="18"/>
  <c r="A6" i="19"/>
  <c r="B6" i="19"/>
  <c r="A7" i="19"/>
  <c r="B7" i="19"/>
  <c r="A8" i="19"/>
  <c r="B8" i="19"/>
  <c r="A9" i="19"/>
  <c r="B9" i="19"/>
  <c r="A10" i="19"/>
  <c r="B10" i="19"/>
  <c r="A11" i="19"/>
  <c r="B11" i="19"/>
  <c r="A12" i="19"/>
  <c r="B12" i="19"/>
  <c r="A13" i="19"/>
  <c r="B13" i="19"/>
  <c r="A14" i="19"/>
  <c r="B14" i="19"/>
  <c r="A15" i="19"/>
  <c r="B15" i="19"/>
  <c r="A16" i="19"/>
  <c r="A17" i="19"/>
  <c r="B17" i="19"/>
  <c r="A18" i="19"/>
  <c r="B18" i="19"/>
  <c r="A19" i="19"/>
  <c r="B19" i="19"/>
  <c r="A20" i="19"/>
  <c r="B20" i="19"/>
  <c r="A21" i="19"/>
  <c r="B21" i="19"/>
  <c r="A22" i="19"/>
  <c r="B22" i="19"/>
  <c r="A23" i="19"/>
  <c r="B23" i="19"/>
  <c r="A24" i="19"/>
  <c r="B24" i="19"/>
  <c r="A25" i="19"/>
  <c r="B25" i="19"/>
  <c r="A26" i="19"/>
  <c r="B26" i="19"/>
  <c r="A27" i="19"/>
  <c r="B27" i="19"/>
  <c r="A28" i="19"/>
  <c r="B28" i="19"/>
  <c r="A29" i="19"/>
  <c r="B29" i="19"/>
  <c r="A30" i="19"/>
  <c r="B30" i="19"/>
  <c r="A31" i="19"/>
  <c r="B31" i="19"/>
  <c r="A32" i="19"/>
  <c r="B32" i="19"/>
  <c r="A33" i="19"/>
  <c r="B33" i="19"/>
  <c r="A34" i="19"/>
  <c r="B34" i="19"/>
  <c r="A35" i="19"/>
  <c r="B35" i="19"/>
  <c r="A36" i="19"/>
  <c r="B36" i="19"/>
  <c r="A37" i="19"/>
  <c r="B37" i="19"/>
  <c r="A38" i="19"/>
  <c r="B38" i="19"/>
  <c r="A39" i="19"/>
  <c r="B39" i="19"/>
  <c r="A40" i="19"/>
  <c r="B40" i="19"/>
  <c r="A41" i="19"/>
  <c r="B41" i="19"/>
  <c r="A42" i="19"/>
  <c r="B42" i="19"/>
  <c r="A43" i="19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50" i="19"/>
  <c r="B50" i="19"/>
  <c r="A51" i="19"/>
  <c r="B51" i="19"/>
  <c r="A52" i="19"/>
  <c r="B52" i="19"/>
  <c r="A53" i="19"/>
  <c r="B53" i="19"/>
  <c r="A54" i="19"/>
  <c r="B54" i="19"/>
  <c r="A55" i="19"/>
  <c r="B55" i="19"/>
  <c r="A56" i="19"/>
  <c r="B56" i="19"/>
  <c r="A57" i="19"/>
  <c r="B57" i="19"/>
  <c r="A58" i="19"/>
  <c r="B58" i="19"/>
  <c r="A59" i="19"/>
  <c r="B59" i="19"/>
  <c r="A60" i="19"/>
  <c r="B60" i="19"/>
  <c r="A61" i="19"/>
  <c r="B61" i="19"/>
  <c r="A62" i="19"/>
  <c r="B62" i="19"/>
  <c r="A63" i="19"/>
  <c r="B63" i="19"/>
  <c r="A64" i="19"/>
  <c r="B64" i="19"/>
  <c r="A65" i="19"/>
  <c r="B65" i="19"/>
  <c r="A66" i="19"/>
  <c r="B66" i="19"/>
  <c r="A67" i="19"/>
  <c r="B67" i="19"/>
  <c r="A68" i="19"/>
  <c r="B68" i="19"/>
  <c r="A69" i="19"/>
  <c r="B69" i="19"/>
  <c r="A70" i="19"/>
  <c r="B70" i="19"/>
  <c r="A71" i="19"/>
  <c r="B71" i="19"/>
  <c r="A72" i="19"/>
  <c r="B72" i="19"/>
  <c r="A73" i="19"/>
  <c r="B73" i="19"/>
  <c r="A74" i="19"/>
  <c r="B74" i="19"/>
  <c r="A75" i="19"/>
  <c r="B75" i="19"/>
  <c r="A76" i="19"/>
  <c r="B76" i="19"/>
  <c r="A77" i="19"/>
  <c r="B77" i="19"/>
  <c r="A78" i="19"/>
  <c r="B78" i="19"/>
  <c r="A79" i="19"/>
  <c r="B79" i="19"/>
  <c r="A80" i="19"/>
  <c r="B80" i="19"/>
  <c r="A81" i="19"/>
  <c r="B81" i="19"/>
  <c r="A82" i="19"/>
  <c r="B82" i="19"/>
  <c r="A83" i="19"/>
  <c r="B83" i="19"/>
  <c r="A84" i="19"/>
  <c r="B84" i="19"/>
  <c r="A85" i="19"/>
  <c r="B85" i="19"/>
  <c r="A86" i="19"/>
  <c r="B86" i="19"/>
  <c r="A87" i="19"/>
  <c r="B87" i="19"/>
  <c r="A88" i="19"/>
  <c r="B88" i="19"/>
  <c r="A89" i="19"/>
  <c r="B89" i="19"/>
  <c r="A90" i="19"/>
  <c r="B90" i="19"/>
  <c r="A91" i="19"/>
  <c r="B91" i="19"/>
  <c r="A92" i="19"/>
  <c r="B92" i="19"/>
  <c r="A93" i="19"/>
  <c r="B93" i="19"/>
  <c r="A94" i="19"/>
  <c r="B94" i="19"/>
  <c r="A95" i="19"/>
  <c r="B95" i="19"/>
  <c r="A96" i="19"/>
  <c r="B96" i="19"/>
  <c r="A97" i="19"/>
  <c r="B97" i="19"/>
  <c r="A98" i="19"/>
  <c r="B98" i="19"/>
  <c r="A99" i="19"/>
  <c r="B99" i="19"/>
  <c r="A100" i="19"/>
  <c r="B100" i="19"/>
  <c r="A101" i="19"/>
  <c r="B101" i="19"/>
  <c r="A102" i="19"/>
  <c r="B102" i="19"/>
  <c r="A103" i="19"/>
  <c r="B103" i="19"/>
  <c r="A104" i="19"/>
  <c r="B104" i="19"/>
  <c r="A6" i="20"/>
  <c r="B6" i="20"/>
  <c r="A7" i="20"/>
  <c r="B7" i="20"/>
  <c r="A8" i="20"/>
  <c r="B8" i="20"/>
  <c r="A9" i="20"/>
  <c r="B9" i="20"/>
  <c r="A10" i="20"/>
  <c r="B10" i="20"/>
  <c r="A11" i="20"/>
  <c r="B11" i="20"/>
  <c r="A12" i="20"/>
  <c r="B12" i="20"/>
  <c r="A13" i="20"/>
  <c r="B13" i="20"/>
  <c r="A14" i="20"/>
  <c r="B14" i="20"/>
  <c r="A15" i="20"/>
  <c r="A16" i="20"/>
  <c r="B16" i="20"/>
  <c r="A17" i="20"/>
  <c r="B17" i="20"/>
  <c r="A18" i="20"/>
  <c r="B18" i="20"/>
  <c r="A19" i="20"/>
  <c r="B19" i="20"/>
  <c r="A20" i="20"/>
  <c r="B20" i="20"/>
  <c r="A21" i="20"/>
  <c r="B21" i="20"/>
  <c r="A22" i="20"/>
  <c r="B22" i="20"/>
  <c r="A23" i="20"/>
  <c r="B23" i="20"/>
  <c r="A24" i="20"/>
  <c r="B24" i="20"/>
  <c r="A25" i="20"/>
  <c r="B25" i="20"/>
  <c r="A26" i="20"/>
  <c r="B26" i="20"/>
  <c r="A27" i="20"/>
  <c r="B27" i="20"/>
  <c r="A28" i="20"/>
  <c r="B28" i="20"/>
  <c r="A29" i="20"/>
  <c r="B29" i="20"/>
  <c r="A30" i="20"/>
  <c r="B30" i="20"/>
  <c r="A31" i="20"/>
  <c r="B31" i="20"/>
  <c r="A32" i="20"/>
  <c r="B32" i="20"/>
  <c r="A33" i="20"/>
  <c r="B33" i="20"/>
  <c r="A34" i="20"/>
  <c r="B34" i="20"/>
  <c r="A35" i="20"/>
  <c r="B35" i="20"/>
  <c r="A36" i="20"/>
  <c r="B36" i="20"/>
  <c r="A37" i="20"/>
  <c r="B37" i="20"/>
  <c r="A38" i="20"/>
  <c r="B38" i="20"/>
  <c r="A39" i="20"/>
  <c r="B39" i="20"/>
  <c r="A40" i="20"/>
  <c r="B40" i="20"/>
  <c r="A41" i="20"/>
  <c r="B41" i="20"/>
  <c r="A42" i="20"/>
  <c r="B42" i="20"/>
  <c r="A43" i="20"/>
  <c r="B43" i="20"/>
  <c r="A44" i="20"/>
  <c r="B44" i="20"/>
  <c r="A45" i="20"/>
  <c r="B45" i="20"/>
  <c r="A46" i="20"/>
  <c r="B46" i="20"/>
  <c r="A47" i="20"/>
  <c r="B47" i="20"/>
  <c r="A48" i="20"/>
  <c r="B48" i="20"/>
  <c r="A49" i="20"/>
  <c r="B49" i="20"/>
  <c r="A50" i="20"/>
  <c r="B50" i="20"/>
  <c r="A51" i="20"/>
  <c r="B51" i="20"/>
  <c r="A52" i="20"/>
  <c r="B52" i="20"/>
  <c r="A53" i="20"/>
  <c r="B53" i="20"/>
  <c r="A54" i="20"/>
  <c r="B54" i="20"/>
  <c r="A55" i="20"/>
  <c r="B55" i="20"/>
  <c r="A56" i="20"/>
  <c r="B56" i="20"/>
  <c r="A57" i="20"/>
  <c r="B57" i="20"/>
  <c r="A58" i="20"/>
  <c r="B58" i="20"/>
  <c r="A59" i="20"/>
  <c r="B59" i="20"/>
  <c r="A60" i="20"/>
  <c r="B60" i="20"/>
  <c r="A61" i="20"/>
  <c r="B61" i="20"/>
  <c r="A62" i="20"/>
  <c r="B62" i="20"/>
  <c r="A63" i="20"/>
  <c r="B63" i="20"/>
  <c r="A64" i="20"/>
  <c r="B64" i="20"/>
  <c r="A65" i="20"/>
  <c r="B65" i="20"/>
  <c r="A66" i="20"/>
  <c r="B66" i="20"/>
  <c r="A67" i="20"/>
  <c r="B67" i="20"/>
  <c r="A68" i="20"/>
  <c r="B68" i="20"/>
  <c r="A69" i="20"/>
  <c r="B69" i="20"/>
  <c r="A70" i="20"/>
  <c r="B70" i="20"/>
  <c r="A71" i="20"/>
  <c r="B71" i="20"/>
  <c r="A72" i="20"/>
  <c r="B72" i="20"/>
  <c r="A73" i="20"/>
  <c r="B73" i="20"/>
  <c r="A74" i="20"/>
  <c r="B74" i="20"/>
  <c r="A75" i="20"/>
  <c r="B75" i="20"/>
  <c r="A76" i="20"/>
  <c r="B76" i="20"/>
  <c r="A77" i="20"/>
  <c r="B77" i="20"/>
  <c r="A78" i="20"/>
  <c r="B78" i="20"/>
  <c r="A79" i="20"/>
  <c r="B79" i="20"/>
  <c r="A80" i="20"/>
  <c r="B80" i="20"/>
  <c r="A81" i="20"/>
  <c r="B81" i="20"/>
  <c r="A82" i="20"/>
  <c r="B82" i="20"/>
  <c r="A83" i="20"/>
  <c r="B83" i="20"/>
  <c r="A84" i="20"/>
  <c r="B84" i="20"/>
  <c r="A85" i="20"/>
  <c r="B85" i="20"/>
  <c r="A86" i="20"/>
  <c r="B86" i="20"/>
  <c r="A87" i="20"/>
  <c r="B87" i="20"/>
  <c r="A88" i="20"/>
  <c r="B88" i="20"/>
  <c r="A89" i="20"/>
  <c r="B89" i="20"/>
  <c r="A90" i="20"/>
  <c r="B90" i="20"/>
  <c r="A91" i="20"/>
  <c r="B91" i="20"/>
  <c r="A92" i="20"/>
  <c r="B92" i="20"/>
  <c r="A93" i="20"/>
  <c r="B93" i="20"/>
  <c r="A94" i="20"/>
  <c r="B94" i="20"/>
  <c r="A95" i="20"/>
  <c r="B95" i="20"/>
  <c r="A96" i="20"/>
  <c r="B96" i="20"/>
  <c r="A97" i="20"/>
  <c r="B97" i="20"/>
  <c r="A98" i="20"/>
  <c r="B98" i="20"/>
  <c r="A99" i="20"/>
  <c r="B99" i="20"/>
  <c r="A100" i="20"/>
  <c r="B100" i="20"/>
  <c r="A101" i="20"/>
  <c r="B101" i="20"/>
  <c r="A102" i="20"/>
  <c r="B102" i="20"/>
  <c r="A103" i="20"/>
  <c r="B103" i="20"/>
  <c r="A104" i="20"/>
  <c r="B104" i="20"/>
  <c r="A6" i="21"/>
  <c r="B6" i="21"/>
  <c r="A7" i="21"/>
  <c r="B7" i="21"/>
  <c r="A8" i="21"/>
  <c r="B8" i="21"/>
  <c r="A9" i="21"/>
  <c r="B9" i="21"/>
  <c r="A10" i="21"/>
  <c r="B10" i="21"/>
  <c r="A11" i="21"/>
  <c r="B11" i="21"/>
  <c r="A12" i="21"/>
  <c r="B12" i="21"/>
  <c r="A13" i="21"/>
  <c r="B13" i="21"/>
  <c r="A14" i="21"/>
  <c r="B14" i="21"/>
  <c r="A15" i="21"/>
  <c r="B15" i="21"/>
  <c r="A16" i="21"/>
  <c r="B16" i="21"/>
  <c r="A17" i="21"/>
  <c r="B17" i="21"/>
  <c r="A18" i="21"/>
  <c r="B18" i="21"/>
  <c r="A19" i="21"/>
  <c r="B19" i="21"/>
  <c r="A20" i="21"/>
  <c r="B20" i="21"/>
  <c r="A21" i="21"/>
  <c r="B21" i="21"/>
  <c r="A22" i="21"/>
  <c r="B22" i="21"/>
  <c r="A23" i="21"/>
  <c r="B23" i="21"/>
  <c r="A24" i="21"/>
  <c r="B24" i="21"/>
  <c r="A25" i="21"/>
  <c r="B25" i="21"/>
  <c r="A26" i="21"/>
  <c r="B26" i="21"/>
  <c r="A27" i="21"/>
  <c r="B27" i="21"/>
  <c r="A28" i="21"/>
  <c r="B28" i="21"/>
  <c r="A29" i="21"/>
  <c r="B29" i="21"/>
  <c r="A30" i="21"/>
  <c r="B30" i="21"/>
  <c r="A31" i="21"/>
  <c r="B31" i="21"/>
  <c r="A32" i="21"/>
  <c r="B32" i="21"/>
  <c r="A33" i="21"/>
  <c r="B33" i="21"/>
  <c r="A34" i="21"/>
  <c r="B34" i="21"/>
  <c r="A35" i="21"/>
  <c r="B35" i="21"/>
  <c r="A36" i="21"/>
  <c r="B36" i="21"/>
  <c r="A37" i="21"/>
  <c r="B37" i="21"/>
  <c r="A38" i="21"/>
  <c r="B38" i="21"/>
  <c r="A39" i="21"/>
  <c r="B39" i="21"/>
  <c r="A40" i="21"/>
  <c r="B40" i="21"/>
  <c r="A41" i="21"/>
  <c r="B41" i="21"/>
  <c r="A42" i="21"/>
  <c r="B42" i="21"/>
  <c r="A43" i="21"/>
  <c r="B43" i="21"/>
  <c r="A44" i="21"/>
  <c r="B44" i="21"/>
  <c r="A45" i="21"/>
  <c r="B45" i="21"/>
  <c r="A46" i="21"/>
  <c r="B46" i="21"/>
  <c r="A47" i="21"/>
  <c r="B47" i="21"/>
  <c r="A48" i="21"/>
  <c r="B48" i="21"/>
  <c r="A49" i="21"/>
  <c r="B49" i="21"/>
  <c r="A50" i="21"/>
  <c r="B50" i="21"/>
  <c r="A51" i="21"/>
  <c r="B51" i="21"/>
  <c r="A52" i="21"/>
  <c r="B52" i="21"/>
  <c r="A53" i="21"/>
  <c r="B53" i="21"/>
  <c r="A54" i="21"/>
  <c r="B54" i="21"/>
  <c r="A55" i="21"/>
  <c r="B55" i="21"/>
  <c r="A56" i="21"/>
  <c r="B56" i="21"/>
  <c r="A57" i="21"/>
  <c r="B57" i="21"/>
  <c r="A58" i="21"/>
  <c r="B58" i="21"/>
  <c r="A59" i="21"/>
  <c r="B59" i="21"/>
  <c r="A60" i="21"/>
  <c r="B60" i="21"/>
  <c r="A61" i="21"/>
  <c r="B61" i="21"/>
  <c r="A62" i="21"/>
  <c r="A63" i="21"/>
  <c r="B63" i="21"/>
  <c r="A64" i="21"/>
  <c r="B64" i="21"/>
  <c r="A65" i="21"/>
  <c r="B65" i="21"/>
  <c r="A66" i="21"/>
  <c r="B66" i="21"/>
  <c r="A67" i="21"/>
  <c r="B67" i="21"/>
  <c r="A68" i="21"/>
  <c r="B68" i="21"/>
  <c r="A69" i="21"/>
  <c r="B69" i="21"/>
  <c r="A70" i="21"/>
  <c r="B70" i="21"/>
  <c r="A71" i="21"/>
  <c r="B71" i="21"/>
  <c r="A72" i="21"/>
  <c r="B72" i="21"/>
  <c r="A73" i="21"/>
  <c r="B73" i="21"/>
  <c r="A74" i="21"/>
  <c r="B74" i="21"/>
  <c r="A75" i="21"/>
  <c r="B75" i="21"/>
  <c r="A76" i="21"/>
  <c r="B76" i="21"/>
  <c r="A77" i="21"/>
  <c r="B77" i="21"/>
  <c r="A78" i="21"/>
  <c r="B78" i="21"/>
  <c r="A79" i="21"/>
  <c r="B79" i="21"/>
  <c r="A80" i="21"/>
  <c r="B80" i="21"/>
  <c r="A81" i="21"/>
  <c r="B81" i="21"/>
  <c r="A82" i="21"/>
  <c r="B82" i="21"/>
  <c r="A83" i="21"/>
  <c r="B83" i="21"/>
  <c r="A84" i="21"/>
  <c r="B84" i="21"/>
  <c r="A85" i="21"/>
  <c r="B85" i="21"/>
  <c r="A86" i="21"/>
  <c r="B86" i="21"/>
  <c r="A87" i="21"/>
  <c r="B87" i="21"/>
  <c r="A88" i="21"/>
  <c r="B88" i="21"/>
  <c r="A89" i="21"/>
  <c r="B89" i="21"/>
  <c r="A90" i="21"/>
  <c r="B90" i="21"/>
  <c r="A91" i="21"/>
  <c r="B91" i="21"/>
  <c r="A92" i="21"/>
  <c r="B92" i="21"/>
  <c r="A93" i="21"/>
  <c r="B93" i="21"/>
  <c r="A94" i="21"/>
  <c r="B94" i="21"/>
  <c r="A95" i="21"/>
  <c r="B95" i="21"/>
  <c r="A96" i="21"/>
  <c r="B96" i="21"/>
  <c r="A97" i="21"/>
  <c r="B97" i="21"/>
  <c r="A98" i="21"/>
  <c r="B98" i="21"/>
  <c r="A99" i="21"/>
  <c r="B99" i="21"/>
  <c r="A100" i="21"/>
  <c r="B100" i="21"/>
  <c r="A101" i="21"/>
  <c r="B101" i="21"/>
  <c r="A102" i="21"/>
  <c r="B102" i="21"/>
  <c r="A103" i="21"/>
  <c r="B103" i="21"/>
  <c r="A104" i="21"/>
  <c r="B104" i="21"/>
  <c r="A6" i="22"/>
  <c r="B6" i="22"/>
  <c r="A7" i="22"/>
  <c r="B7" i="22"/>
  <c r="A8" i="22"/>
  <c r="B8" i="22"/>
  <c r="A9" i="22"/>
  <c r="B9" i="22"/>
  <c r="A10" i="22"/>
  <c r="B10" i="22"/>
  <c r="A11" i="22"/>
  <c r="B11" i="22"/>
  <c r="A12" i="22"/>
  <c r="B12" i="22"/>
  <c r="A13" i="22"/>
  <c r="B13" i="22"/>
  <c r="A14" i="22"/>
  <c r="B14" i="22"/>
  <c r="A15" i="22"/>
  <c r="B15" i="22"/>
  <c r="A16" i="22"/>
  <c r="B16" i="22"/>
  <c r="A17" i="22"/>
  <c r="B17" i="22"/>
  <c r="A18" i="22"/>
  <c r="B18" i="22"/>
  <c r="A19" i="22"/>
  <c r="B19" i="22"/>
  <c r="A20" i="22"/>
  <c r="B20" i="22"/>
  <c r="A21" i="22"/>
  <c r="B21" i="22"/>
  <c r="A22" i="22"/>
  <c r="B22" i="22"/>
  <c r="A23" i="22"/>
  <c r="B23" i="22"/>
  <c r="A24" i="22"/>
  <c r="B24" i="22"/>
  <c r="A25" i="22"/>
  <c r="B25" i="22"/>
  <c r="A26" i="22"/>
  <c r="B26" i="22"/>
  <c r="A27" i="22"/>
  <c r="B27" i="22"/>
  <c r="A28" i="22"/>
  <c r="B28" i="22"/>
  <c r="A29" i="22"/>
  <c r="B29" i="22"/>
  <c r="A30" i="22"/>
  <c r="B30" i="22"/>
  <c r="A31" i="22"/>
  <c r="B31" i="22"/>
  <c r="A32" i="22"/>
  <c r="B32" i="22"/>
  <c r="A33" i="22"/>
  <c r="B33" i="22"/>
  <c r="A34" i="22"/>
  <c r="B34" i="22"/>
  <c r="A35" i="22"/>
  <c r="B35" i="22"/>
  <c r="A36" i="22"/>
  <c r="B36" i="22"/>
  <c r="A37" i="22"/>
  <c r="B37" i="22"/>
  <c r="A38" i="22"/>
  <c r="B38" i="22"/>
  <c r="A39" i="22"/>
  <c r="B39" i="22"/>
  <c r="A40" i="22"/>
  <c r="B40" i="22"/>
  <c r="A41" i="22"/>
  <c r="B41" i="22"/>
  <c r="A42" i="22"/>
  <c r="B42" i="22"/>
  <c r="A43" i="22"/>
  <c r="B43" i="22"/>
  <c r="A44" i="22"/>
  <c r="B44" i="22"/>
  <c r="A45" i="22"/>
  <c r="B45" i="22"/>
  <c r="A46" i="22"/>
  <c r="B46" i="22"/>
  <c r="A47" i="22"/>
  <c r="B47" i="22"/>
  <c r="A48" i="22"/>
  <c r="B48" i="22"/>
  <c r="A49" i="22"/>
  <c r="B49" i="22"/>
  <c r="A50" i="22"/>
  <c r="B50" i="22"/>
  <c r="A51" i="22"/>
  <c r="B51" i="22"/>
  <c r="A52" i="22"/>
  <c r="B52" i="22"/>
  <c r="A53" i="22"/>
  <c r="B53" i="22"/>
  <c r="A54" i="22"/>
  <c r="B54" i="22"/>
  <c r="A55" i="22"/>
  <c r="B55" i="22"/>
  <c r="A56" i="22"/>
  <c r="B56" i="22"/>
  <c r="A57" i="22"/>
  <c r="B57" i="22"/>
  <c r="A58" i="22"/>
  <c r="B58" i="22"/>
  <c r="A59" i="22"/>
  <c r="B59" i="22"/>
  <c r="A60" i="22"/>
  <c r="B60" i="22"/>
  <c r="A61" i="22"/>
  <c r="B61" i="22"/>
  <c r="A62" i="22"/>
  <c r="B62" i="22"/>
  <c r="A63" i="22"/>
  <c r="B63" i="22"/>
  <c r="A64" i="22"/>
  <c r="B64" i="22"/>
  <c r="A65" i="22"/>
  <c r="B65" i="22"/>
  <c r="A66" i="22"/>
  <c r="B66" i="22"/>
  <c r="A67" i="22"/>
  <c r="B67" i="22"/>
  <c r="A68" i="22"/>
  <c r="B68" i="22"/>
  <c r="A69" i="22"/>
  <c r="B69" i="22"/>
  <c r="A70" i="22"/>
  <c r="B70" i="22"/>
  <c r="A71" i="22"/>
  <c r="B71" i="22"/>
  <c r="A72" i="22"/>
  <c r="B72" i="22"/>
  <c r="A73" i="22"/>
  <c r="B73" i="22"/>
  <c r="A74" i="22"/>
  <c r="B74" i="22"/>
  <c r="A75" i="22"/>
  <c r="B75" i="22"/>
  <c r="A76" i="22"/>
  <c r="B76" i="22"/>
  <c r="A77" i="22"/>
  <c r="B77" i="22"/>
  <c r="A78" i="22"/>
  <c r="B78" i="22"/>
  <c r="A79" i="22"/>
  <c r="B79" i="22"/>
  <c r="A80" i="22"/>
  <c r="B80" i="22"/>
  <c r="A81" i="22"/>
  <c r="B81" i="22"/>
  <c r="A82" i="22"/>
  <c r="B82" i="22"/>
  <c r="A83" i="22"/>
  <c r="B83" i="22"/>
  <c r="A84" i="22"/>
  <c r="B84" i="22"/>
  <c r="A85" i="22"/>
  <c r="B85" i="22"/>
  <c r="A86" i="22"/>
  <c r="B86" i="22"/>
  <c r="A87" i="22"/>
  <c r="B87" i="22"/>
  <c r="A88" i="22"/>
  <c r="B88" i="22"/>
  <c r="A89" i="22"/>
  <c r="B89" i="22"/>
  <c r="A90" i="22"/>
  <c r="B90" i="22"/>
  <c r="A91" i="22"/>
  <c r="B91" i="22"/>
  <c r="A92" i="22"/>
  <c r="B92" i="22"/>
  <c r="A93" i="22"/>
  <c r="B93" i="22"/>
  <c r="A94" i="22"/>
  <c r="B94" i="22"/>
  <c r="A95" i="22"/>
  <c r="B95" i="22"/>
  <c r="A96" i="22"/>
  <c r="B96" i="22"/>
  <c r="A97" i="22"/>
  <c r="B97" i="22"/>
  <c r="A98" i="22"/>
  <c r="B98" i="22"/>
  <c r="A99" i="22"/>
  <c r="B99" i="22"/>
  <c r="A100" i="22"/>
  <c r="B100" i="22"/>
  <c r="A101" i="22"/>
  <c r="B101" i="22"/>
  <c r="A102" i="22"/>
  <c r="B102" i="22"/>
  <c r="A103" i="22"/>
  <c r="B103" i="22"/>
  <c r="A104" i="22"/>
  <c r="B104" i="22"/>
  <c r="A6" i="23"/>
  <c r="B6" i="23"/>
  <c r="A7" i="23"/>
  <c r="B7" i="23"/>
  <c r="A8" i="23"/>
  <c r="B8" i="23"/>
  <c r="A9" i="23"/>
  <c r="B9" i="23"/>
  <c r="A10" i="23"/>
  <c r="B10" i="23"/>
  <c r="A11" i="23"/>
  <c r="B11" i="23"/>
  <c r="A12" i="23"/>
  <c r="B12" i="23"/>
  <c r="A13" i="23"/>
  <c r="B13" i="23"/>
  <c r="A14" i="23"/>
  <c r="B14" i="23"/>
  <c r="A15" i="23"/>
  <c r="B15" i="23"/>
  <c r="A16" i="23"/>
  <c r="B16" i="23"/>
  <c r="A17" i="23"/>
  <c r="B17" i="23"/>
  <c r="A18" i="23"/>
  <c r="B18" i="23"/>
  <c r="A19" i="23"/>
  <c r="B19" i="23"/>
  <c r="A20" i="23"/>
  <c r="B20" i="23"/>
  <c r="A21" i="23"/>
  <c r="B21" i="23"/>
  <c r="A22" i="23"/>
  <c r="B22" i="23"/>
  <c r="A23" i="23"/>
  <c r="B23" i="23"/>
  <c r="A24" i="23"/>
  <c r="B24" i="23"/>
  <c r="A25" i="23"/>
  <c r="B25" i="23"/>
  <c r="A26" i="23"/>
  <c r="B26" i="23"/>
  <c r="A27" i="23"/>
  <c r="B27" i="23"/>
  <c r="A28" i="23"/>
  <c r="B28" i="23"/>
  <c r="A29" i="23"/>
  <c r="B29" i="23"/>
  <c r="A30" i="23"/>
  <c r="B30" i="23"/>
  <c r="A31" i="23"/>
  <c r="B31" i="23"/>
  <c r="A32" i="23"/>
  <c r="B32" i="23"/>
  <c r="A33" i="23"/>
  <c r="B33" i="23"/>
  <c r="A34" i="23"/>
  <c r="B34" i="23"/>
  <c r="A35" i="23"/>
  <c r="B35" i="23"/>
  <c r="A36" i="23"/>
  <c r="B36" i="23"/>
  <c r="A37" i="23"/>
  <c r="B37" i="23"/>
  <c r="A38" i="23"/>
  <c r="B38" i="23"/>
  <c r="A39" i="23"/>
  <c r="B39" i="23"/>
  <c r="A40" i="23"/>
  <c r="B40" i="23"/>
  <c r="A41" i="23"/>
  <c r="B41" i="23"/>
  <c r="A42" i="23"/>
  <c r="B42" i="23"/>
  <c r="A43" i="23"/>
  <c r="B43" i="23"/>
  <c r="A44" i="23"/>
  <c r="B44" i="23"/>
  <c r="A45" i="23"/>
  <c r="B45" i="23"/>
  <c r="A46" i="23"/>
  <c r="B46" i="23"/>
  <c r="A47" i="23"/>
  <c r="B47" i="23"/>
  <c r="A48" i="23"/>
  <c r="B48" i="23"/>
  <c r="A49" i="23"/>
  <c r="B49" i="23"/>
  <c r="A50" i="23"/>
  <c r="B50" i="23"/>
  <c r="A51" i="23"/>
  <c r="B51" i="23"/>
  <c r="A52" i="23"/>
  <c r="B52" i="23"/>
  <c r="A53" i="23"/>
  <c r="B53" i="23"/>
  <c r="A54" i="23"/>
  <c r="B54" i="23"/>
  <c r="A55" i="23"/>
  <c r="B55" i="23"/>
  <c r="A56" i="23"/>
  <c r="B56" i="23"/>
  <c r="A57" i="23"/>
  <c r="B57" i="23"/>
  <c r="A58" i="23"/>
  <c r="B58" i="23"/>
  <c r="A59" i="23"/>
  <c r="B59" i="23"/>
  <c r="A60" i="23"/>
  <c r="B60" i="23"/>
  <c r="A61" i="23"/>
  <c r="B61" i="23"/>
  <c r="A62" i="23"/>
  <c r="B62" i="23"/>
  <c r="A63" i="23"/>
  <c r="B63" i="23"/>
  <c r="A64" i="23"/>
  <c r="B64" i="23"/>
  <c r="A65" i="23"/>
  <c r="B65" i="23"/>
  <c r="A66" i="23"/>
  <c r="B66" i="23"/>
  <c r="A67" i="23"/>
  <c r="B67" i="23"/>
  <c r="A68" i="23"/>
  <c r="B68" i="23"/>
  <c r="A69" i="23"/>
  <c r="B69" i="23"/>
  <c r="A70" i="23"/>
  <c r="B70" i="23"/>
  <c r="A71" i="23"/>
  <c r="B71" i="23"/>
  <c r="A72" i="23"/>
  <c r="B72" i="23"/>
  <c r="A73" i="23"/>
  <c r="B73" i="23"/>
  <c r="A74" i="23"/>
  <c r="B74" i="23"/>
  <c r="A75" i="23"/>
  <c r="B75" i="23"/>
  <c r="A76" i="23"/>
  <c r="B76" i="23"/>
  <c r="A77" i="23"/>
  <c r="B77" i="23"/>
  <c r="A78" i="23"/>
  <c r="B78" i="23"/>
  <c r="A79" i="23"/>
  <c r="B79" i="23"/>
  <c r="A80" i="23"/>
  <c r="B80" i="23"/>
  <c r="A81" i="23"/>
  <c r="B81" i="23"/>
  <c r="A82" i="23"/>
  <c r="B82" i="23"/>
  <c r="A83" i="23"/>
  <c r="B83" i="23"/>
  <c r="A84" i="23"/>
  <c r="B84" i="23"/>
  <c r="A85" i="23"/>
  <c r="B85" i="23"/>
  <c r="A86" i="23"/>
  <c r="B86" i="23"/>
  <c r="A87" i="23"/>
  <c r="B87" i="23"/>
  <c r="A88" i="23"/>
  <c r="B88" i="23"/>
  <c r="A89" i="23"/>
  <c r="B89" i="23"/>
  <c r="A90" i="23"/>
  <c r="B90" i="23"/>
  <c r="A91" i="23"/>
  <c r="B91" i="23"/>
  <c r="A92" i="23"/>
  <c r="B92" i="23"/>
  <c r="A93" i="23"/>
  <c r="B93" i="23"/>
  <c r="A94" i="23"/>
  <c r="B94" i="23"/>
  <c r="A95" i="23"/>
  <c r="B95" i="23"/>
  <c r="A96" i="23"/>
  <c r="B96" i="23"/>
  <c r="A97" i="23"/>
  <c r="B97" i="23"/>
  <c r="A98" i="23"/>
  <c r="B98" i="23"/>
  <c r="A99" i="23"/>
  <c r="B99" i="23"/>
  <c r="A100" i="23"/>
  <c r="B100" i="23"/>
  <c r="A101" i="23"/>
  <c r="B101" i="23"/>
  <c r="A102" i="23"/>
  <c r="B102" i="23"/>
  <c r="A103" i="23"/>
  <c r="B103" i="23"/>
  <c r="A104" i="23"/>
  <c r="B104" i="23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A42" i="24"/>
  <c r="B42" i="24"/>
  <c r="A43" i="24"/>
  <c r="B43" i="24"/>
  <c r="A44" i="24"/>
  <c r="B44" i="24"/>
  <c r="A45" i="24"/>
  <c r="B45" i="24"/>
  <c r="A46" i="24"/>
  <c r="B46" i="24"/>
  <c r="A47" i="24"/>
  <c r="B47" i="24"/>
  <c r="A48" i="24"/>
  <c r="B48" i="24"/>
  <c r="A49" i="24"/>
  <c r="B49" i="24"/>
  <c r="A50" i="24"/>
  <c r="B50" i="24"/>
  <c r="A51" i="24"/>
  <c r="B51" i="24"/>
  <c r="A52" i="24"/>
  <c r="B52" i="24"/>
  <c r="A53" i="24"/>
  <c r="B53" i="24"/>
  <c r="A54" i="24"/>
  <c r="B54" i="24"/>
  <c r="A55" i="24"/>
  <c r="B55" i="24"/>
  <c r="A56" i="24"/>
  <c r="B56" i="24"/>
  <c r="A57" i="24"/>
  <c r="B57" i="24"/>
  <c r="A58" i="24"/>
  <c r="B58" i="24"/>
  <c r="A59" i="24"/>
  <c r="B59" i="24"/>
  <c r="A60" i="24"/>
  <c r="B60" i="24"/>
  <c r="A61" i="24"/>
  <c r="B61" i="24"/>
  <c r="A62" i="24"/>
  <c r="B62" i="24"/>
  <c r="A63" i="24"/>
  <c r="B63" i="24"/>
  <c r="A64" i="24"/>
  <c r="B64" i="24"/>
  <c r="A65" i="24"/>
  <c r="B65" i="24"/>
  <c r="A66" i="24"/>
  <c r="B66" i="24"/>
  <c r="A67" i="24"/>
  <c r="B67" i="24"/>
  <c r="A68" i="24"/>
  <c r="B68" i="24"/>
  <c r="A69" i="24"/>
  <c r="B69" i="24"/>
  <c r="A70" i="24"/>
  <c r="B70" i="24"/>
  <c r="A71" i="24"/>
  <c r="B71" i="24"/>
  <c r="A72" i="24"/>
  <c r="B72" i="24"/>
  <c r="A73" i="24"/>
  <c r="B73" i="24"/>
  <c r="A74" i="24"/>
  <c r="B74" i="24"/>
  <c r="A75" i="24"/>
  <c r="B75" i="24"/>
  <c r="A76" i="24"/>
  <c r="B76" i="24"/>
  <c r="A77" i="24"/>
  <c r="B77" i="24"/>
  <c r="A78" i="24"/>
  <c r="B78" i="24"/>
  <c r="A79" i="24"/>
  <c r="B79" i="24"/>
  <c r="A80" i="24"/>
  <c r="B80" i="24"/>
  <c r="A81" i="24"/>
  <c r="B81" i="24"/>
  <c r="A82" i="24"/>
  <c r="B82" i="24"/>
  <c r="A83" i="24"/>
  <c r="B83" i="24"/>
  <c r="A84" i="24"/>
  <c r="B84" i="24"/>
  <c r="A85" i="24"/>
  <c r="B85" i="24"/>
  <c r="A86" i="24"/>
  <c r="B86" i="24"/>
  <c r="A87" i="24"/>
  <c r="B87" i="24"/>
  <c r="A88" i="24"/>
  <c r="B88" i="24"/>
  <c r="A89" i="24"/>
  <c r="B89" i="24"/>
  <c r="A90" i="24"/>
  <c r="B90" i="24"/>
  <c r="A91" i="24"/>
  <c r="B91" i="24"/>
  <c r="A92" i="24"/>
  <c r="B92" i="24"/>
  <c r="A93" i="24"/>
  <c r="B93" i="24"/>
  <c r="A94" i="24"/>
  <c r="B94" i="24"/>
  <c r="A95" i="24"/>
  <c r="B95" i="24"/>
  <c r="A96" i="24"/>
  <c r="B96" i="24"/>
  <c r="A97" i="24"/>
  <c r="B97" i="24"/>
  <c r="A98" i="24"/>
  <c r="B98" i="24"/>
  <c r="A99" i="24"/>
  <c r="B99" i="24"/>
  <c r="A100" i="24"/>
  <c r="B100" i="24"/>
  <c r="A101" i="24"/>
  <c r="B101" i="24"/>
  <c r="A102" i="24"/>
  <c r="B102" i="24"/>
  <c r="A103" i="24"/>
  <c r="B103" i="24"/>
  <c r="A104" i="24"/>
  <c r="B104" i="24"/>
  <c r="A6" i="25"/>
  <c r="B6" i="25"/>
  <c r="A7" i="25"/>
  <c r="B7" i="25"/>
  <c r="A8" i="25"/>
  <c r="B8" i="25"/>
  <c r="A9" i="25"/>
  <c r="B9" i="25"/>
  <c r="A10" i="25"/>
  <c r="B10" i="25"/>
  <c r="A11" i="25"/>
  <c r="B11" i="25"/>
  <c r="A12" i="25"/>
  <c r="B12" i="25"/>
  <c r="A13" i="25"/>
  <c r="B13" i="25"/>
  <c r="A14" i="25"/>
  <c r="B14" i="25"/>
  <c r="A15" i="25"/>
  <c r="B15" i="25"/>
  <c r="A16" i="25"/>
  <c r="B16" i="25"/>
  <c r="A17" i="25"/>
  <c r="B17" i="25"/>
  <c r="A18" i="25"/>
  <c r="B18" i="25"/>
  <c r="A19" i="25"/>
  <c r="B19" i="25"/>
  <c r="A20" i="25"/>
  <c r="B20" i="25"/>
  <c r="A21" i="25"/>
  <c r="B21" i="25"/>
  <c r="A22" i="25"/>
  <c r="B22" i="25"/>
  <c r="A23" i="25"/>
  <c r="B23" i="25"/>
  <c r="A24" i="25"/>
  <c r="B24" i="25"/>
  <c r="A25" i="25"/>
  <c r="B25" i="25"/>
  <c r="A26" i="25"/>
  <c r="B26" i="25"/>
  <c r="A27" i="25"/>
  <c r="B27" i="25"/>
  <c r="A28" i="25"/>
  <c r="B28" i="25"/>
  <c r="A29" i="25"/>
  <c r="B29" i="25"/>
  <c r="A30" i="25"/>
  <c r="B30" i="25"/>
  <c r="A31" i="25"/>
  <c r="B31" i="25"/>
  <c r="A32" i="25"/>
  <c r="B32" i="25"/>
  <c r="A33" i="25"/>
  <c r="B33" i="25"/>
  <c r="A34" i="25"/>
  <c r="B34" i="25"/>
  <c r="A35" i="25"/>
  <c r="B35" i="25"/>
  <c r="A36" i="25"/>
  <c r="B36" i="25"/>
  <c r="A37" i="25"/>
  <c r="B37" i="25"/>
  <c r="A38" i="25"/>
  <c r="B38" i="25"/>
  <c r="A39" i="25"/>
  <c r="B39" i="25"/>
  <c r="A40" i="25"/>
  <c r="A41" i="25"/>
  <c r="A42" i="25"/>
  <c r="B42" i="25"/>
  <c r="A43" i="25"/>
  <c r="B43" i="25"/>
  <c r="A44" i="25"/>
  <c r="B44" i="25"/>
  <c r="A45" i="25"/>
  <c r="B45" i="25"/>
  <c r="A46" i="25"/>
  <c r="B46" i="25"/>
  <c r="A47" i="25"/>
  <c r="A48" i="25"/>
  <c r="B48" i="25"/>
  <c r="A49" i="25"/>
  <c r="B49" i="25"/>
  <c r="A50" i="25"/>
  <c r="B50" i="25"/>
  <c r="A51" i="25"/>
  <c r="B51" i="25"/>
  <c r="A52" i="25"/>
  <c r="B52" i="25"/>
  <c r="A53" i="25"/>
  <c r="B53" i="25"/>
  <c r="A54" i="25"/>
  <c r="B54" i="25"/>
  <c r="A55" i="25"/>
  <c r="B55" i="25"/>
  <c r="A56" i="25"/>
  <c r="B56" i="25"/>
  <c r="A57" i="25"/>
  <c r="B57" i="25"/>
  <c r="A58" i="25"/>
  <c r="B58" i="25"/>
  <c r="A59" i="25"/>
  <c r="B59" i="25"/>
  <c r="A60" i="25"/>
  <c r="B60" i="25"/>
  <c r="A61" i="25"/>
  <c r="B61" i="25"/>
  <c r="A62" i="25"/>
  <c r="B62" i="25"/>
  <c r="A63" i="25"/>
  <c r="B63" i="25"/>
  <c r="A64" i="25"/>
  <c r="B64" i="25"/>
  <c r="A65" i="25"/>
  <c r="B65" i="25"/>
  <c r="A66" i="25"/>
  <c r="B66" i="25"/>
  <c r="A67" i="25"/>
  <c r="B67" i="25"/>
  <c r="A68" i="25"/>
  <c r="B68" i="25"/>
  <c r="A69" i="25"/>
  <c r="B69" i="25"/>
  <c r="A70" i="25"/>
  <c r="B70" i="25"/>
  <c r="A71" i="25"/>
  <c r="B71" i="25"/>
  <c r="A72" i="25"/>
  <c r="B72" i="25"/>
  <c r="A73" i="25"/>
  <c r="B73" i="25"/>
  <c r="A74" i="25"/>
  <c r="B74" i="25"/>
  <c r="A75" i="25"/>
  <c r="B75" i="25"/>
  <c r="A76" i="25"/>
  <c r="B76" i="25"/>
  <c r="A77" i="25"/>
  <c r="B77" i="25"/>
  <c r="A78" i="25"/>
  <c r="B78" i="25"/>
  <c r="A79" i="25"/>
  <c r="B79" i="25"/>
  <c r="A80" i="25"/>
  <c r="B80" i="25"/>
  <c r="A81" i="25"/>
  <c r="B81" i="25"/>
  <c r="A82" i="25"/>
  <c r="B82" i="25"/>
  <c r="A83" i="25"/>
  <c r="B83" i="25"/>
  <c r="A84" i="25"/>
  <c r="B84" i="25"/>
  <c r="A85" i="25"/>
  <c r="B85" i="25"/>
  <c r="A86" i="25"/>
  <c r="B86" i="25"/>
  <c r="A87" i="25"/>
  <c r="B87" i="25"/>
  <c r="A88" i="25"/>
  <c r="B88" i="25"/>
  <c r="A89" i="25"/>
  <c r="B89" i="25"/>
  <c r="A90" i="25"/>
  <c r="B90" i="25"/>
  <c r="A91" i="25"/>
  <c r="B91" i="25"/>
  <c r="A92" i="25"/>
  <c r="B92" i="25"/>
  <c r="A93" i="25"/>
  <c r="B93" i="25"/>
  <c r="A94" i="25"/>
  <c r="B94" i="25"/>
  <c r="A95" i="25"/>
  <c r="B95" i="25"/>
  <c r="A96" i="25"/>
  <c r="B96" i="25"/>
  <c r="A97" i="25"/>
  <c r="B97" i="25"/>
  <c r="A98" i="25"/>
  <c r="B98" i="25"/>
  <c r="A99" i="25"/>
  <c r="B99" i="25"/>
  <c r="A100" i="25"/>
  <c r="B100" i="25"/>
  <c r="A101" i="25"/>
  <c r="B101" i="25"/>
  <c r="A102" i="25"/>
  <c r="B102" i="25"/>
  <c r="A103" i="25"/>
  <c r="B103" i="25"/>
  <c r="A104" i="25"/>
  <c r="B104" i="25"/>
  <c r="A6" i="34"/>
  <c r="B6" i="34"/>
  <c r="A7" i="34"/>
  <c r="B7" i="34"/>
  <c r="A8" i="34"/>
  <c r="B8" i="34"/>
  <c r="A9" i="34"/>
  <c r="B9" i="34"/>
  <c r="A10" i="34"/>
  <c r="B10" i="34"/>
  <c r="A11" i="34"/>
  <c r="B11" i="34"/>
  <c r="A12" i="34"/>
  <c r="B12" i="34"/>
  <c r="A13" i="34"/>
  <c r="B13" i="34"/>
  <c r="A14" i="34"/>
  <c r="B14" i="34"/>
  <c r="A15" i="34"/>
  <c r="B15" i="34"/>
  <c r="A16" i="34"/>
  <c r="B16" i="34"/>
  <c r="A17" i="34"/>
  <c r="B17" i="34"/>
  <c r="A18" i="34"/>
  <c r="B18" i="34"/>
  <c r="A19" i="34"/>
  <c r="B19" i="34"/>
  <c r="A20" i="34"/>
  <c r="B20" i="34"/>
  <c r="A21" i="34"/>
  <c r="B21" i="34"/>
  <c r="A22" i="34"/>
  <c r="B22" i="34"/>
  <c r="A23" i="34"/>
  <c r="B23" i="34"/>
  <c r="A24" i="34"/>
  <c r="B24" i="34"/>
  <c r="A25" i="34"/>
  <c r="B25" i="34"/>
  <c r="A26" i="34"/>
  <c r="B26" i="34"/>
  <c r="A27" i="34"/>
  <c r="B27" i="34"/>
  <c r="A28" i="34"/>
  <c r="B28" i="34"/>
  <c r="A29" i="34"/>
  <c r="B29" i="34"/>
  <c r="A30" i="34"/>
  <c r="B30" i="34"/>
  <c r="A31" i="34"/>
  <c r="B31" i="34"/>
  <c r="A32" i="34"/>
  <c r="B32" i="34"/>
  <c r="A33" i="34"/>
  <c r="B33" i="34"/>
  <c r="A34" i="34"/>
  <c r="B34" i="34"/>
  <c r="A35" i="34"/>
  <c r="B35" i="34"/>
  <c r="A36" i="34"/>
  <c r="B36" i="34"/>
  <c r="A37" i="34"/>
  <c r="B37" i="34"/>
  <c r="A38" i="34"/>
  <c r="B38" i="34"/>
  <c r="A39" i="34"/>
  <c r="B39" i="34"/>
  <c r="A40" i="34"/>
  <c r="B40" i="34"/>
  <c r="A41" i="34"/>
  <c r="B41" i="34"/>
  <c r="A42" i="34"/>
  <c r="B42" i="34"/>
  <c r="A43" i="34"/>
  <c r="B43" i="34"/>
  <c r="A44" i="34"/>
  <c r="B44" i="34"/>
  <c r="A45" i="34"/>
  <c r="B45" i="34"/>
  <c r="A46" i="34"/>
  <c r="B46" i="34"/>
  <c r="A47" i="34"/>
  <c r="B47" i="34"/>
  <c r="A48" i="34"/>
  <c r="B48" i="34"/>
  <c r="A49" i="34"/>
  <c r="B49" i="34"/>
  <c r="A50" i="34"/>
  <c r="B50" i="34"/>
  <c r="A51" i="34"/>
  <c r="B51" i="34"/>
  <c r="A52" i="34"/>
  <c r="B52" i="34"/>
  <c r="A53" i="34"/>
  <c r="B53" i="34"/>
  <c r="A54" i="34"/>
  <c r="B54" i="34"/>
  <c r="A55" i="34"/>
  <c r="B55" i="34"/>
  <c r="A56" i="34"/>
  <c r="B56" i="34"/>
  <c r="A57" i="34"/>
  <c r="B57" i="34"/>
  <c r="A58" i="34"/>
  <c r="B58" i="34"/>
  <c r="A59" i="34"/>
  <c r="B59" i="34"/>
  <c r="A60" i="34"/>
  <c r="B60" i="34"/>
  <c r="A61" i="34"/>
  <c r="B61" i="34"/>
  <c r="A62" i="34"/>
  <c r="B62" i="34"/>
  <c r="A63" i="34"/>
  <c r="B63" i="34"/>
  <c r="A64" i="34"/>
  <c r="B64" i="34"/>
  <c r="A65" i="34"/>
  <c r="B65" i="34"/>
  <c r="A66" i="34"/>
  <c r="B66" i="34"/>
  <c r="A67" i="34"/>
  <c r="B67" i="34"/>
  <c r="A68" i="34"/>
  <c r="B68" i="34"/>
  <c r="A69" i="34"/>
  <c r="B69" i="34"/>
  <c r="A70" i="34"/>
  <c r="B70" i="34"/>
  <c r="A71" i="34"/>
  <c r="B71" i="34"/>
  <c r="A72" i="34"/>
  <c r="B72" i="34"/>
  <c r="A73" i="34"/>
  <c r="B73" i="34"/>
  <c r="A74" i="34"/>
  <c r="B74" i="34"/>
  <c r="A75" i="34"/>
  <c r="B75" i="34"/>
  <c r="A76" i="34"/>
  <c r="B76" i="34"/>
  <c r="A77" i="34"/>
  <c r="B77" i="34"/>
  <c r="A78" i="34"/>
  <c r="B78" i="34"/>
  <c r="A79" i="34"/>
  <c r="B79" i="34"/>
  <c r="A80" i="34"/>
  <c r="B80" i="34"/>
  <c r="A81" i="34"/>
  <c r="B81" i="34"/>
  <c r="A82" i="34"/>
  <c r="B82" i="34"/>
  <c r="A83" i="34"/>
  <c r="B83" i="34"/>
  <c r="A84" i="34"/>
  <c r="B84" i="34"/>
  <c r="A85" i="34"/>
  <c r="B85" i="34"/>
  <c r="A86" i="34"/>
  <c r="B86" i="34"/>
  <c r="A87" i="34"/>
  <c r="B87" i="34"/>
  <c r="A88" i="34"/>
  <c r="B88" i="34"/>
  <c r="A89" i="34"/>
  <c r="B89" i="34"/>
  <c r="A90" i="34"/>
  <c r="B90" i="34"/>
  <c r="A91" i="34"/>
  <c r="B91" i="34"/>
  <c r="A92" i="34"/>
  <c r="B92" i="34"/>
  <c r="A93" i="34"/>
  <c r="B93" i="34"/>
  <c r="A94" i="34"/>
  <c r="B94" i="34"/>
  <c r="A95" i="34"/>
  <c r="B95" i="34"/>
  <c r="A96" i="34"/>
  <c r="B96" i="34"/>
  <c r="A97" i="34"/>
  <c r="B97" i="34"/>
  <c r="A98" i="34"/>
  <c r="B98" i="34"/>
  <c r="A99" i="34"/>
  <c r="B99" i="34"/>
  <c r="A100" i="34"/>
  <c r="B100" i="34"/>
  <c r="A101" i="34"/>
  <c r="B101" i="34"/>
  <c r="A102" i="34"/>
  <c r="B102" i="34"/>
  <c r="A103" i="34"/>
  <c r="B103" i="34"/>
  <c r="A104" i="34"/>
  <c r="B104" i="34"/>
  <c r="A6" i="27"/>
  <c r="B6" i="27"/>
  <c r="A7" i="27"/>
  <c r="B7" i="27"/>
  <c r="A8" i="27"/>
  <c r="B8" i="27"/>
  <c r="A9" i="27"/>
  <c r="B9" i="27"/>
  <c r="A10" i="27"/>
  <c r="B10" i="27"/>
  <c r="A11" i="27"/>
  <c r="B11" i="27"/>
  <c r="A12" i="27"/>
  <c r="B12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B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A57" i="27"/>
  <c r="B57" i="27"/>
  <c r="A58" i="27"/>
  <c r="B58" i="27"/>
  <c r="A59" i="27"/>
  <c r="B59" i="27"/>
  <c r="A60" i="27"/>
  <c r="B60" i="27"/>
  <c r="A61" i="27"/>
  <c r="B61" i="27"/>
  <c r="A62" i="27"/>
  <c r="B62" i="27"/>
  <c r="A63" i="27"/>
  <c r="B63" i="27"/>
  <c r="A64" i="27"/>
  <c r="B64" i="27"/>
  <c r="A65" i="27"/>
  <c r="B65" i="27"/>
  <c r="A66" i="27"/>
  <c r="B66" i="27"/>
  <c r="A67" i="27"/>
  <c r="B67" i="27"/>
  <c r="A68" i="27"/>
  <c r="B68" i="27"/>
  <c r="A69" i="27"/>
  <c r="B69" i="27"/>
  <c r="A70" i="27"/>
  <c r="B70" i="27"/>
  <c r="A71" i="27"/>
  <c r="B71" i="27"/>
  <c r="A72" i="27"/>
  <c r="B72" i="27"/>
  <c r="A73" i="27"/>
  <c r="B73" i="27"/>
  <c r="A74" i="27"/>
  <c r="B74" i="27"/>
  <c r="A75" i="27"/>
  <c r="B75" i="27"/>
  <c r="A76" i="27"/>
  <c r="B76" i="27"/>
  <c r="A77" i="27"/>
  <c r="B77" i="27"/>
  <c r="A78" i="27"/>
  <c r="B78" i="27"/>
  <c r="A79" i="27"/>
  <c r="B79" i="27"/>
  <c r="A80" i="27"/>
  <c r="B80" i="27"/>
  <c r="A81" i="27"/>
  <c r="B81" i="27"/>
  <c r="A82" i="27"/>
  <c r="B82" i="27"/>
  <c r="A83" i="27"/>
  <c r="B83" i="27"/>
  <c r="A84" i="27"/>
  <c r="B84" i="27"/>
  <c r="A85" i="27"/>
  <c r="B85" i="27"/>
  <c r="A86" i="27"/>
  <c r="B86" i="27"/>
  <c r="A87" i="27"/>
  <c r="B87" i="27"/>
  <c r="A88" i="27"/>
  <c r="B88" i="27"/>
  <c r="A89" i="27"/>
  <c r="B89" i="27"/>
  <c r="A90" i="27"/>
  <c r="B90" i="27"/>
  <c r="A91" i="27"/>
  <c r="B91" i="27"/>
  <c r="A92" i="27"/>
  <c r="B92" i="27"/>
  <c r="A93" i="27"/>
  <c r="B93" i="27"/>
  <c r="A94" i="27"/>
  <c r="B94" i="27"/>
  <c r="A95" i="27"/>
  <c r="B95" i="27"/>
  <c r="A96" i="27"/>
  <c r="B96" i="27"/>
  <c r="A97" i="27"/>
  <c r="B97" i="27"/>
  <c r="A98" i="27"/>
  <c r="B98" i="27"/>
  <c r="A99" i="27"/>
  <c r="B99" i="27"/>
  <c r="A100" i="27"/>
  <c r="B100" i="27"/>
  <c r="A101" i="27"/>
  <c r="B101" i="27"/>
  <c r="A6" i="37"/>
  <c r="B6" i="37"/>
  <c r="A7" i="37"/>
  <c r="B7" i="37"/>
  <c r="A8" i="37"/>
  <c r="B8" i="37"/>
  <c r="A9" i="37"/>
  <c r="B9" i="37"/>
  <c r="A10" i="37"/>
  <c r="B10" i="37"/>
  <c r="A11" i="37"/>
  <c r="B11" i="37"/>
  <c r="A12" i="37"/>
  <c r="B12" i="37"/>
  <c r="A13" i="37"/>
  <c r="B13" i="37"/>
  <c r="A14" i="37"/>
  <c r="B14" i="37"/>
  <c r="A15" i="37"/>
  <c r="B15" i="37"/>
  <c r="A16" i="37"/>
  <c r="B16" i="37"/>
  <c r="A17" i="37"/>
  <c r="B17" i="37"/>
  <c r="A18" i="37"/>
  <c r="B18" i="37"/>
  <c r="A19" i="37"/>
  <c r="B19" i="37"/>
  <c r="A20" i="37"/>
  <c r="B20" i="37"/>
  <c r="A21" i="37"/>
  <c r="B21" i="37"/>
  <c r="A22" i="37"/>
  <c r="B22" i="37"/>
  <c r="A23" i="37"/>
  <c r="B23" i="37"/>
  <c r="A24" i="37"/>
  <c r="B24" i="37"/>
  <c r="A25" i="37"/>
  <c r="B25" i="37"/>
  <c r="A26" i="37"/>
  <c r="B26" i="37"/>
  <c r="A27" i="37"/>
  <c r="B27" i="37"/>
  <c r="A28" i="37"/>
  <c r="B28" i="37"/>
  <c r="A29" i="37"/>
  <c r="B29" i="37"/>
  <c r="A30" i="37"/>
  <c r="B30" i="37"/>
  <c r="A31" i="37"/>
  <c r="B31" i="37"/>
  <c r="A32" i="37"/>
  <c r="B32" i="37"/>
  <c r="A33" i="37"/>
  <c r="B33" i="37"/>
  <c r="A34" i="37"/>
  <c r="B34" i="37"/>
  <c r="A35" i="37"/>
  <c r="B35" i="37"/>
  <c r="A36" i="37"/>
  <c r="B36" i="37"/>
  <c r="A37" i="37"/>
  <c r="B37" i="37"/>
  <c r="A38" i="37"/>
  <c r="B38" i="37"/>
  <c r="A39" i="37"/>
  <c r="B39" i="37"/>
  <c r="A40" i="37"/>
  <c r="B40" i="37"/>
  <c r="A41" i="37"/>
  <c r="B41" i="37"/>
  <c r="A42" i="37"/>
  <c r="B42" i="37"/>
  <c r="A43" i="37"/>
  <c r="B43" i="37"/>
  <c r="A44" i="37"/>
  <c r="B44" i="37"/>
  <c r="A45" i="37"/>
  <c r="B45" i="37"/>
  <c r="A46" i="37"/>
  <c r="B46" i="37"/>
  <c r="A47" i="37"/>
  <c r="B47" i="37"/>
  <c r="A48" i="37"/>
  <c r="B48" i="37"/>
  <c r="A49" i="37"/>
  <c r="B49" i="37"/>
  <c r="A50" i="37"/>
  <c r="B50" i="37"/>
  <c r="A51" i="37"/>
  <c r="B51" i="37"/>
  <c r="A52" i="37"/>
  <c r="B52" i="37"/>
  <c r="A53" i="37"/>
  <c r="B53" i="37"/>
  <c r="A54" i="37"/>
  <c r="B54" i="37"/>
  <c r="A55" i="37"/>
  <c r="B55" i="37"/>
  <c r="A56" i="37"/>
  <c r="B56" i="37"/>
  <c r="A57" i="37"/>
  <c r="B57" i="37"/>
  <c r="A58" i="37"/>
  <c r="B58" i="37"/>
  <c r="A59" i="37"/>
  <c r="B59" i="37"/>
  <c r="A60" i="37"/>
  <c r="B60" i="37"/>
  <c r="A61" i="37"/>
  <c r="B61" i="37"/>
  <c r="A62" i="37"/>
  <c r="B62" i="37"/>
  <c r="A63" i="37"/>
  <c r="B63" i="37"/>
  <c r="A64" i="37"/>
  <c r="B64" i="37"/>
  <c r="A65" i="37"/>
  <c r="B65" i="37"/>
  <c r="A66" i="37"/>
  <c r="B66" i="37"/>
  <c r="A67" i="37"/>
  <c r="B67" i="37"/>
  <c r="A68" i="37"/>
  <c r="B68" i="37"/>
  <c r="A69" i="37"/>
  <c r="B69" i="37"/>
  <c r="A70" i="37"/>
  <c r="B70" i="37"/>
  <c r="A71" i="37"/>
  <c r="B71" i="37"/>
  <c r="A72" i="37"/>
  <c r="B72" i="37"/>
  <c r="A73" i="37"/>
  <c r="B73" i="37"/>
  <c r="A74" i="37"/>
  <c r="B74" i="37"/>
  <c r="A75" i="37"/>
  <c r="B75" i="37"/>
  <c r="A76" i="37"/>
  <c r="B76" i="37"/>
  <c r="A77" i="37"/>
  <c r="B77" i="37"/>
  <c r="A78" i="37"/>
  <c r="B78" i="37"/>
  <c r="A79" i="37"/>
  <c r="B79" i="37"/>
  <c r="A80" i="37"/>
  <c r="B80" i="37"/>
  <c r="A81" i="37"/>
  <c r="B81" i="37"/>
  <c r="A82" i="37"/>
  <c r="B82" i="37"/>
  <c r="A83" i="37"/>
  <c r="B83" i="37"/>
  <c r="A84" i="37"/>
  <c r="B84" i="37"/>
  <c r="A85" i="37"/>
  <c r="B85" i="37"/>
  <c r="A86" i="37"/>
  <c r="B86" i="37"/>
  <c r="A87" i="37"/>
  <c r="B87" i="37"/>
  <c r="A88" i="37"/>
  <c r="B88" i="37"/>
  <c r="A89" i="37"/>
  <c r="B89" i="37"/>
  <c r="A90" i="37"/>
  <c r="B90" i="37"/>
  <c r="A91" i="37"/>
  <c r="B91" i="37"/>
  <c r="A92" i="37"/>
  <c r="B92" i="37"/>
  <c r="A93" i="37"/>
  <c r="B93" i="37"/>
  <c r="A94" i="37"/>
  <c r="B94" i="37"/>
  <c r="A95" i="37"/>
  <c r="B95" i="37"/>
  <c r="A96" i="37"/>
  <c r="B96" i="37"/>
  <c r="A97" i="37"/>
  <c r="B97" i="37"/>
  <c r="A98" i="37"/>
  <c r="B98" i="37"/>
  <c r="A99" i="37"/>
  <c r="B99" i="37"/>
  <c r="A100" i="37"/>
  <c r="B100" i="37"/>
  <c r="A101" i="37"/>
  <c r="B101" i="37"/>
  <c r="A102" i="37"/>
  <c r="B102" i="37"/>
  <c r="A103" i="37"/>
  <c r="B103" i="37"/>
  <c r="A104" i="37"/>
  <c r="B104" i="37"/>
  <c r="A6" i="29"/>
  <c r="B6" i="29"/>
  <c r="A7" i="29"/>
  <c r="B7" i="29"/>
  <c r="A8" i="29"/>
  <c r="B8" i="29"/>
  <c r="A9" i="29"/>
  <c r="B9" i="29"/>
  <c r="A10" i="29"/>
  <c r="B10" i="29"/>
  <c r="A11" i="29"/>
  <c r="B11" i="29"/>
  <c r="A12" i="29"/>
  <c r="B12" i="29"/>
  <c r="A13" i="29"/>
  <c r="B13" i="29"/>
  <c r="A14" i="29"/>
  <c r="B14" i="29"/>
  <c r="A15" i="29"/>
  <c r="B15" i="29"/>
  <c r="A16" i="29"/>
  <c r="B16" i="29"/>
  <c r="A17" i="29"/>
  <c r="B17" i="29"/>
  <c r="A18" i="29"/>
  <c r="B18" i="29"/>
  <c r="A19" i="29"/>
  <c r="B19" i="29"/>
  <c r="A20" i="29"/>
  <c r="B20" i="29"/>
  <c r="A21" i="29"/>
  <c r="B21" i="29"/>
  <c r="A22" i="29"/>
  <c r="B22" i="29"/>
  <c r="A23" i="29"/>
  <c r="B23" i="29"/>
  <c r="A24" i="29"/>
  <c r="B24" i="29"/>
  <c r="A25" i="29"/>
  <c r="B25" i="29"/>
  <c r="A26" i="29"/>
  <c r="B26" i="29"/>
  <c r="A27" i="29"/>
  <c r="B27" i="29"/>
  <c r="A28" i="29"/>
  <c r="B28" i="29"/>
  <c r="A29" i="29"/>
  <c r="B29" i="29"/>
  <c r="A30" i="29"/>
  <c r="B30" i="29"/>
  <c r="A31" i="29"/>
  <c r="B31" i="29"/>
  <c r="A32" i="29"/>
  <c r="B32" i="29"/>
  <c r="A33" i="29"/>
  <c r="B33" i="29"/>
  <c r="A34" i="29"/>
  <c r="B34" i="29"/>
  <c r="A35" i="29"/>
  <c r="B35" i="29"/>
  <c r="A36" i="29"/>
  <c r="B36" i="29"/>
  <c r="A37" i="29"/>
  <c r="B37" i="29"/>
  <c r="A38" i="29"/>
  <c r="B38" i="29"/>
  <c r="A39" i="29"/>
  <c r="B39" i="29"/>
  <c r="A40" i="29"/>
  <c r="B40" i="29"/>
  <c r="A41" i="29"/>
  <c r="B41" i="29"/>
  <c r="A42" i="29"/>
  <c r="B42" i="29"/>
  <c r="A43" i="29"/>
  <c r="B43" i="29"/>
  <c r="A44" i="29"/>
  <c r="B44" i="29"/>
  <c r="A45" i="29"/>
  <c r="B45" i="29"/>
  <c r="A46" i="29"/>
  <c r="B46" i="29"/>
  <c r="A47" i="29"/>
  <c r="B47" i="29"/>
  <c r="A48" i="29"/>
  <c r="B48" i="29"/>
  <c r="A49" i="29"/>
  <c r="B49" i="29"/>
  <c r="A50" i="29"/>
  <c r="B50" i="29"/>
  <c r="A51" i="29"/>
  <c r="B51" i="29"/>
  <c r="A52" i="29"/>
  <c r="B52" i="29"/>
  <c r="A53" i="29"/>
  <c r="B53" i="29"/>
  <c r="A54" i="29"/>
  <c r="B54" i="29"/>
  <c r="A55" i="29"/>
  <c r="B55" i="29"/>
  <c r="A56" i="29"/>
  <c r="B56" i="29"/>
  <c r="A57" i="29"/>
  <c r="B57" i="29"/>
  <c r="A58" i="29"/>
  <c r="B58" i="29"/>
  <c r="A59" i="29"/>
  <c r="B59" i="29"/>
  <c r="A60" i="29"/>
  <c r="B60" i="29"/>
  <c r="A61" i="29"/>
  <c r="B61" i="29"/>
  <c r="A62" i="29"/>
  <c r="B62" i="29"/>
  <c r="A63" i="29"/>
  <c r="B63" i="29"/>
  <c r="A64" i="29"/>
  <c r="B64" i="29"/>
  <c r="A65" i="29"/>
  <c r="B65" i="29"/>
  <c r="A66" i="29"/>
  <c r="B66" i="29"/>
  <c r="A67" i="29"/>
  <c r="B67" i="29"/>
  <c r="A68" i="29"/>
  <c r="B68" i="29"/>
  <c r="A69" i="29"/>
  <c r="B69" i="29"/>
  <c r="A70" i="29"/>
  <c r="B70" i="29"/>
  <c r="A71" i="29"/>
  <c r="B71" i="29"/>
  <c r="A72" i="29"/>
  <c r="B72" i="29"/>
  <c r="A73" i="29"/>
  <c r="B73" i="29"/>
  <c r="A74" i="29"/>
  <c r="B74" i="29"/>
  <c r="A75" i="29"/>
  <c r="B75" i="29"/>
  <c r="A76" i="29"/>
  <c r="B76" i="29"/>
  <c r="A77" i="29"/>
  <c r="B77" i="29"/>
  <c r="A78" i="29"/>
  <c r="B78" i="29"/>
  <c r="A79" i="29"/>
  <c r="B79" i="29"/>
  <c r="A80" i="29"/>
  <c r="B80" i="29"/>
  <c r="A81" i="29"/>
  <c r="B81" i="29"/>
  <c r="A82" i="29"/>
  <c r="B82" i="29"/>
  <c r="A83" i="29"/>
  <c r="B83" i="29"/>
  <c r="A84" i="29"/>
  <c r="B84" i="29"/>
  <c r="A85" i="29"/>
  <c r="B85" i="29"/>
  <c r="A86" i="29"/>
  <c r="B86" i="29"/>
  <c r="A87" i="29"/>
  <c r="B87" i="29"/>
  <c r="A88" i="29"/>
  <c r="B88" i="29"/>
  <c r="A89" i="29"/>
  <c r="B89" i="29"/>
  <c r="A90" i="29"/>
  <c r="B90" i="29"/>
  <c r="A91" i="29"/>
  <c r="B91" i="29"/>
  <c r="A92" i="29"/>
  <c r="B92" i="29"/>
  <c r="A93" i="29"/>
  <c r="B93" i="29"/>
  <c r="A94" i="29"/>
  <c r="B94" i="29"/>
  <c r="A95" i="29"/>
  <c r="B95" i="29"/>
  <c r="A96" i="29"/>
  <c r="B96" i="29"/>
  <c r="A97" i="29"/>
  <c r="B97" i="29"/>
  <c r="A98" i="29"/>
  <c r="B98" i="29"/>
  <c r="A99" i="29"/>
  <c r="B99" i="29"/>
  <c r="A100" i="29"/>
  <c r="B100" i="29"/>
  <c r="A101" i="29"/>
  <c r="B101" i="29"/>
  <c r="A6" i="30"/>
  <c r="B6" i="30"/>
  <c r="A7" i="30"/>
  <c r="B7" i="30"/>
  <c r="A8" i="30"/>
  <c r="B8" i="30"/>
  <c r="A9" i="30"/>
  <c r="B9" i="30"/>
  <c r="A10" i="30"/>
  <c r="B10" i="30"/>
  <c r="A11" i="30"/>
  <c r="B11" i="30"/>
  <c r="A12" i="30"/>
  <c r="B12" i="30"/>
  <c r="A13" i="30"/>
  <c r="B13" i="30"/>
  <c r="A14" i="30"/>
  <c r="B14" i="30"/>
  <c r="A15" i="30"/>
  <c r="B15" i="30"/>
  <c r="A16" i="30"/>
  <c r="B16" i="30"/>
  <c r="A17" i="30"/>
  <c r="B17" i="30"/>
  <c r="A18" i="30"/>
  <c r="B18" i="30"/>
  <c r="A19" i="30"/>
  <c r="B19" i="30"/>
  <c r="A20" i="30"/>
  <c r="B20" i="30"/>
  <c r="A21" i="30"/>
  <c r="B21" i="30"/>
  <c r="A22" i="30"/>
  <c r="B22" i="30"/>
  <c r="A23" i="30"/>
  <c r="B23" i="30"/>
  <c r="A24" i="30"/>
  <c r="B24" i="30"/>
  <c r="A25" i="30"/>
  <c r="B25" i="30"/>
  <c r="A26" i="30"/>
  <c r="B26" i="30"/>
  <c r="A27" i="30"/>
  <c r="B27" i="30"/>
  <c r="A28" i="30"/>
  <c r="B28" i="30"/>
  <c r="A29" i="30"/>
  <c r="B29" i="30"/>
  <c r="A30" i="30"/>
  <c r="B30" i="30"/>
  <c r="A31" i="30"/>
  <c r="B31" i="30"/>
  <c r="A32" i="30"/>
  <c r="B32" i="30"/>
  <c r="A33" i="30"/>
  <c r="B33" i="30"/>
  <c r="A34" i="30"/>
  <c r="B34" i="30"/>
  <c r="A35" i="30"/>
  <c r="B35" i="30"/>
  <c r="A36" i="30"/>
  <c r="B36" i="30"/>
  <c r="A37" i="30"/>
  <c r="B37" i="30"/>
  <c r="A38" i="30"/>
  <c r="B38" i="30"/>
  <c r="A39" i="30"/>
  <c r="B39" i="30"/>
  <c r="A40" i="30"/>
  <c r="B40" i="30"/>
  <c r="A41" i="30"/>
  <c r="B41" i="30"/>
  <c r="A42" i="30"/>
  <c r="B42" i="30"/>
  <c r="A43" i="30"/>
  <c r="B43" i="30"/>
  <c r="A44" i="30"/>
  <c r="B44" i="30"/>
  <c r="A45" i="30"/>
  <c r="B45" i="30"/>
  <c r="A46" i="30"/>
  <c r="B46" i="30"/>
  <c r="A47" i="30"/>
  <c r="B47" i="30"/>
  <c r="A48" i="30"/>
  <c r="B48" i="30"/>
  <c r="A49" i="30"/>
  <c r="B49" i="30"/>
  <c r="A50" i="30"/>
  <c r="B50" i="30"/>
  <c r="A51" i="30"/>
  <c r="B51" i="30"/>
  <c r="A52" i="30"/>
  <c r="B52" i="30"/>
  <c r="A53" i="30"/>
  <c r="B53" i="30"/>
  <c r="A54" i="30"/>
  <c r="B54" i="30"/>
  <c r="A55" i="30"/>
  <c r="B55" i="30"/>
  <c r="A56" i="30"/>
  <c r="B56" i="30"/>
  <c r="A57" i="30"/>
  <c r="B57" i="30"/>
  <c r="A58" i="30"/>
  <c r="B58" i="30"/>
  <c r="A59" i="30"/>
  <c r="B59" i="30"/>
  <c r="A60" i="30"/>
  <c r="B60" i="30"/>
  <c r="A61" i="30"/>
  <c r="B61" i="30"/>
  <c r="A62" i="30"/>
  <c r="B62" i="30"/>
  <c r="A63" i="30"/>
  <c r="B63" i="30"/>
  <c r="A64" i="30"/>
  <c r="B64" i="30"/>
  <c r="A65" i="30"/>
  <c r="B65" i="30"/>
  <c r="A66" i="30"/>
  <c r="B66" i="30"/>
  <c r="A67" i="30"/>
  <c r="B67" i="30"/>
  <c r="A68" i="30"/>
  <c r="B68" i="30"/>
  <c r="A69" i="30"/>
  <c r="B69" i="30"/>
  <c r="A70" i="30"/>
  <c r="B70" i="30"/>
  <c r="A71" i="30"/>
  <c r="B71" i="30"/>
  <c r="A72" i="30"/>
  <c r="B72" i="30"/>
  <c r="A73" i="30"/>
  <c r="B73" i="30"/>
  <c r="A74" i="30"/>
  <c r="B74" i="30"/>
  <c r="A75" i="30"/>
  <c r="B75" i="30"/>
  <c r="A76" i="30"/>
  <c r="B76" i="30"/>
  <c r="A77" i="30"/>
  <c r="B77" i="30"/>
  <c r="A78" i="30"/>
  <c r="B78" i="30"/>
  <c r="A79" i="30"/>
  <c r="B79" i="30"/>
  <c r="A80" i="30"/>
  <c r="B80" i="30"/>
  <c r="A81" i="30"/>
  <c r="B81" i="30"/>
  <c r="A82" i="30"/>
  <c r="B82" i="30"/>
  <c r="A83" i="30"/>
  <c r="B83" i="30"/>
  <c r="A84" i="30"/>
  <c r="B84" i="30"/>
  <c r="A85" i="30"/>
  <c r="B85" i="30"/>
  <c r="A86" i="30"/>
  <c r="B86" i="30"/>
  <c r="A87" i="30"/>
  <c r="B87" i="30"/>
  <c r="A88" i="30"/>
  <c r="B88" i="30"/>
  <c r="A89" i="30"/>
  <c r="B89" i="30"/>
  <c r="A90" i="30"/>
  <c r="B90" i="30"/>
  <c r="A91" i="30"/>
  <c r="B91" i="30"/>
  <c r="A92" i="30"/>
  <c r="B92" i="30"/>
  <c r="A93" i="30"/>
  <c r="B93" i="30"/>
  <c r="A94" i="30"/>
  <c r="B94" i="30"/>
  <c r="A95" i="30"/>
  <c r="B95" i="30"/>
  <c r="A96" i="30"/>
  <c r="B96" i="30"/>
  <c r="A97" i="30"/>
  <c r="B97" i="30"/>
  <c r="A98" i="30"/>
  <c r="B98" i="30"/>
  <c r="A99" i="30"/>
  <c r="B99" i="30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S81" i="8" l="1"/>
  <c r="AT81" i="8"/>
  <c r="AU81" i="8"/>
  <c r="AW6" i="8"/>
  <c r="AX6" i="8"/>
  <c r="AY6" i="8"/>
  <c r="AZ6" i="8"/>
  <c r="BB6" i="8"/>
  <c r="BC6" i="8"/>
  <c r="AW7" i="8"/>
  <c r="BB7" i="8" s="1"/>
  <c r="AX7" i="8"/>
  <c r="AY7" i="8"/>
  <c r="AZ7" i="8"/>
  <c r="BC7" i="8"/>
  <c r="AW10" i="8"/>
  <c r="AX10" i="8"/>
  <c r="AY10" i="8"/>
  <c r="AZ10" i="8"/>
  <c r="BB10" i="8"/>
  <c r="BC10" i="8"/>
  <c r="AW11" i="8"/>
  <c r="BB11" i="8" s="1"/>
  <c r="AX11" i="8"/>
  <c r="AY11" i="8"/>
  <c r="AZ11" i="8"/>
  <c r="BC11" i="8"/>
  <c r="AW12" i="8"/>
  <c r="BB12" i="8" s="1"/>
  <c r="AX12" i="8"/>
  <c r="AY12" i="8"/>
  <c r="AZ12" i="8"/>
  <c r="BC12" i="8"/>
  <c r="AW13" i="8"/>
  <c r="AX13" i="8"/>
  <c r="AY13" i="8"/>
  <c r="AZ13" i="8"/>
  <c r="BB13" i="8"/>
  <c r="BC13" i="8"/>
  <c r="AW14" i="8"/>
  <c r="AX14" i="8"/>
  <c r="AY14" i="8"/>
  <c r="AZ14" i="8"/>
  <c r="BB14" i="8"/>
  <c r="BC14" i="8"/>
  <c r="AW15" i="8"/>
  <c r="BB15" i="8" s="1"/>
  <c r="AX15" i="8"/>
  <c r="AY15" i="8"/>
  <c r="AZ15" i="8"/>
  <c r="BC15" i="8"/>
  <c r="AW16" i="8"/>
  <c r="BB16" i="8" s="1"/>
  <c r="AX16" i="8"/>
  <c r="AY16" i="8"/>
  <c r="AZ16" i="8"/>
  <c r="BC16" i="8"/>
  <c r="AW17" i="8"/>
  <c r="AX17" i="8"/>
  <c r="AY17" i="8"/>
  <c r="AZ17" i="8"/>
  <c r="BB17" i="8"/>
  <c r="BC17" i="8"/>
  <c r="AW18" i="8"/>
  <c r="AX18" i="8"/>
  <c r="AY18" i="8"/>
  <c r="AZ18" i="8"/>
  <c r="BB18" i="8"/>
  <c r="BC18" i="8"/>
  <c r="AW19" i="8"/>
  <c r="BB19" i="8" s="1"/>
  <c r="AX19" i="8"/>
  <c r="AY19" i="8"/>
  <c r="AZ19" i="8"/>
  <c r="BC19" i="8"/>
  <c r="AW20" i="8"/>
  <c r="BB20" i="8" s="1"/>
  <c r="AX20" i="8"/>
  <c r="AY20" i="8"/>
  <c r="AZ20" i="8"/>
  <c r="BC20" i="8"/>
  <c r="AW21" i="8"/>
  <c r="AX21" i="8"/>
  <c r="AY21" i="8"/>
  <c r="AZ21" i="8"/>
  <c r="BB21" i="8"/>
  <c r="BC21" i="8"/>
  <c r="AW22" i="8"/>
  <c r="AX22" i="8"/>
  <c r="AY22" i="8"/>
  <c r="AZ22" i="8"/>
  <c r="BB22" i="8"/>
  <c r="BC22" i="8"/>
  <c r="AW23" i="8"/>
  <c r="BB23" i="8" s="1"/>
  <c r="AX23" i="8"/>
  <c r="AY23" i="8"/>
  <c r="AZ23" i="8"/>
  <c r="BC23" i="8"/>
  <c r="AW24" i="8"/>
  <c r="BB24" i="8" s="1"/>
  <c r="AX24" i="8"/>
  <c r="AY24" i="8"/>
  <c r="AZ24" i="8"/>
  <c r="BC24" i="8"/>
  <c r="AW25" i="8"/>
  <c r="AX25" i="8"/>
  <c r="AY25" i="8"/>
  <c r="AZ25" i="8"/>
  <c r="BB25" i="8"/>
  <c r="BC25" i="8"/>
  <c r="AW26" i="8"/>
  <c r="AX26" i="8"/>
  <c r="AY26" i="8"/>
  <c r="AZ26" i="8"/>
  <c r="BB26" i="8"/>
  <c r="BC26" i="8"/>
  <c r="AW27" i="8"/>
  <c r="BB27" i="8" s="1"/>
  <c r="AX27" i="8"/>
  <c r="AY27" i="8"/>
  <c r="AZ27" i="8"/>
  <c r="BC27" i="8"/>
  <c r="AW28" i="8"/>
  <c r="BB28" i="8" s="1"/>
  <c r="AX28" i="8"/>
  <c r="AY28" i="8"/>
  <c r="AZ28" i="8"/>
  <c r="BC28" i="8"/>
  <c r="AW29" i="8"/>
  <c r="AX29" i="8"/>
  <c r="AY29" i="8"/>
  <c r="AZ29" i="8"/>
  <c r="BB29" i="8"/>
  <c r="BC29" i="8"/>
  <c r="AW30" i="8"/>
  <c r="AX30" i="8"/>
  <c r="AY30" i="8"/>
  <c r="AZ30" i="8"/>
  <c r="BB30" i="8"/>
  <c r="BC30" i="8"/>
  <c r="AW31" i="8"/>
  <c r="BB31" i="8" s="1"/>
  <c r="AX31" i="8"/>
  <c r="AY31" i="8"/>
  <c r="AZ31" i="8"/>
  <c r="BC31" i="8"/>
  <c r="AW32" i="8"/>
  <c r="BB32" i="8" s="1"/>
  <c r="AX32" i="8"/>
  <c r="AY32" i="8"/>
  <c r="AZ32" i="8"/>
  <c r="BC32" i="8"/>
  <c r="AW33" i="8"/>
  <c r="AX33" i="8"/>
  <c r="AY33" i="8"/>
  <c r="AZ33" i="8"/>
  <c r="BB33" i="8"/>
  <c r="BC33" i="8"/>
  <c r="AW34" i="8"/>
  <c r="AX34" i="8"/>
  <c r="AY34" i="8"/>
  <c r="AZ34" i="8"/>
  <c r="BB34" i="8"/>
  <c r="BC34" i="8"/>
  <c r="AW35" i="8"/>
  <c r="BB35" i="8" s="1"/>
  <c r="AX35" i="8"/>
  <c r="AY35" i="8"/>
  <c r="AZ35" i="8"/>
  <c r="BC35" i="8"/>
  <c r="AW36" i="8"/>
  <c r="BB36" i="8" s="1"/>
  <c r="AX36" i="8"/>
  <c r="AY36" i="8"/>
  <c r="AZ36" i="8"/>
  <c r="BC36" i="8"/>
  <c r="AW37" i="8"/>
  <c r="AX37" i="8"/>
  <c r="AY37" i="8"/>
  <c r="AZ37" i="8"/>
  <c r="BB37" i="8"/>
  <c r="BC37" i="8"/>
  <c r="AW38" i="8"/>
  <c r="AX38" i="8"/>
  <c r="AY38" i="8"/>
  <c r="AZ38" i="8"/>
  <c r="BB38" i="8"/>
  <c r="BC38" i="8"/>
  <c r="AW39" i="8"/>
  <c r="BB39" i="8" s="1"/>
  <c r="AX39" i="8"/>
  <c r="AY39" i="8"/>
  <c r="AZ39" i="8"/>
  <c r="BC39" i="8"/>
  <c r="AW40" i="8"/>
  <c r="BB40" i="8" s="1"/>
  <c r="AX40" i="8"/>
  <c r="AY40" i="8"/>
  <c r="AZ40" i="8"/>
  <c r="BC40" i="8"/>
  <c r="AW41" i="8"/>
  <c r="AX41" i="8"/>
  <c r="AY41" i="8"/>
  <c r="AZ41" i="8"/>
  <c r="BB41" i="8"/>
  <c r="BC41" i="8"/>
  <c r="AW42" i="8"/>
  <c r="AX42" i="8"/>
  <c r="AY42" i="8"/>
  <c r="AZ42" i="8"/>
  <c r="BB42" i="8"/>
  <c r="BC42" i="8"/>
  <c r="AW43" i="8"/>
  <c r="BB43" i="8" s="1"/>
  <c r="AX43" i="8"/>
  <c r="AY43" i="8"/>
  <c r="AZ43" i="8"/>
  <c r="BC43" i="8"/>
  <c r="AW44" i="8"/>
  <c r="AX44" i="8"/>
  <c r="AY44" i="8"/>
  <c r="AZ44" i="8"/>
  <c r="BC44" i="8"/>
  <c r="AW45" i="8"/>
  <c r="AX45" i="8"/>
  <c r="AY45" i="8"/>
  <c r="AZ45" i="8"/>
  <c r="BB45" i="8"/>
  <c r="BC45" i="8"/>
  <c r="AW46" i="8"/>
  <c r="AX46" i="8"/>
  <c r="BB46" i="8" s="1"/>
  <c r="AY46" i="8"/>
  <c r="AZ46" i="8"/>
  <c r="BC46" i="8"/>
  <c r="AW47" i="8"/>
  <c r="AX47" i="8"/>
  <c r="AY47" i="8"/>
  <c r="AZ47" i="8"/>
  <c r="BC47" i="8"/>
  <c r="AW48" i="8"/>
  <c r="BB48" i="8" s="1"/>
  <c r="AX48" i="8"/>
  <c r="AY48" i="8"/>
  <c r="AZ48" i="8"/>
  <c r="BC48" i="8"/>
  <c r="AW49" i="8"/>
  <c r="AX49" i="8"/>
  <c r="BB49" i="8" s="1"/>
  <c r="AY49" i="8"/>
  <c r="AZ49" i="8"/>
  <c r="BC49" i="8"/>
  <c r="AW50" i="8"/>
  <c r="AX50" i="8"/>
  <c r="AY50" i="8"/>
  <c r="AZ50" i="8"/>
  <c r="BB50" i="8"/>
  <c r="BC50" i="8"/>
  <c r="AW51" i="8"/>
  <c r="BB51" i="8" s="1"/>
  <c r="AX51" i="8"/>
  <c r="AY51" i="8"/>
  <c r="AZ51" i="8"/>
  <c r="BC51" i="8"/>
  <c r="AW52" i="8"/>
  <c r="BB52" i="8" s="1"/>
  <c r="AX52" i="8"/>
  <c r="AY52" i="8"/>
  <c r="AZ52" i="8"/>
  <c r="BC52" i="8"/>
  <c r="AW53" i="8"/>
  <c r="AX53" i="8"/>
  <c r="AY53" i="8"/>
  <c r="AZ53" i="8"/>
  <c r="BB53" i="8"/>
  <c r="BC53" i="8"/>
  <c r="AW54" i="8"/>
  <c r="AX54" i="8"/>
  <c r="AY54" i="8"/>
  <c r="AZ54" i="8"/>
  <c r="BB54" i="8"/>
  <c r="BC54" i="8"/>
  <c r="AW55" i="8"/>
  <c r="BB55" i="8" s="1"/>
  <c r="AX55" i="8"/>
  <c r="AY55" i="8"/>
  <c r="AZ55" i="8"/>
  <c r="BC55" i="8"/>
  <c r="AW56" i="8"/>
  <c r="BB56" i="8" s="1"/>
  <c r="AX56" i="8"/>
  <c r="AY56" i="8"/>
  <c r="AZ56" i="8"/>
  <c r="BC56" i="8"/>
  <c r="AW57" i="8"/>
  <c r="AX57" i="8"/>
  <c r="AY57" i="8"/>
  <c r="AZ57" i="8"/>
  <c r="BB57" i="8"/>
  <c r="BC57" i="8"/>
  <c r="AW58" i="8"/>
  <c r="AX58" i="8"/>
  <c r="AY58" i="8"/>
  <c r="AZ58" i="8"/>
  <c r="BB58" i="8"/>
  <c r="BC58" i="8"/>
  <c r="AW59" i="8"/>
  <c r="BB59" i="8" s="1"/>
  <c r="AX59" i="8"/>
  <c r="AY59" i="8"/>
  <c r="AZ59" i="8"/>
  <c r="BC59" i="8"/>
  <c r="AW60" i="8"/>
  <c r="BB60" i="8" s="1"/>
  <c r="AX60" i="8"/>
  <c r="AY60" i="8"/>
  <c r="AZ60" i="8"/>
  <c r="BC60" i="8"/>
  <c r="AW61" i="8"/>
  <c r="AX61" i="8"/>
  <c r="AY61" i="8"/>
  <c r="AZ61" i="8"/>
  <c r="BB61" i="8"/>
  <c r="BC61" i="8"/>
  <c r="AW62" i="8"/>
  <c r="AX62" i="8"/>
  <c r="AY62" i="8"/>
  <c r="AZ62" i="8"/>
  <c r="BB62" i="8"/>
  <c r="BC62" i="8"/>
  <c r="AW63" i="8"/>
  <c r="BB63" i="8" s="1"/>
  <c r="AX63" i="8"/>
  <c r="AY63" i="8"/>
  <c r="AZ63" i="8"/>
  <c r="BC63" i="8"/>
  <c r="AW64" i="8"/>
  <c r="BB64" i="8" s="1"/>
  <c r="AX64" i="8"/>
  <c r="AY64" i="8"/>
  <c r="AZ64" i="8"/>
  <c r="BC64" i="8"/>
  <c r="AW65" i="8"/>
  <c r="AX65" i="8"/>
  <c r="AY65" i="8"/>
  <c r="AZ65" i="8"/>
  <c r="BB65" i="8"/>
  <c r="BC65" i="8"/>
  <c r="AW66" i="8"/>
  <c r="AX66" i="8"/>
  <c r="AY66" i="8"/>
  <c r="AZ66" i="8"/>
  <c r="BB66" i="8"/>
  <c r="BC66" i="8"/>
  <c r="AW67" i="8"/>
  <c r="BB67" i="8" s="1"/>
  <c r="AX67" i="8"/>
  <c r="AY67" i="8"/>
  <c r="AZ67" i="8"/>
  <c r="BC67" i="8"/>
  <c r="AW68" i="8"/>
  <c r="BB68" i="8" s="1"/>
  <c r="AX68" i="8"/>
  <c r="AY68" i="8"/>
  <c r="AZ68" i="8"/>
  <c r="BC68" i="8"/>
  <c r="AW69" i="8"/>
  <c r="AX69" i="8"/>
  <c r="AY69" i="8"/>
  <c r="AZ69" i="8"/>
  <c r="BB69" i="8"/>
  <c r="BC69" i="8"/>
  <c r="AW70" i="8"/>
  <c r="AX70" i="8"/>
  <c r="AY70" i="8"/>
  <c r="AZ70" i="8"/>
  <c r="BB70" i="8"/>
  <c r="BC70" i="8"/>
  <c r="AW71" i="8"/>
  <c r="BB71" i="8" s="1"/>
  <c r="AX71" i="8"/>
  <c r="AY71" i="8"/>
  <c r="AZ71" i="8"/>
  <c r="BC71" i="8"/>
  <c r="AW72" i="8"/>
  <c r="BB72" i="8" s="1"/>
  <c r="AX72" i="8"/>
  <c r="AY72" i="8"/>
  <c r="AZ72" i="8"/>
  <c r="BC72" i="8"/>
  <c r="AW73" i="8"/>
  <c r="AX73" i="8"/>
  <c r="AY73" i="8"/>
  <c r="AZ73" i="8"/>
  <c r="BB73" i="8"/>
  <c r="BC73" i="8"/>
  <c r="AW74" i="8"/>
  <c r="AX74" i="8"/>
  <c r="AY74" i="8"/>
  <c r="AZ74" i="8"/>
  <c r="BB74" i="8"/>
  <c r="BC74" i="8"/>
  <c r="AW75" i="8"/>
  <c r="BB75" i="8" s="1"/>
  <c r="AX75" i="8"/>
  <c r="AY75" i="8"/>
  <c r="AZ75" i="8"/>
  <c r="BC75" i="8"/>
  <c r="AW76" i="8"/>
  <c r="BB76" i="8" s="1"/>
  <c r="AX76" i="8"/>
  <c r="AY76" i="8"/>
  <c r="AZ76" i="8"/>
  <c r="BC76" i="8"/>
  <c r="AW77" i="8"/>
  <c r="AX77" i="8"/>
  <c r="AY77" i="8"/>
  <c r="AZ77" i="8"/>
  <c r="BB77" i="8"/>
  <c r="BC77" i="8"/>
  <c r="AW78" i="8"/>
  <c r="AX78" i="8"/>
  <c r="AY78" i="8"/>
  <c r="AZ78" i="8"/>
  <c r="BB78" i="8"/>
  <c r="BC78" i="8"/>
  <c r="AW79" i="8"/>
  <c r="BB79" i="8" s="1"/>
  <c r="AX79" i="8"/>
  <c r="AY79" i="8"/>
  <c r="AZ79" i="8"/>
  <c r="BC79" i="8"/>
  <c r="AW80" i="8"/>
  <c r="BB80" i="8" s="1"/>
  <c r="AX80" i="8"/>
  <c r="AY80" i="8"/>
  <c r="AZ80" i="8"/>
  <c r="BC80" i="8"/>
  <c r="AW81" i="8"/>
  <c r="BB81" i="8" s="1"/>
  <c r="AX81" i="8"/>
  <c r="AY81" i="8"/>
  <c r="AZ81" i="8"/>
  <c r="BC81" i="8"/>
  <c r="AW82" i="8"/>
  <c r="AX82" i="8"/>
  <c r="AY82" i="8"/>
  <c r="AZ82" i="8"/>
  <c r="BB82" i="8"/>
  <c r="BC82" i="8"/>
  <c r="AW83" i="8"/>
  <c r="BB83" i="8" s="1"/>
  <c r="AX83" i="8"/>
  <c r="AY83" i="8"/>
  <c r="AZ83" i="8"/>
  <c r="BC83" i="8"/>
  <c r="AW84" i="8"/>
  <c r="BB84" i="8" s="1"/>
  <c r="AX84" i="8"/>
  <c r="AY84" i="8"/>
  <c r="AZ84" i="8"/>
  <c r="BC84" i="8"/>
  <c r="AW85" i="8"/>
  <c r="AX85" i="8"/>
  <c r="AY85" i="8"/>
  <c r="AZ85" i="8"/>
  <c r="BB85" i="8"/>
  <c r="BC85" i="8"/>
  <c r="AW86" i="8"/>
  <c r="AX86" i="8"/>
  <c r="AY86" i="8"/>
  <c r="AZ86" i="8"/>
  <c r="BB86" i="8"/>
  <c r="BC86" i="8"/>
  <c r="AW87" i="8"/>
  <c r="BB87" i="8" s="1"/>
  <c r="AX87" i="8"/>
  <c r="AY87" i="8"/>
  <c r="AZ87" i="8"/>
  <c r="BC87" i="8"/>
  <c r="AW88" i="8"/>
  <c r="BB88" i="8" s="1"/>
  <c r="AX88" i="8"/>
  <c r="AY88" i="8"/>
  <c r="AZ88" i="8"/>
  <c r="BC88" i="8"/>
  <c r="AW89" i="8"/>
  <c r="AX89" i="8"/>
  <c r="AY89" i="8"/>
  <c r="AZ89" i="8"/>
  <c r="BB89" i="8"/>
  <c r="BC89" i="8"/>
  <c r="AW90" i="8"/>
  <c r="AX90" i="8"/>
  <c r="AY90" i="8"/>
  <c r="AZ90" i="8"/>
  <c r="BB90" i="8"/>
  <c r="BC90" i="8"/>
  <c r="AW91" i="8"/>
  <c r="BB91" i="8" s="1"/>
  <c r="AX91" i="8"/>
  <c r="AY91" i="8"/>
  <c r="AZ91" i="8"/>
  <c r="BC91" i="8"/>
  <c r="AW92" i="8"/>
  <c r="BB92" i="8" s="1"/>
  <c r="AX92" i="8"/>
  <c r="AY92" i="8"/>
  <c r="AZ92" i="8"/>
  <c r="BC92" i="8"/>
  <c r="AW93" i="8"/>
  <c r="AX93" i="8"/>
  <c r="AY93" i="8"/>
  <c r="AZ93" i="8"/>
  <c r="BB93" i="8"/>
  <c r="BC93" i="8"/>
  <c r="BC5" i="8"/>
  <c r="AZ5" i="8"/>
  <c r="BA105" i="8"/>
  <c r="I72" i="8"/>
  <c r="L76" i="8"/>
  <c r="AN6" i="8"/>
  <c r="AP6" i="8"/>
  <c r="AN7" i="8"/>
  <c r="AP7" i="8" s="1"/>
  <c r="AN8" i="8"/>
  <c r="AP8" i="8"/>
  <c r="AN9" i="8"/>
  <c r="AP9" i="8" s="1"/>
  <c r="AN10" i="8"/>
  <c r="AP10" i="8"/>
  <c r="AN11" i="8"/>
  <c r="AP11" i="8" s="1"/>
  <c r="AN12" i="8"/>
  <c r="AP12" i="8"/>
  <c r="AN13" i="8"/>
  <c r="AP13" i="8"/>
  <c r="AN14" i="8"/>
  <c r="AP14" i="8" s="1"/>
  <c r="AN15" i="8"/>
  <c r="AP15" i="8" s="1"/>
  <c r="AN16" i="8"/>
  <c r="AP16" i="8"/>
  <c r="AN17" i="8"/>
  <c r="AP17" i="8"/>
  <c r="AN18" i="8"/>
  <c r="AP18" i="8" s="1"/>
  <c r="AN19" i="8"/>
  <c r="AP19" i="8" s="1"/>
  <c r="AN20" i="8"/>
  <c r="AP20" i="8" s="1"/>
  <c r="AN21" i="8"/>
  <c r="AP21" i="8"/>
  <c r="AN22" i="8"/>
  <c r="AP22" i="8"/>
  <c r="AN23" i="8"/>
  <c r="AP23" i="8" s="1"/>
  <c r="AN24" i="8"/>
  <c r="AP24" i="8" s="1"/>
  <c r="AN25" i="8"/>
  <c r="AP25" i="8"/>
  <c r="AN26" i="8"/>
  <c r="AP26" i="8"/>
  <c r="AN27" i="8"/>
  <c r="AP27" i="8" s="1"/>
  <c r="AN28" i="8"/>
  <c r="AP28" i="8" s="1"/>
  <c r="AN29" i="8"/>
  <c r="AP29" i="8" s="1"/>
  <c r="AN30" i="8"/>
  <c r="AP30" i="8"/>
  <c r="AN31" i="8"/>
  <c r="AP31" i="8" s="1"/>
  <c r="AN32" i="8"/>
  <c r="AP32" i="8" s="1"/>
  <c r="AN33" i="8"/>
  <c r="AP33" i="8"/>
  <c r="AN34" i="8"/>
  <c r="AP34" i="8" s="1"/>
  <c r="AN35" i="8"/>
  <c r="AP35" i="8" s="1"/>
  <c r="AN36" i="8"/>
  <c r="AP36" i="8"/>
  <c r="AN37" i="8"/>
  <c r="AP37" i="8" s="1"/>
  <c r="AN38" i="8"/>
  <c r="AP38" i="8"/>
  <c r="AN39" i="8"/>
  <c r="AP39" i="8" s="1"/>
  <c r="AN40" i="8"/>
  <c r="AP40" i="8" s="1"/>
  <c r="AN41" i="8"/>
  <c r="AP41" i="8" s="1"/>
  <c r="AN42" i="8"/>
  <c r="AP42" i="8"/>
  <c r="AN43" i="8"/>
  <c r="AP43" i="8" s="1"/>
  <c r="AN44" i="8"/>
  <c r="AP44" i="8"/>
  <c r="AN45" i="8"/>
  <c r="AP45" i="8" s="1"/>
  <c r="AN46" i="8"/>
  <c r="AP46" i="8" s="1"/>
  <c r="AN47" i="8"/>
  <c r="AP47" i="8" s="1"/>
  <c r="AN48" i="8"/>
  <c r="AP48" i="8"/>
  <c r="AN49" i="8"/>
  <c r="AP49" i="8"/>
  <c r="AN50" i="8"/>
  <c r="AP50" i="8" s="1"/>
  <c r="AN51" i="8"/>
  <c r="AP51" i="8" s="1"/>
  <c r="AN52" i="8"/>
  <c r="AP52" i="8"/>
  <c r="AN53" i="8"/>
  <c r="AP53" i="8"/>
  <c r="AN54" i="8"/>
  <c r="AP54" i="8"/>
  <c r="AN55" i="8"/>
  <c r="AP55" i="8" s="1"/>
  <c r="AN56" i="8"/>
  <c r="AP56" i="8"/>
  <c r="AN57" i="8"/>
  <c r="AP57" i="8"/>
  <c r="AN58" i="8"/>
  <c r="AP58" i="8"/>
  <c r="AN59" i="8"/>
  <c r="AP59" i="8" s="1"/>
  <c r="AN60" i="8"/>
  <c r="AP60" i="8" s="1"/>
  <c r="AN61" i="8"/>
  <c r="AP61" i="8"/>
  <c r="AN62" i="8"/>
  <c r="AP62" i="8"/>
  <c r="AN63" i="8"/>
  <c r="AP63" i="8" s="1"/>
  <c r="AN64" i="8"/>
  <c r="AP64" i="8" s="1"/>
  <c r="AN65" i="8"/>
  <c r="AP65" i="8" s="1"/>
  <c r="AN66" i="8"/>
  <c r="AP66" i="8"/>
  <c r="AN67" i="8"/>
  <c r="AP67" i="8" s="1"/>
  <c r="AN68" i="8"/>
  <c r="AP68" i="8"/>
  <c r="AN69" i="8"/>
  <c r="AP69" i="8" s="1"/>
  <c r="AN70" i="8"/>
  <c r="AP70" i="8" s="1"/>
  <c r="AN71" i="8"/>
  <c r="AP71" i="8" s="1"/>
  <c r="AN72" i="8"/>
  <c r="AP72" i="8"/>
  <c r="AN73" i="8"/>
  <c r="AP73" i="8" s="1"/>
  <c r="AN74" i="8"/>
  <c r="AP74" i="8"/>
  <c r="AN75" i="8"/>
  <c r="AP75" i="8" s="1"/>
  <c r="AN76" i="8"/>
  <c r="AP76" i="8" s="1"/>
  <c r="AN77" i="8"/>
  <c r="AP77" i="8"/>
  <c r="AN78" i="8"/>
  <c r="AP78" i="8" s="1"/>
  <c r="AN79" i="8"/>
  <c r="AP79" i="8" s="1"/>
  <c r="AN80" i="8"/>
  <c r="AP80" i="8"/>
  <c r="AN81" i="8"/>
  <c r="AP81" i="8" s="1"/>
  <c r="AN82" i="8"/>
  <c r="AP82" i="8" s="1"/>
  <c r="AN83" i="8"/>
  <c r="AP83" i="8" s="1"/>
  <c r="AN84" i="8"/>
  <c r="AP84" i="8"/>
  <c r="AN85" i="8"/>
  <c r="AP85" i="8"/>
  <c r="AN86" i="8"/>
  <c r="AP86" i="8" s="1"/>
  <c r="AN87" i="8"/>
  <c r="AP87" i="8" s="1"/>
  <c r="AN88" i="8"/>
  <c r="AP88" i="8"/>
  <c r="AN89" i="8"/>
  <c r="AP89" i="8"/>
  <c r="AN90" i="8"/>
  <c r="AP90" i="8" s="1"/>
  <c r="AN91" i="8"/>
  <c r="AP91" i="8" s="1"/>
  <c r="AN92" i="8"/>
  <c r="AP92" i="8" s="1"/>
  <c r="AN93" i="8"/>
  <c r="AP93" i="8"/>
  <c r="AN94" i="8"/>
  <c r="AP94" i="8"/>
  <c r="AN95" i="8"/>
  <c r="AP95" i="8" s="1"/>
  <c r="AN96" i="8"/>
  <c r="AP96" i="8" s="1"/>
  <c r="AN97" i="8"/>
  <c r="AP97" i="8"/>
  <c r="AN98" i="8"/>
  <c r="AP98" i="8"/>
  <c r="AN99" i="8"/>
  <c r="AP99" i="8" s="1"/>
  <c r="AN100" i="8"/>
  <c r="AP100" i="8"/>
  <c r="A6" i="8"/>
  <c r="B6" i="8"/>
  <c r="A7" i="8"/>
  <c r="B7" i="8"/>
  <c r="A8" i="8"/>
  <c r="B8" i="8"/>
  <c r="A9" i="8"/>
  <c r="B9" i="8"/>
  <c r="A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S81" i="7"/>
  <c r="AT81" i="7"/>
  <c r="AU81" i="7" s="1"/>
  <c r="BD45" i="7"/>
  <c r="BD46" i="7"/>
  <c r="BD47" i="7"/>
  <c r="BD48" i="7"/>
  <c r="BD49" i="7"/>
  <c r="BD44" i="7"/>
  <c r="BB47" i="8" l="1"/>
  <c r="BB44" i="8"/>
  <c r="AW6" i="7"/>
  <c r="AX6" i="7"/>
  <c r="AY6" i="7"/>
  <c r="AZ6" i="7"/>
  <c r="BB6" i="7"/>
  <c r="BC6" i="7"/>
  <c r="AW7" i="7"/>
  <c r="AX7" i="7"/>
  <c r="AY7" i="7"/>
  <c r="AZ7" i="7"/>
  <c r="BB7" i="7"/>
  <c r="BC7" i="7"/>
  <c r="AW8" i="7"/>
  <c r="AX8" i="7"/>
  <c r="AY8" i="7"/>
  <c r="AZ8" i="7"/>
  <c r="BB8" i="7"/>
  <c r="BC8" i="7"/>
  <c r="AW9" i="7"/>
  <c r="AX9" i="7"/>
  <c r="AY9" i="7"/>
  <c r="AZ9" i="7"/>
  <c r="BB9" i="7"/>
  <c r="BC9" i="7"/>
  <c r="AW10" i="7"/>
  <c r="AX10" i="7"/>
  <c r="AY10" i="7"/>
  <c r="AZ10" i="7"/>
  <c r="BB10" i="7"/>
  <c r="BC10" i="7"/>
  <c r="AW11" i="7"/>
  <c r="AX11" i="7"/>
  <c r="AY11" i="7"/>
  <c r="AZ11" i="7"/>
  <c r="BB11" i="7"/>
  <c r="BC11" i="7"/>
  <c r="AW12" i="7"/>
  <c r="AX12" i="7"/>
  <c r="AY12" i="7"/>
  <c r="AZ12" i="7"/>
  <c r="BB12" i="7"/>
  <c r="BC12" i="7"/>
  <c r="AW13" i="7"/>
  <c r="AX13" i="7"/>
  <c r="AY13" i="7"/>
  <c r="AZ13" i="7"/>
  <c r="BB13" i="7"/>
  <c r="BC13" i="7"/>
  <c r="AW14" i="7"/>
  <c r="AX14" i="7"/>
  <c r="AY14" i="7"/>
  <c r="AZ14" i="7"/>
  <c r="BB14" i="7"/>
  <c r="BC14" i="7"/>
  <c r="AW15" i="7"/>
  <c r="AX15" i="7"/>
  <c r="AY15" i="7"/>
  <c r="AZ15" i="7"/>
  <c r="BB15" i="7"/>
  <c r="BC15" i="7"/>
  <c r="AW16" i="7"/>
  <c r="AX16" i="7"/>
  <c r="AY16" i="7"/>
  <c r="AZ16" i="7"/>
  <c r="BB16" i="7"/>
  <c r="BC16" i="7"/>
  <c r="AW17" i="7"/>
  <c r="AX17" i="7"/>
  <c r="AY17" i="7"/>
  <c r="BB17" i="7" s="1"/>
  <c r="AZ17" i="7"/>
  <c r="BC17" i="7"/>
  <c r="AW18" i="7"/>
  <c r="BB18" i="7" s="1"/>
  <c r="AX18" i="7"/>
  <c r="AY18" i="7"/>
  <c r="AZ18" i="7"/>
  <c r="BC18" i="7"/>
  <c r="AW19" i="7"/>
  <c r="BB19" i="7" s="1"/>
  <c r="AX19" i="7"/>
  <c r="AY19" i="7"/>
  <c r="AZ19" i="7"/>
  <c r="BC19" i="7"/>
  <c r="AW20" i="7"/>
  <c r="AX20" i="7"/>
  <c r="AY20" i="7"/>
  <c r="AZ20" i="7"/>
  <c r="BB20" i="7"/>
  <c r="BC20" i="7"/>
  <c r="AW21" i="7"/>
  <c r="AX21" i="7"/>
  <c r="AY21" i="7"/>
  <c r="AZ21" i="7"/>
  <c r="BB21" i="7"/>
  <c r="BC21" i="7"/>
  <c r="AW22" i="7"/>
  <c r="BB22" i="7" s="1"/>
  <c r="AX22" i="7"/>
  <c r="AY22" i="7"/>
  <c r="AZ22" i="7"/>
  <c r="BC22" i="7"/>
  <c r="AW23" i="7"/>
  <c r="BB23" i="7" s="1"/>
  <c r="AX23" i="7"/>
  <c r="AY23" i="7"/>
  <c r="AZ23" i="7"/>
  <c r="BC23" i="7"/>
  <c r="AW24" i="7"/>
  <c r="AX24" i="7"/>
  <c r="AY24" i="7"/>
  <c r="AZ24" i="7"/>
  <c r="BB24" i="7"/>
  <c r="BC24" i="7"/>
  <c r="AW25" i="7"/>
  <c r="AX25" i="7"/>
  <c r="AY25" i="7"/>
  <c r="AZ25" i="7"/>
  <c r="BB25" i="7"/>
  <c r="BC25" i="7"/>
  <c r="AW26" i="7"/>
  <c r="BB26" i="7" s="1"/>
  <c r="AX26" i="7"/>
  <c r="AY26" i="7"/>
  <c r="AZ26" i="7"/>
  <c r="BC26" i="7"/>
  <c r="AW27" i="7"/>
  <c r="BB27" i="7" s="1"/>
  <c r="AX27" i="7"/>
  <c r="AY27" i="7"/>
  <c r="AZ27" i="7"/>
  <c r="BC27" i="7"/>
  <c r="AW28" i="7"/>
  <c r="AX28" i="7"/>
  <c r="AY28" i="7"/>
  <c r="AZ28" i="7"/>
  <c r="BB28" i="7"/>
  <c r="BC28" i="7"/>
  <c r="AW29" i="7"/>
  <c r="AX29" i="7"/>
  <c r="AY29" i="7"/>
  <c r="AZ29" i="7"/>
  <c r="BB29" i="7"/>
  <c r="BC29" i="7"/>
  <c r="AW30" i="7"/>
  <c r="BB30" i="7" s="1"/>
  <c r="AX30" i="7"/>
  <c r="AY30" i="7"/>
  <c r="AZ30" i="7"/>
  <c r="BC30" i="7"/>
  <c r="AW31" i="7"/>
  <c r="BB31" i="7" s="1"/>
  <c r="AX31" i="7"/>
  <c r="AY31" i="7"/>
  <c r="AZ31" i="7"/>
  <c r="BC31" i="7"/>
  <c r="AW32" i="7"/>
  <c r="AX32" i="7"/>
  <c r="AY32" i="7"/>
  <c r="AZ32" i="7"/>
  <c r="BB32" i="7"/>
  <c r="BC32" i="7"/>
  <c r="AW33" i="7"/>
  <c r="AX33" i="7"/>
  <c r="AY33" i="7"/>
  <c r="AZ33" i="7"/>
  <c r="BB33" i="7"/>
  <c r="BC33" i="7"/>
  <c r="AW34" i="7"/>
  <c r="BB34" i="7" s="1"/>
  <c r="AX34" i="7"/>
  <c r="AY34" i="7"/>
  <c r="AZ34" i="7"/>
  <c r="BC34" i="7"/>
  <c r="AW35" i="7"/>
  <c r="BB35" i="7" s="1"/>
  <c r="AX35" i="7"/>
  <c r="AY35" i="7"/>
  <c r="AZ35" i="7"/>
  <c r="BC35" i="7"/>
  <c r="AW36" i="7"/>
  <c r="AX36" i="7"/>
  <c r="AY36" i="7"/>
  <c r="BB36" i="7" s="1"/>
  <c r="AZ36" i="7"/>
  <c r="BC36" i="7"/>
  <c r="AW37" i="7"/>
  <c r="AX37" i="7"/>
  <c r="AY37" i="7"/>
  <c r="AZ37" i="7"/>
  <c r="BB37" i="7"/>
  <c r="BC37" i="7"/>
  <c r="AW38" i="7"/>
  <c r="BB38" i="7" s="1"/>
  <c r="AX38" i="7"/>
  <c r="AY38" i="7"/>
  <c r="AZ38" i="7"/>
  <c r="BC38" i="7"/>
  <c r="AW39" i="7"/>
  <c r="BB39" i="7" s="1"/>
  <c r="AX39" i="7"/>
  <c r="AY39" i="7"/>
  <c r="AZ39" i="7"/>
  <c r="BC39" i="7"/>
  <c r="AW40" i="7"/>
  <c r="AX40" i="7"/>
  <c r="AY40" i="7"/>
  <c r="BB40" i="7" s="1"/>
  <c r="AZ40" i="7"/>
  <c r="BC40" i="7"/>
  <c r="AW41" i="7"/>
  <c r="AX41" i="7"/>
  <c r="AY41" i="7"/>
  <c r="AZ41" i="7"/>
  <c r="BB41" i="7"/>
  <c r="BC41" i="7"/>
  <c r="AW42" i="7"/>
  <c r="BB42" i="7" s="1"/>
  <c r="AX42" i="7"/>
  <c r="AY42" i="7"/>
  <c r="AZ42" i="7"/>
  <c r="BC42" i="7"/>
  <c r="AW43" i="7"/>
  <c r="BB43" i="7" s="1"/>
  <c r="AX43" i="7"/>
  <c r="AY43" i="7"/>
  <c r="AZ43" i="7"/>
  <c r="BC43" i="7"/>
  <c r="AW44" i="7"/>
  <c r="AX44" i="7"/>
  <c r="AY44" i="7"/>
  <c r="BB44" i="7" s="1"/>
  <c r="AZ44" i="7"/>
  <c r="BC44" i="7"/>
  <c r="AW45" i="7"/>
  <c r="AX45" i="7"/>
  <c r="AY45" i="7"/>
  <c r="AZ45" i="7"/>
  <c r="BB45" i="7"/>
  <c r="BC45" i="7"/>
  <c r="AW46" i="7"/>
  <c r="BB46" i="7" s="1"/>
  <c r="AX46" i="7"/>
  <c r="AY46" i="7"/>
  <c r="AZ46" i="7"/>
  <c r="BC46" i="7"/>
  <c r="AW47" i="7"/>
  <c r="BB47" i="7" s="1"/>
  <c r="AX47" i="7"/>
  <c r="AY47" i="7"/>
  <c r="AZ47" i="7"/>
  <c r="BC47" i="7"/>
  <c r="AW48" i="7"/>
  <c r="AX48" i="7"/>
  <c r="AY48" i="7"/>
  <c r="BB48" i="7" s="1"/>
  <c r="AZ48" i="7"/>
  <c r="BC48" i="7"/>
  <c r="AW49" i="7"/>
  <c r="AX49" i="7"/>
  <c r="AY49" i="7"/>
  <c r="AZ49" i="7"/>
  <c r="BB49" i="7"/>
  <c r="BC49" i="7"/>
  <c r="AW50" i="7"/>
  <c r="BB50" i="7" s="1"/>
  <c r="AX50" i="7"/>
  <c r="AY50" i="7"/>
  <c r="AZ50" i="7"/>
  <c r="BC50" i="7"/>
  <c r="AW51" i="7"/>
  <c r="BB51" i="7" s="1"/>
  <c r="AX51" i="7"/>
  <c r="AY51" i="7"/>
  <c r="AZ51" i="7"/>
  <c r="BC51" i="7"/>
  <c r="AW52" i="7"/>
  <c r="AX52" i="7"/>
  <c r="AY52" i="7"/>
  <c r="BB52" i="7" s="1"/>
  <c r="AZ52" i="7"/>
  <c r="BC52" i="7"/>
  <c r="AW53" i="7"/>
  <c r="AX53" i="7"/>
  <c r="AY53" i="7"/>
  <c r="AZ53" i="7"/>
  <c r="BB53" i="7"/>
  <c r="BC53" i="7"/>
  <c r="AW54" i="7"/>
  <c r="BB54" i="7" s="1"/>
  <c r="AX54" i="7"/>
  <c r="AY54" i="7"/>
  <c r="AZ54" i="7"/>
  <c r="BC54" i="7"/>
  <c r="AW55" i="7"/>
  <c r="BB55" i="7" s="1"/>
  <c r="AX55" i="7"/>
  <c r="AY55" i="7"/>
  <c r="AZ55" i="7"/>
  <c r="BC55" i="7"/>
  <c r="AW56" i="7"/>
  <c r="AX56" i="7"/>
  <c r="AY56" i="7"/>
  <c r="BB56" i="7" s="1"/>
  <c r="AZ56" i="7"/>
  <c r="BC56" i="7"/>
  <c r="AW57" i="7"/>
  <c r="AX57" i="7"/>
  <c r="AY57" i="7"/>
  <c r="AZ57" i="7"/>
  <c r="BB57" i="7"/>
  <c r="BC57" i="7"/>
  <c r="AW58" i="7"/>
  <c r="BB58" i="7" s="1"/>
  <c r="AX58" i="7"/>
  <c r="AY58" i="7"/>
  <c r="AZ58" i="7"/>
  <c r="BC58" i="7"/>
  <c r="AW59" i="7"/>
  <c r="BB59" i="7" s="1"/>
  <c r="AX59" i="7"/>
  <c r="AY59" i="7"/>
  <c r="AZ59" i="7"/>
  <c r="BC59" i="7"/>
  <c r="AW60" i="7"/>
  <c r="AX60" i="7"/>
  <c r="AY60" i="7"/>
  <c r="BB60" i="7" s="1"/>
  <c r="AZ60" i="7"/>
  <c r="BC60" i="7"/>
  <c r="AW61" i="7"/>
  <c r="AX61" i="7"/>
  <c r="AY61" i="7"/>
  <c r="AZ61" i="7"/>
  <c r="BB61" i="7"/>
  <c r="BC61" i="7"/>
  <c r="AW62" i="7"/>
  <c r="BB62" i="7" s="1"/>
  <c r="AX62" i="7"/>
  <c r="AY62" i="7"/>
  <c r="AZ62" i="7"/>
  <c r="BC62" i="7"/>
  <c r="AW63" i="7"/>
  <c r="BB63" i="7" s="1"/>
  <c r="AX63" i="7"/>
  <c r="AY63" i="7"/>
  <c r="AZ63" i="7"/>
  <c r="BC63" i="7"/>
  <c r="AW64" i="7"/>
  <c r="AX64" i="7"/>
  <c r="AY64" i="7"/>
  <c r="BB64" i="7" s="1"/>
  <c r="AZ64" i="7"/>
  <c r="BC64" i="7"/>
  <c r="AW65" i="7"/>
  <c r="AX65" i="7"/>
  <c r="AY65" i="7"/>
  <c r="AZ65" i="7"/>
  <c r="BB65" i="7"/>
  <c r="BC65" i="7"/>
  <c r="AW66" i="7"/>
  <c r="BB66" i="7" s="1"/>
  <c r="AX66" i="7"/>
  <c r="AY66" i="7"/>
  <c r="AZ66" i="7"/>
  <c r="BC66" i="7"/>
  <c r="AW67" i="7"/>
  <c r="BB67" i="7" s="1"/>
  <c r="AX67" i="7"/>
  <c r="AY67" i="7"/>
  <c r="AZ67" i="7"/>
  <c r="BC67" i="7"/>
  <c r="AW68" i="7"/>
  <c r="AX68" i="7"/>
  <c r="AY68" i="7"/>
  <c r="BB68" i="7" s="1"/>
  <c r="AZ68" i="7"/>
  <c r="BC68" i="7"/>
  <c r="AW69" i="7"/>
  <c r="AX69" i="7"/>
  <c r="AY69" i="7"/>
  <c r="AZ69" i="7"/>
  <c r="BB69" i="7"/>
  <c r="BC69" i="7"/>
  <c r="AW70" i="7"/>
  <c r="BB70" i="7" s="1"/>
  <c r="AX70" i="7"/>
  <c r="AY70" i="7"/>
  <c r="AZ70" i="7"/>
  <c r="BC70" i="7"/>
  <c r="AW71" i="7"/>
  <c r="BB71" i="7" s="1"/>
  <c r="AX71" i="7"/>
  <c r="AY71" i="7"/>
  <c r="AZ71" i="7"/>
  <c r="BC71" i="7"/>
  <c r="AW72" i="7"/>
  <c r="AX72" i="7"/>
  <c r="AY72" i="7"/>
  <c r="BB72" i="7" s="1"/>
  <c r="AZ72" i="7"/>
  <c r="BC72" i="7"/>
  <c r="AW73" i="7"/>
  <c r="AX73" i="7"/>
  <c r="AY73" i="7"/>
  <c r="AZ73" i="7"/>
  <c r="BB73" i="7"/>
  <c r="BC73" i="7"/>
  <c r="AW74" i="7"/>
  <c r="BB74" i="7" s="1"/>
  <c r="AX74" i="7"/>
  <c r="AY74" i="7"/>
  <c r="AZ74" i="7"/>
  <c r="BC74" i="7"/>
  <c r="AW75" i="7"/>
  <c r="BB75" i="7" s="1"/>
  <c r="AX75" i="7"/>
  <c r="AY75" i="7"/>
  <c r="AZ75" i="7"/>
  <c r="BC75" i="7"/>
  <c r="AW76" i="7"/>
  <c r="AX76" i="7"/>
  <c r="AY76" i="7"/>
  <c r="AZ76" i="7"/>
  <c r="AW77" i="7"/>
  <c r="AX77" i="7"/>
  <c r="AY77" i="7"/>
  <c r="AZ77" i="7"/>
  <c r="BB77" i="7"/>
  <c r="BC77" i="7"/>
  <c r="AW78" i="7"/>
  <c r="BB78" i="7" s="1"/>
  <c r="AX78" i="7"/>
  <c r="AY78" i="7"/>
  <c r="AZ78" i="7"/>
  <c r="BC78" i="7"/>
  <c r="AW79" i="7"/>
  <c r="BB79" i="7" s="1"/>
  <c r="AX79" i="7"/>
  <c r="AY79" i="7"/>
  <c r="AZ79" i="7"/>
  <c r="BC79" i="7"/>
  <c r="AW80" i="7"/>
  <c r="AX80" i="7"/>
  <c r="AY80" i="7"/>
  <c r="BB80" i="7" s="1"/>
  <c r="AZ80" i="7"/>
  <c r="BC80" i="7"/>
  <c r="AW81" i="7"/>
  <c r="BB81" i="7" s="1"/>
  <c r="AX81" i="7"/>
  <c r="AY81" i="7"/>
  <c r="AZ81" i="7"/>
  <c r="BC81" i="7"/>
  <c r="AW82" i="7"/>
  <c r="BB82" i="7" s="1"/>
  <c r="AX82" i="7"/>
  <c r="AY82" i="7"/>
  <c r="AZ82" i="7"/>
  <c r="BC82" i="7"/>
  <c r="AW83" i="7"/>
  <c r="BB83" i="7" s="1"/>
  <c r="AX83" i="7"/>
  <c r="AY83" i="7"/>
  <c r="AZ83" i="7"/>
  <c r="BC83" i="7"/>
  <c r="AW84" i="7"/>
  <c r="AX84" i="7"/>
  <c r="AY84" i="7"/>
  <c r="BB84" i="7" s="1"/>
  <c r="AZ84" i="7"/>
  <c r="BC84" i="7"/>
  <c r="AW85" i="7"/>
  <c r="AX85" i="7"/>
  <c r="AY85" i="7"/>
  <c r="AZ85" i="7"/>
  <c r="BB85" i="7"/>
  <c r="BC85" i="7"/>
  <c r="AW86" i="7"/>
  <c r="BB86" i="7" s="1"/>
  <c r="AX86" i="7"/>
  <c r="AY86" i="7"/>
  <c r="AZ86" i="7"/>
  <c r="BC86" i="7"/>
  <c r="AW87" i="7"/>
  <c r="BB87" i="7" s="1"/>
  <c r="AX87" i="7"/>
  <c r="AY87" i="7"/>
  <c r="AZ87" i="7"/>
  <c r="BC87" i="7"/>
  <c r="AW88" i="7"/>
  <c r="AX88" i="7"/>
  <c r="AY88" i="7"/>
  <c r="BB88" i="7" s="1"/>
  <c r="AZ88" i="7"/>
  <c r="BC88" i="7"/>
  <c r="AW89" i="7"/>
  <c r="AX89" i="7"/>
  <c r="AY89" i="7"/>
  <c r="AZ89" i="7"/>
  <c r="BB89" i="7"/>
  <c r="BC89" i="7"/>
  <c r="AW90" i="7"/>
  <c r="BB90" i="7" s="1"/>
  <c r="AX90" i="7"/>
  <c r="AY90" i="7"/>
  <c r="AZ90" i="7"/>
  <c r="BC90" i="7"/>
  <c r="AW91" i="7"/>
  <c r="BB91" i="7" s="1"/>
  <c r="AX91" i="7"/>
  <c r="AY91" i="7"/>
  <c r="AZ91" i="7"/>
  <c r="BC91" i="7"/>
  <c r="AW92" i="7"/>
  <c r="AX92" i="7"/>
  <c r="AY92" i="7"/>
  <c r="BB92" i="7" s="1"/>
  <c r="AZ92" i="7"/>
  <c r="BC92" i="7"/>
  <c r="AW93" i="7"/>
  <c r="AX93" i="7"/>
  <c r="AY93" i="7"/>
  <c r="AZ93" i="7"/>
  <c r="BB93" i="7"/>
  <c r="BC93" i="7"/>
  <c r="AW94" i="7"/>
  <c r="BB94" i="7" s="1"/>
  <c r="AX94" i="7"/>
  <c r="AY94" i="7"/>
  <c r="AZ94" i="7"/>
  <c r="BC94" i="7"/>
  <c r="BC5" i="7"/>
  <c r="AZ5" i="7"/>
  <c r="Q82" i="7"/>
  <c r="L82" i="7"/>
  <c r="AO61" i="7"/>
  <c r="D38" i="7"/>
  <c r="AN6" i="7"/>
  <c r="AP6" i="7" s="1"/>
  <c r="AQ6" i="7" s="1"/>
  <c r="AN7" i="7"/>
  <c r="AP7" i="7"/>
  <c r="AQ7" i="7"/>
  <c r="AN8" i="7"/>
  <c r="AP8" i="7"/>
  <c r="AQ8" i="7" s="1"/>
  <c r="AN9" i="7"/>
  <c r="AP9" i="7" s="1"/>
  <c r="AQ9" i="7" s="1"/>
  <c r="AN10" i="7"/>
  <c r="AP10" i="7"/>
  <c r="AQ10" i="7"/>
  <c r="AN11" i="7"/>
  <c r="AP11" i="7"/>
  <c r="AQ11" i="7" s="1"/>
  <c r="AN12" i="7"/>
  <c r="AP12" i="7"/>
  <c r="AQ12" i="7" s="1"/>
  <c r="AN13" i="7"/>
  <c r="AP13" i="7"/>
  <c r="AQ13" i="7"/>
  <c r="AN14" i="7"/>
  <c r="AP14" i="7" s="1"/>
  <c r="AQ14" i="7" s="1"/>
  <c r="AN15" i="7"/>
  <c r="AP15" i="7" s="1"/>
  <c r="AQ15" i="7" s="1"/>
  <c r="AN16" i="7"/>
  <c r="AP16" i="7"/>
  <c r="AQ16" i="7"/>
  <c r="AN17" i="7"/>
  <c r="AP17" i="7" s="1"/>
  <c r="AQ17" i="7" s="1"/>
  <c r="AN18" i="7"/>
  <c r="AP18" i="7"/>
  <c r="AQ18" i="7"/>
  <c r="AN19" i="7"/>
  <c r="AP19" i="7"/>
  <c r="AQ19" i="7" s="1"/>
  <c r="AN20" i="7"/>
  <c r="AP20" i="7"/>
  <c r="AQ20" i="7" s="1"/>
  <c r="AN21" i="7"/>
  <c r="AP21" i="7"/>
  <c r="AQ21" i="7"/>
  <c r="AN22" i="7"/>
  <c r="AP22" i="7" s="1"/>
  <c r="AQ22" i="7" s="1"/>
  <c r="AN23" i="7"/>
  <c r="AP23" i="7" s="1"/>
  <c r="AQ23" i="7" s="1"/>
  <c r="AN24" i="7"/>
  <c r="AP24" i="7"/>
  <c r="AQ24" i="7"/>
  <c r="AN25" i="7"/>
  <c r="AP25" i="7" s="1"/>
  <c r="AQ25" i="7" s="1"/>
  <c r="AN26" i="7"/>
  <c r="AP26" i="7"/>
  <c r="AQ26" i="7"/>
  <c r="AN27" i="7"/>
  <c r="AP27" i="7"/>
  <c r="AQ27" i="7" s="1"/>
  <c r="AN28" i="7"/>
  <c r="AP28" i="7"/>
  <c r="AQ28" i="7" s="1"/>
  <c r="AN29" i="7"/>
  <c r="AP29" i="7"/>
  <c r="AQ29" i="7"/>
  <c r="AN30" i="7"/>
  <c r="AP30" i="7" s="1"/>
  <c r="AQ30" i="7" s="1"/>
  <c r="AN31" i="7"/>
  <c r="AP31" i="7" s="1"/>
  <c r="AQ31" i="7" s="1"/>
  <c r="AN32" i="7"/>
  <c r="AP32" i="7"/>
  <c r="AQ32" i="7"/>
  <c r="AN33" i="7"/>
  <c r="AP33" i="7" s="1"/>
  <c r="AQ33" i="7" s="1"/>
  <c r="AN34" i="7"/>
  <c r="AP34" i="7"/>
  <c r="AQ34" i="7"/>
  <c r="AN35" i="7"/>
  <c r="AP35" i="7"/>
  <c r="AQ35" i="7" s="1"/>
  <c r="AN36" i="7"/>
  <c r="AP36" i="7"/>
  <c r="AQ36" i="7" s="1"/>
  <c r="AN37" i="7"/>
  <c r="AP37" i="7"/>
  <c r="AQ37" i="7"/>
  <c r="AN38" i="7"/>
  <c r="AP38" i="7" s="1"/>
  <c r="AQ38" i="7" s="1"/>
  <c r="AN39" i="7"/>
  <c r="AP39" i="7" s="1"/>
  <c r="AQ39" i="7" s="1"/>
  <c r="AN40" i="7"/>
  <c r="AP40" i="7"/>
  <c r="AQ40" i="7"/>
  <c r="AN41" i="7"/>
  <c r="AP41" i="7" s="1"/>
  <c r="AQ41" i="7" s="1"/>
  <c r="AN42" i="7"/>
  <c r="AP42" i="7"/>
  <c r="AQ42" i="7"/>
  <c r="AN43" i="7"/>
  <c r="AP43" i="7"/>
  <c r="AQ43" i="7" s="1"/>
  <c r="AN44" i="7"/>
  <c r="AP44" i="7"/>
  <c r="AQ44" i="7" s="1"/>
  <c r="AN45" i="7"/>
  <c r="AP45" i="7"/>
  <c r="AQ45" i="7"/>
  <c r="AN46" i="7"/>
  <c r="AP46" i="7" s="1"/>
  <c r="AQ46" i="7" s="1"/>
  <c r="AN47" i="7"/>
  <c r="AP47" i="7" s="1"/>
  <c r="AQ47" i="7" s="1"/>
  <c r="AN48" i="7"/>
  <c r="AP48" i="7"/>
  <c r="AQ48" i="7"/>
  <c r="AN49" i="7"/>
  <c r="AP49" i="7" s="1"/>
  <c r="AQ49" i="7" s="1"/>
  <c r="AN50" i="7"/>
  <c r="AP50" i="7"/>
  <c r="AQ50" i="7"/>
  <c r="AN51" i="7"/>
  <c r="AP51" i="7"/>
  <c r="AQ51" i="7" s="1"/>
  <c r="AN52" i="7"/>
  <c r="AP52" i="7"/>
  <c r="AQ52" i="7" s="1"/>
  <c r="AN53" i="7"/>
  <c r="AP53" i="7"/>
  <c r="AQ53" i="7" s="1"/>
  <c r="AN54" i="7"/>
  <c r="AP54" i="7" s="1"/>
  <c r="AQ54" i="7" s="1"/>
  <c r="AN55" i="7"/>
  <c r="AP55" i="7" s="1"/>
  <c r="AQ55" i="7" s="1"/>
  <c r="AN56" i="7"/>
  <c r="AP56" i="7"/>
  <c r="AQ56" i="7"/>
  <c r="AN57" i="7"/>
  <c r="AP57" i="7" s="1"/>
  <c r="AQ57" i="7" s="1"/>
  <c r="AN58" i="7"/>
  <c r="AP58" i="7"/>
  <c r="AQ58" i="7"/>
  <c r="AN59" i="7"/>
  <c r="AP59" i="7"/>
  <c r="AQ59" i="7" s="1"/>
  <c r="AN60" i="7"/>
  <c r="AP60" i="7"/>
  <c r="AQ60" i="7" s="1"/>
  <c r="AN61" i="7"/>
  <c r="AP61" i="7"/>
  <c r="AQ61" i="7"/>
  <c r="AN62" i="7"/>
  <c r="AP62" i="7" s="1"/>
  <c r="AQ62" i="7" s="1"/>
  <c r="AN63" i="7"/>
  <c r="AP63" i="7" s="1"/>
  <c r="AQ63" i="7" s="1"/>
  <c r="AN64" i="7"/>
  <c r="AP64" i="7"/>
  <c r="AQ64" i="7"/>
  <c r="AN65" i="7"/>
  <c r="AP65" i="7" s="1"/>
  <c r="AQ65" i="7" s="1"/>
  <c r="AN66" i="7"/>
  <c r="AP66" i="7"/>
  <c r="AQ66" i="7"/>
  <c r="AN67" i="7"/>
  <c r="AP67" i="7"/>
  <c r="AQ67" i="7" s="1"/>
  <c r="AN68" i="7"/>
  <c r="AP68" i="7"/>
  <c r="AQ68" i="7" s="1"/>
  <c r="AN69" i="7"/>
  <c r="AP69" i="7"/>
  <c r="AQ69" i="7"/>
  <c r="AN70" i="7"/>
  <c r="AP70" i="7" s="1"/>
  <c r="AQ70" i="7" s="1"/>
  <c r="AN71" i="7"/>
  <c r="AP71" i="7" s="1"/>
  <c r="AQ71" i="7" s="1"/>
  <c r="AN72" i="7"/>
  <c r="AP72" i="7"/>
  <c r="AQ72" i="7"/>
  <c r="AN73" i="7"/>
  <c r="AP73" i="7" s="1"/>
  <c r="AQ73" i="7" s="1"/>
  <c r="AN74" i="7"/>
  <c r="AP74" i="7"/>
  <c r="AQ74" i="7"/>
  <c r="AN75" i="7"/>
  <c r="AP75" i="7"/>
  <c r="AQ75" i="7" s="1"/>
  <c r="AN76" i="7"/>
  <c r="AP76" i="7"/>
  <c r="AQ76" i="7" s="1"/>
  <c r="AN77" i="7"/>
  <c r="AP77" i="7"/>
  <c r="AQ77" i="7"/>
  <c r="AN78" i="7"/>
  <c r="AP78" i="7" s="1"/>
  <c r="AQ78" i="7" s="1"/>
  <c r="AN79" i="7"/>
  <c r="AP79" i="7" s="1"/>
  <c r="AQ79" i="7" s="1"/>
  <c r="AN80" i="7"/>
  <c r="AP80" i="7"/>
  <c r="AQ80" i="7"/>
  <c r="AN81" i="7"/>
  <c r="AP81" i="7" s="1"/>
  <c r="AQ81" i="7" s="1"/>
  <c r="AN82" i="7"/>
  <c r="AP82" i="7"/>
  <c r="AQ82" i="7"/>
  <c r="AN83" i="7"/>
  <c r="AP83" i="7"/>
  <c r="AQ83" i="7" s="1"/>
  <c r="AN84" i="7"/>
  <c r="AP84" i="7" s="1"/>
  <c r="AQ84" i="7" s="1"/>
  <c r="AN85" i="7"/>
  <c r="AP85" i="7"/>
  <c r="AQ85" i="7"/>
  <c r="AN86" i="7"/>
  <c r="AP86" i="7" s="1"/>
  <c r="AQ86" i="7" s="1"/>
  <c r="AN87" i="7"/>
  <c r="AP87" i="7" s="1"/>
  <c r="AQ87" i="7" s="1"/>
  <c r="AN88" i="7"/>
  <c r="AP88" i="7"/>
  <c r="AQ88" i="7"/>
  <c r="AN89" i="7"/>
  <c r="AP89" i="7" s="1"/>
  <c r="AQ89" i="7" s="1"/>
  <c r="AN90" i="7"/>
  <c r="AP90" i="7"/>
  <c r="AQ90" i="7"/>
  <c r="AN91" i="7"/>
  <c r="AP91" i="7"/>
  <c r="AQ91" i="7" s="1"/>
  <c r="AN92" i="7"/>
  <c r="AP92" i="7"/>
  <c r="AQ92" i="7" s="1"/>
  <c r="AN93" i="7"/>
  <c r="AP93" i="7"/>
  <c r="AQ93" i="7"/>
  <c r="AN94" i="7"/>
  <c r="AP94" i="7" s="1"/>
  <c r="AQ94" i="7" s="1"/>
  <c r="AN95" i="7"/>
  <c r="AP95" i="7" s="1"/>
  <c r="AQ95" i="7" s="1"/>
  <c r="AN96" i="7"/>
  <c r="AP96" i="7"/>
  <c r="AQ96" i="7"/>
  <c r="AN97" i="7"/>
  <c r="AP97" i="7" s="1"/>
  <c r="AQ97" i="7" s="1"/>
  <c r="AN98" i="7"/>
  <c r="AP98" i="7"/>
  <c r="AQ98" i="7"/>
  <c r="AN99" i="7"/>
  <c r="AP99" i="7"/>
  <c r="AQ99" i="7" s="1"/>
  <c r="AN100" i="7"/>
  <c r="AP100" i="7"/>
  <c r="AQ100" i="7" s="1"/>
  <c r="AN101" i="7"/>
  <c r="AP101" i="7"/>
  <c r="AQ101" i="7"/>
  <c r="AN102" i="7"/>
  <c r="AP102" i="7" s="1"/>
  <c r="AQ102" i="7" s="1"/>
  <c r="AN103" i="7"/>
  <c r="AP103" i="7" s="1"/>
  <c r="AQ103" i="7" s="1"/>
  <c r="AN104" i="7"/>
  <c r="AP104" i="7"/>
  <c r="AQ104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BC6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5" i="6"/>
  <c r="AZ6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5" i="6"/>
  <c r="AS81" i="6"/>
  <c r="AT81" i="6"/>
  <c r="AU81" i="6"/>
  <c r="I24" i="6"/>
  <c r="I72" i="6"/>
  <c r="BB76" i="7" l="1"/>
  <c r="H44" i="6"/>
  <c r="H45" i="6"/>
  <c r="H47" i="6"/>
  <c r="H46" i="6"/>
  <c r="H49" i="6"/>
  <c r="H48" i="6"/>
  <c r="AP6" i="6"/>
  <c r="AQ6" i="6"/>
  <c r="AP7" i="6"/>
  <c r="AQ7" i="6"/>
  <c r="AP8" i="6"/>
  <c r="AQ8" i="6"/>
  <c r="AP9" i="6"/>
  <c r="AQ9" i="6"/>
  <c r="AP10" i="6"/>
  <c r="AQ10" i="6"/>
  <c r="AP11" i="6"/>
  <c r="AQ11" i="6"/>
  <c r="AP12" i="6"/>
  <c r="AQ12" i="6"/>
  <c r="AP13" i="6"/>
  <c r="AQ13" i="6"/>
  <c r="AP14" i="6"/>
  <c r="AQ14" i="6"/>
  <c r="AP15" i="6"/>
  <c r="AQ15" i="6"/>
  <c r="AP16" i="6"/>
  <c r="AQ16" i="6"/>
  <c r="AP17" i="6"/>
  <c r="AQ17" i="6"/>
  <c r="AP18" i="6"/>
  <c r="AQ18" i="6"/>
  <c r="AP19" i="6"/>
  <c r="AQ19" i="6"/>
  <c r="AP20" i="6"/>
  <c r="AQ20" i="6"/>
  <c r="AP21" i="6"/>
  <c r="AQ21" i="6"/>
  <c r="AP22" i="6"/>
  <c r="AQ22" i="6"/>
  <c r="AP23" i="6"/>
  <c r="AQ23" i="6"/>
  <c r="AP24" i="6"/>
  <c r="AQ24" i="6"/>
  <c r="AP25" i="6"/>
  <c r="AQ25" i="6"/>
  <c r="AP26" i="6"/>
  <c r="AQ26" i="6"/>
  <c r="AP27" i="6"/>
  <c r="AQ27" i="6"/>
  <c r="AP28" i="6"/>
  <c r="AQ28" i="6"/>
  <c r="AP29" i="6"/>
  <c r="AQ29" i="6"/>
  <c r="AP30" i="6"/>
  <c r="AQ30" i="6"/>
  <c r="AP31" i="6"/>
  <c r="AQ31" i="6"/>
  <c r="AP32" i="6"/>
  <c r="AQ32" i="6"/>
  <c r="AP33" i="6"/>
  <c r="AQ33" i="6"/>
  <c r="AP34" i="6"/>
  <c r="AQ34" i="6"/>
  <c r="AP35" i="6"/>
  <c r="AQ35" i="6"/>
  <c r="AP36" i="6"/>
  <c r="AQ36" i="6"/>
  <c r="AP37" i="6"/>
  <c r="AQ37" i="6"/>
  <c r="AP38" i="6"/>
  <c r="AQ38" i="6"/>
  <c r="AP39" i="6"/>
  <c r="AQ39" i="6"/>
  <c r="AP40" i="6"/>
  <c r="AQ40" i="6"/>
  <c r="AP41" i="6"/>
  <c r="AQ41" i="6"/>
  <c r="AP42" i="6"/>
  <c r="AQ42" i="6"/>
  <c r="AP43" i="6"/>
  <c r="AQ43" i="6"/>
  <c r="AP44" i="6"/>
  <c r="AQ44" i="6"/>
  <c r="AP45" i="6"/>
  <c r="AQ45" i="6"/>
  <c r="AP46" i="6"/>
  <c r="AQ46" i="6"/>
  <c r="AP47" i="6"/>
  <c r="AQ47" i="6"/>
  <c r="AP48" i="6"/>
  <c r="AQ48" i="6"/>
  <c r="AP49" i="6"/>
  <c r="AQ49" i="6"/>
  <c r="AP50" i="6"/>
  <c r="AQ50" i="6"/>
  <c r="AP51" i="6"/>
  <c r="AQ51" i="6"/>
  <c r="AP52" i="6"/>
  <c r="AQ52" i="6"/>
  <c r="AP53" i="6"/>
  <c r="AQ53" i="6"/>
  <c r="AP54" i="6"/>
  <c r="AQ54" i="6" s="1"/>
  <c r="AP55" i="6"/>
  <c r="AQ55" i="6" s="1"/>
  <c r="AP56" i="6"/>
  <c r="AQ56" i="6"/>
  <c r="AP57" i="6"/>
  <c r="AQ57" i="6"/>
  <c r="AP58" i="6"/>
  <c r="AQ58" i="6"/>
  <c r="AP59" i="6"/>
  <c r="AQ59" i="6"/>
  <c r="AP60" i="6"/>
  <c r="AQ60" i="6"/>
  <c r="AP61" i="6"/>
  <c r="AQ61" i="6"/>
  <c r="AP62" i="6"/>
  <c r="AQ62" i="6"/>
  <c r="AP63" i="6"/>
  <c r="AQ63" i="6"/>
  <c r="AP64" i="6"/>
  <c r="AQ64" i="6"/>
  <c r="AP65" i="6"/>
  <c r="AQ65" i="6"/>
  <c r="AP66" i="6"/>
  <c r="AQ66" i="6"/>
  <c r="AP67" i="6"/>
  <c r="AQ67" i="6"/>
  <c r="AP68" i="6"/>
  <c r="AQ68" i="6"/>
  <c r="AP69" i="6"/>
  <c r="AQ69" i="6"/>
  <c r="AP70" i="6"/>
  <c r="AQ70" i="6"/>
  <c r="AP71" i="6"/>
  <c r="AQ71" i="6"/>
  <c r="AP72" i="6"/>
  <c r="AQ72" i="6"/>
  <c r="AP73" i="6"/>
  <c r="AQ73" i="6"/>
  <c r="AP74" i="6"/>
  <c r="AQ74" i="6"/>
  <c r="AP75" i="6"/>
  <c r="AQ75" i="6"/>
  <c r="AP76" i="6"/>
  <c r="AQ76" i="6"/>
  <c r="AP77" i="6"/>
  <c r="AQ77" i="6"/>
  <c r="AP78" i="6"/>
  <c r="AQ78" i="6"/>
  <c r="AP79" i="6"/>
  <c r="AQ79" i="6"/>
  <c r="AP80" i="6"/>
  <c r="AQ80" i="6"/>
  <c r="AP81" i="6"/>
  <c r="AQ81" i="6"/>
  <c r="AP82" i="6"/>
  <c r="AQ82" i="6"/>
  <c r="AP83" i="6"/>
  <c r="AQ83" i="6"/>
  <c r="AP84" i="6"/>
  <c r="AQ84" i="6"/>
  <c r="AP85" i="6"/>
  <c r="AQ85" i="6" s="1"/>
  <c r="AP86" i="6"/>
  <c r="AQ86" i="6"/>
  <c r="AP87" i="6"/>
  <c r="AQ87" i="6"/>
  <c r="AP88" i="6"/>
  <c r="AQ88" i="6"/>
  <c r="AP89" i="6"/>
  <c r="AQ89" i="6"/>
  <c r="AP90" i="6"/>
  <c r="AQ90" i="6"/>
  <c r="AP91" i="6"/>
  <c r="AQ91" i="6"/>
  <c r="AP92" i="6"/>
  <c r="AQ92" i="6"/>
  <c r="AP93" i="6"/>
  <c r="AQ93" i="6"/>
  <c r="AP94" i="6"/>
  <c r="AQ94" i="6"/>
  <c r="AP95" i="6"/>
  <c r="AQ95" i="6"/>
  <c r="AP96" i="6"/>
  <c r="AQ96" i="6"/>
  <c r="AP97" i="6"/>
  <c r="AQ97" i="6"/>
  <c r="AP98" i="6"/>
  <c r="AQ98" i="6" s="1"/>
  <c r="AP99" i="6"/>
  <c r="AQ99" i="6"/>
  <c r="AP100" i="6"/>
  <c r="AQ100" i="6"/>
  <c r="AP101" i="6"/>
  <c r="AQ101" i="6"/>
  <c r="AP102" i="6"/>
  <c r="AQ102" i="6" s="1"/>
  <c r="AP103" i="6"/>
  <c r="AQ103" i="6"/>
  <c r="AP104" i="6"/>
  <c r="AQ104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B73" i="5"/>
  <c r="BC60" i="5"/>
  <c r="AZ60" i="5"/>
  <c r="AW72" i="4"/>
  <c r="AX72" i="4"/>
  <c r="AY72" i="4"/>
  <c r="BB72" i="4"/>
  <c r="AW73" i="4"/>
  <c r="AX73" i="4"/>
  <c r="BB73" i="4" s="1"/>
  <c r="AY73" i="4"/>
  <c r="AW74" i="4"/>
  <c r="BB74" i="4" s="1"/>
  <c r="AX74" i="4"/>
  <c r="AY74" i="4"/>
  <c r="AW75" i="4"/>
  <c r="AX75" i="4"/>
  <c r="AY75" i="4"/>
  <c r="BB75" i="4"/>
  <c r="AW76" i="4"/>
  <c r="BB76" i="4" s="1"/>
  <c r="AX76" i="4"/>
  <c r="AY76" i="4"/>
  <c r="AW77" i="4"/>
  <c r="AX77" i="4"/>
  <c r="AY77" i="4"/>
  <c r="BB77" i="4"/>
  <c r="AW78" i="4"/>
  <c r="BB78" i="4" s="1"/>
  <c r="AX78" i="4"/>
  <c r="AY78" i="4"/>
  <c r="AW79" i="4"/>
  <c r="AX79" i="4"/>
  <c r="AY79" i="4"/>
  <c r="BB79" i="4"/>
  <c r="AW80" i="4"/>
  <c r="BB80" i="4" s="1"/>
  <c r="AX80" i="4"/>
  <c r="AY80" i="4"/>
  <c r="AW81" i="4"/>
  <c r="AX81" i="4"/>
  <c r="AY81" i="4"/>
  <c r="BB81" i="4"/>
  <c r="AW82" i="4"/>
  <c r="BB82" i="4" s="1"/>
  <c r="AX82" i="4"/>
  <c r="AY82" i="4"/>
  <c r="AW83" i="4"/>
  <c r="AX83" i="4"/>
  <c r="AY83" i="4"/>
  <c r="BB83" i="4"/>
  <c r="AW84" i="4"/>
  <c r="BB84" i="4" s="1"/>
  <c r="AX84" i="4"/>
  <c r="AY84" i="4"/>
  <c r="I24" i="4" l="1"/>
  <c r="I23" i="4"/>
  <c r="H49" i="4"/>
  <c r="H45" i="4"/>
  <c r="H46" i="4"/>
  <c r="H47" i="4"/>
  <c r="H48" i="4"/>
  <c r="G8" i="4"/>
  <c r="G9" i="4"/>
  <c r="AS81" i="4"/>
  <c r="L82" i="4"/>
  <c r="L83" i="4"/>
  <c r="L84" i="4"/>
  <c r="AS80" i="40"/>
  <c r="AS81" i="40"/>
  <c r="AZ81" i="40" s="1"/>
  <c r="AZ77" i="40"/>
  <c r="AZ78" i="40"/>
  <c r="AZ79" i="40"/>
  <c r="AZ80" i="40"/>
  <c r="H26" i="40"/>
  <c r="I24" i="40"/>
  <c r="I23" i="40"/>
  <c r="AZ10" i="40" l="1"/>
  <c r="AZ11" i="40"/>
  <c r="AZ12" i="40"/>
  <c r="AZ13" i="40"/>
  <c r="AZ14" i="40"/>
  <c r="AZ15" i="40"/>
  <c r="AZ16" i="40"/>
  <c r="AZ18" i="40"/>
  <c r="AZ23" i="40"/>
  <c r="AZ24" i="40"/>
  <c r="AZ26" i="40"/>
  <c r="AZ27" i="40"/>
  <c r="AZ28" i="40"/>
  <c r="AZ29" i="40"/>
  <c r="AZ30" i="40"/>
  <c r="AZ31" i="40"/>
  <c r="AZ33" i="40"/>
  <c r="AZ34" i="40"/>
  <c r="AZ35" i="40"/>
  <c r="AZ37" i="40"/>
  <c r="AZ42" i="40"/>
  <c r="AZ43" i="40"/>
  <c r="AZ51" i="40"/>
  <c r="AZ52" i="40"/>
  <c r="AZ53" i="40"/>
  <c r="AZ54" i="40"/>
  <c r="AZ55" i="40"/>
  <c r="AZ56" i="40"/>
  <c r="AZ59" i="40"/>
  <c r="AZ60" i="40"/>
  <c r="AZ63" i="40"/>
  <c r="AZ64" i="40"/>
  <c r="AZ65" i="40"/>
  <c r="AZ74" i="40"/>
  <c r="AZ82" i="40"/>
  <c r="AZ83" i="40"/>
  <c r="AZ84" i="40"/>
  <c r="AZ85" i="40"/>
  <c r="AZ91" i="40"/>
  <c r="AZ92" i="40"/>
  <c r="AZ93" i="40"/>
  <c r="AZ94" i="40"/>
  <c r="BC10" i="40"/>
  <c r="BC11" i="40"/>
  <c r="BC12" i="40"/>
  <c r="BC13" i="40"/>
  <c r="BC14" i="40"/>
  <c r="BC15" i="40"/>
  <c r="BC16" i="40"/>
  <c r="BC18" i="40"/>
  <c r="BC23" i="40"/>
  <c r="BC24" i="40"/>
  <c r="BC26" i="40"/>
  <c r="BC27" i="40"/>
  <c r="BC28" i="40"/>
  <c r="BC29" i="40"/>
  <c r="BC30" i="40"/>
  <c r="BC31" i="40"/>
  <c r="BC33" i="40"/>
  <c r="BC34" i="40"/>
  <c r="BC35" i="40"/>
  <c r="BC37" i="40"/>
  <c r="BC42" i="40"/>
  <c r="BC43" i="40"/>
  <c r="BC51" i="40"/>
  <c r="BC52" i="40"/>
  <c r="BC53" i="40"/>
  <c r="BC54" i="40"/>
  <c r="BC55" i="40"/>
  <c r="BC56" i="40"/>
  <c r="BC59" i="40"/>
  <c r="BC60" i="40"/>
  <c r="BC63" i="40"/>
  <c r="BC64" i="40"/>
  <c r="BC65" i="40"/>
  <c r="BC74" i="40"/>
  <c r="BC77" i="40"/>
  <c r="BC78" i="40"/>
  <c r="BC81" i="40"/>
  <c r="BC82" i="40"/>
  <c r="BC83" i="40"/>
  <c r="BC84" i="40"/>
  <c r="BC85" i="40"/>
  <c r="BC91" i="40"/>
  <c r="BC92" i="40"/>
  <c r="BC93" i="40"/>
  <c r="BC94" i="40"/>
  <c r="AS42" i="40"/>
  <c r="AS43" i="40"/>
  <c r="AS51" i="40"/>
  <c r="H41" i="40"/>
  <c r="H35" i="40"/>
  <c r="H27" i="40"/>
  <c r="H18" i="40"/>
  <c r="Q76" i="40"/>
  <c r="Q77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O108" i="2"/>
  <c r="A69" i="2"/>
  <c r="AW60" i="2"/>
  <c r="AX60" i="2"/>
  <c r="AY60" i="2"/>
  <c r="AW65" i="2"/>
  <c r="AX65" i="2"/>
  <c r="AY65" i="2"/>
  <c r="AW74" i="2"/>
  <c r="AX74" i="2"/>
  <c r="AY74" i="2"/>
  <c r="AT81" i="2" l="1"/>
  <c r="AU81" i="2"/>
  <c r="H27" i="2"/>
  <c r="H35" i="2"/>
  <c r="H41" i="2"/>
  <c r="H38" i="2"/>
  <c r="H42" i="2"/>
  <c r="H26" i="2"/>
  <c r="H37" i="2"/>
  <c r="H43" i="2"/>
  <c r="H7" i="2"/>
  <c r="H6" i="2"/>
  <c r="B73" i="2"/>
  <c r="I24" i="1"/>
  <c r="AP78" i="1"/>
  <c r="AQ78" i="1" s="1"/>
  <c r="AQ78" i="32" s="1"/>
  <c r="AP93" i="1"/>
  <c r="AQ93" i="1" s="1"/>
  <c r="AQ93" i="32" s="1"/>
  <c r="AU103" i="1"/>
  <c r="AN6" i="1"/>
  <c r="AN6" i="32" s="1"/>
  <c r="AP6" i="32" s="1"/>
  <c r="AN7" i="1"/>
  <c r="AN7" i="32" s="1"/>
  <c r="AP7" i="32" s="1"/>
  <c r="AN8" i="1"/>
  <c r="AN8" i="32" s="1"/>
  <c r="AP8" i="32" s="1"/>
  <c r="AN9" i="1"/>
  <c r="AN9" i="32" s="1"/>
  <c r="AP9" i="32" s="1"/>
  <c r="AN12" i="1"/>
  <c r="AN12" i="32" s="1"/>
  <c r="AP12" i="32" s="1"/>
  <c r="AN13" i="1"/>
  <c r="AN13" i="32" s="1"/>
  <c r="AP13" i="32" s="1"/>
  <c r="AN15" i="1"/>
  <c r="AN15" i="32" s="1"/>
  <c r="AP15" i="32" s="1"/>
  <c r="AN16" i="1"/>
  <c r="AN16" i="32" s="1"/>
  <c r="AP16" i="32" s="1"/>
  <c r="AN17" i="1"/>
  <c r="AN17" i="32" s="1"/>
  <c r="AP17" i="32" s="1"/>
  <c r="AN18" i="1"/>
  <c r="AN18" i="32" s="1"/>
  <c r="AP18" i="32" s="1"/>
  <c r="AN19" i="1"/>
  <c r="AN19" i="32" s="1"/>
  <c r="AP19" i="32" s="1"/>
  <c r="AN20" i="1"/>
  <c r="AN20" i="32" s="1"/>
  <c r="AP20" i="32" s="1"/>
  <c r="AN21" i="1"/>
  <c r="AN21" i="32" s="1"/>
  <c r="AP21" i="32" s="1"/>
  <c r="AN22" i="1"/>
  <c r="AN22" i="32" s="1"/>
  <c r="AP22" i="32" s="1"/>
  <c r="AN23" i="1"/>
  <c r="AN23" i="32" s="1"/>
  <c r="AP23" i="32" s="1"/>
  <c r="AN24" i="1"/>
  <c r="AN24" i="32" s="1"/>
  <c r="AP24" i="32" s="1"/>
  <c r="AN25" i="1"/>
  <c r="AN25" i="32" s="1"/>
  <c r="AP25" i="32" s="1"/>
  <c r="AN26" i="1"/>
  <c r="AN26" i="32" s="1"/>
  <c r="AP26" i="32" s="1"/>
  <c r="AN27" i="1"/>
  <c r="AN27" i="32" s="1"/>
  <c r="AP27" i="32" s="1"/>
  <c r="AN28" i="1"/>
  <c r="AN28" i="32" s="1"/>
  <c r="AP28" i="32" s="1"/>
  <c r="AN29" i="1"/>
  <c r="AN29" i="32" s="1"/>
  <c r="AP29" i="32" s="1"/>
  <c r="AN30" i="1"/>
  <c r="AN30" i="32" s="1"/>
  <c r="AP30" i="32" s="1"/>
  <c r="AN31" i="1"/>
  <c r="AN31" i="32" s="1"/>
  <c r="AP31" i="32" s="1"/>
  <c r="AN32" i="1"/>
  <c r="AN32" i="32" s="1"/>
  <c r="AP32" i="32" s="1"/>
  <c r="AN33" i="1"/>
  <c r="AN33" i="32" s="1"/>
  <c r="AP33" i="32" s="1"/>
  <c r="AN34" i="1"/>
  <c r="AN34" i="32" s="1"/>
  <c r="AP34" i="32" s="1"/>
  <c r="AN35" i="1"/>
  <c r="AN35" i="32" s="1"/>
  <c r="AP35" i="32" s="1"/>
  <c r="AN37" i="1"/>
  <c r="AN37" i="32" s="1"/>
  <c r="AP37" i="32" s="1"/>
  <c r="AN38" i="1"/>
  <c r="AN38" i="32" s="1"/>
  <c r="AP38" i="32" s="1"/>
  <c r="AN39" i="1"/>
  <c r="AN39" i="32" s="1"/>
  <c r="AP39" i="32" s="1"/>
  <c r="AN40" i="1"/>
  <c r="AN40" i="32" s="1"/>
  <c r="AP40" i="32" s="1"/>
  <c r="AN41" i="1"/>
  <c r="AN41" i="32" s="1"/>
  <c r="AP41" i="32" s="1"/>
  <c r="AN42" i="1"/>
  <c r="AN42" i="32" s="1"/>
  <c r="AP42" i="32" s="1"/>
  <c r="AN43" i="1"/>
  <c r="AN43" i="32" s="1"/>
  <c r="AP43" i="32" s="1"/>
  <c r="AN44" i="1"/>
  <c r="AN44" i="32" s="1"/>
  <c r="AP44" i="32" s="1"/>
  <c r="AN45" i="1"/>
  <c r="AN45" i="32" s="1"/>
  <c r="AP45" i="32" s="1"/>
  <c r="AN46" i="1"/>
  <c r="AN46" i="32" s="1"/>
  <c r="AP46" i="32" s="1"/>
  <c r="AN47" i="1"/>
  <c r="AN47" i="32" s="1"/>
  <c r="AP47" i="32" s="1"/>
  <c r="AN48" i="1"/>
  <c r="AN48" i="32" s="1"/>
  <c r="AP48" i="32" s="1"/>
  <c r="AN49" i="1"/>
  <c r="AN49" i="32" s="1"/>
  <c r="AP49" i="32" s="1"/>
  <c r="AN54" i="1"/>
  <c r="AN54" i="32" s="1"/>
  <c r="AP54" i="32" s="1"/>
  <c r="AN55" i="1"/>
  <c r="AN55" i="32" s="1"/>
  <c r="AP55" i="32" s="1"/>
  <c r="AN56" i="1"/>
  <c r="AN56" i="32" s="1"/>
  <c r="AP56" i="32" s="1"/>
  <c r="AN57" i="1"/>
  <c r="AN57" i="32" s="1"/>
  <c r="AP57" i="32" s="1"/>
  <c r="AN58" i="1"/>
  <c r="AN58" i="32" s="1"/>
  <c r="AP58" i="32" s="1"/>
  <c r="AN59" i="1"/>
  <c r="AN59" i="32" s="1"/>
  <c r="AP59" i="32" s="1"/>
  <c r="AN60" i="1"/>
  <c r="AN60" i="32" s="1"/>
  <c r="AP60" i="32" s="1"/>
  <c r="AN61" i="1"/>
  <c r="AN61" i="32" s="1"/>
  <c r="AP61" i="32" s="1"/>
  <c r="AN62" i="1"/>
  <c r="AN62" i="32" s="1"/>
  <c r="AP62" i="32" s="1"/>
  <c r="AN63" i="1"/>
  <c r="AN63" i="32" s="1"/>
  <c r="AP63" i="32" s="1"/>
  <c r="AN64" i="1"/>
  <c r="AN64" i="32" s="1"/>
  <c r="AP64" i="32" s="1"/>
  <c r="AN65" i="1"/>
  <c r="AN65" i="32" s="1"/>
  <c r="AP65" i="32" s="1"/>
  <c r="AN66" i="1"/>
  <c r="AN66" i="32" s="1"/>
  <c r="AP66" i="32" s="1"/>
  <c r="AN67" i="1"/>
  <c r="AN67" i="32" s="1"/>
  <c r="AP67" i="32" s="1"/>
  <c r="AN68" i="1"/>
  <c r="AN68" i="32" s="1"/>
  <c r="AP68" i="32" s="1"/>
  <c r="AN69" i="1"/>
  <c r="AN69" i="32" s="1"/>
  <c r="AP69" i="32" s="1"/>
  <c r="AN70" i="1"/>
  <c r="AN70" i="32" s="1"/>
  <c r="AP70" i="32" s="1"/>
  <c r="AN71" i="1"/>
  <c r="AN71" i="32" s="1"/>
  <c r="AP71" i="32" s="1"/>
  <c r="AN72" i="1"/>
  <c r="AN72" i="32" s="1"/>
  <c r="AP72" i="32" s="1"/>
  <c r="AN73" i="1"/>
  <c r="AN73" i="32" s="1"/>
  <c r="AP73" i="32" s="1"/>
  <c r="AN74" i="1"/>
  <c r="AN74" i="32" s="1"/>
  <c r="AP74" i="32" s="1"/>
  <c r="AN75" i="1"/>
  <c r="AN75" i="32" s="1"/>
  <c r="AP75" i="32" s="1"/>
  <c r="AN76" i="1"/>
  <c r="AN76" i="32" s="1"/>
  <c r="AP76" i="32" s="1"/>
  <c r="AN79" i="1"/>
  <c r="AN79" i="32" s="1"/>
  <c r="AP79" i="32" s="1"/>
  <c r="AN80" i="1"/>
  <c r="AN80" i="32" s="1"/>
  <c r="AP80" i="32" s="1"/>
  <c r="AN81" i="1"/>
  <c r="AN81" i="32" s="1"/>
  <c r="AP81" i="32" s="1"/>
  <c r="AN82" i="1"/>
  <c r="AN82" i="32" s="1"/>
  <c r="AP82" i="32" s="1"/>
  <c r="AN83" i="1"/>
  <c r="AN83" i="32" s="1"/>
  <c r="AP83" i="32" s="1"/>
  <c r="AN84" i="1"/>
  <c r="AN84" i="32" s="1"/>
  <c r="AP84" i="32" s="1"/>
  <c r="AN85" i="1"/>
  <c r="AN85" i="32" s="1"/>
  <c r="AP85" i="32" s="1"/>
  <c r="AN86" i="1"/>
  <c r="AN86" i="32" s="1"/>
  <c r="AP86" i="32" s="1"/>
  <c r="AN87" i="1"/>
  <c r="AN87" i="32" s="1"/>
  <c r="AP87" i="32" s="1"/>
  <c r="AN88" i="1"/>
  <c r="AN88" i="32" s="1"/>
  <c r="AP88" i="32" s="1"/>
  <c r="AN90" i="1"/>
  <c r="AN90" i="32" s="1"/>
  <c r="AP90" i="32" s="1"/>
  <c r="AN91" i="1"/>
  <c r="AN91" i="32" s="1"/>
  <c r="AP91" i="32" s="1"/>
  <c r="AN92" i="1"/>
  <c r="AN92" i="32" s="1"/>
  <c r="AP92" i="32" s="1"/>
  <c r="AN5" i="1"/>
  <c r="AN5" i="32" s="1"/>
  <c r="AP5" i="32" s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9" i="1"/>
  <c r="R40" i="1"/>
  <c r="R41" i="1"/>
  <c r="R42" i="1"/>
  <c r="R43" i="1"/>
  <c r="R44" i="1"/>
  <c r="R45" i="1"/>
  <c r="R46" i="1"/>
  <c r="R47" i="1"/>
  <c r="R48" i="1"/>
  <c r="R49" i="1"/>
  <c r="R54" i="1"/>
  <c r="R55" i="1"/>
  <c r="R56" i="1"/>
  <c r="R59" i="1"/>
  <c r="R17" i="1"/>
  <c r="B6" i="1"/>
  <c r="B7" i="1"/>
  <c r="B8" i="1"/>
  <c r="B9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9" i="1"/>
  <c r="B40" i="1"/>
  <c r="B41" i="1"/>
  <c r="B42" i="1"/>
  <c r="B43" i="1"/>
  <c r="B44" i="1"/>
  <c r="B45" i="1"/>
  <c r="B46" i="1"/>
  <c r="B47" i="1"/>
  <c r="B48" i="1"/>
  <c r="B49" i="1"/>
  <c r="B54" i="1"/>
  <c r="B55" i="1"/>
  <c r="B56" i="1"/>
  <c r="B57" i="1"/>
  <c r="B58" i="1"/>
  <c r="B59" i="1"/>
  <c r="B60" i="1"/>
  <c r="B66" i="1"/>
  <c r="B67" i="1"/>
  <c r="B68" i="1"/>
  <c r="B69" i="1"/>
  <c r="B70" i="1"/>
  <c r="B71" i="1"/>
  <c r="B72" i="1"/>
  <c r="B73" i="1"/>
  <c r="B75" i="1"/>
  <c r="B76" i="1"/>
  <c r="B79" i="1"/>
  <c r="B80" i="1"/>
  <c r="B81" i="1"/>
  <c r="B82" i="1"/>
  <c r="B83" i="1"/>
  <c r="B84" i="1"/>
  <c r="B85" i="1"/>
  <c r="B86" i="1"/>
  <c r="B87" i="1"/>
  <c r="B88" i="1"/>
  <c r="B90" i="1"/>
  <c r="B91" i="1"/>
  <c r="D91" i="1" s="1"/>
  <c r="F91" i="32" s="1"/>
  <c r="B92" i="1"/>
  <c r="D92" i="1" s="1"/>
  <c r="F92" i="32" s="1"/>
  <c r="B5" i="1"/>
  <c r="G14" i="4"/>
  <c r="G11" i="4"/>
  <c r="G10" i="4"/>
  <c r="G14" i="40"/>
  <c r="G11" i="40"/>
  <c r="G10" i="40"/>
  <c r="G8" i="40"/>
  <c r="G8" i="2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B36" i="1" s="1"/>
  <c r="A37" i="1"/>
  <c r="B37" i="1" s="1"/>
  <c r="A38" i="1"/>
  <c r="R38" i="1" s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T51" i="32" s="1"/>
  <c r="A52" i="1"/>
  <c r="AN52" i="1" s="1"/>
  <c r="A53" i="1"/>
  <c r="AN53" i="1" s="1"/>
  <c r="A54" i="1"/>
  <c r="A55" i="1"/>
  <c r="A56" i="1"/>
  <c r="A57" i="1"/>
  <c r="A58" i="1"/>
  <c r="A59" i="1"/>
  <c r="A60" i="1"/>
  <c r="A61" i="1"/>
  <c r="B61" i="1" s="1"/>
  <c r="A62" i="1"/>
  <c r="B62" i="1" s="1"/>
  <c r="A63" i="1"/>
  <c r="B63" i="1" s="1"/>
  <c r="A64" i="1"/>
  <c r="B64" i="1" s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R54" i="32" l="1"/>
  <c r="T54" i="32" s="1"/>
  <c r="R41" i="32"/>
  <c r="T41" i="32" s="1"/>
  <c r="R48" i="32"/>
  <c r="T48" i="32" s="1"/>
  <c r="R40" i="32"/>
  <c r="T40" i="32" s="1"/>
  <c r="R30" i="32"/>
  <c r="T30" i="32" s="1"/>
  <c r="R22" i="32"/>
  <c r="T22" i="32" s="1"/>
  <c r="R59" i="32"/>
  <c r="T59" i="32" s="1"/>
  <c r="R45" i="32"/>
  <c r="T45" i="32" s="1"/>
  <c r="R35" i="32"/>
  <c r="T35" i="32" s="1"/>
  <c r="R27" i="32"/>
  <c r="T27" i="32" s="1"/>
  <c r="R19" i="32"/>
  <c r="T19" i="32" s="1"/>
  <c r="R38" i="32"/>
  <c r="T38" i="32" s="1"/>
  <c r="R56" i="32"/>
  <c r="T56" i="32" s="1"/>
  <c r="R44" i="32"/>
  <c r="T44" i="32" s="1"/>
  <c r="R34" i="32"/>
  <c r="T34" i="32" s="1"/>
  <c r="R26" i="32"/>
  <c r="T26" i="32" s="1"/>
  <c r="R18" i="32"/>
  <c r="T18" i="32" s="1"/>
  <c r="R43" i="32"/>
  <c r="T43" i="32" s="1"/>
  <c r="R25" i="32"/>
  <c r="T25" i="32" s="1"/>
  <c r="R42" i="32"/>
  <c r="T42" i="32" s="1"/>
  <c r="R24" i="32"/>
  <c r="T24" i="32" s="1"/>
  <c r="R49" i="32"/>
  <c r="T49" i="32" s="1"/>
  <c r="R47" i="32"/>
  <c r="T47" i="32" s="1"/>
  <c r="R39" i="32"/>
  <c r="T39" i="32" s="1"/>
  <c r="R29" i="32"/>
  <c r="T29" i="32" s="1"/>
  <c r="R21" i="32"/>
  <c r="T21" i="32" s="1"/>
  <c r="R55" i="32"/>
  <c r="T55" i="32" s="1"/>
  <c r="R33" i="32"/>
  <c r="T33" i="32" s="1"/>
  <c r="R32" i="32"/>
  <c r="T32" i="32" s="1"/>
  <c r="R31" i="32"/>
  <c r="T31" i="32" s="1"/>
  <c r="R23" i="32"/>
  <c r="T23" i="32" s="1"/>
  <c r="R17" i="32"/>
  <c r="T17" i="32" s="1"/>
  <c r="R46" i="32"/>
  <c r="T46" i="32" s="1"/>
  <c r="R37" i="32"/>
  <c r="T37" i="32" s="1"/>
  <c r="R28" i="32"/>
  <c r="T28" i="32" s="1"/>
  <c r="R20" i="32"/>
  <c r="T20" i="32" s="1"/>
  <c r="R36" i="1"/>
  <c r="AN36" i="1"/>
  <c r="AN36" i="32" s="1"/>
  <c r="AP36" i="32" s="1"/>
  <c r="B38" i="1"/>
  <c r="AP89" i="1"/>
  <c r="AQ89" i="1" s="1"/>
  <c r="AQ89" i="32" s="1"/>
  <c r="R52" i="1"/>
  <c r="R53" i="1"/>
  <c r="AP85" i="1"/>
  <c r="AQ85" i="1" s="1"/>
  <c r="AQ85" i="32" s="1"/>
  <c r="AP92" i="1"/>
  <c r="AQ92" i="1" s="1"/>
  <c r="AQ92" i="32" s="1"/>
  <c r="AP84" i="1"/>
  <c r="AQ84" i="1" s="1"/>
  <c r="AQ84" i="32" s="1"/>
  <c r="AP91" i="1"/>
  <c r="AQ91" i="1" s="1"/>
  <c r="AQ91" i="32" s="1"/>
  <c r="AP83" i="1"/>
  <c r="AQ83" i="1" s="1"/>
  <c r="AQ83" i="32" s="1"/>
  <c r="AP90" i="1"/>
  <c r="AQ90" i="1" s="1"/>
  <c r="AQ90" i="32" s="1"/>
  <c r="AP81" i="1"/>
  <c r="AQ81" i="1" s="1"/>
  <c r="AQ81" i="32" s="1"/>
  <c r="AP80" i="1"/>
  <c r="AQ80" i="1" s="1"/>
  <c r="AQ80" i="32" s="1"/>
  <c r="AP86" i="1"/>
  <c r="AQ86" i="1" s="1"/>
  <c r="AQ86" i="32" s="1"/>
  <c r="AP82" i="1"/>
  <c r="AQ82" i="1" s="1"/>
  <c r="AQ82" i="32" s="1"/>
  <c r="AP88" i="1"/>
  <c r="AQ88" i="1" s="1"/>
  <c r="AQ88" i="32" s="1"/>
  <c r="AP87" i="1"/>
  <c r="AQ87" i="1" s="1"/>
  <c r="AQ87" i="32" s="1"/>
  <c r="AP79" i="1"/>
  <c r="AQ79" i="1" s="1"/>
  <c r="AQ79" i="32" s="1"/>
  <c r="T66" i="33"/>
  <c r="T75" i="30"/>
  <c r="T66" i="37"/>
  <c r="T66" i="27"/>
  <c r="W61" i="27"/>
  <c r="T66" i="34"/>
  <c r="Q85" i="25"/>
  <c r="T66" i="24"/>
  <c r="AL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L44" i="24"/>
  <c r="AL45" i="24"/>
  <c r="AL46" i="24"/>
  <c r="AL47" i="24"/>
  <c r="AL48" i="24"/>
  <c r="AL49" i="24"/>
  <c r="AL50" i="24"/>
  <c r="AL51" i="24"/>
  <c r="AL52" i="24"/>
  <c r="AL53" i="24"/>
  <c r="AL54" i="24"/>
  <c r="AL55" i="24"/>
  <c r="AL56" i="24"/>
  <c r="AL57" i="24"/>
  <c r="AL58" i="24"/>
  <c r="AL59" i="24"/>
  <c r="R24" i="23"/>
  <c r="R25" i="23"/>
  <c r="R26" i="23"/>
  <c r="R27" i="23"/>
  <c r="R28" i="23"/>
  <c r="R29" i="23"/>
  <c r="T66" i="23"/>
  <c r="D41" i="22"/>
  <c r="G41" i="22" s="1"/>
  <c r="D42" i="22"/>
  <c r="G42" i="22" s="1"/>
  <c r="D43" i="22"/>
  <c r="G43" i="22" s="1"/>
  <c r="G47" i="22"/>
  <c r="D48" i="22"/>
  <c r="G48" i="22" s="1"/>
  <c r="D49" i="22"/>
  <c r="G49" i="22" s="1"/>
  <c r="D50" i="22"/>
  <c r="G50" i="22" s="1"/>
  <c r="D51" i="22"/>
  <c r="G51" i="22" s="1"/>
  <c r="D52" i="22"/>
  <c r="G52" i="22" s="1"/>
  <c r="D53" i="22"/>
  <c r="G53" i="22" s="1"/>
  <c r="D54" i="22"/>
  <c r="G54" i="22" s="1"/>
  <c r="D55" i="22"/>
  <c r="G55" i="22" s="1"/>
  <c r="D56" i="22"/>
  <c r="G56" i="22" s="1"/>
  <c r="D44" i="22"/>
  <c r="G44" i="22" s="1"/>
  <c r="D45" i="22"/>
  <c r="G45" i="22" s="1"/>
  <c r="D46" i="22"/>
  <c r="G46" i="22" s="1"/>
  <c r="AO105" i="21"/>
  <c r="T66" i="21"/>
  <c r="Y62" i="21"/>
  <c r="Y63" i="21"/>
  <c r="Y64" i="21"/>
  <c r="Y61" i="21"/>
  <c r="R41" i="20"/>
  <c r="R42" i="20"/>
  <c r="D44" i="20"/>
  <c r="D45" i="20"/>
  <c r="D40" i="20"/>
  <c r="D41" i="20"/>
  <c r="D42" i="20"/>
  <c r="D43" i="20"/>
  <c r="D46" i="20"/>
  <c r="D48" i="20"/>
  <c r="D49" i="20"/>
  <c r="D50" i="20"/>
  <c r="D51" i="20"/>
  <c r="D52" i="20"/>
  <c r="D53" i="20"/>
  <c r="D54" i="20"/>
  <c r="D55" i="20"/>
  <c r="D56" i="20"/>
  <c r="T66" i="20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T66" i="16"/>
  <c r="R37" i="16"/>
  <c r="R38" i="16"/>
  <c r="R39" i="16"/>
  <c r="Y62" i="16"/>
  <c r="Y63" i="16"/>
  <c r="Y64" i="16"/>
  <c r="Y61" i="16"/>
  <c r="Y64" i="9"/>
  <c r="Y62" i="9"/>
  <c r="Y63" i="9"/>
  <c r="Y61" i="9"/>
  <c r="W62" i="4"/>
  <c r="W63" i="4"/>
  <c r="W64" i="4"/>
  <c r="W61" i="4"/>
  <c r="B62" i="4"/>
  <c r="Q85" i="2"/>
  <c r="Q86" i="2"/>
  <c r="R53" i="32" l="1"/>
  <c r="T53" i="32" s="1"/>
  <c r="R52" i="32"/>
  <c r="T52" i="32" s="1"/>
  <c r="R36" i="32"/>
  <c r="T36" i="32" s="1"/>
  <c r="AN105" i="1"/>
  <c r="U105" i="21"/>
  <c r="R36" i="21"/>
  <c r="T36" i="21" s="1"/>
  <c r="Q63" i="20" l="1"/>
  <c r="T66" i="19" l="1"/>
  <c r="T66" i="17" l="1"/>
  <c r="D64" i="16" l="1"/>
  <c r="D34" i="16"/>
  <c r="D35" i="16"/>
  <c r="D37" i="16"/>
  <c r="D38" i="16"/>
  <c r="D39" i="16"/>
  <c r="D40" i="16"/>
  <c r="AN6" i="9" l="1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44" i="9"/>
  <c r="AN45" i="9"/>
  <c r="AN46" i="9"/>
  <c r="AN47" i="9"/>
  <c r="AN48" i="9"/>
  <c r="AN49" i="9"/>
  <c r="AN50" i="9"/>
  <c r="AN51" i="9"/>
  <c r="AN52" i="9"/>
  <c r="AN53" i="9"/>
  <c r="AN54" i="9"/>
  <c r="AN55" i="9"/>
  <c r="AN56" i="9"/>
  <c r="AN57" i="9"/>
  <c r="AN58" i="9"/>
  <c r="AN59" i="9"/>
  <c r="AN60" i="9"/>
  <c r="AN61" i="9"/>
  <c r="AN62" i="9"/>
  <c r="AN63" i="9"/>
  <c r="AN64" i="9"/>
  <c r="AN65" i="9"/>
  <c r="AN66" i="9"/>
  <c r="AN67" i="9"/>
  <c r="AN68" i="9"/>
  <c r="AN69" i="9"/>
  <c r="AN70" i="9"/>
  <c r="AN71" i="9"/>
  <c r="AN72" i="9"/>
  <c r="AN73" i="9"/>
  <c r="AN74" i="9"/>
  <c r="AN75" i="9"/>
  <c r="AN76" i="9"/>
  <c r="AN77" i="9"/>
  <c r="AN78" i="9"/>
  <c r="AN79" i="9"/>
  <c r="AN80" i="9"/>
  <c r="AN81" i="9"/>
  <c r="AN82" i="9"/>
  <c r="AN83" i="9"/>
  <c r="AN84" i="9"/>
  <c r="AN85" i="9"/>
  <c r="AN86" i="9"/>
  <c r="AN87" i="9"/>
  <c r="AN88" i="9"/>
  <c r="AN89" i="9"/>
  <c r="AN90" i="9"/>
  <c r="AN91" i="9"/>
  <c r="T66" i="8"/>
  <c r="T66" i="7"/>
  <c r="T66" i="6"/>
  <c r="D6" i="9"/>
  <c r="D7" i="9"/>
  <c r="G8" i="9"/>
  <c r="D9" i="9"/>
  <c r="G9" i="9" s="1"/>
  <c r="D10" i="9"/>
  <c r="D11" i="9"/>
  <c r="G11" i="9" s="1"/>
  <c r="D12" i="9"/>
  <c r="G12" i="9" s="1"/>
  <c r="D13" i="9"/>
  <c r="G13" i="9" s="1"/>
  <c r="D14" i="9"/>
  <c r="G14" i="9" s="1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7" i="9"/>
  <c r="D38" i="9"/>
  <c r="D39" i="9"/>
  <c r="D40" i="9"/>
  <c r="D41" i="9"/>
  <c r="D42" i="9"/>
  <c r="D43" i="9"/>
  <c r="D44" i="9"/>
  <c r="D45" i="9"/>
  <c r="D46" i="9"/>
  <c r="D48" i="9"/>
  <c r="D49" i="9"/>
  <c r="D50" i="9"/>
  <c r="D51" i="9"/>
  <c r="D52" i="9"/>
  <c r="D53" i="9"/>
  <c r="D54" i="9"/>
  <c r="D55" i="9"/>
  <c r="D56" i="9"/>
  <c r="D57" i="9"/>
  <c r="D58" i="9"/>
  <c r="D6" i="8"/>
  <c r="G6" i="8" s="1"/>
  <c r="D7" i="8"/>
  <c r="G7" i="8" s="1"/>
  <c r="G8" i="8"/>
  <c r="D9" i="8"/>
  <c r="D10" i="8"/>
  <c r="D11" i="8"/>
  <c r="G11" i="8" s="1"/>
  <c r="D12" i="8"/>
  <c r="G12" i="8" s="1"/>
  <c r="D13" i="8"/>
  <c r="D14" i="8"/>
  <c r="G14" i="8" s="1"/>
  <c r="D15" i="8"/>
  <c r="G15" i="8" s="1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38" i="6"/>
  <c r="D64" i="6"/>
  <c r="B99" i="6"/>
  <c r="B100" i="6"/>
  <c r="A101" i="6"/>
  <c r="B101" i="6"/>
  <c r="A102" i="6"/>
  <c r="B102" i="6"/>
  <c r="A103" i="6"/>
  <c r="B103" i="6"/>
  <c r="A104" i="6"/>
  <c r="B104" i="6"/>
  <c r="AO105" i="5"/>
  <c r="S66" i="5"/>
  <c r="T66" i="5" s="1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62" i="5"/>
  <c r="A63" i="5"/>
  <c r="A64" i="5"/>
  <c r="A6" i="5"/>
  <c r="B6" i="5"/>
  <c r="D6" i="5" s="1"/>
  <c r="G6" i="5" s="1"/>
  <c r="A7" i="5"/>
  <c r="B7" i="5"/>
  <c r="D7" i="5" s="1"/>
  <c r="G7" i="5" s="1"/>
  <c r="A8" i="5"/>
  <c r="B8" i="5"/>
  <c r="D8" i="5" s="1"/>
  <c r="G8" i="5" s="1"/>
  <c r="A9" i="5"/>
  <c r="B9" i="5"/>
  <c r="D9" i="5" s="1"/>
  <c r="G9" i="5" s="1"/>
  <c r="A10" i="5"/>
  <c r="B10" i="5"/>
  <c r="D10" i="5" s="1"/>
  <c r="G10" i="5" s="1"/>
  <c r="A11" i="5"/>
  <c r="B11" i="5"/>
  <c r="D11" i="5" s="1"/>
  <c r="G11" i="5" s="1"/>
  <c r="A12" i="5"/>
  <c r="B12" i="5"/>
  <c r="D12" i="5" s="1"/>
  <c r="A13" i="5"/>
  <c r="B13" i="5"/>
  <c r="D13" i="5" s="1"/>
  <c r="G13" i="5" s="1"/>
  <c r="A14" i="5"/>
  <c r="B14" i="5"/>
  <c r="D14" i="5" s="1"/>
  <c r="G14" i="5" s="1"/>
  <c r="A15" i="5"/>
  <c r="B15" i="5"/>
  <c r="D15" i="5" s="1"/>
  <c r="G15" i="5" s="1"/>
  <c r="A16" i="5"/>
  <c r="B16" i="5"/>
  <c r="D16" i="5" s="1"/>
  <c r="A17" i="5"/>
  <c r="B17" i="5"/>
  <c r="D17" i="5" s="1"/>
  <c r="A18" i="5"/>
  <c r="B18" i="5"/>
  <c r="D18" i="5" s="1"/>
  <c r="A19" i="5"/>
  <c r="B19" i="5"/>
  <c r="D19" i="5" s="1"/>
  <c r="A20" i="5"/>
  <c r="B20" i="5"/>
  <c r="D20" i="5" s="1"/>
  <c r="A21" i="5"/>
  <c r="B21" i="5"/>
  <c r="D21" i="5" s="1"/>
  <c r="A22" i="5"/>
  <c r="B22" i="5"/>
  <c r="D22" i="5" s="1"/>
  <c r="A23" i="5"/>
  <c r="B23" i="5"/>
  <c r="D23" i="5" s="1"/>
  <c r="A24" i="5"/>
  <c r="B24" i="5"/>
  <c r="D24" i="5" s="1"/>
  <c r="A25" i="5"/>
  <c r="B25" i="5"/>
  <c r="D25" i="5" s="1"/>
  <c r="A26" i="5"/>
  <c r="B26" i="5"/>
  <c r="D26" i="5" s="1"/>
  <c r="A27" i="5"/>
  <c r="B27" i="5"/>
  <c r="D27" i="5" s="1"/>
  <c r="A28" i="5"/>
  <c r="B28" i="5"/>
  <c r="D28" i="5" s="1"/>
  <c r="A29" i="5"/>
  <c r="B29" i="5"/>
  <c r="D29" i="5" s="1"/>
  <c r="A30" i="5"/>
  <c r="B30" i="5"/>
  <c r="D30" i="5" s="1"/>
  <c r="A31" i="5"/>
  <c r="B31" i="5"/>
  <c r="D31" i="5" s="1"/>
  <c r="A32" i="5"/>
  <c r="B32" i="5"/>
  <c r="D32" i="5" s="1"/>
  <c r="A33" i="5"/>
  <c r="B33" i="5"/>
  <c r="D33" i="5" s="1"/>
  <c r="A34" i="5"/>
  <c r="B34" i="5"/>
  <c r="D34" i="5" s="1"/>
  <c r="A35" i="5"/>
  <c r="B35" i="5"/>
  <c r="D35" i="5" s="1"/>
  <c r="A36" i="5"/>
  <c r="B36" i="5"/>
  <c r="D36" i="5" s="1"/>
  <c r="A37" i="5"/>
  <c r="B37" i="5"/>
  <c r="D37" i="5" s="1"/>
  <c r="A38" i="5"/>
  <c r="B38" i="5"/>
  <c r="D38" i="5" s="1"/>
  <c r="A39" i="5"/>
  <c r="B39" i="5"/>
  <c r="D39" i="5" s="1"/>
  <c r="A40" i="5"/>
  <c r="B40" i="5"/>
  <c r="D40" i="5" s="1"/>
  <c r="A41" i="5"/>
  <c r="B41" i="5"/>
  <c r="D41" i="5" s="1"/>
  <c r="A42" i="5"/>
  <c r="B42" i="5"/>
  <c r="D42" i="5"/>
  <c r="A43" i="5"/>
  <c r="B43" i="5"/>
  <c r="D43" i="5" s="1"/>
  <c r="A44" i="5"/>
  <c r="B44" i="5"/>
  <c r="D44" i="5" s="1"/>
  <c r="A45" i="5"/>
  <c r="B45" i="5"/>
  <c r="D45" i="5" s="1"/>
  <c r="A46" i="5"/>
  <c r="B46" i="5"/>
  <c r="D46" i="5" s="1"/>
  <c r="A47" i="5"/>
  <c r="B47" i="5"/>
  <c r="D47" i="5" s="1"/>
  <c r="A48" i="5"/>
  <c r="B48" i="5"/>
  <c r="D48" i="5" s="1"/>
  <c r="A49" i="5"/>
  <c r="B49" i="5"/>
  <c r="D49" i="5" s="1"/>
  <c r="A50" i="5"/>
  <c r="B50" i="5"/>
  <c r="D50" i="5" s="1"/>
  <c r="A51" i="5"/>
  <c r="B51" i="5"/>
  <c r="D51" i="5" s="1"/>
  <c r="A52" i="5"/>
  <c r="B52" i="5"/>
  <c r="D52" i="5" s="1"/>
  <c r="A53" i="5"/>
  <c r="B53" i="5"/>
  <c r="D53" i="5"/>
  <c r="A54" i="5"/>
  <c r="B54" i="5"/>
  <c r="D54" i="5" s="1"/>
  <c r="A55" i="5"/>
  <c r="B55" i="5"/>
  <c r="D55" i="5" s="1"/>
  <c r="A56" i="5"/>
  <c r="B56" i="5"/>
  <c r="D56" i="5" s="1"/>
  <c r="A57" i="5"/>
  <c r="B57" i="5"/>
  <c r="D57" i="5" s="1"/>
  <c r="A58" i="5"/>
  <c r="B58" i="5"/>
  <c r="D58" i="5" s="1"/>
  <c r="A59" i="5"/>
  <c r="B59" i="5"/>
  <c r="D59" i="5" s="1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B63" i="4"/>
  <c r="B86" i="4"/>
  <c r="B87" i="4"/>
  <c r="T6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G6" i="9" l="1"/>
  <c r="G7" i="9"/>
  <c r="G10" i="9"/>
  <c r="G15" i="9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5" i="40"/>
  <c r="T66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D85" i="1"/>
  <c r="F85" i="32" s="1"/>
  <c r="D86" i="1"/>
  <c r="F86" i="32" s="1"/>
  <c r="D87" i="1"/>
  <c r="F87" i="32" s="1"/>
  <c r="T59" i="1" l="1"/>
  <c r="T58" i="1"/>
  <c r="D64" i="1"/>
  <c r="F64" i="32" s="1"/>
  <c r="AF5" i="41" l="1"/>
  <c r="AE5" i="41"/>
  <c r="AD5" i="41"/>
  <c r="AC5" i="41"/>
  <c r="AB5" i="41"/>
  <c r="AB105" i="41" s="1"/>
  <c r="AA5" i="41"/>
  <c r="AA105" i="41" s="1"/>
  <c r="Z5" i="41"/>
  <c r="Z105" i="41" s="1"/>
  <c r="Y5" i="41"/>
  <c r="Y105" i="41" s="1"/>
  <c r="X5" i="41"/>
  <c r="W5" i="41"/>
  <c r="V5" i="41"/>
  <c r="U5" i="41"/>
  <c r="T5" i="41"/>
  <c r="T105" i="41" s="1"/>
  <c r="S5" i="41"/>
  <c r="S105" i="41" s="1"/>
  <c r="R5" i="41"/>
  <c r="R105" i="41" s="1"/>
  <c r="Q5" i="41"/>
  <c r="Q105" i="41" s="1"/>
  <c r="P5" i="41"/>
  <c r="O5" i="41"/>
  <c r="N5" i="41"/>
  <c r="M5" i="41"/>
  <c r="L5" i="41"/>
  <c r="L105" i="41" s="1"/>
  <c r="K5" i="41"/>
  <c r="K105" i="41" s="1"/>
  <c r="J5" i="41"/>
  <c r="J105" i="41" s="1"/>
  <c r="I5" i="41"/>
  <c r="I105" i="41" s="1"/>
  <c r="H5" i="41"/>
  <c r="G5" i="41"/>
  <c r="F5" i="41"/>
  <c r="E5" i="41"/>
  <c r="D5" i="41"/>
  <c r="C5" i="41"/>
  <c r="A1" i="33"/>
  <c r="Q94" i="33"/>
  <c r="Q93" i="33"/>
  <c r="Q92" i="33"/>
  <c r="Q91" i="33"/>
  <c r="Q90" i="33"/>
  <c r="Q89" i="33"/>
  <c r="Q88" i="33"/>
  <c r="Q87" i="33"/>
  <c r="Q86" i="33"/>
  <c r="Q64" i="33"/>
  <c r="Q63" i="33"/>
  <c r="Q62" i="33"/>
  <c r="Q61" i="33"/>
  <c r="Q21" i="33"/>
  <c r="Q16" i="33"/>
  <c r="Q94" i="30"/>
  <c r="Q94" i="32" s="1"/>
  <c r="Q93" i="30"/>
  <c r="Q92" i="30"/>
  <c r="Q91" i="30"/>
  <c r="Q90" i="30"/>
  <c r="Q89" i="30"/>
  <c r="Q88" i="30"/>
  <c r="Q87" i="30"/>
  <c r="Q86" i="30"/>
  <c r="L84" i="30"/>
  <c r="L83" i="30"/>
  <c r="Q64" i="30"/>
  <c r="Q63" i="30"/>
  <c r="Q62" i="30"/>
  <c r="Q61" i="30"/>
  <c r="Q21" i="30"/>
  <c r="Q16" i="30"/>
  <c r="Q94" i="29"/>
  <c r="Q93" i="29"/>
  <c r="Q92" i="29"/>
  <c r="Q91" i="29"/>
  <c r="Q90" i="29"/>
  <c r="Q89" i="29"/>
  <c r="Q88" i="29"/>
  <c r="Q87" i="29"/>
  <c r="Q86" i="29"/>
  <c r="L84" i="29"/>
  <c r="L83" i="29"/>
  <c r="Q64" i="29"/>
  <c r="Q63" i="29"/>
  <c r="Q62" i="29"/>
  <c r="Q61" i="29"/>
  <c r="Q21" i="29"/>
  <c r="Q16" i="29"/>
  <c r="Q94" i="37"/>
  <c r="Q93" i="37"/>
  <c r="Q92" i="37"/>
  <c r="Q91" i="37"/>
  <c r="Q90" i="37"/>
  <c r="Q89" i="37"/>
  <c r="Q88" i="37"/>
  <c r="Q87" i="37"/>
  <c r="Q86" i="37"/>
  <c r="L84" i="37"/>
  <c r="L83" i="37"/>
  <c r="Q64" i="37"/>
  <c r="Q63" i="37"/>
  <c r="Q62" i="37"/>
  <c r="Q61" i="37"/>
  <c r="Q21" i="37"/>
  <c r="Q16" i="37"/>
  <c r="Q94" i="27"/>
  <c r="Q93" i="27"/>
  <c r="Q92" i="27"/>
  <c r="Q91" i="27"/>
  <c r="Q90" i="27"/>
  <c r="Q89" i="27"/>
  <c r="Q88" i="27"/>
  <c r="Q87" i="27"/>
  <c r="Q86" i="27"/>
  <c r="L84" i="27"/>
  <c r="L83" i="27"/>
  <c r="Q64" i="27"/>
  <c r="Q63" i="27"/>
  <c r="Q62" i="27"/>
  <c r="Q61" i="27"/>
  <c r="Q21" i="27"/>
  <c r="Q16" i="27"/>
  <c r="Q94" i="34"/>
  <c r="Q93" i="34"/>
  <c r="Q92" i="34"/>
  <c r="Q91" i="34"/>
  <c r="Q90" i="34"/>
  <c r="Q89" i="34"/>
  <c r="Q88" i="34"/>
  <c r="Q87" i="34"/>
  <c r="Q86" i="34"/>
  <c r="L84" i="34"/>
  <c r="L83" i="34"/>
  <c r="Q64" i="34"/>
  <c r="Q63" i="34"/>
  <c r="Q62" i="34"/>
  <c r="Q61" i="34"/>
  <c r="Q21" i="34"/>
  <c r="Q16" i="34"/>
  <c r="Q94" i="25"/>
  <c r="Q93" i="25"/>
  <c r="Q92" i="25"/>
  <c r="Q91" i="25"/>
  <c r="Q90" i="25"/>
  <c r="Q89" i="25"/>
  <c r="Q88" i="25"/>
  <c r="Q87" i="25"/>
  <c r="Q86" i="25"/>
  <c r="L84" i="25"/>
  <c r="Q84" i="25" s="1"/>
  <c r="L83" i="25"/>
  <c r="Q83" i="25" s="1"/>
  <c r="Q21" i="25"/>
  <c r="Q16" i="25"/>
  <c r="Q94" i="24"/>
  <c r="Q93" i="24"/>
  <c r="Q92" i="24"/>
  <c r="Q91" i="24"/>
  <c r="Q90" i="24"/>
  <c r="Q89" i="24"/>
  <c r="Q88" i="24"/>
  <c r="Q87" i="24"/>
  <c r="Q86" i="24"/>
  <c r="Q64" i="24"/>
  <c r="Q63" i="24"/>
  <c r="Q62" i="24"/>
  <c r="Q61" i="24"/>
  <c r="Q21" i="24"/>
  <c r="Q16" i="24"/>
  <c r="Q94" i="23"/>
  <c r="Q93" i="23"/>
  <c r="Q92" i="23"/>
  <c r="Q91" i="23"/>
  <c r="Q90" i="23"/>
  <c r="Q89" i="23"/>
  <c r="Q88" i="23"/>
  <c r="Q87" i="23"/>
  <c r="Q64" i="23"/>
  <c r="Q63" i="23"/>
  <c r="Q62" i="23"/>
  <c r="Q61" i="23"/>
  <c r="Q21" i="23"/>
  <c r="Q16" i="23"/>
  <c r="Q94" i="22"/>
  <c r="Q93" i="22"/>
  <c r="Q92" i="22"/>
  <c r="Q91" i="22"/>
  <c r="Q90" i="22"/>
  <c r="Q89" i="22"/>
  <c r="Q88" i="22"/>
  <c r="Q87" i="22"/>
  <c r="Q86" i="22"/>
  <c r="L84" i="22"/>
  <c r="L83" i="22"/>
  <c r="Q64" i="22"/>
  <c r="Q63" i="22"/>
  <c r="Q62" i="22"/>
  <c r="Q61" i="22"/>
  <c r="Q94" i="21"/>
  <c r="Q93" i="21"/>
  <c r="Q92" i="21"/>
  <c r="Q91" i="21"/>
  <c r="Q90" i="21"/>
  <c r="Q89" i="21"/>
  <c r="Q88" i="21"/>
  <c r="Q87" i="21"/>
  <c r="Q86" i="21"/>
  <c r="Q64" i="21"/>
  <c r="Q63" i="21"/>
  <c r="Q62" i="21"/>
  <c r="Q61" i="21"/>
  <c r="Q21" i="21"/>
  <c r="Q16" i="21"/>
  <c r="Q94" i="20"/>
  <c r="Q93" i="20"/>
  <c r="Q92" i="20"/>
  <c r="Q91" i="20"/>
  <c r="Q90" i="20"/>
  <c r="Q89" i="20"/>
  <c r="Q88" i="20"/>
  <c r="Q87" i="20"/>
  <c r="Q86" i="20"/>
  <c r="Q64" i="20"/>
  <c r="Q62" i="20"/>
  <c r="Q61" i="20"/>
  <c r="Q21" i="20"/>
  <c r="Q16" i="20"/>
  <c r="Q94" i="19"/>
  <c r="Q93" i="19"/>
  <c r="Q92" i="19"/>
  <c r="Q91" i="19"/>
  <c r="Q90" i="19"/>
  <c r="Q89" i="19"/>
  <c r="Q88" i="19"/>
  <c r="Q87" i="19"/>
  <c r="Q86" i="19"/>
  <c r="Q64" i="19"/>
  <c r="Q63" i="19"/>
  <c r="Q62" i="19"/>
  <c r="Q61" i="19"/>
  <c r="Q21" i="19"/>
  <c r="Q16" i="19"/>
  <c r="Q94" i="18"/>
  <c r="Q64" i="18"/>
  <c r="Q63" i="18"/>
  <c r="Q62" i="18"/>
  <c r="Q61" i="18"/>
  <c r="Q21" i="18"/>
  <c r="Q16" i="18"/>
  <c r="Q94" i="17"/>
  <c r="Q93" i="17"/>
  <c r="Q92" i="17"/>
  <c r="Q91" i="17"/>
  <c r="Q90" i="17"/>
  <c r="Q89" i="17"/>
  <c r="Q88" i="17"/>
  <c r="Q87" i="17"/>
  <c r="Q86" i="17"/>
  <c r="L84" i="17"/>
  <c r="L83" i="17"/>
  <c r="L82" i="17"/>
  <c r="Q64" i="17"/>
  <c r="Q63" i="17"/>
  <c r="Q62" i="17"/>
  <c r="Q61" i="17"/>
  <c r="Q21" i="17"/>
  <c r="Q16" i="17"/>
  <c r="Q94" i="16"/>
  <c r="Q93" i="16"/>
  <c r="Q92" i="16"/>
  <c r="Q91" i="16"/>
  <c r="Q64" i="16"/>
  <c r="Q63" i="16"/>
  <c r="Q62" i="16"/>
  <c r="Q61" i="16"/>
  <c r="Q21" i="16"/>
  <c r="Q16" i="16"/>
  <c r="Q94" i="15"/>
  <c r="Q93" i="15"/>
  <c r="Q92" i="15"/>
  <c r="Q91" i="15"/>
  <c r="Q90" i="15"/>
  <c r="Q89" i="15"/>
  <c r="Q88" i="15"/>
  <c r="Q87" i="15"/>
  <c r="Q86" i="15"/>
  <c r="L84" i="15"/>
  <c r="L83" i="15"/>
  <c r="L82" i="15"/>
  <c r="Q64" i="15"/>
  <c r="Q63" i="15"/>
  <c r="Q62" i="15"/>
  <c r="Q61" i="15"/>
  <c r="Q21" i="15"/>
  <c r="Q16" i="15"/>
  <c r="Q94" i="14"/>
  <c r="Q93" i="14"/>
  <c r="Q92" i="14"/>
  <c r="Q91" i="14"/>
  <c r="Q90" i="14"/>
  <c r="Q89" i="14"/>
  <c r="Q88" i="14"/>
  <c r="Q87" i="14"/>
  <c r="Q86" i="14"/>
  <c r="Q64" i="14"/>
  <c r="Q63" i="14"/>
  <c r="Q62" i="14"/>
  <c r="Q61" i="14"/>
  <c r="Q21" i="14"/>
  <c r="Q16" i="14"/>
  <c r="Q94" i="36"/>
  <c r="Q93" i="36"/>
  <c r="Q92" i="36"/>
  <c r="Q91" i="36"/>
  <c r="Q90" i="36"/>
  <c r="Q89" i="36"/>
  <c r="Q88" i="36"/>
  <c r="Q87" i="36"/>
  <c r="Q86" i="36"/>
  <c r="Q64" i="36"/>
  <c r="Q63" i="36"/>
  <c r="Q62" i="36"/>
  <c r="Q61" i="36"/>
  <c r="Q21" i="36"/>
  <c r="Q16" i="36"/>
  <c r="Q94" i="12"/>
  <c r="Q93" i="12"/>
  <c r="Q92" i="12"/>
  <c r="Q91" i="12"/>
  <c r="Q90" i="12"/>
  <c r="Q89" i="12"/>
  <c r="Q88" i="12"/>
  <c r="Q87" i="12"/>
  <c r="Q86" i="12"/>
  <c r="L84" i="12"/>
  <c r="L83" i="12"/>
  <c r="L82" i="12"/>
  <c r="Q64" i="12"/>
  <c r="Q63" i="12"/>
  <c r="Q62" i="12"/>
  <c r="Q61" i="12"/>
  <c r="Q21" i="12"/>
  <c r="Q94" i="35"/>
  <c r="Q93" i="35"/>
  <c r="Q92" i="35"/>
  <c r="Q91" i="35"/>
  <c r="Q90" i="35"/>
  <c r="Q89" i="35"/>
  <c r="Q88" i="35"/>
  <c r="Q87" i="35"/>
  <c r="Q86" i="35"/>
  <c r="Q64" i="35"/>
  <c r="Q63" i="35"/>
  <c r="Q62" i="35"/>
  <c r="Q61" i="35"/>
  <c r="G38" i="35"/>
  <c r="Q38" i="35" s="1"/>
  <c r="Q21" i="35"/>
  <c r="Q16" i="35"/>
  <c r="Q94" i="10"/>
  <c r="Q93" i="10"/>
  <c r="Q92" i="10"/>
  <c r="Q91" i="10"/>
  <c r="Q90" i="10"/>
  <c r="Q89" i="10"/>
  <c r="Q88" i="10"/>
  <c r="Q87" i="10"/>
  <c r="Q86" i="10"/>
  <c r="Q64" i="10"/>
  <c r="Q63" i="10"/>
  <c r="Q62" i="10"/>
  <c r="Q61" i="10"/>
  <c r="Q21" i="10"/>
  <c r="Q94" i="9"/>
  <c r="Q93" i="9"/>
  <c r="Q92" i="9"/>
  <c r="Q64" i="9"/>
  <c r="Q63" i="9"/>
  <c r="Q62" i="9"/>
  <c r="Q61" i="9"/>
  <c r="Q94" i="8"/>
  <c r="Q93" i="8"/>
  <c r="Q92" i="8"/>
  <c r="Q91" i="8"/>
  <c r="Q90" i="8"/>
  <c r="Q89" i="8"/>
  <c r="Q88" i="8"/>
  <c r="Q87" i="8"/>
  <c r="Q86" i="8"/>
  <c r="L84" i="8"/>
  <c r="L83" i="8"/>
  <c r="L82" i="8"/>
  <c r="G59" i="8"/>
  <c r="Q59" i="8" s="1"/>
  <c r="G58" i="8"/>
  <c r="Q58" i="8" s="1"/>
  <c r="G57" i="8"/>
  <c r="Q57" i="8" s="1"/>
  <c r="G42" i="8"/>
  <c r="Q42" i="8" s="1"/>
  <c r="G41" i="8"/>
  <c r="Q41" i="8" s="1"/>
  <c r="G40" i="8"/>
  <c r="Q40" i="8" s="1"/>
  <c r="Q39" i="8"/>
  <c r="G38" i="8"/>
  <c r="Q38" i="8" s="1"/>
  <c r="G37" i="8"/>
  <c r="Q37" i="8" s="1"/>
  <c r="G36" i="8"/>
  <c r="Q36" i="8" s="1"/>
  <c r="G35" i="8"/>
  <c r="Q35" i="8" s="1"/>
  <c r="G34" i="8"/>
  <c r="Q34" i="8" s="1"/>
  <c r="G33" i="8"/>
  <c r="Q33" i="8" s="1"/>
  <c r="G32" i="8"/>
  <c r="Q32" i="8" s="1"/>
  <c r="G31" i="8"/>
  <c r="Q31" i="8" s="1"/>
  <c r="G30" i="8"/>
  <c r="Q30" i="8" s="1"/>
  <c r="G29" i="8"/>
  <c r="Q29" i="8" s="1"/>
  <c r="G28" i="8"/>
  <c r="Q28" i="8" s="1"/>
  <c r="G27" i="8"/>
  <c r="Q27" i="8" s="1"/>
  <c r="G26" i="8"/>
  <c r="Q26" i="8" s="1"/>
  <c r="G25" i="8"/>
  <c r="Q25" i="8" s="1"/>
  <c r="G24" i="8"/>
  <c r="Q24" i="8" s="1"/>
  <c r="G23" i="8"/>
  <c r="Q23" i="8" s="1"/>
  <c r="G22" i="8"/>
  <c r="Q22" i="8" s="1"/>
  <c r="Q21" i="8"/>
  <c r="G20" i="8"/>
  <c r="Q20" i="8" s="1"/>
  <c r="G19" i="8"/>
  <c r="Q19" i="8" s="1"/>
  <c r="G18" i="8"/>
  <c r="Q18" i="8" s="1"/>
  <c r="G17" i="8"/>
  <c r="Q17" i="8" s="1"/>
  <c r="Q16" i="8"/>
  <c r="Q15" i="8"/>
  <c r="Q14" i="8"/>
  <c r="Q13" i="8"/>
  <c r="Q12" i="8"/>
  <c r="Q11" i="8"/>
  <c r="Q10" i="8"/>
  <c r="Q9" i="8"/>
  <c r="Q8" i="8"/>
  <c r="Q7" i="8"/>
  <c r="Q6" i="8"/>
  <c r="Q94" i="7"/>
  <c r="Q93" i="7"/>
  <c r="Q92" i="7"/>
  <c r="Q91" i="7"/>
  <c r="Q90" i="7"/>
  <c r="Q89" i="7"/>
  <c r="Q88" i="7"/>
  <c r="Q87" i="7"/>
  <c r="Q86" i="7"/>
  <c r="L84" i="7"/>
  <c r="L83" i="7"/>
  <c r="Q64" i="7"/>
  <c r="Q63" i="7"/>
  <c r="Q62" i="7"/>
  <c r="Q61" i="7"/>
  <c r="G38" i="7"/>
  <c r="Q38" i="7" s="1"/>
  <c r="Q21" i="7"/>
  <c r="Q16" i="7"/>
  <c r="Q94" i="6"/>
  <c r="Q93" i="6"/>
  <c r="Q92" i="6"/>
  <c r="Q91" i="6"/>
  <c r="Q90" i="6"/>
  <c r="Q89" i="6"/>
  <c r="Q88" i="6"/>
  <c r="Q87" i="6"/>
  <c r="Q86" i="6"/>
  <c r="L84" i="6"/>
  <c r="L83" i="6"/>
  <c r="L82" i="6"/>
  <c r="Q64" i="6"/>
  <c r="Q63" i="6"/>
  <c r="Q62" i="6"/>
  <c r="Q61" i="6"/>
  <c r="Q21" i="6"/>
  <c r="Q16" i="6"/>
  <c r="Q94" i="5"/>
  <c r="Q93" i="5"/>
  <c r="Q92" i="5"/>
  <c r="Q91" i="5"/>
  <c r="Q90" i="5"/>
  <c r="Q89" i="5"/>
  <c r="Q88" i="5"/>
  <c r="Q87" i="5"/>
  <c r="Q86" i="5"/>
  <c r="L84" i="5"/>
  <c r="L83" i="5"/>
  <c r="Q64" i="5"/>
  <c r="Q63" i="5"/>
  <c r="Q62" i="5"/>
  <c r="Q61" i="5"/>
  <c r="Q21" i="5"/>
  <c r="Q16" i="5"/>
  <c r="Q94" i="4"/>
  <c r="Q93" i="4"/>
  <c r="Q92" i="4"/>
  <c r="Q91" i="4"/>
  <c r="Q90" i="4"/>
  <c r="Q89" i="4"/>
  <c r="Q88" i="4"/>
  <c r="Q87" i="4"/>
  <c r="Q64" i="4"/>
  <c r="Q63" i="4"/>
  <c r="Q62" i="4"/>
  <c r="Q61" i="4"/>
  <c r="Q21" i="4"/>
  <c r="Q16" i="4"/>
  <c r="Q94" i="40"/>
  <c r="Q93" i="40"/>
  <c r="Q92" i="40"/>
  <c r="Q91" i="40"/>
  <c r="Q90" i="40"/>
  <c r="Q89" i="40"/>
  <c r="Q88" i="40"/>
  <c r="Q87" i="40"/>
  <c r="Q86" i="40"/>
  <c r="Q64" i="40"/>
  <c r="Q63" i="40"/>
  <c r="Q62" i="40"/>
  <c r="Q61" i="40"/>
  <c r="Q21" i="40"/>
  <c r="Q16" i="40"/>
  <c r="Q94" i="2"/>
  <c r="Q93" i="2"/>
  <c r="Q92" i="2"/>
  <c r="Q91" i="2"/>
  <c r="Q90" i="2"/>
  <c r="L84" i="2"/>
  <c r="Q84" i="2" s="1"/>
  <c r="L83" i="2"/>
  <c r="Q83" i="2" s="1"/>
  <c r="Q82" i="2"/>
  <c r="Q64" i="2"/>
  <c r="Q63" i="2"/>
  <c r="Q62" i="2"/>
  <c r="Q61" i="2"/>
  <c r="Q21" i="2"/>
  <c r="Q16" i="2"/>
  <c r="Q64" i="1"/>
  <c r="Q63" i="1"/>
  <c r="Q62" i="1"/>
  <c r="Q61" i="1"/>
  <c r="Q16" i="1"/>
  <c r="Q21" i="1"/>
  <c r="H105" i="41" l="1"/>
  <c r="G105" i="41"/>
  <c r="F105" i="41"/>
  <c r="E105" i="41"/>
  <c r="D105" i="41"/>
  <c r="B105" i="41"/>
  <c r="AF105" i="41"/>
  <c r="X105" i="41"/>
  <c r="P105" i="41"/>
  <c r="AE105" i="41"/>
  <c r="W105" i="41"/>
  <c r="AD105" i="41"/>
  <c r="V105" i="41"/>
  <c r="U105" i="41"/>
  <c r="AC105" i="41"/>
  <c r="M105" i="41"/>
  <c r="N105" i="41"/>
  <c r="O105" i="41"/>
  <c r="C105" i="41"/>
  <c r="AP65" i="1"/>
  <c r="AQ65" i="1" s="1"/>
  <c r="AQ65" i="32" s="1"/>
  <c r="AZ105" i="8"/>
  <c r="BA105" i="7"/>
  <c r="AZ105" i="7"/>
  <c r="BA105" i="6"/>
  <c r="BB74" i="6"/>
  <c r="AY16" i="6"/>
  <c r="AX16" i="6"/>
  <c r="AW16" i="6"/>
  <c r="BA105" i="5"/>
  <c r="BA105" i="4"/>
  <c r="AZ105" i="4"/>
  <c r="BA105" i="40"/>
  <c r="BA106" i="40" s="1"/>
  <c r="AY56" i="40"/>
  <c r="AX56" i="40"/>
  <c r="AW56" i="40"/>
  <c r="AY55" i="40"/>
  <c r="AX55" i="40"/>
  <c r="AW55" i="40"/>
  <c r="AY54" i="40"/>
  <c r="AX54" i="40"/>
  <c r="AW54" i="40"/>
  <c r="AY53" i="40"/>
  <c r="AX53" i="40"/>
  <c r="AW53" i="40"/>
  <c r="AY52" i="40"/>
  <c r="AX52" i="40"/>
  <c r="AW52" i="40"/>
  <c r="AY51" i="40"/>
  <c r="AX51" i="40"/>
  <c r="AW51" i="40"/>
  <c r="AY43" i="40"/>
  <c r="AX43" i="40"/>
  <c r="AW43" i="40"/>
  <c r="AY42" i="40"/>
  <c r="AX42" i="40"/>
  <c r="AW42" i="40"/>
  <c r="BA105" i="2"/>
  <c r="AZ105" i="2"/>
  <c r="AX106" i="40"/>
  <c r="AW106" i="40"/>
  <c r="AS85" i="1" l="1"/>
  <c r="A102" i="32" l="1"/>
  <c r="A103" i="32"/>
  <c r="A104" i="32"/>
  <c r="AO105" i="9"/>
  <c r="AR105" i="9"/>
  <c r="R18" i="33"/>
  <c r="T18" i="33" s="1"/>
  <c r="R19" i="33"/>
  <c r="T19" i="33" s="1"/>
  <c r="R20" i="33"/>
  <c r="T20" i="33" s="1"/>
  <c r="R21" i="33"/>
  <c r="T21" i="33" s="1"/>
  <c r="R22" i="33"/>
  <c r="T22" i="33" s="1"/>
  <c r="R23" i="33"/>
  <c r="T23" i="33" s="1"/>
  <c r="R24" i="33"/>
  <c r="T24" i="33" s="1"/>
  <c r="R25" i="33"/>
  <c r="T25" i="33" s="1"/>
  <c r="R26" i="33"/>
  <c r="T26" i="33" s="1"/>
  <c r="R27" i="33"/>
  <c r="T27" i="33" s="1"/>
  <c r="R28" i="33"/>
  <c r="T28" i="33" s="1"/>
  <c r="R29" i="33"/>
  <c r="T29" i="33" s="1"/>
  <c r="R30" i="33"/>
  <c r="T30" i="33" s="1"/>
  <c r="R31" i="33"/>
  <c r="T31" i="33" s="1"/>
  <c r="R32" i="33"/>
  <c r="T32" i="33" s="1"/>
  <c r="R33" i="33"/>
  <c r="T33" i="33" s="1"/>
  <c r="R34" i="33"/>
  <c r="T34" i="33" s="1"/>
  <c r="R35" i="33"/>
  <c r="T35" i="33" s="1"/>
  <c r="R36" i="33"/>
  <c r="T36" i="33" s="1"/>
  <c r="R37" i="33"/>
  <c r="T37" i="33" s="1"/>
  <c r="R38" i="33"/>
  <c r="T38" i="33" s="1"/>
  <c r="R39" i="33"/>
  <c r="T39" i="33" s="1"/>
  <c r="R40" i="33"/>
  <c r="T40" i="33" s="1"/>
  <c r="R41" i="33"/>
  <c r="T41" i="33" s="1"/>
  <c r="R42" i="33"/>
  <c r="T42" i="33" s="1"/>
  <c r="R43" i="33"/>
  <c r="T43" i="33" s="1"/>
  <c r="R44" i="33"/>
  <c r="T44" i="33" s="1"/>
  <c r="R45" i="33"/>
  <c r="T45" i="33" s="1"/>
  <c r="R46" i="33"/>
  <c r="T46" i="33" s="1"/>
  <c r="R47" i="33"/>
  <c r="T47" i="33" s="1"/>
  <c r="R48" i="33"/>
  <c r="T48" i="33" s="1"/>
  <c r="R49" i="33"/>
  <c r="T49" i="33" s="1"/>
  <c r="R50" i="33"/>
  <c r="T50" i="33" s="1"/>
  <c r="R51" i="33"/>
  <c r="T51" i="33" s="1"/>
  <c r="R52" i="33"/>
  <c r="T52" i="33" s="1"/>
  <c r="R53" i="33"/>
  <c r="T53" i="33" s="1"/>
  <c r="R54" i="33"/>
  <c r="T54" i="33" s="1"/>
  <c r="R55" i="33"/>
  <c r="T55" i="33" s="1"/>
  <c r="R56" i="33"/>
  <c r="T56" i="33" s="1"/>
  <c r="R57" i="33"/>
  <c r="T57" i="33" s="1"/>
  <c r="R58" i="33"/>
  <c r="T58" i="33" s="1"/>
  <c r="R59" i="33"/>
  <c r="T59" i="33" s="1"/>
  <c r="R17" i="33"/>
  <c r="T17" i="33" s="1"/>
  <c r="R18" i="30"/>
  <c r="T18" i="30" s="1"/>
  <c r="R19" i="30"/>
  <c r="R20" i="30"/>
  <c r="R21" i="30"/>
  <c r="T21" i="30" s="1"/>
  <c r="R22" i="30"/>
  <c r="T22" i="30" s="1"/>
  <c r="R23" i="30"/>
  <c r="T23" i="30" s="1"/>
  <c r="R24" i="30"/>
  <c r="T24" i="30" s="1"/>
  <c r="R25" i="30"/>
  <c r="T25" i="30" s="1"/>
  <c r="R26" i="30"/>
  <c r="T26" i="30" s="1"/>
  <c r="R27" i="30"/>
  <c r="T27" i="30" s="1"/>
  <c r="R28" i="30"/>
  <c r="T28" i="30" s="1"/>
  <c r="R29" i="30"/>
  <c r="T29" i="30" s="1"/>
  <c r="R30" i="30"/>
  <c r="T30" i="30" s="1"/>
  <c r="R31" i="30"/>
  <c r="T31" i="30" s="1"/>
  <c r="R32" i="30"/>
  <c r="T32" i="30" s="1"/>
  <c r="R33" i="30"/>
  <c r="T33" i="30" s="1"/>
  <c r="R34" i="30"/>
  <c r="T34" i="30" s="1"/>
  <c r="R35" i="30"/>
  <c r="T35" i="30" s="1"/>
  <c r="R36" i="30"/>
  <c r="T36" i="30" s="1"/>
  <c r="R37" i="30"/>
  <c r="T37" i="30" s="1"/>
  <c r="R38" i="30"/>
  <c r="T38" i="30" s="1"/>
  <c r="R39" i="30"/>
  <c r="T39" i="30" s="1"/>
  <c r="R40" i="30"/>
  <c r="T40" i="30" s="1"/>
  <c r="R41" i="30"/>
  <c r="T41" i="30" s="1"/>
  <c r="R42" i="30"/>
  <c r="T42" i="30" s="1"/>
  <c r="R43" i="30"/>
  <c r="T43" i="30" s="1"/>
  <c r="R44" i="30"/>
  <c r="T44" i="30" s="1"/>
  <c r="R45" i="30"/>
  <c r="T45" i="30" s="1"/>
  <c r="R46" i="30"/>
  <c r="T46" i="30" s="1"/>
  <c r="R47" i="30"/>
  <c r="T47" i="30" s="1"/>
  <c r="R48" i="30"/>
  <c r="T48" i="30" s="1"/>
  <c r="R49" i="30"/>
  <c r="T49" i="30" s="1"/>
  <c r="R50" i="30"/>
  <c r="T50" i="30" s="1"/>
  <c r="R51" i="30"/>
  <c r="T51" i="30" s="1"/>
  <c r="R52" i="30"/>
  <c r="T52" i="30" s="1"/>
  <c r="R53" i="30"/>
  <c r="T53" i="30" s="1"/>
  <c r="R54" i="30"/>
  <c r="T54" i="30" s="1"/>
  <c r="R55" i="30"/>
  <c r="T55" i="30" s="1"/>
  <c r="R56" i="30"/>
  <c r="T56" i="30" s="1"/>
  <c r="R57" i="30"/>
  <c r="T57" i="30" s="1"/>
  <c r="R58" i="30"/>
  <c r="T58" i="30" s="1"/>
  <c r="R59" i="30"/>
  <c r="T59" i="30" s="1"/>
  <c r="R17" i="30"/>
  <c r="T17" i="30" s="1"/>
  <c r="T20" i="30"/>
  <c r="T19" i="30"/>
  <c r="R18" i="29"/>
  <c r="T18" i="29" s="1"/>
  <c r="R19" i="29"/>
  <c r="T19" i="29" s="1"/>
  <c r="R20" i="29"/>
  <c r="T20" i="29" s="1"/>
  <c r="R21" i="29"/>
  <c r="T21" i="29" s="1"/>
  <c r="R22" i="29"/>
  <c r="T22" i="29" s="1"/>
  <c r="R23" i="29"/>
  <c r="T23" i="29" s="1"/>
  <c r="R24" i="29"/>
  <c r="T24" i="29" s="1"/>
  <c r="R25" i="29"/>
  <c r="T25" i="29" s="1"/>
  <c r="R26" i="29"/>
  <c r="T26" i="29" s="1"/>
  <c r="R27" i="29"/>
  <c r="T27" i="29" s="1"/>
  <c r="R28" i="29"/>
  <c r="T28" i="29" s="1"/>
  <c r="R29" i="29"/>
  <c r="T29" i="29" s="1"/>
  <c r="R30" i="29"/>
  <c r="T30" i="29" s="1"/>
  <c r="R31" i="29"/>
  <c r="T31" i="29" s="1"/>
  <c r="R32" i="29"/>
  <c r="T32" i="29" s="1"/>
  <c r="R33" i="29"/>
  <c r="T33" i="29" s="1"/>
  <c r="R34" i="29"/>
  <c r="T34" i="29" s="1"/>
  <c r="R35" i="29"/>
  <c r="T35" i="29" s="1"/>
  <c r="R36" i="29"/>
  <c r="T36" i="29" s="1"/>
  <c r="R37" i="29"/>
  <c r="T37" i="29" s="1"/>
  <c r="R38" i="29"/>
  <c r="T38" i="29" s="1"/>
  <c r="R39" i="29"/>
  <c r="T39" i="29" s="1"/>
  <c r="R40" i="29"/>
  <c r="T40" i="29" s="1"/>
  <c r="R41" i="29"/>
  <c r="T41" i="29" s="1"/>
  <c r="R42" i="29"/>
  <c r="T42" i="29" s="1"/>
  <c r="R43" i="29"/>
  <c r="T43" i="29" s="1"/>
  <c r="R44" i="29"/>
  <c r="T44" i="29" s="1"/>
  <c r="R45" i="29"/>
  <c r="T45" i="29" s="1"/>
  <c r="R46" i="29"/>
  <c r="T46" i="29" s="1"/>
  <c r="R47" i="29"/>
  <c r="T47" i="29" s="1"/>
  <c r="R48" i="29"/>
  <c r="T48" i="29" s="1"/>
  <c r="R49" i="29"/>
  <c r="T49" i="29" s="1"/>
  <c r="R50" i="29"/>
  <c r="T50" i="29" s="1"/>
  <c r="R51" i="29"/>
  <c r="T51" i="29" s="1"/>
  <c r="R52" i="29"/>
  <c r="T52" i="29" s="1"/>
  <c r="R53" i="29"/>
  <c r="T53" i="29" s="1"/>
  <c r="R54" i="29"/>
  <c r="T54" i="29" s="1"/>
  <c r="R55" i="29"/>
  <c r="T55" i="29" s="1"/>
  <c r="R56" i="29"/>
  <c r="T56" i="29" s="1"/>
  <c r="R57" i="29"/>
  <c r="T57" i="29" s="1"/>
  <c r="R58" i="29"/>
  <c r="T58" i="29" s="1"/>
  <c r="R59" i="29"/>
  <c r="T59" i="29" s="1"/>
  <c r="R17" i="29"/>
  <c r="T17" i="29" s="1"/>
  <c r="R18" i="37"/>
  <c r="T18" i="37" s="1"/>
  <c r="R19" i="37"/>
  <c r="T19" i="37" s="1"/>
  <c r="R20" i="37"/>
  <c r="T20" i="37"/>
  <c r="R21" i="37"/>
  <c r="T21" i="37" s="1"/>
  <c r="R22" i="37"/>
  <c r="T22" i="37" s="1"/>
  <c r="R23" i="37"/>
  <c r="T23" i="37" s="1"/>
  <c r="R24" i="37"/>
  <c r="T24" i="37" s="1"/>
  <c r="R25" i="37"/>
  <c r="T25" i="37"/>
  <c r="R26" i="37"/>
  <c r="T26" i="37" s="1"/>
  <c r="R27" i="37"/>
  <c r="T27" i="37" s="1"/>
  <c r="R28" i="37"/>
  <c r="T28" i="37" s="1"/>
  <c r="R29" i="37"/>
  <c r="T29" i="37" s="1"/>
  <c r="R30" i="37"/>
  <c r="T30" i="37" s="1"/>
  <c r="R31" i="37"/>
  <c r="T31" i="37" s="1"/>
  <c r="R32" i="37"/>
  <c r="T32" i="37" s="1"/>
  <c r="R33" i="37"/>
  <c r="T33" i="37" s="1"/>
  <c r="R34" i="37"/>
  <c r="T34" i="37" s="1"/>
  <c r="R35" i="37"/>
  <c r="T35" i="37" s="1"/>
  <c r="R36" i="37"/>
  <c r="T36" i="37" s="1"/>
  <c r="R37" i="37"/>
  <c r="T37" i="37" s="1"/>
  <c r="R38" i="37"/>
  <c r="T38" i="37" s="1"/>
  <c r="R39" i="37"/>
  <c r="T39" i="37" s="1"/>
  <c r="R40" i="37"/>
  <c r="T40" i="37" s="1"/>
  <c r="R41" i="37"/>
  <c r="T41" i="37" s="1"/>
  <c r="R42" i="37"/>
  <c r="T42" i="37" s="1"/>
  <c r="R43" i="37"/>
  <c r="T43" i="37" s="1"/>
  <c r="R44" i="37"/>
  <c r="T44" i="37" s="1"/>
  <c r="R45" i="37"/>
  <c r="T45" i="37" s="1"/>
  <c r="R46" i="37"/>
  <c r="T46" i="37" s="1"/>
  <c r="R47" i="37"/>
  <c r="T47" i="37" s="1"/>
  <c r="R48" i="37"/>
  <c r="T48" i="37" s="1"/>
  <c r="R49" i="37"/>
  <c r="T49" i="37" s="1"/>
  <c r="R50" i="37"/>
  <c r="T50" i="37" s="1"/>
  <c r="R51" i="37"/>
  <c r="T51" i="37" s="1"/>
  <c r="R52" i="37"/>
  <c r="T52" i="37" s="1"/>
  <c r="R53" i="37"/>
  <c r="T53" i="37" s="1"/>
  <c r="R54" i="37"/>
  <c r="T54" i="37" s="1"/>
  <c r="R55" i="37"/>
  <c r="T55" i="37" s="1"/>
  <c r="R56" i="37"/>
  <c r="T56" i="37" s="1"/>
  <c r="R57" i="37"/>
  <c r="T57" i="37" s="1"/>
  <c r="R58" i="37"/>
  <c r="T58" i="37" s="1"/>
  <c r="R59" i="37"/>
  <c r="T59" i="37"/>
  <c r="R17" i="37"/>
  <c r="T17" i="37" s="1"/>
  <c r="R18" i="27"/>
  <c r="T18" i="27" s="1"/>
  <c r="R19" i="27"/>
  <c r="T19" i="27" s="1"/>
  <c r="R20" i="27"/>
  <c r="T20" i="27" s="1"/>
  <c r="R21" i="27"/>
  <c r="T21" i="27" s="1"/>
  <c r="R22" i="27"/>
  <c r="T22" i="27" s="1"/>
  <c r="R23" i="27"/>
  <c r="T23" i="27" s="1"/>
  <c r="R24" i="27"/>
  <c r="T24" i="27" s="1"/>
  <c r="R25" i="27"/>
  <c r="T25" i="27" s="1"/>
  <c r="R26" i="27"/>
  <c r="T26" i="27" s="1"/>
  <c r="R27" i="27"/>
  <c r="T27" i="27" s="1"/>
  <c r="R28" i="27"/>
  <c r="T28" i="27" s="1"/>
  <c r="R29" i="27"/>
  <c r="T29" i="27" s="1"/>
  <c r="R30" i="27"/>
  <c r="T30" i="27" s="1"/>
  <c r="R31" i="27"/>
  <c r="T31" i="27" s="1"/>
  <c r="R32" i="27"/>
  <c r="T32" i="27" s="1"/>
  <c r="R33" i="27"/>
  <c r="T33" i="27" s="1"/>
  <c r="R34" i="27"/>
  <c r="T34" i="27" s="1"/>
  <c r="R35" i="27"/>
  <c r="T35" i="27" s="1"/>
  <c r="R36" i="27"/>
  <c r="T36" i="27" s="1"/>
  <c r="R37" i="27"/>
  <c r="T37" i="27" s="1"/>
  <c r="R38" i="27"/>
  <c r="T38" i="27" s="1"/>
  <c r="R39" i="27"/>
  <c r="T39" i="27" s="1"/>
  <c r="R40" i="27"/>
  <c r="T40" i="27" s="1"/>
  <c r="R41" i="27"/>
  <c r="T41" i="27" s="1"/>
  <c r="R42" i="27"/>
  <c r="T42" i="27" s="1"/>
  <c r="R43" i="27"/>
  <c r="T43" i="27" s="1"/>
  <c r="R44" i="27"/>
  <c r="T44" i="27" s="1"/>
  <c r="R45" i="27"/>
  <c r="T45" i="27" s="1"/>
  <c r="R46" i="27"/>
  <c r="T46" i="27" s="1"/>
  <c r="R47" i="27"/>
  <c r="T47" i="27" s="1"/>
  <c r="R48" i="27"/>
  <c r="T48" i="27" s="1"/>
  <c r="R49" i="27"/>
  <c r="T49" i="27" s="1"/>
  <c r="R50" i="27"/>
  <c r="T50" i="27" s="1"/>
  <c r="R51" i="27"/>
  <c r="T51" i="27" s="1"/>
  <c r="R52" i="27"/>
  <c r="T52" i="27" s="1"/>
  <c r="R53" i="27"/>
  <c r="T53" i="27" s="1"/>
  <c r="R54" i="27"/>
  <c r="T54" i="27" s="1"/>
  <c r="R55" i="27"/>
  <c r="T55" i="27" s="1"/>
  <c r="R56" i="27"/>
  <c r="T56" i="27" s="1"/>
  <c r="R57" i="27"/>
  <c r="T57" i="27" s="1"/>
  <c r="R58" i="27"/>
  <c r="T58" i="27" s="1"/>
  <c r="R59" i="27"/>
  <c r="T59" i="27" s="1"/>
  <c r="R17" i="27"/>
  <c r="T17" i="27" s="1"/>
  <c r="R18" i="34"/>
  <c r="T18" i="34" s="1"/>
  <c r="R19" i="34"/>
  <c r="T19" i="34" s="1"/>
  <c r="R20" i="34"/>
  <c r="T20" i="34" s="1"/>
  <c r="R21" i="34"/>
  <c r="T21" i="34" s="1"/>
  <c r="R22" i="34"/>
  <c r="T22" i="34" s="1"/>
  <c r="R23" i="34"/>
  <c r="T23" i="34" s="1"/>
  <c r="R24" i="34"/>
  <c r="T24" i="34" s="1"/>
  <c r="R25" i="34"/>
  <c r="T25" i="34" s="1"/>
  <c r="R26" i="34"/>
  <c r="T26" i="34" s="1"/>
  <c r="R27" i="34"/>
  <c r="T27" i="34" s="1"/>
  <c r="R28" i="34"/>
  <c r="T28" i="34" s="1"/>
  <c r="R29" i="34"/>
  <c r="T29" i="34" s="1"/>
  <c r="R30" i="34"/>
  <c r="T30" i="34" s="1"/>
  <c r="R31" i="34"/>
  <c r="T31" i="34" s="1"/>
  <c r="R32" i="34"/>
  <c r="T32" i="34" s="1"/>
  <c r="R33" i="34"/>
  <c r="T33" i="34" s="1"/>
  <c r="R34" i="34"/>
  <c r="T34" i="34" s="1"/>
  <c r="R35" i="34"/>
  <c r="T35" i="34" s="1"/>
  <c r="R36" i="34"/>
  <c r="T36" i="34" s="1"/>
  <c r="R37" i="34"/>
  <c r="T37" i="34" s="1"/>
  <c r="R38" i="34"/>
  <c r="T38" i="34" s="1"/>
  <c r="R39" i="34"/>
  <c r="T39" i="34" s="1"/>
  <c r="R40" i="34"/>
  <c r="T40" i="34" s="1"/>
  <c r="R41" i="34"/>
  <c r="T41" i="34" s="1"/>
  <c r="R42" i="34"/>
  <c r="T42" i="34" s="1"/>
  <c r="R43" i="34"/>
  <c r="T43" i="34" s="1"/>
  <c r="R44" i="34"/>
  <c r="T44" i="34" s="1"/>
  <c r="R45" i="34"/>
  <c r="T45" i="34" s="1"/>
  <c r="R46" i="34"/>
  <c r="T46" i="34" s="1"/>
  <c r="R47" i="34"/>
  <c r="T47" i="34" s="1"/>
  <c r="R48" i="34"/>
  <c r="T48" i="34" s="1"/>
  <c r="R49" i="34"/>
  <c r="T49" i="34" s="1"/>
  <c r="R50" i="34"/>
  <c r="T50" i="34" s="1"/>
  <c r="R51" i="34"/>
  <c r="T51" i="34" s="1"/>
  <c r="R52" i="34"/>
  <c r="T52" i="34" s="1"/>
  <c r="R53" i="34"/>
  <c r="T53" i="34" s="1"/>
  <c r="R54" i="34"/>
  <c r="T54" i="34" s="1"/>
  <c r="R55" i="34"/>
  <c r="T55" i="34" s="1"/>
  <c r="R56" i="34"/>
  <c r="T56" i="34" s="1"/>
  <c r="R57" i="34"/>
  <c r="T57" i="34" s="1"/>
  <c r="R58" i="34"/>
  <c r="T58" i="34" s="1"/>
  <c r="R59" i="34"/>
  <c r="T59" i="34" s="1"/>
  <c r="R17" i="34"/>
  <c r="T17" i="34" s="1"/>
  <c r="R18" i="25"/>
  <c r="T18" i="25" s="1"/>
  <c r="R19" i="25"/>
  <c r="T19" i="25" s="1"/>
  <c r="R20" i="25"/>
  <c r="T20" i="25" s="1"/>
  <c r="R21" i="25"/>
  <c r="T21" i="25" s="1"/>
  <c r="R22" i="25"/>
  <c r="T22" i="25" s="1"/>
  <c r="R23" i="25"/>
  <c r="T23" i="25" s="1"/>
  <c r="R24" i="25"/>
  <c r="T24" i="25" s="1"/>
  <c r="R25" i="25"/>
  <c r="T25" i="25" s="1"/>
  <c r="R26" i="25"/>
  <c r="T26" i="25" s="1"/>
  <c r="R27" i="25"/>
  <c r="T27" i="25" s="1"/>
  <c r="R28" i="25"/>
  <c r="T28" i="25" s="1"/>
  <c r="R29" i="25"/>
  <c r="T29" i="25" s="1"/>
  <c r="R30" i="25"/>
  <c r="T30" i="25" s="1"/>
  <c r="R31" i="25"/>
  <c r="T31" i="25" s="1"/>
  <c r="R32" i="25"/>
  <c r="T32" i="25" s="1"/>
  <c r="R33" i="25"/>
  <c r="T33" i="25" s="1"/>
  <c r="R34" i="25"/>
  <c r="T34" i="25" s="1"/>
  <c r="R35" i="25"/>
  <c r="T35" i="25" s="1"/>
  <c r="R36" i="25"/>
  <c r="T36" i="25" s="1"/>
  <c r="R37" i="25"/>
  <c r="T37" i="25" s="1"/>
  <c r="R38" i="25"/>
  <c r="T38" i="25" s="1"/>
  <c r="R39" i="25"/>
  <c r="T39" i="25" s="1"/>
  <c r="T40" i="25"/>
  <c r="T41" i="25"/>
  <c r="R42" i="25"/>
  <c r="T42" i="25" s="1"/>
  <c r="R43" i="25"/>
  <c r="T43" i="25" s="1"/>
  <c r="R44" i="25"/>
  <c r="T44" i="25" s="1"/>
  <c r="R45" i="25"/>
  <c r="T45" i="25" s="1"/>
  <c r="R46" i="25"/>
  <c r="T46" i="25" s="1"/>
  <c r="R47" i="25"/>
  <c r="T47" i="25" s="1"/>
  <c r="R48" i="25"/>
  <c r="T48" i="25" s="1"/>
  <c r="R49" i="25"/>
  <c r="T49" i="25" s="1"/>
  <c r="R50" i="25"/>
  <c r="T50" i="25" s="1"/>
  <c r="R51" i="25"/>
  <c r="T51" i="25" s="1"/>
  <c r="R52" i="25"/>
  <c r="T52" i="25" s="1"/>
  <c r="R53" i="25"/>
  <c r="T53" i="25" s="1"/>
  <c r="R54" i="25"/>
  <c r="T54" i="25" s="1"/>
  <c r="R55" i="25"/>
  <c r="T55" i="25" s="1"/>
  <c r="R56" i="25"/>
  <c r="T56" i="25" s="1"/>
  <c r="R57" i="25"/>
  <c r="T57" i="25" s="1"/>
  <c r="R58" i="25"/>
  <c r="T58" i="25" s="1"/>
  <c r="R59" i="25"/>
  <c r="T59" i="25" s="1"/>
  <c r="R17" i="25"/>
  <c r="T17" i="25" s="1"/>
  <c r="R18" i="24"/>
  <c r="T18" i="24" s="1"/>
  <c r="R19" i="24"/>
  <c r="T19" i="24" s="1"/>
  <c r="R20" i="24"/>
  <c r="T20" i="24" s="1"/>
  <c r="R21" i="24"/>
  <c r="T21" i="24" s="1"/>
  <c r="R22" i="24"/>
  <c r="T22" i="24" s="1"/>
  <c r="R23" i="24"/>
  <c r="T23" i="24" s="1"/>
  <c r="R24" i="24"/>
  <c r="T24" i="24" s="1"/>
  <c r="R25" i="24"/>
  <c r="T25" i="24" s="1"/>
  <c r="R26" i="24"/>
  <c r="T26" i="24" s="1"/>
  <c r="R27" i="24"/>
  <c r="T27" i="24" s="1"/>
  <c r="R28" i="24"/>
  <c r="T28" i="24" s="1"/>
  <c r="R29" i="24"/>
  <c r="T29" i="24" s="1"/>
  <c r="R30" i="24"/>
  <c r="T30" i="24" s="1"/>
  <c r="R31" i="24"/>
  <c r="T31" i="24" s="1"/>
  <c r="R32" i="24"/>
  <c r="T32" i="24" s="1"/>
  <c r="R33" i="24"/>
  <c r="T33" i="24" s="1"/>
  <c r="R34" i="24"/>
  <c r="T34" i="24" s="1"/>
  <c r="R35" i="24"/>
  <c r="T35" i="24" s="1"/>
  <c r="R36" i="24"/>
  <c r="T36" i="24" s="1"/>
  <c r="R37" i="24"/>
  <c r="T37" i="24" s="1"/>
  <c r="R38" i="24"/>
  <c r="T38" i="24" s="1"/>
  <c r="R39" i="24"/>
  <c r="T39" i="24" s="1"/>
  <c r="R40" i="24"/>
  <c r="T40" i="24" s="1"/>
  <c r="R41" i="24"/>
  <c r="T41" i="24" s="1"/>
  <c r="R42" i="24"/>
  <c r="T42" i="24" s="1"/>
  <c r="R43" i="24"/>
  <c r="T43" i="24" s="1"/>
  <c r="R44" i="24"/>
  <c r="T44" i="24" s="1"/>
  <c r="R45" i="24"/>
  <c r="T45" i="24" s="1"/>
  <c r="R46" i="24"/>
  <c r="T46" i="24" s="1"/>
  <c r="R47" i="24"/>
  <c r="T47" i="24" s="1"/>
  <c r="R48" i="24"/>
  <c r="T48" i="24" s="1"/>
  <c r="R49" i="24"/>
  <c r="T49" i="24" s="1"/>
  <c r="R50" i="24"/>
  <c r="T50" i="24" s="1"/>
  <c r="R51" i="24"/>
  <c r="T51" i="24" s="1"/>
  <c r="R52" i="24"/>
  <c r="T52" i="24" s="1"/>
  <c r="R53" i="24"/>
  <c r="T53" i="24" s="1"/>
  <c r="R54" i="24"/>
  <c r="T54" i="24" s="1"/>
  <c r="R55" i="24"/>
  <c r="T55" i="24" s="1"/>
  <c r="R56" i="24"/>
  <c r="T56" i="24" s="1"/>
  <c r="R57" i="24"/>
  <c r="T57" i="24" s="1"/>
  <c r="R58" i="24"/>
  <c r="T58" i="24" s="1"/>
  <c r="R59" i="24"/>
  <c r="T59" i="24" s="1"/>
  <c r="R17" i="24"/>
  <c r="T17" i="24" s="1"/>
  <c r="R18" i="23"/>
  <c r="T18" i="23" s="1"/>
  <c r="R19" i="23"/>
  <c r="T19" i="23" s="1"/>
  <c r="R20" i="23"/>
  <c r="T20" i="23" s="1"/>
  <c r="R21" i="23"/>
  <c r="T21" i="23" s="1"/>
  <c r="R22" i="23"/>
  <c r="T22" i="23" s="1"/>
  <c r="R23" i="23"/>
  <c r="T23" i="23" s="1"/>
  <c r="T24" i="23"/>
  <c r="T25" i="23"/>
  <c r="T26" i="23"/>
  <c r="T27" i="23"/>
  <c r="T28" i="23"/>
  <c r="T29" i="23"/>
  <c r="R30" i="23"/>
  <c r="T30" i="23" s="1"/>
  <c r="R31" i="23"/>
  <c r="T31" i="23" s="1"/>
  <c r="R32" i="23"/>
  <c r="T32" i="23" s="1"/>
  <c r="R33" i="23"/>
  <c r="T33" i="23" s="1"/>
  <c r="R34" i="23"/>
  <c r="T34" i="23" s="1"/>
  <c r="R35" i="23"/>
  <c r="T35" i="23" s="1"/>
  <c r="R36" i="23"/>
  <c r="T36" i="23" s="1"/>
  <c r="R37" i="23"/>
  <c r="T37" i="23" s="1"/>
  <c r="R38" i="23"/>
  <c r="T38" i="23" s="1"/>
  <c r="R39" i="23"/>
  <c r="T39" i="23" s="1"/>
  <c r="R40" i="23"/>
  <c r="T40" i="23" s="1"/>
  <c r="R41" i="23"/>
  <c r="T41" i="23" s="1"/>
  <c r="R42" i="23"/>
  <c r="T42" i="23" s="1"/>
  <c r="R43" i="23"/>
  <c r="T43" i="23" s="1"/>
  <c r="R44" i="23"/>
  <c r="T44" i="23" s="1"/>
  <c r="R45" i="23"/>
  <c r="T45" i="23" s="1"/>
  <c r="R46" i="23"/>
  <c r="T46" i="23" s="1"/>
  <c r="R47" i="23"/>
  <c r="T47" i="23" s="1"/>
  <c r="R48" i="23"/>
  <c r="T48" i="23" s="1"/>
  <c r="R49" i="23"/>
  <c r="T49" i="23" s="1"/>
  <c r="R50" i="23"/>
  <c r="T50" i="23" s="1"/>
  <c r="R51" i="23"/>
  <c r="T51" i="23" s="1"/>
  <c r="R52" i="23"/>
  <c r="T52" i="23" s="1"/>
  <c r="R53" i="23"/>
  <c r="T53" i="23" s="1"/>
  <c r="R54" i="23"/>
  <c r="T54" i="23" s="1"/>
  <c r="R55" i="23"/>
  <c r="T55" i="23" s="1"/>
  <c r="R56" i="23"/>
  <c r="T56" i="23" s="1"/>
  <c r="R57" i="23"/>
  <c r="T57" i="23" s="1"/>
  <c r="R58" i="23"/>
  <c r="T58" i="23" s="1"/>
  <c r="R59" i="23"/>
  <c r="T59" i="23" s="1"/>
  <c r="R17" i="23"/>
  <c r="T17" i="23" s="1"/>
  <c r="R18" i="22"/>
  <c r="T18" i="22" s="1"/>
  <c r="R19" i="22"/>
  <c r="T19" i="22" s="1"/>
  <c r="R20" i="22"/>
  <c r="T20" i="22" s="1"/>
  <c r="R21" i="22"/>
  <c r="T21" i="22" s="1"/>
  <c r="R22" i="22"/>
  <c r="T22" i="22" s="1"/>
  <c r="R23" i="22"/>
  <c r="T23" i="22" s="1"/>
  <c r="R24" i="22"/>
  <c r="R25" i="22"/>
  <c r="T25" i="22" s="1"/>
  <c r="R26" i="22"/>
  <c r="R27" i="22"/>
  <c r="T27" i="22" s="1"/>
  <c r="R28" i="22"/>
  <c r="T28" i="22" s="1"/>
  <c r="R29" i="22"/>
  <c r="T29" i="22" s="1"/>
  <c r="R30" i="22"/>
  <c r="T30" i="22" s="1"/>
  <c r="R31" i="22"/>
  <c r="T31" i="22" s="1"/>
  <c r="R32" i="22"/>
  <c r="T32" i="22" s="1"/>
  <c r="R33" i="22"/>
  <c r="T33" i="22" s="1"/>
  <c r="R34" i="22"/>
  <c r="T34" i="22" s="1"/>
  <c r="R35" i="22"/>
  <c r="T35" i="22" s="1"/>
  <c r="R36" i="22"/>
  <c r="T36" i="22" s="1"/>
  <c r="R37" i="22"/>
  <c r="T37" i="22" s="1"/>
  <c r="R38" i="22"/>
  <c r="T38" i="22" s="1"/>
  <c r="R39" i="22"/>
  <c r="T39" i="22" s="1"/>
  <c r="R40" i="22"/>
  <c r="R41" i="22"/>
  <c r="T41" i="22" s="1"/>
  <c r="R42" i="22"/>
  <c r="T42" i="22" s="1"/>
  <c r="R43" i="22"/>
  <c r="T43" i="22" s="1"/>
  <c r="R44" i="22"/>
  <c r="T44" i="22" s="1"/>
  <c r="R45" i="22"/>
  <c r="T45" i="22" s="1"/>
  <c r="R46" i="22"/>
  <c r="T46" i="22" s="1"/>
  <c r="R47" i="22"/>
  <c r="T47" i="22" s="1"/>
  <c r="R48" i="22"/>
  <c r="T48" i="22" s="1"/>
  <c r="R49" i="22"/>
  <c r="T49" i="22" s="1"/>
  <c r="R50" i="22"/>
  <c r="T50" i="22" s="1"/>
  <c r="R51" i="22"/>
  <c r="T51" i="22" s="1"/>
  <c r="R52" i="22"/>
  <c r="T52" i="22" s="1"/>
  <c r="R53" i="22"/>
  <c r="T53" i="22" s="1"/>
  <c r="R54" i="22"/>
  <c r="T54" i="22" s="1"/>
  <c r="R55" i="22"/>
  <c r="T55" i="22" s="1"/>
  <c r="R56" i="22"/>
  <c r="T56" i="22" s="1"/>
  <c r="R57" i="22"/>
  <c r="T57" i="22" s="1"/>
  <c r="R58" i="22"/>
  <c r="T58" i="22" s="1"/>
  <c r="R59" i="22"/>
  <c r="T59" i="22" s="1"/>
  <c r="R17" i="22"/>
  <c r="T17" i="22" s="1"/>
  <c r="T40" i="22"/>
  <c r="T24" i="22"/>
  <c r="R18" i="21"/>
  <c r="T18" i="21" s="1"/>
  <c r="R19" i="21"/>
  <c r="T19" i="21" s="1"/>
  <c r="R20" i="21"/>
  <c r="T20" i="21" s="1"/>
  <c r="R21" i="21"/>
  <c r="T21" i="21" s="1"/>
  <c r="R22" i="21"/>
  <c r="T22" i="21" s="1"/>
  <c r="R23" i="21"/>
  <c r="T23" i="21" s="1"/>
  <c r="R24" i="21"/>
  <c r="T24" i="21" s="1"/>
  <c r="R25" i="21"/>
  <c r="T25" i="21" s="1"/>
  <c r="R26" i="21"/>
  <c r="T26" i="21" s="1"/>
  <c r="R27" i="21"/>
  <c r="T27" i="21" s="1"/>
  <c r="R28" i="21"/>
  <c r="T28" i="21" s="1"/>
  <c r="R29" i="21"/>
  <c r="T29" i="21" s="1"/>
  <c r="R30" i="21"/>
  <c r="T30" i="21" s="1"/>
  <c r="R31" i="21"/>
  <c r="T31" i="21" s="1"/>
  <c r="R32" i="21"/>
  <c r="T32" i="21" s="1"/>
  <c r="R33" i="21"/>
  <c r="T33" i="21" s="1"/>
  <c r="R34" i="21"/>
  <c r="T34" i="21" s="1"/>
  <c r="R35" i="21"/>
  <c r="T35" i="21" s="1"/>
  <c r="R37" i="21"/>
  <c r="T37" i="21" s="1"/>
  <c r="R38" i="21"/>
  <c r="T38" i="21" s="1"/>
  <c r="R39" i="21"/>
  <c r="T39" i="21" s="1"/>
  <c r="R40" i="21"/>
  <c r="T40" i="21" s="1"/>
  <c r="R41" i="21"/>
  <c r="T41" i="21" s="1"/>
  <c r="R42" i="21"/>
  <c r="T42" i="21" s="1"/>
  <c r="R43" i="21"/>
  <c r="T43" i="21" s="1"/>
  <c r="R44" i="21"/>
  <c r="T44" i="21" s="1"/>
  <c r="R45" i="21"/>
  <c r="T45" i="21" s="1"/>
  <c r="R46" i="21"/>
  <c r="T46" i="21" s="1"/>
  <c r="R47" i="21"/>
  <c r="T47" i="21" s="1"/>
  <c r="R48" i="21"/>
  <c r="T48" i="21" s="1"/>
  <c r="R49" i="21"/>
  <c r="T49" i="21" s="1"/>
  <c r="R50" i="21"/>
  <c r="T50" i="21" s="1"/>
  <c r="R51" i="21"/>
  <c r="T51" i="21" s="1"/>
  <c r="R52" i="21"/>
  <c r="T52" i="21" s="1"/>
  <c r="R53" i="21"/>
  <c r="T53" i="21" s="1"/>
  <c r="R54" i="21"/>
  <c r="T54" i="21" s="1"/>
  <c r="R55" i="21"/>
  <c r="T55" i="21" s="1"/>
  <c r="R56" i="21"/>
  <c r="T56" i="21" s="1"/>
  <c r="R57" i="21"/>
  <c r="T57" i="21" s="1"/>
  <c r="R58" i="21"/>
  <c r="T58" i="21" s="1"/>
  <c r="R59" i="21"/>
  <c r="T59" i="21" s="1"/>
  <c r="R17" i="21"/>
  <c r="T17" i="21" s="1"/>
  <c r="R18" i="20"/>
  <c r="T18" i="20" s="1"/>
  <c r="R19" i="20"/>
  <c r="T19" i="20" s="1"/>
  <c r="R20" i="20"/>
  <c r="T20" i="20" s="1"/>
  <c r="R21" i="20"/>
  <c r="T21" i="20" s="1"/>
  <c r="R22" i="20"/>
  <c r="T22" i="20" s="1"/>
  <c r="R23" i="20"/>
  <c r="T23" i="20" s="1"/>
  <c r="R24" i="20"/>
  <c r="T24" i="20" s="1"/>
  <c r="R25" i="20"/>
  <c r="T25" i="20" s="1"/>
  <c r="R26" i="20"/>
  <c r="T26" i="20" s="1"/>
  <c r="R27" i="20"/>
  <c r="T27" i="20" s="1"/>
  <c r="R28" i="20"/>
  <c r="T28" i="20" s="1"/>
  <c r="R29" i="20"/>
  <c r="T29" i="20" s="1"/>
  <c r="R30" i="20"/>
  <c r="T30" i="20" s="1"/>
  <c r="R31" i="20"/>
  <c r="T31" i="20" s="1"/>
  <c r="R32" i="20"/>
  <c r="T32" i="20" s="1"/>
  <c r="R33" i="20"/>
  <c r="T33" i="20" s="1"/>
  <c r="R34" i="20"/>
  <c r="T34" i="20" s="1"/>
  <c r="R35" i="20"/>
  <c r="T35" i="20" s="1"/>
  <c r="R36" i="20"/>
  <c r="T36" i="20" s="1"/>
  <c r="R37" i="20"/>
  <c r="T37" i="20" s="1"/>
  <c r="R38" i="20"/>
  <c r="T38" i="20" s="1"/>
  <c r="R39" i="20"/>
  <c r="T39" i="20" s="1"/>
  <c r="R40" i="20"/>
  <c r="T40" i="20" s="1"/>
  <c r="T41" i="20"/>
  <c r="T42" i="20"/>
  <c r="R43" i="20"/>
  <c r="T43" i="20" s="1"/>
  <c r="R44" i="20"/>
  <c r="T44" i="20" s="1"/>
  <c r="R45" i="20"/>
  <c r="T45" i="20" s="1"/>
  <c r="R46" i="20"/>
  <c r="T46" i="20" s="1"/>
  <c r="R47" i="20"/>
  <c r="T47" i="20" s="1"/>
  <c r="R48" i="20"/>
  <c r="T48" i="20" s="1"/>
  <c r="R49" i="20"/>
  <c r="T49" i="20"/>
  <c r="R50" i="20"/>
  <c r="T50" i="20" s="1"/>
  <c r="R51" i="20"/>
  <c r="T51" i="20" s="1"/>
  <c r="R52" i="20"/>
  <c r="T52" i="20" s="1"/>
  <c r="R53" i="20"/>
  <c r="T53" i="20" s="1"/>
  <c r="R54" i="20"/>
  <c r="T54" i="20" s="1"/>
  <c r="R55" i="20"/>
  <c r="T55" i="20" s="1"/>
  <c r="R56" i="20"/>
  <c r="T56" i="20" s="1"/>
  <c r="R57" i="20"/>
  <c r="T57" i="20" s="1"/>
  <c r="R58" i="20"/>
  <c r="T58" i="20" s="1"/>
  <c r="R59" i="20"/>
  <c r="T59" i="20" s="1"/>
  <c r="R17" i="20"/>
  <c r="T17" i="20" s="1"/>
  <c r="R18" i="19"/>
  <c r="T18" i="19" s="1"/>
  <c r="R19" i="19"/>
  <c r="T19" i="19" s="1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R42" i="19"/>
  <c r="T42" i="19" s="1"/>
  <c r="R43" i="19"/>
  <c r="T43" i="19" s="1"/>
  <c r="R44" i="19"/>
  <c r="T44" i="19" s="1"/>
  <c r="R45" i="19"/>
  <c r="T45" i="19" s="1"/>
  <c r="R46" i="19"/>
  <c r="T46" i="19" s="1"/>
  <c r="R47" i="19"/>
  <c r="T47" i="19" s="1"/>
  <c r="R48" i="19"/>
  <c r="T48" i="19" s="1"/>
  <c r="R49" i="19"/>
  <c r="T49" i="19" s="1"/>
  <c r="R50" i="19"/>
  <c r="T50" i="19" s="1"/>
  <c r="R51" i="19"/>
  <c r="T51" i="19" s="1"/>
  <c r="R52" i="19"/>
  <c r="T52" i="19" s="1"/>
  <c r="R53" i="19"/>
  <c r="T53" i="19" s="1"/>
  <c r="R54" i="19"/>
  <c r="T54" i="19" s="1"/>
  <c r="R55" i="19"/>
  <c r="T55" i="19" s="1"/>
  <c r="R56" i="19"/>
  <c r="T56" i="19" s="1"/>
  <c r="R57" i="19"/>
  <c r="T57" i="19" s="1"/>
  <c r="R58" i="19"/>
  <c r="T58" i="19" s="1"/>
  <c r="R59" i="19"/>
  <c r="T59" i="19" s="1"/>
  <c r="R17" i="19"/>
  <c r="T17" i="19" s="1"/>
  <c r="T20" i="19"/>
  <c r="R18" i="18"/>
  <c r="T18" i="18" s="1"/>
  <c r="R19" i="18"/>
  <c r="T19" i="18" s="1"/>
  <c r="R20" i="18"/>
  <c r="T20" i="18" s="1"/>
  <c r="R21" i="18"/>
  <c r="T21" i="18" s="1"/>
  <c r="R22" i="18"/>
  <c r="T22" i="18" s="1"/>
  <c r="R23" i="18"/>
  <c r="T23" i="18" s="1"/>
  <c r="R24" i="18"/>
  <c r="T24" i="18" s="1"/>
  <c r="R25" i="18"/>
  <c r="T25" i="18" s="1"/>
  <c r="R26" i="18"/>
  <c r="T26" i="18" s="1"/>
  <c r="R27" i="18"/>
  <c r="T27" i="18" s="1"/>
  <c r="R28" i="18"/>
  <c r="T28" i="18" s="1"/>
  <c r="R29" i="18"/>
  <c r="T29" i="18" s="1"/>
  <c r="R30" i="18"/>
  <c r="T30" i="18" s="1"/>
  <c r="R31" i="18"/>
  <c r="T31" i="18"/>
  <c r="R32" i="18"/>
  <c r="T32" i="18" s="1"/>
  <c r="R33" i="18"/>
  <c r="T33" i="18" s="1"/>
  <c r="R34" i="18"/>
  <c r="T34" i="18" s="1"/>
  <c r="R35" i="18"/>
  <c r="T35" i="18" s="1"/>
  <c r="R36" i="18"/>
  <c r="T36" i="18" s="1"/>
  <c r="R37" i="18"/>
  <c r="T37" i="18" s="1"/>
  <c r="R38" i="18"/>
  <c r="T38" i="18" s="1"/>
  <c r="T39" i="18"/>
  <c r="R40" i="18"/>
  <c r="T40" i="18" s="1"/>
  <c r="R41" i="18"/>
  <c r="T41" i="18" s="1"/>
  <c r="R42" i="18"/>
  <c r="T42" i="18" s="1"/>
  <c r="R43" i="18"/>
  <c r="T43" i="18" s="1"/>
  <c r="R44" i="18"/>
  <c r="T44" i="18" s="1"/>
  <c r="R45" i="18"/>
  <c r="T45" i="18" s="1"/>
  <c r="R46" i="18"/>
  <c r="T46" i="18" s="1"/>
  <c r="R47" i="18"/>
  <c r="T47" i="18" s="1"/>
  <c r="R48" i="18"/>
  <c r="T48" i="18" s="1"/>
  <c r="R49" i="18"/>
  <c r="T49" i="18" s="1"/>
  <c r="R50" i="18"/>
  <c r="T50" i="18" s="1"/>
  <c r="R51" i="18"/>
  <c r="T51" i="18" s="1"/>
  <c r="R52" i="18"/>
  <c r="T52" i="18" s="1"/>
  <c r="R53" i="18"/>
  <c r="T53" i="18" s="1"/>
  <c r="R54" i="18"/>
  <c r="T54" i="18" s="1"/>
  <c r="R55" i="18"/>
  <c r="T55" i="18" s="1"/>
  <c r="R56" i="18"/>
  <c r="T56" i="18" s="1"/>
  <c r="R57" i="18"/>
  <c r="T57" i="18" s="1"/>
  <c r="R58" i="18"/>
  <c r="T58" i="18" s="1"/>
  <c r="R59" i="18"/>
  <c r="T59" i="18" s="1"/>
  <c r="R17" i="18"/>
  <c r="T17" i="18" s="1"/>
  <c r="R18" i="17"/>
  <c r="T18" i="17" s="1"/>
  <c r="R19" i="17"/>
  <c r="T19" i="17" s="1"/>
  <c r="R20" i="17"/>
  <c r="T20" i="17" s="1"/>
  <c r="R21" i="17"/>
  <c r="T21" i="17" s="1"/>
  <c r="R22" i="17"/>
  <c r="T22" i="17" s="1"/>
  <c r="R23" i="17"/>
  <c r="T23" i="17" s="1"/>
  <c r="R24" i="17"/>
  <c r="T24" i="17" s="1"/>
  <c r="R25" i="17"/>
  <c r="T25" i="17" s="1"/>
  <c r="R26" i="17"/>
  <c r="T26" i="17" s="1"/>
  <c r="R27" i="17"/>
  <c r="T27" i="17" s="1"/>
  <c r="R28" i="17"/>
  <c r="T28" i="17" s="1"/>
  <c r="R29" i="17"/>
  <c r="T29" i="17" s="1"/>
  <c r="R30" i="17"/>
  <c r="T30" i="17" s="1"/>
  <c r="R31" i="17"/>
  <c r="T31" i="17" s="1"/>
  <c r="R32" i="17"/>
  <c r="T32" i="17" s="1"/>
  <c r="R33" i="17"/>
  <c r="T33" i="17" s="1"/>
  <c r="R34" i="17"/>
  <c r="T34" i="17" s="1"/>
  <c r="R35" i="17"/>
  <c r="T35" i="17" s="1"/>
  <c r="R36" i="17"/>
  <c r="T36" i="17" s="1"/>
  <c r="R37" i="17"/>
  <c r="T37" i="17" s="1"/>
  <c r="R38" i="17"/>
  <c r="T38" i="17" s="1"/>
  <c r="R39" i="17"/>
  <c r="T39" i="17" s="1"/>
  <c r="R40" i="17"/>
  <c r="T40" i="17" s="1"/>
  <c r="R41" i="17"/>
  <c r="T41" i="17" s="1"/>
  <c r="R42" i="17"/>
  <c r="T42" i="17" s="1"/>
  <c r="R43" i="17"/>
  <c r="T43" i="17" s="1"/>
  <c r="R44" i="17"/>
  <c r="T44" i="17" s="1"/>
  <c r="R45" i="17"/>
  <c r="T45" i="17" s="1"/>
  <c r="R46" i="17"/>
  <c r="T46" i="17" s="1"/>
  <c r="R47" i="17"/>
  <c r="T47" i="17" s="1"/>
  <c r="R48" i="17"/>
  <c r="T48" i="17" s="1"/>
  <c r="R49" i="17"/>
  <c r="T49" i="17" s="1"/>
  <c r="R50" i="17"/>
  <c r="T50" i="17" s="1"/>
  <c r="R51" i="17"/>
  <c r="T51" i="17" s="1"/>
  <c r="R52" i="17"/>
  <c r="T52" i="17" s="1"/>
  <c r="R53" i="17"/>
  <c r="T53" i="17" s="1"/>
  <c r="R54" i="17"/>
  <c r="T54" i="17" s="1"/>
  <c r="R55" i="17"/>
  <c r="T55" i="17" s="1"/>
  <c r="R56" i="17"/>
  <c r="T56" i="17" s="1"/>
  <c r="R57" i="17"/>
  <c r="T57" i="17" s="1"/>
  <c r="R58" i="17"/>
  <c r="T58" i="17" s="1"/>
  <c r="R59" i="17"/>
  <c r="T59" i="17" s="1"/>
  <c r="R17" i="17"/>
  <c r="T17" i="17" s="1"/>
  <c r="R18" i="16"/>
  <c r="T18" i="16" s="1"/>
  <c r="R19" i="16"/>
  <c r="T19" i="16" s="1"/>
  <c r="R20" i="16"/>
  <c r="T20" i="16" s="1"/>
  <c r="R21" i="16"/>
  <c r="T21" i="16" s="1"/>
  <c r="R22" i="16"/>
  <c r="T22" i="16" s="1"/>
  <c r="R23" i="16"/>
  <c r="T23" i="16" s="1"/>
  <c r="R24" i="16"/>
  <c r="T24" i="16" s="1"/>
  <c r="R25" i="16"/>
  <c r="T25" i="16" s="1"/>
  <c r="R26" i="16"/>
  <c r="T26" i="16" s="1"/>
  <c r="R27" i="16"/>
  <c r="T27" i="16" s="1"/>
  <c r="R28" i="16"/>
  <c r="T28" i="16" s="1"/>
  <c r="R29" i="16"/>
  <c r="T29" i="16" s="1"/>
  <c r="R30" i="16"/>
  <c r="T30" i="16" s="1"/>
  <c r="R31" i="16"/>
  <c r="T31" i="16" s="1"/>
  <c r="R32" i="16"/>
  <c r="T32" i="16" s="1"/>
  <c r="R33" i="16"/>
  <c r="T33" i="16" s="1"/>
  <c r="R34" i="16"/>
  <c r="T34" i="16" s="1"/>
  <c r="R35" i="16"/>
  <c r="T35" i="16" s="1"/>
  <c r="T36" i="16"/>
  <c r="T37" i="16"/>
  <c r="T38" i="16"/>
  <c r="T39" i="16"/>
  <c r="R40" i="16"/>
  <c r="T40" i="16" s="1"/>
  <c r="R41" i="16"/>
  <c r="T41" i="16" s="1"/>
  <c r="R42" i="16"/>
  <c r="T42" i="16" s="1"/>
  <c r="R43" i="16"/>
  <c r="T43" i="16" s="1"/>
  <c r="R44" i="16"/>
  <c r="T44" i="16" s="1"/>
  <c r="T45" i="16"/>
  <c r="T46" i="16"/>
  <c r="T47" i="16"/>
  <c r="T48" i="16"/>
  <c r="T49" i="16"/>
  <c r="R50" i="16"/>
  <c r="T50" i="16" s="1"/>
  <c r="R51" i="16"/>
  <c r="T51" i="16" s="1"/>
  <c r="R52" i="16"/>
  <c r="T52" i="16" s="1"/>
  <c r="R53" i="16"/>
  <c r="T53" i="16" s="1"/>
  <c r="R54" i="16"/>
  <c r="T54" i="16" s="1"/>
  <c r="R55" i="16"/>
  <c r="T55" i="16" s="1"/>
  <c r="R56" i="16"/>
  <c r="T56" i="16" s="1"/>
  <c r="R57" i="16"/>
  <c r="T57" i="16" s="1"/>
  <c r="R58" i="16"/>
  <c r="T58" i="16" s="1"/>
  <c r="R59" i="16"/>
  <c r="T59" i="16" s="1"/>
  <c r="R17" i="16"/>
  <c r="T17" i="16" s="1"/>
  <c r="R18" i="15"/>
  <c r="T18" i="15" s="1"/>
  <c r="R19" i="15"/>
  <c r="T19" i="15" s="1"/>
  <c r="R20" i="15"/>
  <c r="T20" i="15" s="1"/>
  <c r="R21" i="15"/>
  <c r="T21" i="15" s="1"/>
  <c r="R22" i="15"/>
  <c r="T22" i="15" s="1"/>
  <c r="R23" i="15"/>
  <c r="T23" i="15" s="1"/>
  <c r="R24" i="15"/>
  <c r="T24" i="15" s="1"/>
  <c r="R25" i="15"/>
  <c r="T25" i="15" s="1"/>
  <c r="R26" i="15"/>
  <c r="T26" i="15" s="1"/>
  <c r="R27" i="15"/>
  <c r="T27" i="15" s="1"/>
  <c r="R28" i="15"/>
  <c r="T28" i="15" s="1"/>
  <c r="R29" i="15"/>
  <c r="T29" i="15" s="1"/>
  <c r="R30" i="15"/>
  <c r="T30" i="15" s="1"/>
  <c r="R31" i="15"/>
  <c r="T31" i="15" s="1"/>
  <c r="R32" i="15"/>
  <c r="T32" i="15" s="1"/>
  <c r="R33" i="15"/>
  <c r="T33" i="15" s="1"/>
  <c r="R34" i="15"/>
  <c r="T34" i="15" s="1"/>
  <c r="R35" i="15"/>
  <c r="T35" i="15" s="1"/>
  <c r="R36" i="15"/>
  <c r="R37" i="15"/>
  <c r="T37" i="15" s="1"/>
  <c r="R38" i="15"/>
  <c r="T38" i="15" s="1"/>
  <c r="R39" i="15"/>
  <c r="T39" i="15" s="1"/>
  <c r="R40" i="15"/>
  <c r="T40" i="15" s="1"/>
  <c r="R41" i="15"/>
  <c r="T41" i="15" s="1"/>
  <c r="R42" i="15"/>
  <c r="T42" i="15" s="1"/>
  <c r="R43" i="15"/>
  <c r="R44" i="15"/>
  <c r="T44" i="15" s="1"/>
  <c r="R45" i="15"/>
  <c r="T45" i="15" s="1"/>
  <c r="R46" i="15"/>
  <c r="T46" i="15" s="1"/>
  <c r="R47" i="15"/>
  <c r="T47" i="15" s="1"/>
  <c r="R48" i="15"/>
  <c r="T48" i="15" s="1"/>
  <c r="R49" i="15"/>
  <c r="T49" i="15" s="1"/>
  <c r="R50" i="15"/>
  <c r="T50" i="15" s="1"/>
  <c r="R51" i="15"/>
  <c r="T51" i="15" s="1"/>
  <c r="R52" i="15"/>
  <c r="T52" i="15" s="1"/>
  <c r="R53" i="15"/>
  <c r="T53" i="15" s="1"/>
  <c r="R54" i="15"/>
  <c r="T54" i="15" s="1"/>
  <c r="R55" i="15"/>
  <c r="T55" i="15" s="1"/>
  <c r="R56" i="15"/>
  <c r="T56" i="15" s="1"/>
  <c r="R57" i="15"/>
  <c r="T57" i="15" s="1"/>
  <c r="R58" i="15"/>
  <c r="T58" i="15" s="1"/>
  <c r="R59" i="15"/>
  <c r="T59" i="15" s="1"/>
  <c r="R17" i="15"/>
  <c r="T17" i="15" s="1"/>
  <c r="R18" i="14"/>
  <c r="T18" i="14" s="1"/>
  <c r="R19" i="14"/>
  <c r="T19" i="14" s="1"/>
  <c r="R20" i="14"/>
  <c r="T20" i="14" s="1"/>
  <c r="R21" i="14"/>
  <c r="T21" i="14" s="1"/>
  <c r="R22" i="14"/>
  <c r="T22" i="14" s="1"/>
  <c r="R23" i="14"/>
  <c r="T23" i="14" s="1"/>
  <c r="R24" i="14"/>
  <c r="T24" i="14" s="1"/>
  <c r="R25" i="14"/>
  <c r="T25" i="14" s="1"/>
  <c r="R26" i="14"/>
  <c r="T26" i="14" s="1"/>
  <c r="R27" i="14"/>
  <c r="T27" i="14" s="1"/>
  <c r="R28" i="14"/>
  <c r="T28" i="14" s="1"/>
  <c r="R29" i="14"/>
  <c r="T29" i="14" s="1"/>
  <c r="R30" i="14"/>
  <c r="T30" i="14" s="1"/>
  <c r="R31" i="14"/>
  <c r="T31" i="14" s="1"/>
  <c r="R32" i="14"/>
  <c r="T32" i="14" s="1"/>
  <c r="R33" i="14"/>
  <c r="T33" i="14" s="1"/>
  <c r="R34" i="14"/>
  <c r="T34" i="14" s="1"/>
  <c r="R35" i="14"/>
  <c r="T35" i="14" s="1"/>
  <c r="R36" i="14"/>
  <c r="T36" i="14" s="1"/>
  <c r="R37" i="14"/>
  <c r="T37" i="14" s="1"/>
  <c r="R38" i="14"/>
  <c r="T38" i="14" s="1"/>
  <c r="R39" i="14"/>
  <c r="T39" i="14" s="1"/>
  <c r="R40" i="14"/>
  <c r="T40" i="14" s="1"/>
  <c r="R41" i="14"/>
  <c r="T41" i="14" s="1"/>
  <c r="R42" i="14"/>
  <c r="T42" i="14" s="1"/>
  <c r="R43" i="14"/>
  <c r="T43" i="14" s="1"/>
  <c r="R44" i="14"/>
  <c r="T44" i="14" s="1"/>
  <c r="R45" i="14"/>
  <c r="T45" i="14" s="1"/>
  <c r="R46" i="14"/>
  <c r="T46" i="14" s="1"/>
  <c r="R47" i="14"/>
  <c r="T47" i="14" s="1"/>
  <c r="R48" i="14"/>
  <c r="T48" i="14" s="1"/>
  <c r="R49" i="14"/>
  <c r="T49" i="14" s="1"/>
  <c r="R50" i="14"/>
  <c r="T50" i="14" s="1"/>
  <c r="R51" i="14"/>
  <c r="T51" i="14" s="1"/>
  <c r="R52" i="14"/>
  <c r="T52" i="14" s="1"/>
  <c r="R53" i="14"/>
  <c r="T53" i="14" s="1"/>
  <c r="R54" i="14"/>
  <c r="T54" i="14" s="1"/>
  <c r="R55" i="14"/>
  <c r="T55" i="14" s="1"/>
  <c r="R56" i="14"/>
  <c r="T56" i="14" s="1"/>
  <c r="R57" i="14"/>
  <c r="T57" i="14" s="1"/>
  <c r="R58" i="14"/>
  <c r="T58" i="14" s="1"/>
  <c r="R59" i="14"/>
  <c r="T59" i="14" s="1"/>
  <c r="R17" i="14"/>
  <c r="T17" i="14" s="1"/>
  <c r="R18" i="36"/>
  <c r="T18" i="36" s="1"/>
  <c r="R19" i="36"/>
  <c r="T19" i="36" s="1"/>
  <c r="R20" i="36"/>
  <c r="T20" i="36" s="1"/>
  <c r="R21" i="36"/>
  <c r="T21" i="36" s="1"/>
  <c r="R22" i="36"/>
  <c r="T22" i="36" s="1"/>
  <c r="R23" i="36"/>
  <c r="T23" i="36" s="1"/>
  <c r="R24" i="36"/>
  <c r="T24" i="36" s="1"/>
  <c r="R25" i="36"/>
  <c r="T25" i="36" s="1"/>
  <c r="R26" i="36"/>
  <c r="T26" i="36" s="1"/>
  <c r="R27" i="36"/>
  <c r="T27" i="36" s="1"/>
  <c r="R28" i="36"/>
  <c r="T28" i="36" s="1"/>
  <c r="R29" i="36"/>
  <c r="T29" i="36" s="1"/>
  <c r="R30" i="36"/>
  <c r="T30" i="36" s="1"/>
  <c r="R31" i="36"/>
  <c r="T31" i="36" s="1"/>
  <c r="R32" i="36"/>
  <c r="T32" i="36" s="1"/>
  <c r="R33" i="36"/>
  <c r="T33" i="36" s="1"/>
  <c r="R34" i="36"/>
  <c r="T34" i="36" s="1"/>
  <c r="R35" i="36"/>
  <c r="T35" i="36" s="1"/>
  <c r="R36" i="36"/>
  <c r="T36" i="36" s="1"/>
  <c r="R37" i="36"/>
  <c r="T37" i="36" s="1"/>
  <c r="R38" i="36"/>
  <c r="T38" i="36" s="1"/>
  <c r="R39" i="36"/>
  <c r="T39" i="36" s="1"/>
  <c r="R40" i="36"/>
  <c r="T40" i="36" s="1"/>
  <c r="R41" i="36"/>
  <c r="T41" i="36" s="1"/>
  <c r="R42" i="36"/>
  <c r="T42" i="36" s="1"/>
  <c r="R43" i="36"/>
  <c r="T43" i="36" s="1"/>
  <c r="R44" i="36"/>
  <c r="R45" i="36"/>
  <c r="T45" i="36" s="1"/>
  <c r="R46" i="36"/>
  <c r="T46" i="36" s="1"/>
  <c r="R47" i="36"/>
  <c r="T47" i="36" s="1"/>
  <c r="R48" i="36"/>
  <c r="T48" i="36" s="1"/>
  <c r="R49" i="36"/>
  <c r="T49" i="36" s="1"/>
  <c r="R50" i="36"/>
  <c r="T50" i="36" s="1"/>
  <c r="R51" i="36"/>
  <c r="T51" i="36" s="1"/>
  <c r="R52" i="36"/>
  <c r="T52" i="36" s="1"/>
  <c r="R53" i="36"/>
  <c r="T53" i="36" s="1"/>
  <c r="R54" i="36"/>
  <c r="T54" i="36" s="1"/>
  <c r="R55" i="36"/>
  <c r="T55" i="36" s="1"/>
  <c r="R56" i="36"/>
  <c r="T56" i="36" s="1"/>
  <c r="R57" i="36"/>
  <c r="T57" i="36" s="1"/>
  <c r="R58" i="36"/>
  <c r="T58" i="36" s="1"/>
  <c r="R59" i="36"/>
  <c r="T59" i="36" s="1"/>
  <c r="R17" i="36"/>
  <c r="T17" i="36" s="1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36" i="12"/>
  <c r="T36" i="12" s="1"/>
  <c r="R37" i="12"/>
  <c r="T37" i="12" s="1"/>
  <c r="R38" i="12"/>
  <c r="T38" i="12" s="1"/>
  <c r="R39" i="12"/>
  <c r="T39" i="12" s="1"/>
  <c r="R40" i="12"/>
  <c r="T40" i="12" s="1"/>
  <c r="R41" i="12"/>
  <c r="T41" i="12" s="1"/>
  <c r="R42" i="12"/>
  <c r="T42" i="12" s="1"/>
  <c r="R43" i="12"/>
  <c r="T43" i="12" s="1"/>
  <c r="R44" i="12"/>
  <c r="T44" i="12" s="1"/>
  <c r="R45" i="12"/>
  <c r="T45" i="12" s="1"/>
  <c r="R46" i="12"/>
  <c r="T46" i="12" s="1"/>
  <c r="R47" i="12"/>
  <c r="T47" i="12" s="1"/>
  <c r="R48" i="12"/>
  <c r="T48" i="12" s="1"/>
  <c r="R49" i="12"/>
  <c r="T49" i="12" s="1"/>
  <c r="R50" i="12"/>
  <c r="T50" i="12" s="1"/>
  <c r="R51" i="12"/>
  <c r="T51" i="12" s="1"/>
  <c r="R52" i="12"/>
  <c r="T52" i="12" s="1"/>
  <c r="R53" i="12"/>
  <c r="T53" i="12" s="1"/>
  <c r="R54" i="12"/>
  <c r="T54" i="12" s="1"/>
  <c r="R55" i="12"/>
  <c r="T55" i="12" s="1"/>
  <c r="R56" i="12"/>
  <c r="T56" i="12" s="1"/>
  <c r="R57" i="12"/>
  <c r="T57" i="12" s="1"/>
  <c r="R58" i="12"/>
  <c r="T58" i="12" s="1"/>
  <c r="R59" i="12"/>
  <c r="T59" i="12" s="1"/>
  <c r="R17" i="12"/>
  <c r="T17" i="12" s="1"/>
  <c r="R18" i="35"/>
  <c r="T18" i="35" s="1"/>
  <c r="R19" i="35"/>
  <c r="T19" i="35" s="1"/>
  <c r="R20" i="35"/>
  <c r="T20" i="35" s="1"/>
  <c r="R21" i="35"/>
  <c r="T21" i="35" s="1"/>
  <c r="R22" i="35"/>
  <c r="T22" i="35" s="1"/>
  <c r="R23" i="35"/>
  <c r="T23" i="35" s="1"/>
  <c r="R24" i="35"/>
  <c r="T24" i="35" s="1"/>
  <c r="R25" i="35"/>
  <c r="T25" i="35" s="1"/>
  <c r="R26" i="35"/>
  <c r="T26" i="35" s="1"/>
  <c r="R27" i="35"/>
  <c r="T27" i="35" s="1"/>
  <c r="R28" i="35"/>
  <c r="T28" i="35" s="1"/>
  <c r="R29" i="35"/>
  <c r="T29" i="35" s="1"/>
  <c r="R30" i="35"/>
  <c r="T30" i="35" s="1"/>
  <c r="R31" i="35"/>
  <c r="T31" i="35" s="1"/>
  <c r="R32" i="35"/>
  <c r="T32" i="35" s="1"/>
  <c r="R33" i="35"/>
  <c r="T33" i="35" s="1"/>
  <c r="R34" i="35"/>
  <c r="T34" i="35" s="1"/>
  <c r="R35" i="35"/>
  <c r="T35" i="35" s="1"/>
  <c r="R36" i="35"/>
  <c r="T36" i="35" s="1"/>
  <c r="R37" i="35"/>
  <c r="T37" i="35" s="1"/>
  <c r="R38" i="35"/>
  <c r="T38" i="35" s="1"/>
  <c r="R39" i="35"/>
  <c r="T39" i="35" s="1"/>
  <c r="R40" i="35"/>
  <c r="T40" i="35" s="1"/>
  <c r="R41" i="35"/>
  <c r="T41" i="35" s="1"/>
  <c r="R42" i="35"/>
  <c r="T42" i="35" s="1"/>
  <c r="R43" i="35"/>
  <c r="T43" i="35" s="1"/>
  <c r="R44" i="35"/>
  <c r="T44" i="35" s="1"/>
  <c r="R45" i="35"/>
  <c r="T45" i="35" s="1"/>
  <c r="R46" i="35"/>
  <c r="T46" i="35" s="1"/>
  <c r="R47" i="35"/>
  <c r="T47" i="35" s="1"/>
  <c r="R48" i="35"/>
  <c r="T48" i="35" s="1"/>
  <c r="R49" i="35"/>
  <c r="T49" i="35" s="1"/>
  <c r="R50" i="35"/>
  <c r="T50" i="35" s="1"/>
  <c r="R51" i="35"/>
  <c r="T51" i="35" s="1"/>
  <c r="R52" i="35"/>
  <c r="T52" i="35" s="1"/>
  <c r="R53" i="35"/>
  <c r="T53" i="35" s="1"/>
  <c r="R54" i="35"/>
  <c r="T54" i="35" s="1"/>
  <c r="R55" i="35"/>
  <c r="T55" i="35" s="1"/>
  <c r="R56" i="35"/>
  <c r="T56" i="35" s="1"/>
  <c r="R58" i="35"/>
  <c r="T58" i="35" s="1"/>
  <c r="R59" i="35"/>
  <c r="T59" i="35" s="1"/>
  <c r="R17" i="35"/>
  <c r="T17" i="35" s="1"/>
  <c r="R18" i="10"/>
  <c r="T18" i="10" s="1"/>
  <c r="R19" i="10"/>
  <c r="T19" i="10" s="1"/>
  <c r="R20" i="10"/>
  <c r="T20" i="10" s="1"/>
  <c r="R21" i="10"/>
  <c r="T21" i="10" s="1"/>
  <c r="R22" i="10"/>
  <c r="T22" i="10" s="1"/>
  <c r="R23" i="10"/>
  <c r="T23" i="10" s="1"/>
  <c r="R24" i="10"/>
  <c r="T24" i="10" s="1"/>
  <c r="R25" i="10"/>
  <c r="T25" i="10" s="1"/>
  <c r="R26" i="10"/>
  <c r="T26" i="10" s="1"/>
  <c r="R27" i="10"/>
  <c r="T27" i="10" s="1"/>
  <c r="R28" i="10"/>
  <c r="T28" i="10" s="1"/>
  <c r="R29" i="10"/>
  <c r="T29" i="10" s="1"/>
  <c r="R30" i="10"/>
  <c r="T30" i="10" s="1"/>
  <c r="R31" i="10"/>
  <c r="T31" i="10" s="1"/>
  <c r="R32" i="10"/>
  <c r="T32" i="10" s="1"/>
  <c r="R33" i="10"/>
  <c r="T33" i="10" s="1"/>
  <c r="R34" i="10"/>
  <c r="T34" i="10" s="1"/>
  <c r="R35" i="10"/>
  <c r="T35" i="10" s="1"/>
  <c r="R36" i="10"/>
  <c r="T36" i="10" s="1"/>
  <c r="R37" i="10"/>
  <c r="T37" i="10" s="1"/>
  <c r="R38" i="10"/>
  <c r="T38" i="10" s="1"/>
  <c r="R39" i="10"/>
  <c r="T39" i="10" s="1"/>
  <c r="R40" i="10"/>
  <c r="T40" i="10" s="1"/>
  <c r="R41" i="10"/>
  <c r="T41" i="10" s="1"/>
  <c r="R42" i="10"/>
  <c r="T42" i="10" s="1"/>
  <c r="R43" i="10"/>
  <c r="T43" i="10" s="1"/>
  <c r="R44" i="10"/>
  <c r="T44" i="10" s="1"/>
  <c r="R45" i="10"/>
  <c r="T45" i="10" s="1"/>
  <c r="R46" i="10"/>
  <c r="T46" i="10" s="1"/>
  <c r="R47" i="10"/>
  <c r="T47" i="10" s="1"/>
  <c r="R48" i="10"/>
  <c r="T48" i="10" s="1"/>
  <c r="R49" i="10"/>
  <c r="T49" i="10" s="1"/>
  <c r="R50" i="10"/>
  <c r="T50" i="10" s="1"/>
  <c r="T51" i="10"/>
  <c r="T52" i="10"/>
  <c r="T53" i="10"/>
  <c r="R54" i="10"/>
  <c r="T54" i="10" s="1"/>
  <c r="R55" i="10"/>
  <c r="T55" i="10" s="1"/>
  <c r="R56" i="10"/>
  <c r="T56" i="10" s="1"/>
  <c r="R57" i="10"/>
  <c r="R58" i="10"/>
  <c r="T58" i="10" s="1"/>
  <c r="R59" i="10"/>
  <c r="T59" i="10" s="1"/>
  <c r="R17" i="10"/>
  <c r="T17" i="10" s="1"/>
  <c r="R18" i="9"/>
  <c r="T18" i="9" s="1"/>
  <c r="R19" i="9"/>
  <c r="T19" i="9" s="1"/>
  <c r="R20" i="9"/>
  <c r="T20" i="9" s="1"/>
  <c r="R21" i="9"/>
  <c r="T21" i="9" s="1"/>
  <c r="R22" i="9"/>
  <c r="T22" i="9" s="1"/>
  <c r="R23" i="9"/>
  <c r="T23" i="9" s="1"/>
  <c r="R24" i="9"/>
  <c r="T24" i="9" s="1"/>
  <c r="R25" i="9"/>
  <c r="T25" i="9" s="1"/>
  <c r="R26" i="9"/>
  <c r="T26" i="9" s="1"/>
  <c r="R27" i="9"/>
  <c r="T27" i="9" s="1"/>
  <c r="R28" i="9"/>
  <c r="T28" i="9" s="1"/>
  <c r="R29" i="9"/>
  <c r="T29" i="9" s="1"/>
  <c r="R30" i="9"/>
  <c r="T30" i="9" s="1"/>
  <c r="R31" i="9"/>
  <c r="T31" i="9" s="1"/>
  <c r="R32" i="9"/>
  <c r="T32" i="9" s="1"/>
  <c r="R33" i="9"/>
  <c r="T33" i="9" s="1"/>
  <c r="R34" i="9"/>
  <c r="T34" i="9" s="1"/>
  <c r="R35" i="9"/>
  <c r="T35" i="9" s="1"/>
  <c r="R36" i="9"/>
  <c r="T36" i="9" s="1"/>
  <c r="R37" i="9"/>
  <c r="T37" i="9" s="1"/>
  <c r="R38" i="9"/>
  <c r="T38" i="9" s="1"/>
  <c r="R39" i="9"/>
  <c r="T39" i="9" s="1"/>
  <c r="R40" i="9"/>
  <c r="T40" i="9" s="1"/>
  <c r="R41" i="9"/>
  <c r="T41" i="9" s="1"/>
  <c r="R42" i="9"/>
  <c r="T42" i="9" s="1"/>
  <c r="R43" i="9"/>
  <c r="T43" i="9" s="1"/>
  <c r="R44" i="9"/>
  <c r="T44" i="9" s="1"/>
  <c r="R45" i="9"/>
  <c r="T45" i="9" s="1"/>
  <c r="R46" i="9"/>
  <c r="T46" i="9" s="1"/>
  <c r="R47" i="9"/>
  <c r="T47" i="9" s="1"/>
  <c r="R48" i="9"/>
  <c r="T48" i="9" s="1"/>
  <c r="R49" i="9"/>
  <c r="T49" i="9" s="1"/>
  <c r="R50" i="9"/>
  <c r="T50" i="9" s="1"/>
  <c r="R51" i="9"/>
  <c r="T51" i="9" s="1"/>
  <c r="R52" i="9"/>
  <c r="T52" i="9" s="1"/>
  <c r="R53" i="9"/>
  <c r="T53" i="9" s="1"/>
  <c r="R54" i="9"/>
  <c r="T54" i="9" s="1"/>
  <c r="R55" i="9"/>
  <c r="T55" i="9" s="1"/>
  <c r="R56" i="9"/>
  <c r="T56" i="9" s="1"/>
  <c r="R57" i="9"/>
  <c r="T57" i="9" s="1"/>
  <c r="R58" i="9"/>
  <c r="T58" i="9" s="1"/>
  <c r="R59" i="9"/>
  <c r="T59" i="9" s="1"/>
  <c r="R17" i="9"/>
  <c r="T17" i="9" s="1"/>
  <c r="R18" i="8"/>
  <c r="T18" i="8" s="1"/>
  <c r="R19" i="8"/>
  <c r="T19" i="8" s="1"/>
  <c r="R20" i="8"/>
  <c r="T20" i="8" s="1"/>
  <c r="R21" i="8"/>
  <c r="T21" i="8" s="1"/>
  <c r="R22" i="8"/>
  <c r="T22" i="8" s="1"/>
  <c r="R23" i="8"/>
  <c r="T23" i="8" s="1"/>
  <c r="R24" i="8"/>
  <c r="T24" i="8" s="1"/>
  <c r="R25" i="8"/>
  <c r="T25" i="8" s="1"/>
  <c r="R26" i="8"/>
  <c r="T26" i="8" s="1"/>
  <c r="R27" i="8"/>
  <c r="T27" i="8" s="1"/>
  <c r="R28" i="8"/>
  <c r="T28" i="8" s="1"/>
  <c r="R29" i="8"/>
  <c r="T29" i="8" s="1"/>
  <c r="R30" i="8"/>
  <c r="T30" i="8" s="1"/>
  <c r="R31" i="8"/>
  <c r="T31" i="8" s="1"/>
  <c r="R32" i="8"/>
  <c r="T32" i="8" s="1"/>
  <c r="R33" i="8"/>
  <c r="T33" i="8" s="1"/>
  <c r="R34" i="8"/>
  <c r="T34" i="8" s="1"/>
  <c r="R35" i="8"/>
  <c r="T35" i="8" s="1"/>
  <c r="R36" i="8"/>
  <c r="T36" i="8" s="1"/>
  <c r="R37" i="8"/>
  <c r="T37" i="8" s="1"/>
  <c r="R38" i="8"/>
  <c r="T38" i="8" s="1"/>
  <c r="R39" i="8"/>
  <c r="T39" i="8" s="1"/>
  <c r="R40" i="8"/>
  <c r="T40" i="8" s="1"/>
  <c r="R41" i="8"/>
  <c r="T41" i="8" s="1"/>
  <c r="R42" i="8"/>
  <c r="T42" i="8" s="1"/>
  <c r="R43" i="8"/>
  <c r="T43" i="8" s="1"/>
  <c r="R44" i="8"/>
  <c r="T44" i="8" s="1"/>
  <c r="R45" i="8"/>
  <c r="T45" i="8" s="1"/>
  <c r="R46" i="8"/>
  <c r="T46" i="8" s="1"/>
  <c r="R47" i="8"/>
  <c r="T47" i="8" s="1"/>
  <c r="R48" i="8"/>
  <c r="T48" i="8" s="1"/>
  <c r="R49" i="8"/>
  <c r="T49" i="8" s="1"/>
  <c r="R50" i="8"/>
  <c r="T50" i="8" s="1"/>
  <c r="R51" i="8"/>
  <c r="T51" i="8" s="1"/>
  <c r="R52" i="8"/>
  <c r="T52" i="8" s="1"/>
  <c r="R53" i="8"/>
  <c r="T53" i="8" s="1"/>
  <c r="R54" i="8"/>
  <c r="T54" i="8" s="1"/>
  <c r="R55" i="8"/>
  <c r="T55" i="8" s="1"/>
  <c r="R56" i="8"/>
  <c r="T56" i="8" s="1"/>
  <c r="R57" i="8"/>
  <c r="T57" i="8" s="1"/>
  <c r="R58" i="8"/>
  <c r="T58" i="8" s="1"/>
  <c r="R59" i="8"/>
  <c r="T59" i="8" s="1"/>
  <c r="R17" i="8"/>
  <c r="T17" i="8" s="1"/>
  <c r="R18" i="7"/>
  <c r="T18" i="7" s="1"/>
  <c r="R19" i="7"/>
  <c r="T19" i="7" s="1"/>
  <c r="R20" i="7"/>
  <c r="T20" i="7" s="1"/>
  <c r="R21" i="7"/>
  <c r="T21" i="7" s="1"/>
  <c r="R22" i="7"/>
  <c r="T22" i="7" s="1"/>
  <c r="R23" i="7"/>
  <c r="T23" i="7" s="1"/>
  <c r="R24" i="7"/>
  <c r="T24" i="7" s="1"/>
  <c r="R25" i="7"/>
  <c r="T25" i="7" s="1"/>
  <c r="R26" i="7"/>
  <c r="R27" i="7"/>
  <c r="T27" i="7" s="1"/>
  <c r="R28" i="7"/>
  <c r="T28" i="7" s="1"/>
  <c r="R29" i="7"/>
  <c r="T29" i="7" s="1"/>
  <c r="R30" i="7"/>
  <c r="T30" i="7" s="1"/>
  <c r="R31" i="7"/>
  <c r="T31" i="7" s="1"/>
  <c r="R32" i="7"/>
  <c r="T32" i="7" s="1"/>
  <c r="R33" i="7"/>
  <c r="T33" i="7" s="1"/>
  <c r="R34" i="7"/>
  <c r="T34" i="7" s="1"/>
  <c r="R35" i="7"/>
  <c r="T35" i="7" s="1"/>
  <c r="R36" i="7"/>
  <c r="T36" i="7" s="1"/>
  <c r="R37" i="7"/>
  <c r="T37" i="7" s="1"/>
  <c r="R38" i="7"/>
  <c r="T38" i="7" s="1"/>
  <c r="R39" i="7"/>
  <c r="T39" i="7" s="1"/>
  <c r="R40" i="7"/>
  <c r="T40" i="7" s="1"/>
  <c r="R41" i="7"/>
  <c r="T41" i="7" s="1"/>
  <c r="R42" i="7"/>
  <c r="T42" i="7" s="1"/>
  <c r="R43" i="7"/>
  <c r="R44" i="7"/>
  <c r="T44" i="7" s="1"/>
  <c r="R45" i="7"/>
  <c r="T45" i="7" s="1"/>
  <c r="R46" i="7"/>
  <c r="T46" i="7" s="1"/>
  <c r="R47" i="7"/>
  <c r="T47" i="7" s="1"/>
  <c r="R48" i="7"/>
  <c r="T48" i="7" s="1"/>
  <c r="R49" i="7"/>
  <c r="T49" i="7" s="1"/>
  <c r="R50" i="7"/>
  <c r="T50" i="7" s="1"/>
  <c r="R51" i="7"/>
  <c r="T51" i="7" s="1"/>
  <c r="R52" i="7"/>
  <c r="R53" i="7"/>
  <c r="T53" i="7" s="1"/>
  <c r="R54" i="7"/>
  <c r="T54" i="7" s="1"/>
  <c r="R55" i="7"/>
  <c r="T55" i="7" s="1"/>
  <c r="R56" i="7"/>
  <c r="T56" i="7" s="1"/>
  <c r="R57" i="7"/>
  <c r="T57" i="7" s="1"/>
  <c r="R58" i="7"/>
  <c r="R59" i="7"/>
  <c r="T59" i="7" s="1"/>
  <c r="R17" i="7"/>
  <c r="T17" i="7" s="1"/>
  <c r="R18" i="6"/>
  <c r="T18" i="6" s="1"/>
  <c r="R19" i="6"/>
  <c r="T19" i="6" s="1"/>
  <c r="R20" i="6"/>
  <c r="T20" i="6" s="1"/>
  <c r="R21" i="6"/>
  <c r="T21" i="6" s="1"/>
  <c r="R22" i="6"/>
  <c r="T22" i="6" s="1"/>
  <c r="R23" i="6"/>
  <c r="T23" i="6" s="1"/>
  <c r="R24" i="6"/>
  <c r="T24" i="6" s="1"/>
  <c r="R25" i="6"/>
  <c r="T25" i="6" s="1"/>
  <c r="R26" i="6"/>
  <c r="T26" i="6" s="1"/>
  <c r="R27" i="6"/>
  <c r="T27" i="6" s="1"/>
  <c r="R28" i="6"/>
  <c r="T28" i="6" s="1"/>
  <c r="R29" i="6"/>
  <c r="T29" i="6" s="1"/>
  <c r="R30" i="6"/>
  <c r="T30" i="6" s="1"/>
  <c r="R31" i="6"/>
  <c r="T31" i="6" s="1"/>
  <c r="R32" i="6"/>
  <c r="T32" i="6" s="1"/>
  <c r="R33" i="6"/>
  <c r="T33" i="6" s="1"/>
  <c r="R34" i="6"/>
  <c r="T34" i="6" s="1"/>
  <c r="R35" i="6"/>
  <c r="T35" i="6" s="1"/>
  <c r="R36" i="6"/>
  <c r="T36" i="6" s="1"/>
  <c r="R37" i="6"/>
  <c r="T37" i="6" s="1"/>
  <c r="R38" i="6"/>
  <c r="T38" i="6" s="1"/>
  <c r="R39" i="6"/>
  <c r="R40" i="6"/>
  <c r="T40" i="6" s="1"/>
  <c r="R41" i="6"/>
  <c r="T41" i="6" s="1"/>
  <c r="R42" i="6"/>
  <c r="T42" i="6" s="1"/>
  <c r="R43" i="6"/>
  <c r="T43" i="6" s="1"/>
  <c r="R44" i="6"/>
  <c r="T44" i="6" s="1"/>
  <c r="R45" i="6"/>
  <c r="T45" i="6" s="1"/>
  <c r="R46" i="6"/>
  <c r="T46" i="6" s="1"/>
  <c r="R47" i="6"/>
  <c r="T47" i="6" s="1"/>
  <c r="R48" i="6"/>
  <c r="T48" i="6" s="1"/>
  <c r="R49" i="6"/>
  <c r="T49" i="6" s="1"/>
  <c r="R50" i="6"/>
  <c r="T50" i="6" s="1"/>
  <c r="R51" i="6"/>
  <c r="T51" i="6" s="1"/>
  <c r="R52" i="6"/>
  <c r="T52" i="6" s="1"/>
  <c r="R53" i="6"/>
  <c r="T53" i="6" s="1"/>
  <c r="R54" i="6"/>
  <c r="T54" i="6" s="1"/>
  <c r="R55" i="6"/>
  <c r="T55" i="6" s="1"/>
  <c r="R56" i="6"/>
  <c r="T56" i="6" s="1"/>
  <c r="R57" i="6"/>
  <c r="T57" i="6" s="1"/>
  <c r="R58" i="6"/>
  <c r="T58" i="6" s="1"/>
  <c r="R59" i="6"/>
  <c r="T59" i="6" s="1"/>
  <c r="R17" i="6"/>
  <c r="T17" i="6" s="1"/>
  <c r="R18" i="5"/>
  <c r="T18" i="5" s="1"/>
  <c r="R19" i="5"/>
  <c r="T19" i="5" s="1"/>
  <c r="R20" i="5"/>
  <c r="T20" i="5" s="1"/>
  <c r="R21" i="5"/>
  <c r="T21" i="5" s="1"/>
  <c r="R22" i="5"/>
  <c r="T22" i="5" s="1"/>
  <c r="R23" i="5"/>
  <c r="T23" i="5" s="1"/>
  <c r="R24" i="5"/>
  <c r="T24" i="5" s="1"/>
  <c r="R25" i="5"/>
  <c r="T25" i="5" s="1"/>
  <c r="R26" i="5"/>
  <c r="T26" i="5" s="1"/>
  <c r="R27" i="5"/>
  <c r="T27" i="5" s="1"/>
  <c r="R28" i="5"/>
  <c r="T28" i="5" s="1"/>
  <c r="R29" i="5"/>
  <c r="T29" i="5" s="1"/>
  <c r="R30" i="5"/>
  <c r="T30" i="5" s="1"/>
  <c r="R31" i="5"/>
  <c r="T31" i="5" s="1"/>
  <c r="R32" i="5"/>
  <c r="T32" i="5" s="1"/>
  <c r="R33" i="5"/>
  <c r="T33" i="5" s="1"/>
  <c r="R34" i="5"/>
  <c r="T34" i="5" s="1"/>
  <c r="R35" i="5"/>
  <c r="T35" i="5" s="1"/>
  <c r="R36" i="5"/>
  <c r="T36" i="5" s="1"/>
  <c r="R37" i="5"/>
  <c r="T37" i="5" s="1"/>
  <c r="R38" i="5"/>
  <c r="T38" i="5" s="1"/>
  <c r="R39" i="5"/>
  <c r="T39" i="5" s="1"/>
  <c r="R40" i="5"/>
  <c r="T40" i="5" s="1"/>
  <c r="R41" i="5"/>
  <c r="T41" i="5" s="1"/>
  <c r="R42" i="5"/>
  <c r="T42" i="5" s="1"/>
  <c r="R43" i="5"/>
  <c r="T43" i="5" s="1"/>
  <c r="R44" i="5"/>
  <c r="T44" i="5" s="1"/>
  <c r="R45" i="5"/>
  <c r="T45" i="5" s="1"/>
  <c r="R46" i="5"/>
  <c r="T46" i="5" s="1"/>
  <c r="R47" i="5"/>
  <c r="T47" i="5" s="1"/>
  <c r="R48" i="5"/>
  <c r="T48" i="5" s="1"/>
  <c r="R49" i="5"/>
  <c r="T49" i="5" s="1"/>
  <c r="R50" i="5"/>
  <c r="T50" i="5" s="1"/>
  <c r="R51" i="5"/>
  <c r="T51" i="5" s="1"/>
  <c r="R52" i="5"/>
  <c r="T52" i="5" s="1"/>
  <c r="R53" i="5"/>
  <c r="T53" i="5" s="1"/>
  <c r="R54" i="5"/>
  <c r="T54" i="5" s="1"/>
  <c r="R55" i="5"/>
  <c r="T55" i="5" s="1"/>
  <c r="R56" i="5"/>
  <c r="T56" i="5" s="1"/>
  <c r="R57" i="5"/>
  <c r="T57" i="5" s="1"/>
  <c r="R58" i="5"/>
  <c r="T58" i="5" s="1"/>
  <c r="R59" i="5"/>
  <c r="T59" i="5" s="1"/>
  <c r="R17" i="5"/>
  <c r="T17" i="5" s="1"/>
  <c r="R18" i="4"/>
  <c r="T18" i="4" s="1"/>
  <c r="R19" i="4"/>
  <c r="T19" i="4" s="1"/>
  <c r="R20" i="4"/>
  <c r="T20" i="4" s="1"/>
  <c r="R21" i="4"/>
  <c r="T21" i="4" s="1"/>
  <c r="R22" i="4"/>
  <c r="T22" i="4" s="1"/>
  <c r="R23" i="4"/>
  <c r="T23" i="4" s="1"/>
  <c r="R24" i="4"/>
  <c r="T24" i="4" s="1"/>
  <c r="R25" i="4"/>
  <c r="T25" i="4" s="1"/>
  <c r="R26" i="4"/>
  <c r="T26" i="4" s="1"/>
  <c r="R27" i="4"/>
  <c r="T27" i="4" s="1"/>
  <c r="R28" i="4"/>
  <c r="T28" i="4" s="1"/>
  <c r="R29" i="4"/>
  <c r="T29" i="4" s="1"/>
  <c r="R30" i="4"/>
  <c r="T30" i="4" s="1"/>
  <c r="R31" i="4"/>
  <c r="T31" i="4" s="1"/>
  <c r="R32" i="4"/>
  <c r="T32" i="4" s="1"/>
  <c r="R33" i="4"/>
  <c r="T33" i="4" s="1"/>
  <c r="R34" i="4"/>
  <c r="T34" i="4" s="1"/>
  <c r="R35" i="4"/>
  <c r="T35" i="4" s="1"/>
  <c r="R36" i="4"/>
  <c r="T36" i="4" s="1"/>
  <c r="R37" i="4"/>
  <c r="T37" i="4" s="1"/>
  <c r="R38" i="4"/>
  <c r="T38" i="4" s="1"/>
  <c r="R39" i="4"/>
  <c r="T39" i="4" s="1"/>
  <c r="R40" i="4"/>
  <c r="T40" i="4" s="1"/>
  <c r="R41" i="4"/>
  <c r="T41" i="4" s="1"/>
  <c r="R42" i="4"/>
  <c r="T42" i="4" s="1"/>
  <c r="R43" i="4"/>
  <c r="T43" i="4" s="1"/>
  <c r="R44" i="4"/>
  <c r="T44" i="4" s="1"/>
  <c r="R45" i="4"/>
  <c r="T45" i="4" s="1"/>
  <c r="R46" i="4"/>
  <c r="T46" i="4" s="1"/>
  <c r="R47" i="4"/>
  <c r="T47" i="4" s="1"/>
  <c r="R48" i="4"/>
  <c r="T48" i="4" s="1"/>
  <c r="R49" i="4"/>
  <c r="T49" i="4" s="1"/>
  <c r="R50" i="4"/>
  <c r="T50" i="4" s="1"/>
  <c r="R51" i="4"/>
  <c r="T51" i="4" s="1"/>
  <c r="R52" i="4"/>
  <c r="T52" i="4" s="1"/>
  <c r="R53" i="4"/>
  <c r="T53" i="4" s="1"/>
  <c r="R54" i="4"/>
  <c r="T54" i="4" s="1"/>
  <c r="R55" i="4"/>
  <c r="T55" i="4" s="1"/>
  <c r="R56" i="4"/>
  <c r="T56" i="4" s="1"/>
  <c r="R57" i="4"/>
  <c r="T57" i="4" s="1"/>
  <c r="R58" i="4"/>
  <c r="T58" i="4" s="1"/>
  <c r="R59" i="4"/>
  <c r="R17" i="4"/>
  <c r="T17" i="4" s="1"/>
  <c r="R18" i="40"/>
  <c r="T18" i="40" s="1"/>
  <c r="R19" i="40"/>
  <c r="T19" i="40" s="1"/>
  <c r="R20" i="40"/>
  <c r="T20" i="40" s="1"/>
  <c r="R21" i="40"/>
  <c r="T21" i="40" s="1"/>
  <c r="R22" i="40"/>
  <c r="T22" i="40" s="1"/>
  <c r="R23" i="40"/>
  <c r="T23" i="40" s="1"/>
  <c r="R24" i="40"/>
  <c r="T24" i="40" s="1"/>
  <c r="R25" i="40"/>
  <c r="T25" i="40" s="1"/>
  <c r="R26" i="40"/>
  <c r="T26" i="40" s="1"/>
  <c r="R27" i="40"/>
  <c r="T27" i="40" s="1"/>
  <c r="R28" i="40"/>
  <c r="T28" i="40" s="1"/>
  <c r="R29" i="40"/>
  <c r="T29" i="40" s="1"/>
  <c r="R30" i="40"/>
  <c r="T30" i="40" s="1"/>
  <c r="R31" i="40"/>
  <c r="T31" i="40" s="1"/>
  <c r="R32" i="40"/>
  <c r="T32" i="40" s="1"/>
  <c r="R33" i="40"/>
  <c r="T33" i="40" s="1"/>
  <c r="R34" i="40"/>
  <c r="T34" i="40" s="1"/>
  <c r="R35" i="40"/>
  <c r="T35" i="40" s="1"/>
  <c r="R36" i="40"/>
  <c r="T36" i="40" s="1"/>
  <c r="R37" i="40"/>
  <c r="T37" i="40" s="1"/>
  <c r="R38" i="40"/>
  <c r="T38" i="40" s="1"/>
  <c r="R39" i="40"/>
  <c r="T39" i="40" s="1"/>
  <c r="R40" i="40"/>
  <c r="T40" i="40" s="1"/>
  <c r="R41" i="40"/>
  <c r="T41" i="40" s="1"/>
  <c r="R42" i="40"/>
  <c r="T42" i="40" s="1"/>
  <c r="R43" i="40"/>
  <c r="T43" i="40" s="1"/>
  <c r="R44" i="40"/>
  <c r="T44" i="40" s="1"/>
  <c r="R45" i="40"/>
  <c r="T45" i="40" s="1"/>
  <c r="R46" i="40"/>
  <c r="T46" i="40" s="1"/>
  <c r="R47" i="40"/>
  <c r="T47" i="40" s="1"/>
  <c r="R48" i="40"/>
  <c r="T48" i="40" s="1"/>
  <c r="R49" i="40"/>
  <c r="T49" i="40" s="1"/>
  <c r="R50" i="40"/>
  <c r="T50" i="40" s="1"/>
  <c r="R51" i="40"/>
  <c r="T51" i="40" s="1"/>
  <c r="R52" i="40"/>
  <c r="T52" i="40" s="1"/>
  <c r="R53" i="40"/>
  <c r="T53" i="40" s="1"/>
  <c r="R54" i="40"/>
  <c r="T54" i="40" s="1"/>
  <c r="R55" i="40"/>
  <c r="T55" i="40" s="1"/>
  <c r="R56" i="40"/>
  <c r="T56" i="40" s="1"/>
  <c r="R57" i="40"/>
  <c r="T57" i="40" s="1"/>
  <c r="R58" i="40"/>
  <c r="T58" i="40" s="1"/>
  <c r="R59" i="40"/>
  <c r="T59" i="40" s="1"/>
  <c r="R17" i="40"/>
  <c r="T17" i="40" s="1"/>
  <c r="R18" i="2"/>
  <c r="T18" i="2" s="1"/>
  <c r="R19" i="2"/>
  <c r="T19" i="2" s="1"/>
  <c r="R20" i="2"/>
  <c r="T20" i="2" s="1"/>
  <c r="R21" i="2"/>
  <c r="T21" i="2" s="1"/>
  <c r="R22" i="2"/>
  <c r="T22" i="2" s="1"/>
  <c r="R23" i="2"/>
  <c r="T23" i="2" s="1"/>
  <c r="R24" i="2"/>
  <c r="T24" i="2" s="1"/>
  <c r="R25" i="2"/>
  <c r="T25" i="2" s="1"/>
  <c r="R26" i="2"/>
  <c r="T26" i="2" s="1"/>
  <c r="R27" i="2"/>
  <c r="T27" i="2" s="1"/>
  <c r="R28" i="2"/>
  <c r="T28" i="2" s="1"/>
  <c r="R29" i="2"/>
  <c r="T29" i="2" s="1"/>
  <c r="R30" i="2"/>
  <c r="T30" i="2" s="1"/>
  <c r="R31" i="2"/>
  <c r="T31" i="2" s="1"/>
  <c r="R32" i="2"/>
  <c r="T32" i="2" s="1"/>
  <c r="R33" i="2"/>
  <c r="T33" i="2" s="1"/>
  <c r="R34" i="2"/>
  <c r="T34" i="2" s="1"/>
  <c r="R35" i="2"/>
  <c r="T35" i="2" s="1"/>
  <c r="R36" i="2"/>
  <c r="T36" i="2" s="1"/>
  <c r="R37" i="2"/>
  <c r="T37" i="2" s="1"/>
  <c r="R38" i="2"/>
  <c r="T38" i="2" s="1"/>
  <c r="R39" i="2"/>
  <c r="T39" i="2" s="1"/>
  <c r="R40" i="2"/>
  <c r="T40" i="2" s="1"/>
  <c r="R41" i="2"/>
  <c r="T41" i="2" s="1"/>
  <c r="R42" i="2"/>
  <c r="T42" i="2" s="1"/>
  <c r="R43" i="2"/>
  <c r="T43" i="2" s="1"/>
  <c r="R44" i="2"/>
  <c r="T44" i="2" s="1"/>
  <c r="R45" i="2"/>
  <c r="T45" i="2" s="1"/>
  <c r="R46" i="2"/>
  <c r="T46" i="2" s="1"/>
  <c r="R47" i="2"/>
  <c r="T47" i="2" s="1"/>
  <c r="R48" i="2"/>
  <c r="T48" i="2" s="1"/>
  <c r="R49" i="2"/>
  <c r="T49" i="2" s="1"/>
  <c r="R50" i="2"/>
  <c r="T50" i="2" s="1"/>
  <c r="R51" i="2"/>
  <c r="T51" i="2" s="1"/>
  <c r="R52" i="2"/>
  <c r="T52" i="2" s="1"/>
  <c r="R53" i="2"/>
  <c r="T53" i="2" s="1"/>
  <c r="R54" i="2"/>
  <c r="T54" i="2" s="1"/>
  <c r="R55" i="2"/>
  <c r="T55" i="2" s="1"/>
  <c r="R56" i="2"/>
  <c r="T56" i="2" s="1"/>
  <c r="R57" i="2"/>
  <c r="T57" i="2" s="1"/>
  <c r="R58" i="2"/>
  <c r="T58" i="2" s="1"/>
  <c r="R59" i="2"/>
  <c r="T59" i="2" s="1"/>
  <c r="R17" i="2"/>
  <c r="T17" i="2" s="1"/>
  <c r="D79" i="29"/>
  <c r="L79" i="29" s="1"/>
  <c r="Q79" i="29" s="1"/>
  <c r="D80" i="29"/>
  <c r="L80" i="29" s="1"/>
  <c r="Q80" i="29" s="1"/>
  <c r="D81" i="29"/>
  <c r="L81" i="29" s="1"/>
  <c r="Q81" i="29" s="1"/>
  <c r="D82" i="29"/>
  <c r="D79" i="37"/>
  <c r="L79" i="37" s="1"/>
  <c r="Q79" i="37" s="1"/>
  <c r="D80" i="37"/>
  <c r="L80" i="37" s="1"/>
  <c r="Q80" i="37" s="1"/>
  <c r="D81" i="37"/>
  <c r="L81" i="37" s="1"/>
  <c r="D82" i="37"/>
  <c r="D79" i="27"/>
  <c r="L79" i="27" s="1"/>
  <c r="Q79" i="27" s="1"/>
  <c r="D80" i="27"/>
  <c r="L80" i="27" s="1"/>
  <c r="Q80" i="27" s="1"/>
  <c r="D81" i="27"/>
  <c r="L81" i="27" s="1"/>
  <c r="Q81" i="27" s="1"/>
  <c r="D82" i="27"/>
  <c r="D81" i="34"/>
  <c r="L81" i="34" s="1"/>
  <c r="D82" i="34"/>
  <c r="D69" i="22"/>
  <c r="J69" i="22" s="1"/>
  <c r="D70" i="22"/>
  <c r="J70" i="22" s="1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D79" i="20"/>
  <c r="L79" i="20" s="1"/>
  <c r="Q79" i="20" s="1"/>
  <c r="D80" i="20"/>
  <c r="L80" i="20" s="1"/>
  <c r="Q80" i="20" s="1"/>
  <c r="D81" i="20"/>
  <c r="D82" i="20"/>
  <c r="D79" i="19"/>
  <c r="D80" i="19"/>
  <c r="D81" i="19"/>
  <c r="D82" i="19"/>
  <c r="D83" i="19"/>
  <c r="D80" i="18"/>
  <c r="D81" i="18"/>
  <c r="D82" i="18"/>
  <c r="D83" i="18"/>
  <c r="D79" i="16"/>
  <c r="D80" i="16"/>
  <c r="D81" i="16"/>
  <c r="D82" i="16"/>
  <c r="E82" i="16" s="1"/>
  <c r="D81" i="15"/>
  <c r="D82" i="15"/>
  <c r="E82" i="15" s="1"/>
  <c r="D79" i="14"/>
  <c r="D80" i="14"/>
  <c r="D81" i="14"/>
  <c r="D82" i="14"/>
  <c r="E82" i="14" s="1"/>
  <c r="D83" i="14"/>
  <c r="E83" i="14" s="1"/>
  <c r="D81" i="36"/>
  <c r="D79" i="12"/>
  <c r="D80" i="12"/>
  <c r="D81" i="12"/>
  <c r="D82" i="12"/>
  <c r="E82" i="12" s="1"/>
  <c r="D79" i="35"/>
  <c r="D80" i="35"/>
  <c r="D81" i="35"/>
  <c r="D82" i="35"/>
  <c r="E82" i="35" s="1"/>
  <c r="D79" i="10"/>
  <c r="D80" i="10"/>
  <c r="D81" i="10"/>
  <c r="D82" i="10"/>
  <c r="E82" i="10" s="1"/>
  <c r="D83" i="10"/>
  <c r="E83" i="10" s="1"/>
  <c r="D79" i="9"/>
  <c r="D80" i="9"/>
  <c r="D81" i="9"/>
  <c r="G36" i="9"/>
  <c r="G37" i="9"/>
  <c r="G38" i="9"/>
  <c r="G39" i="9"/>
  <c r="G40" i="9"/>
  <c r="G41" i="9"/>
  <c r="G42" i="9"/>
  <c r="Q42" i="9" s="1"/>
  <c r="G43" i="9"/>
  <c r="Q43" i="9" s="1"/>
  <c r="G44" i="9"/>
  <c r="Q44" i="9" s="1"/>
  <c r="G45" i="9"/>
  <c r="Q45" i="9" s="1"/>
  <c r="G46" i="9"/>
  <c r="Q46" i="9" s="1"/>
  <c r="G47" i="9"/>
  <c r="Q47" i="9" s="1"/>
  <c r="D81" i="8"/>
  <c r="E81" i="8" s="1"/>
  <c r="D82" i="8"/>
  <c r="E82" i="8" s="1"/>
  <c r="D81" i="7"/>
  <c r="D81" i="6"/>
  <c r="E81" i="6" s="1"/>
  <c r="D82" i="6"/>
  <c r="E82" i="6" s="1"/>
  <c r="D61" i="6"/>
  <c r="D80" i="40"/>
  <c r="D81" i="40"/>
  <c r="D82" i="40"/>
  <c r="D83" i="40"/>
  <c r="E83" i="40" s="1"/>
  <c r="B80" i="4"/>
  <c r="D80" i="4" s="1"/>
  <c r="E80" i="4" s="1"/>
  <c r="B81" i="4"/>
  <c r="D81" i="4" s="1"/>
  <c r="B82" i="4"/>
  <c r="D82" i="4" s="1"/>
  <c r="E82" i="4" s="1"/>
  <c r="B83" i="4"/>
  <c r="D83" i="4" s="1"/>
  <c r="E83" i="4" s="1"/>
  <c r="B84" i="4"/>
  <c r="D84" i="4" s="1"/>
  <c r="D97" i="33"/>
  <c r="AM84" i="33"/>
  <c r="AL84" i="33"/>
  <c r="Z84" i="33"/>
  <c r="AG84" i="33" s="1"/>
  <c r="AM83" i="33"/>
  <c r="AL83" i="33"/>
  <c r="Z83" i="33"/>
  <c r="AG83" i="33" s="1"/>
  <c r="AM82" i="33"/>
  <c r="AL82" i="33"/>
  <c r="Z82" i="33"/>
  <c r="AG82" i="33" s="1"/>
  <c r="AM81" i="33"/>
  <c r="AL81" i="33"/>
  <c r="Z81" i="33"/>
  <c r="AG81" i="33" s="1"/>
  <c r="AM80" i="33"/>
  <c r="AL80" i="33"/>
  <c r="Z80" i="33"/>
  <c r="AG80" i="33" s="1"/>
  <c r="AM79" i="33"/>
  <c r="AL79" i="33"/>
  <c r="Z79" i="33"/>
  <c r="AG79" i="33" s="1"/>
  <c r="AM77" i="33"/>
  <c r="AL77" i="33"/>
  <c r="AG77" i="33"/>
  <c r="Y77" i="33"/>
  <c r="AM76" i="33"/>
  <c r="AL76" i="33"/>
  <c r="AG76" i="33"/>
  <c r="Y76" i="33"/>
  <c r="AM75" i="33"/>
  <c r="AL75" i="33"/>
  <c r="AG75" i="33"/>
  <c r="Y75" i="33"/>
  <c r="AM73" i="33"/>
  <c r="AL73" i="33"/>
  <c r="AG73" i="33"/>
  <c r="Y73" i="33"/>
  <c r="AM72" i="33"/>
  <c r="AL72" i="33"/>
  <c r="AG72" i="33"/>
  <c r="Y72" i="33"/>
  <c r="AM71" i="33"/>
  <c r="AL71" i="33"/>
  <c r="AG71" i="33"/>
  <c r="Y71" i="33"/>
  <c r="AM70" i="33"/>
  <c r="AL70" i="33"/>
  <c r="AG70" i="33"/>
  <c r="Y70" i="33"/>
  <c r="AM69" i="33"/>
  <c r="AL69" i="33"/>
  <c r="AG69" i="33"/>
  <c r="Y69" i="33"/>
  <c r="AG68" i="33"/>
  <c r="Y68" i="33"/>
  <c r="AG67" i="33"/>
  <c r="Y67" i="33"/>
  <c r="AG66" i="33"/>
  <c r="Y66" i="33"/>
  <c r="AG64" i="33"/>
  <c r="W64" i="33"/>
  <c r="AG63" i="33"/>
  <c r="W63" i="33"/>
  <c r="AG62" i="33"/>
  <c r="W62" i="33"/>
  <c r="Y62" i="33" s="1"/>
  <c r="AG61" i="33"/>
  <c r="W61" i="33"/>
  <c r="AG60" i="33"/>
  <c r="AM59" i="33"/>
  <c r="AL59" i="33"/>
  <c r="AG59" i="33"/>
  <c r="Y59" i="33"/>
  <c r="AM58" i="33"/>
  <c r="AL58" i="33"/>
  <c r="AG58" i="33"/>
  <c r="Y58" i="33"/>
  <c r="AM57" i="33"/>
  <c r="AL57" i="33"/>
  <c r="AG57" i="33"/>
  <c r="Y57" i="33"/>
  <c r="AM56" i="33"/>
  <c r="AL56" i="33"/>
  <c r="AG56" i="33"/>
  <c r="Y56" i="33"/>
  <c r="AM55" i="33"/>
  <c r="AL55" i="33"/>
  <c r="AG55" i="33"/>
  <c r="Y55" i="33"/>
  <c r="AM54" i="33"/>
  <c r="AL54" i="33"/>
  <c r="AG54" i="33"/>
  <c r="Y54" i="33"/>
  <c r="AM53" i="33"/>
  <c r="AL53" i="33"/>
  <c r="AG53" i="33"/>
  <c r="Y53" i="33"/>
  <c r="AM52" i="33"/>
  <c r="AL52" i="33"/>
  <c r="AG52" i="33"/>
  <c r="Y52" i="33"/>
  <c r="AM51" i="33"/>
  <c r="AL51" i="33"/>
  <c r="AG51" i="33"/>
  <c r="Y51" i="33"/>
  <c r="AM50" i="33"/>
  <c r="AL50" i="33"/>
  <c r="AG50" i="33"/>
  <c r="Y50" i="33"/>
  <c r="AM49" i="33"/>
  <c r="AL49" i="33"/>
  <c r="AG49" i="33"/>
  <c r="Y49" i="33"/>
  <c r="AM48" i="33"/>
  <c r="AL48" i="33"/>
  <c r="AG48" i="33"/>
  <c r="Y48" i="33"/>
  <c r="AM47" i="33"/>
  <c r="AL47" i="33"/>
  <c r="AG47" i="33"/>
  <c r="Y47" i="33"/>
  <c r="AM46" i="33"/>
  <c r="AL46" i="33"/>
  <c r="AG46" i="33"/>
  <c r="Y46" i="33"/>
  <c r="AM45" i="33"/>
  <c r="AL45" i="33"/>
  <c r="AG45" i="33"/>
  <c r="Y45" i="33"/>
  <c r="AM44" i="33"/>
  <c r="AL44" i="33"/>
  <c r="AG44" i="33"/>
  <c r="Y44" i="33"/>
  <c r="AM43" i="33"/>
  <c r="AL43" i="33"/>
  <c r="AG43" i="33"/>
  <c r="Y43" i="33"/>
  <c r="AM42" i="33"/>
  <c r="AL42" i="33"/>
  <c r="AG42" i="33"/>
  <c r="Y42" i="33"/>
  <c r="AM41" i="33"/>
  <c r="AL41" i="33"/>
  <c r="AG41" i="33"/>
  <c r="Y41" i="33"/>
  <c r="AM40" i="33"/>
  <c r="AL40" i="33"/>
  <c r="AG40" i="33"/>
  <c r="Y40" i="33"/>
  <c r="AM39" i="33"/>
  <c r="AL39" i="33"/>
  <c r="AG39" i="33"/>
  <c r="Y39" i="33"/>
  <c r="AM38" i="33"/>
  <c r="AL38" i="33"/>
  <c r="AG38" i="33"/>
  <c r="Y38" i="33"/>
  <c r="AM37" i="33"/>
  <c r="AL37" i="33"/>
  <c r="AG37" i="33"/>
  <c r="Y37" i="33"/>
  <c r="AM36" i="33"/>
  <c r="AL36" i="33"/>
  <c r="AG36" i="33"/>
  <c r="Y36" i="33"/>
  <c r="AM35" i="33"/>
  <c r="AL35" i="33"/>
  <c r="AG35" i="33"/>
  <c r="Y35" i="33"/>
  <c r="AM34" i="33"/>
  <c r="AL34" i="33"/>
  <c r="AG34" i="33"/>
  <c r="Y34" i="33"/>
  <c r="AM33" i="33"/>
  <c r="AL33" i="33"/>
  <c r="AG33" i="33"/>
  <c r="Y33" i="33"/>
  <c r="AM32" i="33"/>
  <c r="AL32" i="33"/>
  <c r="AG32" i="33"/>
  <c r="Y32" i="33"/>
  <c r="AM31" i="33"/>
  <c r="AL31" i="33"/>
  <c r="AG31" i="33"/>
  <c r="Y31" i="33"/>
  <c r="AM30" i="33"/>
  <c r="AL30" i="33"/>
  <c r="AG30" i="33"/>
  <c r="Y30" i="33"/>
  <c r="AM29" i="33"/>
  <c r="AL29" i="33"/>
  <c r="AG29" i="33"/>
  <c r="Y29" i="33"/>
  <c r="AM28" i="33"/>
  <c r="AL28" i="33"/>
  <c r="AG28" i="33"/>
  <c r="Y28" i="33"/>
  <c r="AM27" i="33"/>
  <c r="AL27" i="33"/>
  <c r="AG27" i="33"/>
  <c r="Y27" i="33"/>
  <c r="AM26" i="33"/>
  <c r="AL26" i="33"/>
  <c r="AG26" i="33"/>
  <c r="Y26" i="33"/>
  <c r="AM25" i="33"/>
  <c r="AL25" i="33"/>
  <c r="AG25" i="33"/>
  <c r="Y25" i="33"/>
  <c r="AM24" i="33"/>
  <c r="AL24" i="33"/>
  <c r="AG24" i="33"/>
  <c r="Y24" i="33"/>
  <c r="AM23" i="33"/>
  <c r="AL23" i="33"/>
  <c r="AG23" i="33"/>
  <c r="Y23" i="33"/>
  <c r="AM22" i="33"/>
  <c r="AL22" i="33"/>
  <c r="AG22" i="33"/>
  <c r="Y22" i="33"/>
  <c r="AM21" i="33"/>
  <c r="AL21" i="33"/>
  <c r="AG21" i="33"/>
  <c r="Y21" i="33"/>
  <c r="AM20" i="33"/>
  <c r="AL20" i="33"/>
  <c r="AG20" i="33"/>
  <c r="Y20" i="33"/>
  <c r="AM19" i="33"/>
  <c r="AL19" i="33"/>
  <c r="AG19" i="33"/>
  <c r="Y19" i="33"/>
  <c r="AM18" i="33"/>
  <c r="AL18" i="33"/>
  <c r="AG18" i="33"/>
  <c r="Y18" i="33"/>
  <c r="AM17" i="33"/>
  <c r="AL17" i="33"/>
  <c r="AG17" i="33"/>
  <c r="Y17" i="33"/>
  <c r="AM16" i="33"/>
  <c r="AL16" i="33"/>
  <c r="AG16" i="33"/>
  <c r="Y16" i="33"/>
  <c r="AM15" i="33"/>
  <c r="AL15" i="33"/>
  <c r="AG15" i="33"/>
  <c r="Y15" i="33"/>
  <c r="AM14" i="33"/>
  <c r="AL14" i="33"/>
  <c r="AG14" i="33"/>
  <c r="Y14" i="33"/>
  <c r="AM13" i="33"/>
  <c r="AL13" i="33"/>
  <c r="AG13" i="33"/>
  <c r="Y13" i="33"/>
  <c r="AM12" i="33"/>
  <c r="AL12" i="33"/>
  <c r="AG12" i="33"/>
  <c r="Y12" i="33"/>
  <c r="AM11" i="33"/>
  <c r="AL11" i="33"/>
  <c r="AG11" i="33"/>
  <c r="Y11" i="33"/>
  <c r="AM10" i="33"/>
  <c r="AL10" i="33"/>
  <c r="AG10" i="33"/>
  <c r="Y10" i="33"/>
  <c r="AM9" i="33"/>
  <c r="AL9" i="33"/>
  <c r="AG9" i="33"/>
  <c r="Y9" i="33"/>
  <c r="AM8" i="33"/>
  <c r="AL8" i="33"/>
  <c r="AG8" i="33"/>
  <c r="Y8" i="33"/>
  <c r="AM7" i="33"/>
  <c r="AL7" i="33"/>
  <c r="AG7" i="33"/>
  <c r="Y7" i="33"/>
  <c r="AM6" i="33"/>
  <c r="AL6" i="33"/>
  <c r="AG6" i="33"/>
  <c r="Y6" i="33"/>
  <c r="AM5" i="33"/>
  <c r="AL5" i="33"/>
  <c r="AG5" i="33"/>
  <c r="Y5" i="33"/>
  <c r="AM84" i="30"/>
  <c r="AL84" i="30"/>
  <c r="Z84" i="30"/>
  <c r="AG84" i="30" s="1"/>
  <c r="AM83" i="30"/>
  <c r="AL83" i="30"/>
  <c r="Z83" i="30"/>
  <c r="AG83" i="30" s="1"/>
  <c r="AM82" i="30"/>
  <c r="AL82" i="30"/>
  <c r="Z82" i="30"/>
  <c r="AG82" i="30" s="1"/>
  <c r="AM81" i="30"/>
  <c r="AL81" i="30"/>
  <c r="Z81" i="30"/>
  <c r="AG81" i="30" s="1"/>
  <c r="AM80" i="30"/>
  <c r="AL80" i="30"/>
  <c r="Z80" i="30"/>
  <c r="AG80" i="30" s="1"/>
  <c r="AM79" i="30"/>
  <c r="AL79" i="30"/>
  <c r="Z79" i="30"/>
  <c r="AG79" i="30" s="1"/>
  <c r="AM77" i="30"/>
  <c r="AL77" i="30"/>
  <c r="AG77" i="30"/>
  <c r="Y77" i="30"/>
  <c r="AM76" i="30"/>
  <c r="AL76" i="30"/>
  <c r="AG76" i="30"/>
  <c r="Y76" i="30"/>
  <c r="AM75" i="30"/>
  <c r="AL75" i="30"/>
  <c r="AG75" i="30"/>
  <c r="Y75" i="30"/>
  <c r="AM73" i="30"/>
  <c r="AL73" i="30"/>
  <c r="AG73" i="30"/>
  <c r="Y73" i="30"/>
  <c r="AM72" i="30"/>
  <c r="AL72" i="30"/>
  <c r="AG72" i="30"/>
  <c r="Y72" i="30"/>
  <c r="AM71" i="30"/>
  <c r="AL71" i="30"/>
  <c r="AG71" i="30"/>
  <c r="Y71" i="30"/>
  <c r="AM70" i="30"/>
  <c r="AL70" i="30"/>
  <c r="AG70" i="30"/>
  <c r="Y70" i="30"/>
  <c r="AM69" i="30"/>
  <c r="AL69" i="30"/>
  <c r="AG69" i="30"/>
  <c r="Y69" i="30"/>
  <c r="AG68" i="30"/>
  <c r="Y68" i="30"/>
  <c r="AG67" i="30"/>
  <c r="Y67" i="30"/>
  <c r="AG66" i="30"/>
  <c r="Y66" i="30"/>
  <c r="AG64" i="30"/>
  <c r="W64" i="30"/>
  <c r="AG63" i="30"/>
  <c r="W63" i="30"/>
  <c r="AG62" i="30"/>
  <c r="W62" i="30"/>
  <c r="Y62" i="30" s="1"/>
  <c r="AG61" i="30"/>
  <c r="W61" i="30"/>
  <c r="AG60" i="30"/>
  <c r="AM59" i="30"/>
  <c r="AL59" i="30"/>
  <c r="AG59" i="30"/>
  <c r="Y59" i="30"/>
  <c r="AM58" i="30"/>
  <c r="AL58" i="30"/>
  <c r="AG58" i="30"/>
  <c r="Y58" i="30"/>
  <c r="AM57" i="30"/>
  <c r="AL57" i="30"/>
  <c r="AG57" i="30"/>
  <c r="Y57" i="30"/>
  <c r="AM56" i="30"/>
  <c r="AL56" i="30"/>
  <c r="AG56" i="30"/>
  <c r="Y56" i="30"/>
  <c r="AM55" i="30"/>
  <c r="AL55" i="30"/>
  <c r="AG55" i="30"/>
  <c r="Y55" i="30"/>
  <c r="AM54" i="30"/>
  <c r="AL54" i="30"/>
  <c r="AG54" i="30"/>
  <c r="Y54" i="30"/>
  <c r="AM53" i="30"/>
  <c r="AL53" i="30"/>
  <c r="AG53" i="30"/>
  <c r="Y53" i="30"/>
  <c r="AM52" i="30"/>
  <c r="AL52" i="30"/>
  <c r="AG52" i="30"/>
  <c r="Y52" i="30"/>
  <c r="AM51" i="30"/>
  <c r="AL51" i="30"/>
  <c r="AG51" i="30"/>
  <c r="Y51" i="30"/>
  <c r="AM50" i="30"/>
  <c r="AL50" i="30"/>
  <c r="AG50" i="30"/>
  <c r="Y50" i="30"/>
  <c r="AM49" i="30"/>
  <c r="AL49" i="30"/>
  <c r="AG49" i="30"/>
  <c r="Y49" i="30"/>
  <c r="AM48" i="30"/>
  <c r="AL48" i="30"/>
  <c r="AG48" i="30"/>
  <c r="Y48" i="30"/>
  <c r="AM47" i="30"/>
  <c r="AL47" i="30"/>
  <c r="AG47" i="30"/>
  <c r="Y47" i="30"/>
  <c r="AM46" i="30"/>
  <c r="AL46" i="30"/>
  <c r="AG46" i="30"/>
  <c r="Y46" i="30"/>
  <c r="AM45" i="30"/>
  <c r="AL45" i="30"/>
  <c r="AG45" i="30"/>
  <c r="Y45" i="30"/>
  <c r="AM44" i="30"/>
  <c r="AL44" i="30"/>
  <c r="AG44" i="30"/>
  <c r="Y44" i="30"/>
  <c r="AM43" i="30"/>
  <c r="AL43" i="30"/>
  <c r="AG43" i="30"/>
  <c r="Y43" i="30"/>
  <c r="AM42" i="30"/>
  <c r="AL42" i="30"/>
  <c r="AG42" i="30"/>
  <c r="Y42" i="30"/>
  <c r="AM41" i="30"/>
  <c r="AL41" i="30"/>
  <c r="AG41" i="30"/>
  <c r="Y41" i="30"/>
  <c r="AM40" i="30"/>
  <c r="AL40" i="30"/>
  <c r="AG40" i="30"/>
  <c r="Y40" i="30"/>
  <c r="AM39" i="30"/>
  <c r="AL39" i="30"/>
  <c r="AG39" i="30"/>
  <c r="Y39" i="30"/>
  <c r="AM38" i="30"/>
  <c r="AL38" i="30"/>
  <c r="AG38" i="30"/>
  <c r="Y38" i="30"/>
  <c r="AM37" i="30"/>
  <c r="AL37" i="30"/>
  <c r="AG37" i="30"/>
  <c r="Y37" i="30"/>
  <c r="AM36" i="30"/>
  <c r="AL36" i="30"/>
  <c r="AG36" i="30"/>
  <c r="Y36" i="30"/>
  <c r="AM35" i="30"/>
  <c r="AL35" i="30"/>
  <c r="AG35" i="30"/>
  <c r="Y35" i="30"/>
  <c r="AM34" i="30"/>
  <c r="AL34" i="30"/>
  <c r="AG34" i="30"/>
  <c r="Y34" i="30"/>
  <c r="AM33" i="30"/>
  <c r="AL33" i="30"/>
  <c r="AG33" i="30"/>
  <c r="Y33" i="30"/>
  <c r="AM32" i="30"/>
  <c r="AL32" i="30"/>
  <c r="AG32" i="30"/>
  <c r="Y32" i="30"/>
  <c r="AM31" i="30"/>
  <c r="AL31" i="30"/>
  <c r="AG31" i="30"/>
  <c r="Y31" i="30"/>
  <c r="AM30" i="30"/>
  <c r="AL30" i="30"/>
  <c r="AG30" i="30"/>
  <c r="Y30" i="30"/>
  <c r="AM29" i="30"/>
  <c r="AL29" i="30"/>
  <c r="AG29" i="30"/>
  <c r="Y29" i="30"/>
  <c r="AM28" i="30"/>
  <c r="AL28" i="30"/>
  <c r="AG28" i="30"/>
  <c r="Y28" i="30"/>
  <c r="AM27" i="30"/>
  <c r="AL27" i="30"/>
  <c r="AG27" i="30"/>
  <c r="Y27" i="30"/>
  <c r="AM26" i="30"/>
  <c r="AL26" i="30"/>
  <c r="AG26" i="30"/>
  <c r="Y26" i="30"/>
  <c r="AM25" i="30"/>
  <c r="AL25" i="30"/>
  <c r="AG25" i="30"/>
  <c r="Y25" i="30"/>
  <c r="AM24" i="30"/>
  <c r="AL24" i="30"/>
  <c r="AG24" i="30"/>
  <c r="Y24" i="30"/>
  <c r="AM23" i="30"/>
  <c r="AL23" i="30"/>
  <c r="AG23" i="30"/>
  <c r="Y23" i="30"/>
  <c r="AM22" i="30"/>
  <c r="AL22" i="30"/>
  <c r="AG22" i="30"/>
  <c r="Y22" i="30"/>
  <c r="AM21" i="30"/>
  <c r="AL21" i="30"/>
  <c r="AG21" i="30"/>
  <c r="Y21" i="30"/>
  <c r="AM20" i="30"/>
  <c r="AL20" i="30"/>
  <c r="AG20" i="30"/>
  <c r="Y20" i="30"/>
  <c r="AM19" i="30"/>
  <c r="AL19" i="30"/>
  <c r="AG19" i="30"/>
  <c r="Y19" i="30"/>
  <c r="AM18" i="30"/>
  <c r="AL18" i="30"/>
  <c r="AG18" i="30"/>
  <c r="Y18" i="30"/>
  <c r="AM17" i="30"/>
  <c r="AL17" i="30"/>
  <c r="AG17" i="30"/>
  <c r="Y17" i="30"/>
  <c r="AM16" i="30"/>
  <c r="AL16" i="30"/>
  <c r="AG16" i="30"/>
  <c r="Y16" i="30"/>
  <c r="AM15" i="30"/>
  <c r="AL15" i="30"/>
  <c r="AG15" i="30"/>
  <c r="Y15" i="30"/>
  <c r="AM14" i="30"/>
  <c r="AL14" i="30"/>
  <c r="AG14" i="30"/>
  <c r="Y14" i="30"/>
  <c r="AM13" i="30"/>
  <c r="AL13" i="30"/>
  <c r="AG13" i="30"/>
  <c r="Y13" i="30"/>
  <c r="AM12" i="30"/>
  <c r="AL12" i="30"/>
  <c r="AG12" i="30"/>
  <c r="Y12" i="30"/>
  <c r="AM11" i="30"/>
  <c r="AL11" i="30"/>
  <c r="AG11" i="30"/>
  <c r="Y11" i="30"/>
  <c r="AM10" i="30"/>
  <c r="AL10" i="30"/>
  <c r="AG10" i="30"/>
  <c r="Y10" i="30"/>
  <c r="AM9" i="30"/>
  <c r="AL9" i="30"/>
  <c r="AG9" i="30"/>
  <c r="Y9" i="30"/>
  <c r="AM8" i="30"/>
  <c r="AL8" i="30"/>
  <c r="AG8" i="30"/>
  <c r="Y8" i="30"/>
  <c r="AM7" i="30"/>
  <c r="AL7" i="30"/>
  <c r="AG7" i="30"/>
  <c r="Y7" i="30"/>
  <c r="AM6" i="30"/>
  <c r="AL6" i="30"/>
  <c r="AG6" i="30"/>
  <c r="Y6" i="30"/>
  <c r="AM5" i="30"/>
  <c r="AL5" i="30"/>
  <c r="AG5" i="30"/>
  <c r="Y5" i="30"/>
  <c r="AM84" i="29"/>
  <c r="AL84" i="29"/>
  <c r="Z84" i="29"/>
  <c r="AG84" i="29" s="1"/>
  <c r="AM83" i="29"/>
  <c r="AL83" i="29"/>
  <c r="Z83" i="29"/>
  <c r="AG83" i="29" s="1"/>
  <c r="AM82" i="29"/>
  <c r="AL82" i="29"/>
  <c r="Z82" i="29"/>
  <c r="AG82" i="29" s="1"/>
  <c r="AM81" i="29"/>
  <c r="AL81" i="29"/>
  <c r="Z81" i="29"/>
  <c r="AG81" i="29" s="1"/>
  <c r="AM80" i="29"/>
  <c r="AL80" i="29"/>
  <c r="Z80" i="29"/>
  <c r="AG80" i="29" s="1"/>
  <c r="AM79" i="29"/>
  <c r="AL79" i="29"/>
  <c r="Z79" i="29"/>
  <c r="AG79" i="29" s="1"/>
  <c r="AM77" i="29"/>
  <c r="AL77" i="29"/>
  <c r="AG77" i="29"/>
  <c r="Y77" i="29"/>
  <c r="AM76" i="29"/>
  <c r="AL76" i="29"/>
  <c r="AG76" i="29"/>
  <c r="Y76" i="29"/>
  <c r="AM75" i="29"/>
  <c r="AL75" i="29"/>
  <c r="AG75" i="29"/>
  <c r="Y75" i="29"/>
  <c r="AM73" i="29"/>
  <c r="AL73" i="29"/>
  <c r="AG73" i="29"/>
  <c r="Y73" i="29"/>
  <c r="AM72" i="29"/>
  <c r="AL72" i="29"/>
  <c r="AG72" i="29"/>
  <c r="Y72" i="29"/>
  <c r="AM71" i="29"/>
  <c r="AL71" i="29"/>
  <c r="AG71" i="29"/>
  <c r="Y71" i="29"/>
  <c r="AM70" i="29"/>
  <c r="AL70" i="29"/>
  <c r="AG70" i="29"/>
  <c r="Y70" i="29"/>
  <c r="AM69" i="29"/>
  <c r="AL69" i="29"/>
  <c r="AG69" i="29"/>
  <c r="Y69" i="29"/>
  <c r="AG68" i="29"/>
  <c r="Y68" i="29"/>
  <c r="AG67" i="29"/>
  <c r="Y67" i="29"/>
  <c r="AG66" i="29"/>
  <c r="Y66" i="29"/>
  <c r="AG64" i="29"/>
  <c r="W64" i="29"/>
  <c r="AG63" i="29"/>
  <c r="W63" i="29"/>
  <c r="AG62" i="29"/>
  <c r="W62" i="29"/>
  <c r="AG61" i="29"/>
  <c r="W61" i="29"/>
  <c r="AG60" i="29"/>
  <c r="AM59" i="29"/>
  <c r="AL59" i="29"/>
  <c r="AG59" i="29"/>
  <c r="Y59" i="29"/>
  <c r="AM58" i="29"/>
  <c r="AL58" i="29"/>
  <c r="AG58" i="29"/>
  <c r="Y58" i="29"/>
  <c r="AM57" i="29"/>
  <c r="AL57" i="29"/>
  <c r="AG57" i="29"/>
  <c r="Y57" i="29"/>
  <c r="AM56" i="29"/>
  <c r="AL56" i="29"/>
  <c r="AG56" i="29"/>
  <c r="Y56" i="29"/>
  <c r="AM55" i="29"/>
  <c r="AL55" i="29"/>
  <c r="AG55" i="29"/>
  <c r="Y55" i="29"/>
  <c r="AM54" i="29"/>
  <c r="AL54" i="29"/>
  <c r="AG54" i="29"/>
  <c r="Y54" i="29"/>
  <c r="AM53" i="29"/>
  <c r="AL53" i="29"/>
  <c r="AG53" i="29"/>
  <c r="Y53" i="29"/>
  <c r="AM52" i="29"/>
  <c r="AL52" i="29"/>
  <c r="AG52" i="29"/>
  <c r="Y52" i="29"/>
  <c r="AM51" i="29"/>
  <c r="AL51" i="29"/>
  <c r="AG51" i="29"/>
  <c r="Y51" i="29"/>
  <c r="AM50" i="29"/>
  <c r="AL50" i="29"/>
  <c r="AG50" i="29"/>
  <c r="Y50" i="29"/>
  <c r="AM49" i="29"/>
  <c r="AL49" i="29"/>
  <c r="AG49" i="29"/>
  <c r="Y49" i="29"/>
  <c r="AM48" i="29"/>
  <c r="AL48" i="29"/>
  <c r="AG48" i="29"/>
  <c r="Y48" i="29"/>
  <c r="AM47" i="29"/>
  <c r="AL47" i="29"/>
  <c r="AG47" i="29"/>
  <c r="Y47" i="29"/>
  <c r="AM46" i="29"/>
  <c r="AL46" i="29"/>
  <c r="AG46" i="29"/>
  <c r="Y46" i="29"/>
  <c r="AM45" i="29"/>
  <c r="AL45" i="29"/>
  <c r="AG45" i="29"/>
  <c r="Y45" i="29"/>
  <c r="AM44" i="29"/>
  <c r="AL44" i="29"/>
  <c r="AG44" i="29"/>
  <c r="Y44" i="29"/>
  <c r="AM43" i="29"/>
  <c r="AL43" i="29"/>
  <c r="AG43" i="29"/>
  <c r="Y43" i="29"/>
  <c r="AM42" i="29"/>
  <c r="AL42" i="29"/>
  <c r="AG42" i="29"/>
  <c r="Y42" i="29"/>
  <c r="AM41" i="29"/>
  <c r="AL41" i="29"/>
  <c r="AG41" i="29"/>
  <c r="Y41" i="29"/>
  <c r="AM40" i="29"/>
  <c r="AL40" i="29"/>
  <c r="AG40" i="29"/>
  <c r="Y40" i="29"/>
  <c r="AM39" i="29"/>
  <c r="AL39" i="29"/>
  <c r="AG39" i="29"/>
  <c r="Y39" i="29"/>
  <c r="AM38" i="29"/>
  <c r="AL38" i="29"/>
  <c r="AG38" i="29"/>
  <c r="Y38" i="29"/>
  <c r="AM37" i="29"/>
  <c r="AL37" i="29"/>
  <c r="AG37" i="29"/>
  <c r="Y37" i="29"/>
  <c r="AM36" i="29"/>
  <c r="AL36" i="29"/>
  <c r="AG36" i="29"/>
  <c r="Y36" i="29"/>
  <c r="AM35" i="29"/>
  <c r="AL35" i="29"/>
  <c r="AG35" i="29"/>
  <c r="Y35" i="29"/>
  <c r="AM34" i="29"/>
  <c r="AL34" i="29"/>
  <c r="AG34" i="29"/>
  <c r="Y34" i="29"/>
  <c r="AM33" i="29"/>
  <c r="AL33" i="29"/>
  <c r="AG33" i="29"/>
  <c r="Y33" i="29"/>
  <c r="AM32" i="29"/>
  <c r="AL32" i="29"/>
  <c r="AG32" i="29"/>
  <c r="Y32" i="29"/>
  <c r="AM31" i="29"/>
  <c r="AL31" i="29"/>
  <c r="AG31" i="29"/>
  <c r="Y31" i="29"/>
  <c r="AM30" i="29"/>
  <c r="AL30" i="29"/>
  <c r="AG30" i="29"/>
  <c r="Y30" i="29"/>
  <c r="AM29" i="29"/>
  <c r="AL29" i="29"/>
  <c r="AG29" i="29"/>
  <c r="Y29" i="29"/>
  <c r="AM28" i="29"/>
  <c r="AL28" i="29"/>
  <c r="AG28" i="29"/>
  <c r="Y28" i="29"/>
  <c r="AM27" i="29"/>
  <c r="AL27" i="29"/>
  <c r="AG27" i="29"/>
  <c r="Y27" i="29"/>
  <c r="AM26" i="29"/>
  <c r="AL26" i="29"/>
  <c r="AG26" i="29"/>
  <c r="Y26" i="29"/>
  <c r="AM25" i="29"/>
  <c r="AL25" i="29"/>
  <c r="AG25" i="29"/>
  <c r="Y25" i="29"/>
  <c r="AM24" i="29"/>
  <c r="AL24" i="29"/>
  <c r="AG24" i="29"/>
  <c r="Y24" i="29"/>
  <c r="AM23" i="29"/>
  <c r="AL23" i="29"/>
  <c r="AG23" i="29"/>
  <c r="Y23" i="29"/>
  <c r="AM22" i="29"/>
  <c r="AL22" i="29"/>
  <c r="AG22" i="29"/>
  <c r="Y22" i="29"/>
  <c r="AM21" i="29"/>
  <c r="AL21" i="29"/>
  <c r="AG21" i="29"/>
  <c r="Y21" i="29"/>
  <c r="AM20" i="29"/>
  <c r="AL20" i="29"/>
  <c r="AG20" i="29"/>
  <c r="Y20" i="29"/>
  <c r="AM19" i="29"/>
  <c r="AL19" i="29"/>
  <c r="AG19" i="29"/>
  <c r="Y19" i="29"/>
  <c r="AM18" i="29"/>
  <c r="AL18" i="29"/>
  <c r="AG18" i="29"/>
  <c r="Y18" i="29"/>
  <c r="AM17" i="29"/>
  <c r="AL17" i="29"/>
  <c r="AG17" i="29"/>
  <c r="Y17" i="29"/>
  <c r="AM16" i="29"/>
  <c r="AL16" i="29"/>
  <c r="AG16" i="29"/>
  <c r="Y16" i="29"/>
  <c r="AM15" i="29"/>
  <c r="AL15" i="29"/>
  <c r="AG15" i="29"/>
  <c r="Y15" i="29"/>
  <c r="AM14" i="29"/>
  <c r="AL14" i="29"/>
  <c r="AG14" i="29"/>
  <c r="Y14" i="29"/>
  <c r="AM13" i="29"/>
  <c r="AL13" i="29"/>
  <c r="AG13" i="29"/>
  <c r="Y13" i="29"/>
  <c r="AM12" i="29"/>
  <c r="AL12" i="29"/>
  <c r="AG12" i="29"/>
  <c r="Y12" i="29"/>
  <c r="AM11" i="29"/>
  <c r="AL11" i="29"/>
  <c r="AG11" i="29"/>
  <c r="Y11" i="29"/>
  <c r="AM10" i="29"/>
  <c r="AL10" i="29"/>
  <c r="AG10" i="29"/>
  <c r="Y10" i="29"/>
  <c r="AM9" i="29"/>
  <c r="AL9" i="29"/>
  <c r="AG9" i="29"/>
  <c r="Y9" i="29"/>
  <c r="AM8" i="29"/>
  <c r="AL8" i="29"/>
  <c r="AG8" i="29"/>
  <c r="Y8" i="29"/>
  <c r="AM7" i="29"/>
  <c r="AL7" i="29"/>
  <c r="AG7" i="29"/>
  <c r="Y7" i="29"/>
  <c r="AM6" i="29"/>
  <c r="AL6" i="29"/>
  <c r="AG6" i="29"/>
  <c r="Y6" i="29"/>
  <c r="AM5" i="29"/>
  <c r="AL5" i="29"/>
  <c r="AG5" i="29"/>
  <c r="Y5" i="29"/>
  <c r="AM84" i="37"/>
  <c r="AL84" i="37"/>
  <c r="Z84" i="37"/>
  <c r="AG84" i="37" s="1"/>
  <c r="AM83" i="37"/>
  <c r="AL83" i="37"/>
  <c r="Z83" i="37"/>
  <c r="AG83" i="37" s="1"/>
  <c r="AM82" i="37"/>
  <c r="AL82" i="37"/>
  <c r="Z82" i="37"/>
  <c r="AG82" i="37" s="1"/>
  <c r="AM81" i="37"/>
  <c r="AL81" i="37"/>
  <c r="Z81" i="37"/>
  <c r="AG81" i="37" s="1"/>
  <c r="AM80" i="37"/>
  <c r="AL80" i="37"/>
  <c r="Z80" i="37"/>
  <c r="AG80" i="37" s="1"/>
  <c r="AM79" i="37"/>
  <c r="AL79" i="37"/>
  <c r="Z79" i="37"/>
  <c r="AG79" i="37" s="1"/>
  <c r="AM77" i="37"/>
  <c r="AL77" i="37"/>
  <c r="AG77" i="37"/>
  <c r="Y77" i="37"/>
  <c r="AM76" i="37"/>
  <c r="AL76" i="37"/>
  <c r="AG76" i="37"/>
  <c r="Y76" i="37"/>
  <c r="AM75" i="37"/>
  <c r="AL75" i="37"/>
  <c r="AG75" i="37"/>
  <c r="Y75" i="37"/>
  <c r="AM73" i="37"/>
  <c r="AL73" i="37"/>
  <c r="AG73" i="37"/>
  <c r="Y73" i="37"/>
  <c r="AM72" i="37"/>
  <c r="AL72" i="37"/>
  <c r="AG72" i="37"/>
  <c r="Y72" i="37"/>
  <c r="AM71" i="37"/>
  <c r="AL71" i="37"/>
  <c r="AG71" i="37"/>
  <c r="Y71" i="37"/>
  <c r="AM70" i="37"/>
  <c r="AL70" i="37"/>
  <c r="AG70" i="37"/>
  <c r="Y70" i="37"/>
  <c r="AM69" i="37"/>
  <c r="AL69" i="37"/>
  <c r="AG69" i="37"/>
  <c r="Y69" i="37"/>
  <c r="AG68" i="37"/>
  <c r="Y68" i="37"/>
  <c r="AG67" i="37"/>
  <c r="Y67" i="37"/>
  <c r="AG66" i="37"/>
  <c r="Y66" i="37"/>
  <c r="AG64" i="37"/>
  <c r="W64" i="37"/>
  <c r="AG63" i="37"/>
  <c r="W63" i="37"/>
  <c r="AG62" i="37"/>
  <c r="W62" i="37"/>
  <c r="AG61" i="37"/>
  <c r="W61" i="37"/>
  <c r="AG60" i="37"/>
  <c r="AM59" i="37"/>
  <c r="AL59" i="37"/>
  <c r="AG59" i="37"/>
  <c r="Y59" i="37"/>
  <c r="AM58" i="37"/>
  <c r="AL58" i="37"/>
  <c r="AG58" i="37"/>
  <c r="Y58" i="37"/>
  <c r="AM57" i="37"/>
  <c r="AL57" i="37"/>
  <c r="AG57" i="37"/>
  <c r="Y57" i="37"/>
  <c r="AM56" i="37"/>
  <c r="AL56" i="37"/>
  <c r="AG56" i="37"/>
  <c r="Y56" i="37"/>
  <c r="AM55" i="37"/>
  <c r="AL55" i="37"/>
  <c r="AG55" i="37"/>
  <c r="Y55" i="37"/>
  <c r="AM54" i="37"/>
  <c r="AL54" i="37"/>
  <c r="AG54" i="37"/>
  <c r="Y54" i="37"/>
  <c r="AM53" i="37"/>
  <c r="AL53" i="37"/>
  <c r="AG53" i="37"/>
  <c r="Y53" i="37"/>
  <c r="AM52" i="37"/>
  <c r="AL52" i="37"/>
  <c r="AG52" i="37"/>
  <c r="Y52" i="37"/>
  <c r="AM51" i="37"/>
  <c r="AL51" i="37"/>
  <c r="AG51" i="37"/>
  <c r="Y51" i="37"/>
  <c r="AM50" i="37"/>
  <c r="AL50" i="37"/>
  <c r="AG50" i="37"/>
  <c r="Y50" i="37"/>
  <c r="AM49" i="37"/>
  <c r="AL49" i="37"/>
  <c r="AG49" i="37"/>
  <c r="Y49" i="37"/>
  <c r="AM48" i="37"/>
  <c r="AL48" i="37"/>
  <c r="AG48" i="37"/>
  <c r="Y48" i="37"/>
  <c r="AM47" i="37"/>
  <c r="AL47" i="37"/>
  <c r="AG47" i="37"/>
  <c r="Y47" i="37"/>
  <c r="AM46" i="37"/>
  <c r="AL46" i="37"/>
  <c r="AG46" i="37"/>
  <c r="Y46" i="37"/>
  <c r="AM45" i="37"/>
  <c r="AL45" i="37"/>
  <c r="AG45" i="37"/>
  <c r="Y45" i="37"/>
  <c r="AM44" i="37"/>
  <c r="AL44" i="37"/>
  <c r="AG44" i="37"/>
  <c r="Y44" i="37"/>
  <c r="AM43" i="37"/>
  <c r="AL43" i="37"/>
  <c r="AG43" i="37"/>
  <c r="Y43" i="37"/>
  <c r="AM42" i="37"/>
  <c r="AL42" i="37"/>
  <c r="AG42" i="37"/>
  <c r="Y42" i="37"/>
  <c r="AM41" i="37"/>
  <c r="AL41" i="37"/>
  <c r="AG41" i="37"/>
  <c r="Y41" i="37"/>
  <c r="AM40" i="37"/>
  <c r="AL40" i="37"/>
  <c r="AG40" i="37"/>
  <c r="Y40" i="37"/>
  <c r="AM39" i="37"/>
  <c r="AL39" i="37"/>
  <c r="AG39" i="37"/>
  <c r="Y39" i="37"/>
  <c r="AM38" i="37"/>
  <c r="AL38" i="37"/>
  <c r="AG38" i="37"/>
  <c r="Y38" i="37"/>
  <c r="AM37" i="37"/>
  <c r="AL37" i="37"/>
  <c r="AG37" i="37"/>
  <c r="Y37" i="37"/>
  <c r="AM36" i="37"/>
  <c r="AL36" i="37"/>
  <c r="AG36" i="37"/>
  <c r="Y36" i="37"/>
  <c r="AM35" i="37"/>
  <c r="AL35" i="37"/>
  <c r="AG35" i="37"/>
  <c r="Y35" i="37"/>
  <c r="AM34" i="37"/>
  <c r="AL34" i="37"/>
  <c r="AG34" i="37"/>
  <c r="Y34" i="37"/>
  <c r="AM33" i="37"/>
  <c r="AL33" i="37"/>
  <c r="AG33" i="37"/>
  <c r="Y33" i="37"/>
  <c r="AM32" i="37"/>
  <c r="AL32" i="37"/>
  <c r="AG32" i="37"/>
  <c r="Y32" i="37"/>
  <c r="AM31" i="37"/>
  <c r="AL31" i="37"/>
  <c r="AG31" i="37"/>
  <c r="Y31" i="37"/>
  <c r="AM30" i="37"/>
  <c r="AL30" i="37"/>
  <c r="AG30" i="37"/>
  <c r="Y30" i="37"/>
  <c r="AM29" i="37"/>
  <c r="AL29" i="37"/>
  <c r="AG29" i="37"/>
  <c r="Y29" i="37"/>
  <c r="AM28" i="37"/>
  <c r="AL28" i="37"/>
  <c r="AG28" i="37"/>
  <c r="Y28" i="37"/>
  <c r="AM27" i="37"/>
  <c r="AL27" i="37"/>
  <c r="AG27" i="37"/>
  <c r="Y27" i="37"/>
  <c r="AM26" i="37"/>
  <c r="AL26" i="37"/>
  <c r="AG26" i="37"/>
  <c r="Y26" i="37"/>
  <c r="AM25" i="37"/>
  <c r="AL25" i="37"/>
  <c r="AG25" i="37"/>
  <c r="Y25" i="37"/>
  <c r="AM24" i="37"/>
  <c r="AL24" i="37"/>
  <c r="AG24" i="37"/>
  <c r="Y24" i="37"/>
  <c r="AM23" i="37"/>
  <c r="AL23" i="37"/>
  <c r="AG23" i="37"/>
  <c r="Y23" i="37"/>
  <c r="AM22" i="37"/>
  <c r="AL22" i="37"/>
  <c r="AG22" i="37"/>
  <c r="Y22" i="37"/>
  <c r="AM21" i="37"/>
  <c r="AL21" i="37"/>
  <c r="AG21" i="37"/>
  <c r="Y21" i="37"/>
  <c r="AM20" i="37"/>
  <c r="AL20" i="37"/>
  <c r="AG20" i="37"/>
  <c r="Y20" i="37"/>
  <c r="AM19" i="37"/>
  <c r="AL19" i="37"/>
  <c r="AG19" i="37"/>
  <c r="Y19" i="37"/>
  <c r="AM18" i="37"/>
  <c r="AL18" i="37"/>
  <c r="AG18" i="37"/>
  <c r="Y18" i="37"/>
  <c r="AM17" i="37"/>
  <c r="AL17" i="37"/>
  <c r="AG17" i="37"/>
  <c r="Y17" i="37"/>
  <c r="AM16" i="37"/>
  <c r="AL16" i="37"/>
  <c r="AG16" i="37"/>
  <c r="Y16" i="37"/>
  <c r="AM15" i="37"/>
  <c r="AL15" i="37"/>
  <c r="AG15" i="37"/>
  <c r="Y15" i="37"/>
  <c r="AM14" i="37"/>
  <c r="AL14" i="37"/>
  <c r="AG14" i="37"/>
  <c r="Y14" i="37"/>
  <c r="AM13" i="37"/>
  <c r="AL13" i="37"/>
  <c r="AG13" i="37"/>
  <c r="Y13" i="37"/>
  <c r="AM12" i="37"/>
  <c r="AL12" i="37"/>
  <c r="AG12" i="37"/>
  <c r="Y12" i="37"/>
  <c r="AM11" i="37"/>
  <c r="AL11" i="37"/>
  <c r="AG11" i="37"/>
  <c r="Y11" i="37"/>
  <c r="AM10" i="37"/>
  <c r="AL10" i="37"/>
  <c r="AG10" i="37"/>
  <c r="Y10" i="37"/>
  <c r="AM9" i="37"/>
  <c r="AL9" i="37"/>
  <c r="AG9" i="37"/>
  <c r="Y9" i="37"/>
  <c r="AM8" i="37"/>
  <c r="AL8" i="37"/>
  <c r="AG8" i="37"/>
  <c r="Y8" i="37"/>
  <c r="AM7" i="37"/>
  <c r="AL7" i="37"/>
  <c r="AG7" i="37"/>
  <c r="Y7" i="37"/>
  <c r="AM6" i="37"/>
  <c r="AL6" i="37"/>
  <c r="AG6" i="37"/>
  <c r="Y6" i="37"/>
  <c r="AM5" i="37"/>
  <c r="AL5" i="37"/>
  <c r="AG5" i="37"/>
  <c r="Y5" i="37"/>
  <c r="D86" i="27"/>
  <c r="AM84" i="27"/>
  <c r="AL84" i="27"/>
  <c r="Z84" i="27"/>
  <c r="AG84" i="27" s="1"/>
  <c r="AM83" i="27"/>
  <c r="AL83" i="27"/>
  <c r="Z83" i="27"/>
  <c r="AG83" i="27" s="1"/>
  <c r="AM82" i="27"/>
  <c r="AL82" i="27"/>
  <c r="Z82" i="27"/>
  <c r="AG82" i="27" s="1"/>
  <c r="AM81" i="27"/>
  <c r="AL81" i="27"/>
  <c r="Z81" i="27"/>
  <c r="AG81" i="27" s="1"/>
  <c r="AM80" i="27"/>
  <c r="AL80" i="27"/>
  <c r="Z80" i="27"/>
  <c r="AG80" i="27" s="1"/>
  <c r="AM79" i="27"/>
  <c r="AL79" i="27"/>
  <c r="Z79" i="27"/>
  <c r="AG79" i="27" s="1"/>
  <c r="AM77" i="27"/>
  <c r="AL77" i="27"/>
  <c r="AG77" i="27"/>
  <c r="Y77" i="27"/>
  <c r="AM76" i="27"/>
  <c r="AL76" i="27"/>
  <c r="AG76" i="27"/>
  <c r="Y76" i="27"/>
  <c r="AM75" i="27"/>
  <c r="AL75" i="27"/>
  <c r="AG75" i="27"/>
  <c r="Y75" i="27"/>
  <c r="AM73" i="27"/>
  <c r="AL73" i="27"/>
  <c r="AG73" i="27"/>
  <c r="Y73" i="27"/>
  <c r="AM72" i="27"/>
  <c r="AL72" i="27"/>
  <c r="AG72" i="27"/>
  <c r="Y72" i="27"/>
  <c r="AM71" i="27"/>
  <c r="AL71" i="27"/>
  <c r="AG71" i="27"/>
  <c r="Y71" i="27"/>
  <c r="AM70" i="27"/>
  <c r="AL70" i="27"/>
  <c r="AG70" i="27"/>
  <c r="Y70" i="27"/>
  <c r="AM69" i="27"/>
  <c r="AL69" i="27"/>
  <c r="AG69" i="27"/>
  <c r="Y69" i="27"/>
  <c r="AG68" i="27"/>
  <c r="Y68" i="27"/>
  <c r="AG67" i="27"/>
  <c r="Y67" i="27"/>
  <c r="AG66" i="27"/>
  <c r="Y66" i="27"/>
  <c r="AG64" i="27"/>
  <c r="W64" i="27"/>
  <c r="AG63" i="27"/>
  <c r="W63" i="27"/>
  <c r="AG62" i="27"/>
  <c r="W62" i="27"/>
  <c r="AG61" i="27"/>
  <c r="AG60" i="27"/>
  <c r="AM59" i="27"/>
  <c r="AL59" i="27"/>
  <c r="AG59" i="27"/>
  <c r="Y59" i="27"/>
  <c r="AM58" i="27"/>
  <c r="AL58" i="27"/>
  <c r="AG58" i="27"/>
  <c r="Y58" i="27"/>
  <c r="AM57" i="27"/>
  <c r="AL57" i="27"/>
  <c r="AG57" i="27"/>
  <c r="Y57" i="27"/>
  <c r="AM56" i="27"/>
  <c r="AL56" i="27"/>
  <c r="AG56" i="27"/>
  <c r="Y56" i="27"/>
  <c r="AM55" i="27"/>
  <c r="AL55" i="27"/>
  <c r="AG55" i="27"/>
  <c r="Y55" i="27"/>
  <c r="AM54" i="27"/>
  <c r="AL54" i="27"/>
  <c r="AG54" i="27"/>
  <c r="Y54" i="27"/>
  <c r="AM53" i="27"/>
  <c r="AL53" i="27"/>
  <c r="AG53" i="27"/>
  <c r="Y53" i="27"/>
  <c r="AM52" i="27"/>
  <c r="AL52" i="27"/>
  <c r="AG52" i="27"/>
  <c r="Y52" i="27"/>
  <c r="AM51" i="27"/>
  <c r="AL51" i="27"/>
  <c r="AG51" i="27"/>
  <c r="Y51" i="27"/>
  <c r="AM50" i="27"/>
  <c r="AL50" i="27"/>
  <c r="AG50" i="27"/>
  <c r="Y50" i="27"/>
  <c r="AM49" i="27"/>
  <c r="AL49" i="27"/>
  <c r="AG49" i="27"/>
  <c r="Y49" i="27"/>
  <c r="AM48" i="27"/>
  <c r="AL48" i="27"/>
  <c r="AG48" i="27"/>
  <c r="Y48" i="27"/>
  <c r="AM47" i="27"/>
  <c r="AL47" i="27"/>
  <c r="AG47" i="27"/>
  <c r="Y47" i="27"/>
  <c r="AM46" i="27"/>
  <c r="AL46" i="27"/>
  <c r="AG46" i="27"/>
  <c r="Y46" i="27"/>
  <c r="AM45" i="27"/>
  <c r="AL45" i="27"/>
  <c r="AG45" i="27"/>
  <c r="Y45" i="27"/>
  <c r="AM44" i="27"/>
  <c r="AL44" i="27"/>
  <c r="AG44" i="27"/>
  <c r="Y44" i="27"/>
  <c r="AM43" i="27"/>
  <c r="AL43" i="27"/>
  <c r="AG43" i="27"/>
  <c r="Y43" i="27"/>
  <c r="AM42" i="27"/>
  <c r="AL42" i="27"/>
  <c r="AG42" i="27"/>
  <c r="Y42" i="27"/>
  <c r="AM41" i="27"/>
  <c r="AL41" i="27"/>
  <c r="AG41" i="27"/>
  <c r="Y41" i="27"/>
  <c r="AM40" i="27"/>
  <c r="AL40" i="27"/>
  <c r="AG40" i="27"/>
  <c r="Y40" i="27"/>
  <c r="AM39" i="27"/>
  <c r="AL39" i="27"/>
  <c r="AG39" i="27"/>
  <c r="Y39" i="27"/>
  <c r="AM38" i="27"/>
  <c r="AL38" i="27"/>
  <c r="AG38" i="27"/>
  <c r="Y38" i="27"/>
  <c r="AM37" i="27"/>
  <c r="AL37" i="27"/>
  <c r="AG37" i="27"/>
  <c r="Y37" i="27"/>
  <c r="AM36" i="27"/>
  <c r="AL36" i="27"/>
  <c r="AG36" i="27"/>
  <c r="Y36" i="27"/>
  <c r="AM35" i="27"/>
  <c r="AL35" i="27"/>
  <c r="AG35" i="27"/>
  <c r="Y35" i="27"/>
  <c r="AM34" i="27"/>
  <c r="AL34" i="27"/>
  <c r="AG34" i="27"/>
  <c r="Y34" i="27"/>
  <c r="AM33" i="27"/>
  <c r="AL33" i="27"/>
  <c r="AG33" i="27"/>
  <c r="Y33" i="27"/>
  <c r="AM32" i="27"/>
  <c r="AL32" i="27"/>
  <c r="AG32" i="27"/>
  <c r="Y32" i="27"/>
  <c r="AM31" i="27"/>
  <c r="AL31" i="27"/>
  <c r="AG31" i="27"/>
  <c r="Y31" i="27"/>
  <c r="AM30" i="27"/>
  <c r="AL30" i="27"/>
  <c r="AG30" i="27"/>
  <c r="Y30" i="27"/>
  <c r="AM29" i="27"/>
  <c r="AL29" i="27"/>
  <c r="AG29" i="27"/>
  <c r="Y29" i="27"/>
  <c r="AM28" i="27"/>
  <c r="AL28" i="27"/>
  <c r="AG28" i="27"/>
  <c r="Y28" i="27"/>
  <c r="AM27" i="27"/>
  <c r="AL27" i="27"/>
  <c r="AG27" i="27"/>
  <c r="Y27" i="27"/>
  <c r="AM26" i="27"/>
  <c r="AL26" i="27"/>
  <c r="AG26" i="27"/>
  <c r="Y26" i="27"/>
  <c r="AM25" i="27"/>
  <c r="AL25" i="27"/>
  <c r="AG25" i="27"/>
  <c r="Y25" i="27"/>
  <c r="AM24" i="27"/>
  <c r="AL24" i="27"/>
  <c r="AG24" i="27"/>
  <c r="Y24" i="27"/>
  <c r="AM23" i="27"/>
  <c r="AL23" i="27"/>
  <c r="AG23" i="27"/>
  <c r="Y23" i="27"/>
  <c r="AM22" i="27"/>
  <c r="AL22" i="27"/>
  <c r="AG22" i="27"/>
  <c r="Y22" i="27"/>
  <c r="AM21" i="27"/>
  <c r="AL21" i="27"/>
  <c r="AG21" i="27"/>
  <c r="Y21" i="27"/>
  <c r="AM20" i="27"/>
  <c r="AL20" i="27"/>
  <c r="AG20" i="27"/>
  <c r="Y20" i="27"/>
  <c r="AM19" i="27"/>
  <c r="AL19" i="27"/>
  <c r="AG19" i="27"/>
  <c r="Y19" i="27"/>
  <c r="AM18" i="27"/>
  <c r="AL18" i="27"/>
  <c r="AG18" i="27"/>
  <c r="Y18" i="27"/>
  <c r="AM17" i="27"/>
  <c r="AL17" i="27"/>
  <c r="AG17" i="27"/>
  <c r="Y17" i="27"/>
  <c r="AM16" i="27"/>
  <c r="AL16" i="27"/>
  <c r="AG16" i="27"/>
  <c r="Y16" i="27"/>
  <c r="AM15" i="27"/>
  <c r="AL15" i="27"/>
  <c r="AG15" i="27"/>
  <c r="Y15" i="27"/>
  <c r="AM14" i="27"/>
  <c r="AL14" i="27"/>
  <c r="AG14" i="27"/>
  <c r="Y14" i="27"/>
  <c r="AM13" i="27"/>
  <c r="AL13" i="27"/>
  <c r="AG13" i="27"/>
  <c r="Y13" i="27"/>
  <c r="AM12" i="27"/>
  <c r="AL12" i="27"/>
  <c r="AG12" i="27"/>
  <c r="Y12" i="27"/>
  <c r="AM11" i="27"/>
  <c r="AL11" i="27"/>
  <c r="AG11" i="27"/>
  <c r="Y11" i="27"/>
  <c r="AM10" i="27"/>
  <c r="AL10" i="27"/>
  <c r="AG10" i="27"/>
  <c r="Y10" i="27"/>
  <c r="AM9" i="27"/>
  <c r="AL9" i="27"/>
  <c r="AG9" i="27"/>
  <c r="Y9" i="27"/>
  <c r="AM8" i="27"/>
  <c r="AL8" i="27"/>
  <c r="AG8" i="27"/>
  <c r="Y8" i="27"/>
  <c r="AM7" i="27"/>
  <c r="AL7" i="27"/>
  <c r="AG7" i="27"/>
  <c r="Y7" i="27"/>
  <c r="AM6" i="27"/>
  <c r="AL6" i="27"/>
  <c r="AG6" i="27"/>
  <c r="Y6" i="27"/>
  <c r="AM5" i="27"/>
  <c r="AL5" i="27"/>
  <c r="AG5" i="27"/>
  <c r="Y5" i="27"/>
  <c r="AM84" i="34"/>
  <c r="AL84" i="34"/>
  <c r="Z84" i="34"/>
  <c r="AG84" i="34" s="1"/>
  <c r="AM83" i="34"/>
  <c r="AL83" i="34"/>
  <c r="Z83" i="34"/>
  <c r="AG83" i="34" s="1"/>
  <c r="AM82" i="34"/>
  <c r="AL82" i="34"/>
  <c r="Z82" i="34"/>
  <c r="AG82" i="34" s="1"/>
  <c r="AM81" i="34"/>
  <c r="AL81" i="34"/>
  <c r="Z81" i="34"/>
  <c r="AG81" i="34" s="1"/>
  <c r="AM80" i="34"/>
  <c r="AL80" i="34"/>
  <c r="Z80" i="34"/>
  <c r="AG80" i="34" s="1"/>
  <c r="D80" i="34"/>
  <c r="L80" i="34" s="1"/>
  <c r="Q80" i="34" s="1"/>
  <c r="AM79" i="34"/>
  <c r="AL79" i="34"/>
  <c r="Z79" i="34"/>
  <c r="AG79" i="34" s="1"/>
  <c r="AM77" i="34"/>
  <c r="AL77" i="34"/>
  <c r="AG77" i="34"/>
  <c r="Y77" i="34"/>
  <c r="AM76" i="34"/>
  <c r="AL76" i="34"/>
  <c r="AG76" i="34"/>
  <c r="Y76" i="34"/>
  <c r="AM75" i="34"/>
  <c r="AL75" i="34"/>
  <c r="AG75" i="34"/>
  <c r="Y75" i="34"/>
  <c r="AM73" i="34"/>
  <c r="AL73" i="34"/>
  <c r="AG73" i="34"/>
  <c r="Y73" i="34"/>
  <c r="AM72" i="34"/>
  <c r="AL72" i="34"/>
  <c r="AG72" i="34"/>
  <c r="Y72" i="34"/>
  <c r="AM71" i="34"/>
  <c r="AL71" i="34"/>
  <c r="AG71" i="34"/>
  <c r="Y71" i="34"/>
  <c r="AM70" i="34"/>
  <c r="AL70" i="34"/>
  <c r="AG70" i="34"/>
  <c r="Y70" i="34"/>
  <c r="AM69" i="34"/>
  <c r="AL69" i="34"/>
  <c r="AG69" i="34"/>
  <c r="Y69" i="34"/>
  <c r="AG68" i="34"/>
  <c r="Y68" i="34"/>
  <c r="AG67" i="34"/>
  <c r="Y67" i="34"/>
  <c r="AG66" i="34"/>
  <c r="Y66" i="34"/>
  <c r="AG64" i="34"/>
  <c r="W64" i="34"/>
  <c r="AG63" i="34"/>
  <c r="W63" i="34"/>
  <c r="AG62" i="34"/>
  <c r="W62" i="34"/>
  <c r="Y62" i="34" s="1"/>
  <c r="AG61" i="34"/>
  <c r="W61" i="34"/>
  <c r="AG60" i="34"/>
  <c r="AM59" i="34"/>
  <c r="AL59" i="34"/>
  <c r="AG59" i="34"/>
  <c r="Y59" i="34"/>
  <c r="AM58" i="34"/>
  <c r="AL58" i="34"/>
  <c r="AG58" i="34"/>
  <c r="Y58" i="34"/>
  <c r="AM57" i="34"/>
  <c r="AL57" i="34"/>
  <c r="AG57" i="34"/>
  <c r="Y57" i="34"/>
  <c r="AM56" i="34"/>
  <c r="AL56" i="34"/>
  <c r="AG56" i="34"/>
  <c r="Y56" i="34"/>
  <c r="AM55" i="34"/>
  <c r="AL55" i="34"/>
  <c r="AG55" i="34"/>
  <c r="Y55" i="34"/>
  <c r="AM54" i="34"/>
  <c r="AL54" i="34"/>
  <c r="AG54" i="34"/>
  <c r="Y54" i="34"/>
  <c r="AM53" i="34"/>
  <c r="AL53" i="34"/>
  <c r="AG53" i="34"/>
  <c r="Y53" i="34"/>
  <c r="AM52" i="34"/>
  <c r="AL52" i="34"/>
  <c r="AG52" i="34"/>
  <c r="Y52" i="34"/>
  <c r="AM51" i="34"/>
  <c r="AL51" i="34"/>
  <c r="AG51" i="34"/>
  <c r="Y51" i="34"/>
  <c r="AM50" i="34"/>
  <c r="AL50" i="34"/>
  <c r="AG50" i="34"/>
  <c r="Y50" i="34"/>
  <c r="AM49" i="34"/>
  <c r="AL49" i="34"/>
  <c r="AG49" i="34"/>
  <c r="Y49" i="34"/>
  <c r="AM48" i="34"/>
  <c r="AL48" i="34"/>
  <c r="AG48" i="34"/>
  <c r="Y48" i="34"/>
  <c r="AM47" i="34"/>
  <c r="AL47" i="34"/>
  <c r="AG47" i="34"/>
  <c r="Y47" i="34"/>
  <c r="AM46" i="34"/>
  <c r="AL46" i="34"/>
  <c r="AG46" i="34"/>
  <c r="Y46" i="34"/>
  <c r="AM45" i="34"/>
  <c r="AL45" i="34"/>
  <c r="AG45" i="34"/>
  <c r="Y45" i="34"/>
  <c r="AM44" i="34"/>
  <c r="AL44" i="34"/>
  <c r="AG44" i="34"/>
  <c r="Y44" i="34"/>
  <c r="AM43" i="34"/>
  <c r="AL43" i="34"/>
  <c r="AG43" i="34"/>
  <c r="Y43" i="34"/>
  <c r="AM42" i="34"/>
  <c r="AL42" i="34"/>
  <c r="AG42" i="34"/>
  <c r="Y42" i="34"/>
  <c r="AM41" i="34"/>
  <c r="AL41" i="34"/>
  <c r="AG41" i="34"/>
  <c r="Y41" i="34"/>
  <c r="AM40" i="34"/>
  <c r="AL40" i="34"/>
  <c r="AG40" i="34"/>
  <c r="Y40" i="34"/>
  <c r="AM39" i="34"/>
  <c r="AL39" i="34"/>
  <c r="AG39" i="34"/>
  <c r="Y39" i="34"/>
  <c r="AM38" i="34"/>
  <c r="AL38" i="34"/>
  <c r="AG38" i="34"/>
  <c r="Y38" i="34"/>
  <c r="AM37" i="34"/>
  <c r="AL37" i="34"/>
  <c r="AG37" i="34"/>
  <c r="Y37" i="34"/>
  <c r="AM36" i="34"/>
  <c r="AL36" i="34"/>
  <c r="AG36" i="34"/>
  <c r="Y36" i="34"/>
  <c r="AM35" i="34"/>
  <c r="AL35" i="34"/>
  <c r="AG35" i="34"/>
  <c r="Y35" i="34"/>
  <c r="AM34" i="34"/>
  <c r="AL34" i="34"/>
  <c r="AG34" i="34"/>
  <c r="Y34" i="34"/>
  <c r="AM33" i="34"/>
  <c r="AL33" i="34"/>
  <c r="AG33" i="34"/>
  <c r="Y33" i="34"/>
  <c r="AM32" i="34"/>
  <c r="AL32" i="34"/>
  <c r="AG32" i="34"/>
  <c r="Y32" i="34"/>
  <c r="AM31" i="34"/>
  <c r="AL31" i="34"/>
  <c r="AG31" i="34"/>
  <c r="Y31" i="34"/>
  <c r="AM30" i="34"/>
  <c r="AL30" i="34"/>
  <c r="AG30" i="34"/>
  <c r="Y30" i="34"/>
  <c r="AM29" i="34"/>
  <c r="AL29" i="34"/>
  <c r="AG29" i="34"/>
  <c r="Y29" i="34"/>
  <c r="AM28" i="34"/>
  <c r="AL28" i="34"/>
  <c r="AG28" i="34"/>
  <c r="Y28" i="34"/>
  <c r="AM27" i="34"/>
  <c r="AL27" i="34"/>
  <c r="AG27" i="34"/>
  <c r="Y27" i="34"/>
  <c r="AM26" i="34"/>
  <c r="AL26" i="34"/>
  <c r="AG26" i="34"/>
  <c r="Y26" i="34"/>
  <c r="AM25" i="34"/>
  <c r="AL25" i="34"/>
  <c r="AG25" i="34"/>
  <c r="Y25" i="34"/>
  <c r="AM24" i="34"/>
  <c r="AL24" i="34"/>
  <c r="AG24" i="34"/>
  <c r="Y24" i="34"/>
  <c r="AM23" i="34"/>
  <c r="AL23" i="34"/>
  <c r="AG23" i="34"/>
  <c r="Y23" i="34"/>
  <c r="AM22" i="34"/>
  <c r="AL22" i="34"/>
  <c r="AG22" i="34"/>
  <c r="Y22" i="34"/>
  <c r="AM21" i="34"/>
  <c r="AL21" i="34"/>
  <c r="AG21" i="34"/>
  <c r="Y21" i="34"/>
  <c r="AM20" i="34"/>
  <c r="AL20" i="34"/>
  <c r="AG20" i="34"/>
  <c r="Y20" i="34"/>
  <c r="AM19" i="34"/>
  <c r="AL19" i="34"/>
  <c r="AG19" i="34"/>
  <c r="Y19" i="34"/>
  <c r="AM18" i="34"/>
  <c r="AL18" i="34"/>
  <c r="AG18" i="34"/>
  <c r="Y18" i="34"/>
  <c r="AM17" i="34"/>
  <c r="AL17" i="34"/>
  <c r="AG17" i="34"/>
  <c r="Y17" i="34"/>
  <c r="AM16" i="34"/>
  <c r="AL16" i="34"/>
  <c r="AG16" i="34"/>
  <c r="Y16" i="34"/>
  <c r="AM15" i="34"/>
  <c r="AL15" i="34"/>
  <c r="AG15" i="34"/>
  <c r="Y15" i="34"/>
  <c r="AM14" i="34"/>
  <c r="AL14" i="34"/>
  <c r="AG14" i="34"/>
  <c r="Y14" i="34"/>
  <c r="AM13" i="34"/>
  <c r="AL13" i="34"/>
  <c r="AG13" i="34"/>
  <c r="Y13" i="34"/>
  <c r="AM12" i="34"/>
  <c r="AL12" i="34"/>
  <c r="AG12" i="34"/>
  <c r="Y12" i="34"/>
  <c r="AM11" i="34"/>
  <c r="AL11" i="34"/>
  <c r="AG11" i="34"/>
  <c r="Y11" i="34"/>
  <c r="AM10" i="34"/>
  <c r="AL10" i="34"/>
  <c r="AG10" i="34"/>
  <c r="Y10" i="34"/>
  <c r="AM9" i="34"/>
  <c r="AL9" i="34"/>
  <c r="AG9" i="34"/>
  <c r="Y9" i="34"/>
  <c r="AM8" i="34"/>
  <c r="AL8" i="34"/>
  <c r="AG8" i="34"/>
  <c r="Y8" i="34"/>
  <c r="AM7" i="34"/>
  <c r="AL7" i="34"/>
  <c r="AG7" i="34"/>
  <c r="Y7" i="34"/>
  <c r="AM6" i="34"/>
  <c r="AL6" i="34"/>
  <c r="AG6" i="34"/>
  <c r="Y6" i="34"/>
  <c r="AM5" i="34"/>
  <c r="AL5" i="34"/>
  <c r="AG5" i="34"/>
  <c r="Y5" i="34"/>
  <c r="AM84" i="25"/>
  <c r="AL84" i="25"/>
  <c r="Z84" i="25"/>
  <c r="AG84" i="25" s="1"/>
  <c r="AM83" i="25"/>
  <c r="AL83" i="25"/>
  <c r="Z83" i="25"/>
  <c r="AG83" i="25" s="1"/>
  <c r="AM82" i="25"/>
  <c r="AL82" i="25"/>
  <c r="Z82" i="25"/>
  <c r="AG82" i="25" s="1"/>
  <c r="AM81" i="25"/>
  <c r="AL81" i="25"/>
  <c r="Z81" i="25"/>
  <c r="AG81" i="25" s="1"/>
  <c r="AM80" i="25"/>
  <c r="AL80" i="25"/>
  <c r="Z80" i="25"/>
  <c r="AG80" i="25" s="1"/>
  <c r="AM79" i="25"/>
  <c r="AL79" i="25"/>
  <c r="Z79" i="25"/>
  <c r="AG79" i="25" s="1"/>
  <c r="AM77" i="25"/>
  <c r="AL77" i="25"/>
  <c r="AG77" i="25"/>
  <c r="Y77" i="25"/>
  <c r="AM76" i="25"/>
  <c r="AL76" i="25"/>
  <c r="AG76" i="25"/>
  <c r="Y76" i="25"/>
  <c r="AM75" i="25"/>
  <c r="AL75" i="25"/>
  <c r="AG75" i="25"/>
  <c r="Y75" i="25"/>
  <c r="AM73" i="25"/>
  <c r="AL73" i="25"/>
  <c r="AG73" i="25"/>
  <c r="Y73" i="25"/>
  <c r="AM72" i="25"/>
  <c r="AL72" i="25"/>
  <c r="AG72" i="25"/>
  <c r="Y72" i="25"/>
  <c r="AM71" i="25"/>
  <c r="AL71" i="25"/>
  <c r="AG71" i="25"/>
  <c r="Y71" i="25"/>
  <c r="AM70" i="25"/>
  <c r="AL70" i="25"/>
  <c r="AG70" i="25"/>
  <c r="Y70" i="25"/>
  <c r="AM69" i="25"/>
  <c r="AL69" i="25"/>
  <c r="AG69" i="25"/>
  <c r="Y69" i="25"/>
  <c r="AG68" i="25"/>
  <c r="Y68" i="25"/>
  <c r="AG67" i="25"/>
  <c r="Y67" i="25"/>
  <c r="AG66" i="25"/>
  <c r="Y66" i="25"/>
  <c r="AG64" i="25"/>
  <c r="W64" i="25"/>
  <c r="AG63" i="25"/>
  <c r="W63" i="25"/>
  <c r="AG62" i="25"/>
  <c r="W62" i="25"/>
  <c r="AG61" i="25"/>
  <c r="W61" i="25"/>
  <c r="AG60" i="25"/>
  <c r="AM59" i="25"/>
  <c r="AL59" i="25"/>
  <c r="AG59" i="25"/>
  <c r="Y59" i="25"/>
  <c r="AM58" i="25"/>
  <c r="AL58" i="25"/>
  <c r="AG58" i="25"/>
  <c r="Y58" i="25"/>
  <c r="AM57" i="25"/>
  <c r="AL57" i="25"/>
  <c r="AG57" i="25"/>
  <c r="Y57" i="25"/>
  <c r="AM56" i="25"/>
  <c r="AL56" i="25"/>
  <c r="AG56" i="25"/>
  <c r="Y56" i="25"/>
  <c r="AM55" i="25"/>
  <c r="AL55" i="25"/>
  <c r="AG55" i="25"/>
  <c r="Y55" i="25"/>
  <c r="AM54" i="25"/>
  <c r="AL54" i="25"/>
  <c r="AG54" i="25"/>
  <c r="Y54" i="25"/>
  <c r="AM53" i="25"/>
  <c r="AL53" i="25"/>
  <c r="AG53" i="25"/>
  <c r="Y53" i="25"/>
  <c r="AM52" i="25"/>
  <c r="AL52" i="25"/>
  <c r="AG52" i="25"/>
  <c r="Y52" i="25"/>
  <c r="AM51" i="25"/>
  <c r="AL51" i="25"/>
  <c r="AG51" i="25"/>
  <c r="Y51" i="25"/>
  <c r="AM50" i="25"/>
  <c r="AL50" i="25"/>
  <c r="AG50" i="25"/>
  <c r="Y50" i="25"/>
  <c r="AM49" i="25"/>
  <c r="AL49" i="25"/>
  <c r="AG49" i="25"/>
  <c r="Y49" i="25"/>
  <c r="AM48" i="25"/>
  <c r="AL48" i="25"/>
  <c r="AG48" i="25"/>
  <c r="Y48" i="25"/>
  <c r="AM47" i="25"/>
  <c r="AL47" i="25"/>
  <c r="AG47" i="25"/>
  <c r="Y47" i="25"/>
  <c r="AM46" i="25"/>
  <c r="AL46" i="25"/>
  <c r="AG46" i="25"/>
  <c r="Y46" i="25"/>
  <c r="AM45" i="25"/>
  <c r="AL45" i="25"/>
  <c r="AG45" i="25"/>
  <c r="Y45" i="25"/>
  <c r="AM44" i="25"/>
  <c r="AL44" i="25"/>
  <c r="AG44" i="25"/>
  <c r="Y44" i="25"/>
  <c r="AM43" i="25"/>
  <c r="AL43" i="25"/>
  <c r="AG43" i="25"/>
  <c r="Y43" i="25"/>
  <c r="AM42" i="25"/>
  <c r="AL42" i="25"/>
  <c r="AG42" i="25"/>
  <c r="Y42" i="25"/>
  <c r="AM41" i="25"/>
  <c r="AL41" i="25"/>
  <c r="AG41" i="25"/>
  <c r="Y41" i="25"/>
  <c r="AM40" i="25"/>
  <c r="AL40" i="25"/>
  <c r="AG40" i="25"/>
  <c r="Y40" i="25"/>
  <c r="AM39" i="25"/>
  <c r="AL39" i="25"/>
  <c r="AG39" i="25"/>
  <c r="Y39" i="25"/>
  <c r="AM38" i="25"/>
  <c r="AL38" i="25"/>
  <c r="AG38" i="25"/>
  <c r="Y38" i="25"/>
  <c r="AM37" i="25"/>
  <c r="AL37" i="25"/>
  <c r="AG37" i="25"/>
  <c r="Y37" i="25"/>
  <c r="AM36" i="25"/>
  <c r="AL36" i="25"/>
  <c r="AG36" i="25"/>
  <c r="Y36" i="25"/>
  <c r="AM35" i="25"/>
  <c r="AL35" i="25"/>
  <c r="AG35" i="25"/>
  <c r="Y35" i="25"/>
  <c r="AM34" i="25"/>
  <c r="AL34" i="25"/>
  <c r="AG34" i="25"/>
  <c r="Y34" i="25"/>
  <c r="AM33" i="25"/>
  <c r="AL33" i="25"/>
  <c r="AG33" i="25"/>
  <c r="Y33" i="25"/>
  <c r="AM32" i="25"/>
  <c r="AL32" i="25"/>
  <c r="AG32" i="25"/>
  <c r="Y32" i="25"/>
  <c r="AM31" i="25"/>
  <c r="AL31" i="25"/>
  <c r="AG31" i="25"/>
  <c r="Y31" i="25"/>
  <c r="AM30" i="25"/>
  <c r="AL30" i="25"/>
  <c r="AG30" i="25"/>
  <c r="Y30" i="25"/>
  <c r="AM29" i="25"/>
  <c r="AL29" i="25"/>
  <c r="AG29" i="25"/>
  <c r="Y29" i="25"/>
  <c r="AM28" i="25"/>
  <c r="AL28" i="25"/>
  <c r="AG28" i="25"/>
  <c r="Y28" i="25"/>
  <c r="AM27" i="25"/>
  <c r="AL27" i="25"/>
  <c r="AG27" i="25"/>
  <c r="Y27" i="25"/>
  <c r="AM26" i="25"/>
  <c r="AL26" i="25"/>
  <c r="AG26" i="25"/>
  <c r="Y26" i="25"/>
  <c r="AM25" i="25"/>
  <c r="AL25" i="25"/>
  <c r="AG25" i="25"/>
  <c r="Y25" i="25"/>
  <c r="AM24" i="25"/>
  <c r="AL24" i="25"/>
  <c r="AG24" i="25"/>
  <c r="Y24" i="25"/>
  <c r="AM23" i="25"/>
  <c r="AL23" i="25"/>
  <c r="AG23" i="25"/>
  <c r="Y23" i="25"/>
  <c r="AM22" i="25"/>
  <c r="AL22" i="25"/>
  <c r="AG22" i="25"/>
  <c r="Y22" i="25"/>
  <c r="AM21" i="25"/>
  <c r="AL21" i="25"/>
  <c r="AG21" i="25"/>
  <c r="Y21" i="25"/>
  <c r="AM20" i="25"/>
  <c r="AL20" i="25"/>
  <c r="AG20" i="25"/>
  <c r="Y20" i="25"/>
  <c r="AM19" i="25"/>
  <c r="AL19" i="25"/>
  <c r="AG19" i="25"/>
  <c r="Y19" i="25"/>
  <c r="AM18" i="25"/>
  <c r="AL18" i="25"/>
  <c r="AG18" i="25"/>
  <c r="Y18" i="25"/>
  <c r="AM17" i="25"/>
  <c r="AL17" i="25"/>
  <c r="AG17" i="25"/>
  <c r="Y17" i="25"/>
  <c r="AM16" i="25"/>
  <c r="AL16" i="25"/>
  <c r="AG16" i="25"/>
  <c r="Y16" i="25"/>
  <c r="AM15" i="25"/>
  <c r="AL15" i="25"/>
  <c r="AG15" i="25"/>
  <c r="Y15" i="25"/>
  <c r="AM14" i="25"/>
  <c r="AL14" i="25"/>
  <c r="AG14" i="25"/>
  <c r="Y14" i="25"/>
  <c r="AM13" i="25"/>
  <c r="AL13" i="25"/>
  <c r="AG13" i="25"/>
  <c r="Y13" i="25"/>
  <c r="AM12" i="25"/>
  <c r="AL12" i="25"/>
  <c r="AG12" i="25"/>
  <c r="Y12" i="25"/>
  <c r="AM11" i="25"/>
  <c r="AL11" i="25"/>
  <c r="AG11" i="25"/>
  <c r="Y11" i="25"/>
  <c r="AM10" i="25"/>
  <c r="AL10" i="25"/>
  <c r="AG10" i="25"/>
  <c r="Y10" i="25"/>
  <c r="AM9" i="25"/>
  <c r="AL9" i="25"/>
  <c r="AG9" i="25"/>
  <c r="Y9" i="25"/>
  <c r="AM8" i="25"/>
  <c r="AL8" i="25"/>
  <c r="AG8" i="25"/>
  <c r="Y8" i="25"/>
  <c r="AM7" i="25"/>
  <c r="AL7" i="25"/>
  <c r="AG7" i="25"/>
  <c r="Y7" i="25"/>
  <c r="AM6" i="25"/>
  <c r="AL6" i="25"/>
  <c r="AG6" i="25"/>
  <c r="Y6" i="25"/>
  <c r="AM5" i="25"/>
  <c r="AL5" i="25"/>
  <c r="AG5" i="25"/>
  <c r="Y5" i="25"/>
  <c r="AM81" i="24"/>
  <c r="AL81" i="24"/>
  <c r="Z81" i="24"/>
  <c r="AG81" i="24" s="1"/>
  <c r="AM80" i="24"/>
  <c r="AL80" i="24"/>
  <c r="Z80" i="24"/>
  <c r="AG80" i="24" s="1"/>
  <c r="AM79" i="24"/>
  <c r="AL79" i="24"/>
  <c r="Z79" i="24"/>
  <c r="AG79" i="24" s="1"/>
  <c r="AM77" i="24"/>
  <c r="AL77" i="24"/>
  <c r="AG77" i="24"/>
  <c r="Y77" i="24"/>
  <c r="AM76" i="24"/>
  <c r="AL76" i="24"/>
  <c r="AG76" i="24"/>
  <c r="Y76" i="24"/>
  <c r="AM75" i="24"/>
  <c r="AL75" i="24"/>
  <c r="AG75" i="24"/>
  <c r="Y75" i="24"/>
  <c r="AM73" i="24"/>
  <c r="AL73" i="24"/>
  <c r="AG73" i="24"/>
  <c r="Y73" i="24"/>
  <c r="AM72" i="24"/>
  <c r="AL72" i="24"/>
  <c r="AG72" i="24"/>
  <c r="Y72" i="24"/>
  <c r="AM71" i="24"/>
  <c r="AL71" i="24"/>
  <c r="AG71" i="24"/>
  <c r="Y71" i="24"/>
  <c r="AM70" i="24"/>
  <c r="AL70" i="24"/>
  <c r="AG70" i="24"/>
  <c r="Y70" i="24"/>
  <c r="AM69" i="24"/>
  <c r="AL69" i="24"/>
  <c r="AG69" i="24"/>
  <c r="Y69" i="24"/>
  <c r="AG68" i="24"/>
  <c r="Y68" i="24"/>
  <c r="AG67" i="24"/>
  <c r="Y67" i="24"/>
  <c r="AG66" i="24"/>
  <c r="Y66" i="24"/>
  <c r="AG64" i="24"/>
  <c r="W64" i="24"/>
  <c r="AG63" i="24"/>
  <c r="W63" i="24"/>
  <c r="AG62" i="24"/>
  <c r="W62" i="24"/>
  <c r="AG61" i="24"/>
  <c r="W61" i="24"/>
  <c r="AG60" i="24"/>
  <c r="AM59" i="24"/>
  <c r="AG59" i="24"/>
  <c r="Y59" i="24"/>
  <c r="AM58" i="24"/>
  <c r="AG58" i="24"/>
  <c r="Y58" i="24"/>
  <c r="AM57" i="24"/>
  <c r="AG57" i="24"/>
  <c r="Y57" i="24"/>
  <c r="AM56" i="24"/>
  <c r="AG56" i="24"/>
  <c r="Y56" i="24"/>
  <c r="AM55" i="24"/>
  <c r="AG55" i="24"/>
  <c r="Y55" i="24"/>
  <c r="AM54" i="24"/>
  <c r="AG54" i="24"/>
  <c r="Y54" i="24"/>
  <c r="AM53" i="24"/>
  <c r="AG53" i="24"/>
  <c r="Y53" i="24"/>
  <c r="AM52" i="24"/>
  <c r="AG52" i="24"/>
  <c r="Y52" i="24"/>
  <c r="AM51" i="24"/>
  <c r="AG51" i="24"/>
  <c r="Y51" i="24"/>
  <c r="AM50" i="24"/>
  <c r="AG50" i="24"/>
  <c r="Y50" i="24"/>
  <c r="AM49" i="24"/>
  <c r="AG49" i="24"/>
  <c r="Y49" i="24"/>
  <c r="AM48" i="24"/>
  <c r="AG48" i="24"/>
  <c r="Y48" i="24"/>
  <c r="AM47" i="24"/>
  <c r="AG47" i="24"/>
  <c r="Y47" i="24"/>
  <c r="AM46" i="24"/>
  <c r="AG46" i="24"/>
  <c r="Y46" i="24"/>
  <c r="AM45" i="24"/>
  <c r="AG45" i="24"/>
  <c r="Y45" i="24"/>
  <c r="AM44" i="24"/>
  <c r="AG44" i="24"/>
  <c r="Y44" i="24"/>
  <c r="AM43" i="24"/>
  <c r="AG43" i="24"/>
  <c r="Y43" i="24"/>
  <c r="AM42" i="24"/>
  <c r="AG42" i="24"/>
  <c r="Y42" i="24"/>
  <c r="AM41" i="24"/>
  <c r="AG41" i="24"/>
  <c r="Y41" i="24"/>
  <c r="AM40" i="24"/>
  <c r="AG40" i="24"/>
  <c r="Y40" i="24"/>
  <c r="AM39" i="24"/>
  <c r="AG39" i="24"/>
  <c r="Y39" i="24"/>
  <c r="AM38" i="24"/>
  <c r="AG38" i="24"/>
  <c r="Y38" i="24"/>
  <c r="AM37" i="24"/>
  <c r="AG37" i="24"/>
  <c r="Y37" i="24"/>
  <c r="AM36" i="24"/>
  <c r="AG36" i="24"/>
  <c r="Y36" i="24"/>
  <c r="AM35" i="24"/>
  <c r="AG35" i="24"/>
  <c r="Y35" i="24"/>
  <c r="AM34" i="24"/>
  <c r="AG34" i="24"/>
  <c r="Y34" i="24"/>
  <c r="AM33" i="24"/>
  <c r="AG33" i="24"/>
  <c r="Y33" i="24"/>
  <c r="AM32" i="24"/>
  <c r="AG32" i="24"/>
  <c r="Y32" i="24"/>
  <c r="AM31" i="24"/>
  <c r="AG31" i="24"/>
  <c r="Y31" i="24"/>
  <c r="AM30" i="24"/>
  <c r="AG30" i="24"/>
  <c r="Y30" i="24"/>
  <c r="AM29" i="24"/>
  <c r="AG29" i="24"/>
  <c r="Y29" i="24"/>
  <c r="AM28" i="24"/>
  <c r="AG28" i="24"/>
  <c r="Y28" i="24"/>
  <c r="AM27" i="24"/>
  <c r="AG27" i="24"/>
  <c r="Y27" i="24"/>
  <c r="AM26" i="24"/>
  <c r="AG26" i="24"/>
  <c r="Y26" i="24"/>
  <c r="AM25" i="24"/>
  <c r="AG25" i="24"/>
  <c r="Y25" i="24"/>
  <c r="AM24" i="24"/>
  <c r="AG24" i="24"/>
  <c r="Y24" i="24"/>
  <c r="AM23" i="24"/>
  <c r="AG23" i="24"/>
  <c r="Y23" i="24"/>
  <c r="AM22" i="24"/>
  <c r="AG22" i="24"/>
  <c r="Y22" i="24"/>
  <c r="AM21" i="24"/>
  <c r="AG21" i="24"/>
  <c r="Y21" i="24"/>
  <c r="AM20" i="24"/>
  <c r="AG20" i="24"/>
  <c r="Y20" i="24"/>
  <c r="AM19" i="24"/>
  <c r="AG19" i="24"/>
  <c r="Y19" i="24"/>
  <c r="AM18" i="24"/>
  <c r="AG18" i="24"/>
  <c r="Y18" i="24"/>
  <c r="AM17" i="24"/>
  <c r="AG17" i="24"/>
  <c r="Y17" i="24"/>
  <c r="AM16" i="24"/>
  <c r="AG16" i="24"/>
  <c r="Y16" i="24"/>
  <c r="AM15" i="24"/>
  <c r="AG15" i="24"/>
  <c r="Y15" i="24"/>
  <c r="AM14" i="24"/>
  <c r="AG14" i="24"/>
  <c r="Y14" i="24"/>
  <c r="AM13" i="24"/>
  <c r="AG13" i="24"/>
  <c r="Y13" i="24"/>
  <c r="AM12" i="24"/>
  <c r="AG12" i="24"/>
  <c r="Y12" i="24"/>
  <c r="AM11" i="24"/>
  <c r="AG11" i="24"/>
  <c r="Y11" i="24"/>
  <c r="AM10" i="24"/>
  <c r="AG10" i="24"/>
  <c r="Y10" i="24"/>
  <c r="AM9" i="24"/>
  <c r="AG9" i="24"/>
  <c r="Y9" i="24"/>
  <c r="AM8" i="24"/>
  <c r="AG8" i="24"/>
  <c r="Y8" i="24"/>
  <c r="AM7" i="24"/>
  <c r="AG7" i="24"/>
  <c r="Y7" i="24"/>
  <c r="AM6" i="24"/>
  <c r="AG6" i="24"/>
  <c r="Y6" i="24"/>
  <c r="AM5" i="24"/>
  <c r="AG5" i="24"/>
  <c r="Y5" i="24"/>
  <c r="AM84" i="23"/>
  <c r="AL84" i="23"/>
  <c r="Z84" i="23"/>
  <c r="AG84" i="23" s="1"/>
  <c r="AM83" i="23"/>
  <c r="AL83" i="23"/>
  <c r="Z83" i="23"/>
  <c r="AG83" i="23" s="1"/>
  <c r="AM82" i="23"/>
  <c r="AL82" i="23"/>
  <c r="Z82" i="23"/>
  <c r="AG82" i="23" s="1"/>
  <c r="AM81" i="23"/>
  <c r="AL81" i="23"/>
  <c r="Z81" i="23"/>
  <c r="AG81" i="23" s="1"/>
  <c r="AM80" i="23"/>
  <c r="AL80" i="23"/>
  <c r="Z80" i="23"/>
  <c r="AG80" i="23" s="1"/>
  <c r="AM79" i="23"/>
  <c r="AL79" i="23"/>
  <c r="Z79" i="23"/>
  <c r="AG79" i="23" s="1"/>
  <c r="AM77" i="23"/>
  <c r="AL77" i="23"/>
  <c r="AG77" i="23"/>
  <c r="Y77" i="23"/>
  <c r="AM76" i="23"/>
  <c r="AL76" i="23"/>
  <c r="AG76" i="23"/>
  <c r="Y76" i="23"/>
  <c r="AM75" i="23"/>
  <c r="AL75" i="23"/>
  <c r="AG75" i="23"/>
  <c r="Y75" i="23"/>
  <c r="AM73" i="23"/>
  <c r="AL73" i="23"/>
  <c r="AG73" i="23"/>
  <c r="Y73" i="23"/>
  <c r="AM72" i="23"/>
  <c r="AL72" i="23"/>
  <c r="AG72" i="23"/>
  <c r="Y72" i="23"/>
  <c r="AM71" i="23"/>
  <c r="AL71" i="23"/>
  <c r="AG71" i="23"/>
  <c r="Y71" i="23"/>
  <c r="AM70" i="23"/>
  <c r="AL70" i="23"/>
  <c r="AG70" i="23"/>
  <c r="Y70" i="23"/>
  <c r="AM69" i="23"/>
  <c r="AL69" i="23"/>
  <c r="AG69" i="23"/>
  <c r="Y69" i="23"/>
  <c r="AG68" i="23"/>
  <c r="Y68" i="23"/>
  <c r="AG67" i="23"/>
  <c r="Y67" i="23"/>
  <c r="AG66" i="23"/>
  <c r="Y66" i="23"/>
  <c r="AG64" i="23"/>
  <c r="W64" i="23"/>
  <c r="AG63" i="23"/>
  <c r="W63" i="23"/>
  <c r="AG62" i="23"/>
  <c r="W62" i="23"/>
  <c r="AG61" i="23"/>
  <c r="W61" i="23"/>
  <c r="AG60" i="23"/>
  <c r="AM59" i="23"/>
  <c r="AL59" i="23"/>
  <c r="AG59" i="23"/>
  <c r="Y59" i="23"/>
  <c r="AM58" i="23"/>
  <c r="AL58" i="23"/>
  <c r="AG58" i="23"/>
  <c r="Y58" i="23"/>
  <c r="AM57" i="23"/>
  <c r="AL57" i="23"/>
  <c r="AG57" i="23"/>
  <c r="Y57" i="23"/>
  <c r="AM56" i="23"/>
  <c r="AL56" i="23"/>
  <c r="AG56" i="23"/>
  <c r="Y56" i="23"/>
  <c r="AM55" i="23"/>
  <c r="AL55" i="23"/>
  <c r="AG55" i="23"/>
  <c r="Y55" i="23"/>
  <c r="AM54" i="23"/>
  <c r="AL54" i="23"/>
  <c r="AG54" i="23"/>
  <c r="Y54" i="23"/>
  <c r="AM53" i="23"/>
  <c r="AL53" i="23"/>
  <c r="AG53" i="23"/>
  <c r="Y53" i="23"/>
  <c r="AM52" i="23"/>
  <c r="AL52" i="23"/>
  <c r="AG52" i="23"/>
  <c r="Y52" i="23"/>
  <c r="AM51" i="23"/>
  <c r="AL51" i="23"/>
  <c r="AG51" i="23"/>
  <c r="Y51" i="23"/>
  <c r="AM50" i="23"/>
  <c r="AL50" i="23"/>
  <c r="AG50" i="23"/>
  <c r="Y50" i="23"/>
  <c r="AM49" i="23"/>
  <c r="AL49" i="23"/>
  <c r="AG49" i="23"/>
  <c r="AM48" i="23"/>
  <c r="AL48" i="23"/>
  <c r="AG48" i="23"/>
  <c r="AM47" i="23"/>
  <c r="AL47" i="23"/>
  <c r="AG47" i="23"/>
  <c r="AM46" i="23"/>
  <c r="AL46" i="23"/>
  <c r="AG46" i="23"/>
  <c r="AM45" i="23"/>
  <c r="AL45" i="23"/>
  <c r="AG45" i="23"/>
  <c r="AM44" i="23"/>
  <c r="AL44" i="23"/>
  <c r="AG44" i="23"/>
  <c r="Y44" i="23"/>
  <c r="AM43" i="23"/>
  <c r="AL43" i="23"/>
  <c r="AG43" i="23"/>
  <c r="Y43" i="23"/>
  <c r="AM42" i="23"/>
  <c r="AL42" i="23"/>
  <c r="AG42" i="23"/>
  <c r="Y42" i="23"/>
  <c r="AM41" i="23"/>
  <c r="AL41" i="23"/>
  <c r="AG41" i="23"/>
  <c r="Y41" i="23"/>
  <c r="AM40" i="23"/>
  <c r="AL40" i="23"/>
  <c r="AG40" i="23"/>
  <c r="Y40" i="23"/>
  <c r="AM39" i="23"/>
  <c r="AL39" i="23"/>
  <c r="AG39" i="23"/>
  <c r="Y39" i="23"/>
  <c r="AM38" i="23"/>
  <c r="AL38" i="23"/>
  <c r="AG38" i="23"/>
  <c r="Y38" i="23"/>
  <c r="AM37" i="23"/>
  <c r="AL37" i="23"/>
  <c r="AG37" i="23"/>
  <c r="Y37" i="23"/>
  <c r="AM36" i="23"/>
  <c r="AL36" i="23"/>
  <c r="AG36" i="23"/>
  <c r="Y36" i="23"/>
  <c r="AM35" i="23"/>
  <c r="AL35" i="23"/>
  <c r="AG35" i="23"/>
  <c r="Y35" i="23"/>
  <c r="AM34" i="23"/>
  <c r="AL34" i="23"/>
  <c r="AG34" i="23"/>
  <c r="Y34" i="23"/>
  <c r="AM33" i="23"/>
  <c r="AL33" i="23"/>
  <c r="AG33" i="23"/>
  <c r="Y33" i="23"/>
  <c r="AM32" i="23"/>
  <c r="AL32" i="23"/>
  <c r="AG32" i="23"/>
  <c r="Y32" i="23"/>
  <c r="AM31" i="23"/>
  <c r="AL31" i="23"/>
  <c r="AG31" i="23"/>
  <c r="Y31" i="23"/>
  <c r="AM30" i="23"/>
  <c r="AL30" i="23"/>
  <c r="AG30" i="23"/>
  <c r="Y30" i="23"/>
  <c r="AM29" i="23"/>
  <c r="AL29" i="23"/>
  <c r="AG29" i="23"/>
  <c r="Y29" i="23"/>
  <c r="AM28" i="23"/>
  <c r="AL28" i="23"/>
  <c r="AG28" i="23"/>
  <c r="Y28" i="23"/>
  <c r="AM27" i="23"/>
  <c r="AL27" i="23"/>
  <c r="AG27" i="23"/>
  <c r="Y27" i="23"/>
  <c r="AM26" i="23"/>
  <c r="AL26" i="23"/>
  <c r="AG26" i="23"/>
  <c r="Y26" i="23"/>
  <c r="AM25" i="23"/>
  <c r="AL25" i="23"/>
  <c r="AG25" i="23"/>
  <c r="Y25" i="23"/>
  <c r="AM24" i="23"/>
  <c r="AL24" i="23"/>
  <c r="AG24" i="23"/>
  <c r="Y24" i="23"/>
  <c r="AM23" i="23"/>
  <c r="AL23" i="23"/>
  <c r="AG23" i="23"/>
  <c r="Y23" i="23"/>
  <c r="AM22" i="23"/>
  <c r="AL22" i="23"/>
  <c r="AG22" i="23"/>
  <c r="Y22" i="23"/>
  <c r="AM21" i="23"/>
  <c r="AL21" i="23"/>
  <c r="AG21" i="23"/>
  <c r="Y21" i="23"/>
  <c r="AM20" i="23"/>
  <c r="AL20" i="23"/>
  <c r="AG20" i="23"/>
  <c r="Y20" i="23"/>
  <c r="AM19" i="23"/>
  <c r="AL19" i="23"/>
  <c r="AG19" i="23"/>
  <c r="Y19" i="23"/>
  <c r="AM18" i="23"/>
  <c r="AL18" i="23"/>
  <c r="AG18" i="23"/>
  <c r="Y18" i="23"/>
  <c r="AM17" i="23"/>
  <c r="AL17" i="23"/>
  <c r="AG17" i="23"/>
  <c r="Y17" i="23"/>
  <c r="AM16" i="23"/>
  <c r="AL16" i="23"/>
  <c r="AG16" i="23"/>
  <c r="Y16" i="23"/>
  <c r="AM15" i="23"/>
  <c r="AL15" i="23"/>
  <c r="AG15" i="23"/>
  <c r="Y15" i="23"/>
  <c r="AM14" i="23"/>
  <c r="AL14" i="23"/>
  <c r="AG14" i="23"/>
  <c r="Y14" i="23"/>
  <c r="AM13" i="23"/>
  <c r="AL13" i="23"/>
  <c r="AG13" i="23"/>
  <c r="Y13" i="23"/>
  <c r="AM12" i="23"/>
  <c r="AL12" i="23"/>
  <c r="AG12" i="23"/>
  <c r="Y12" i="23"/>
  <c r="AM11" i="23"/>
  <c r="AL11" i="23"/>
  <c r="AG11" i="23"/>
  <c r="Y11" i="23"/>
  <c r="AM10" i="23"/>
  <c r="AL10" i="23"/>
  <c r="AG10" i="23"/>
  <c r="Y10" i="23"/>
  <c r="AM9" i="23"/>
  <c r="AL9" i="23"/>
  <c r="AG9" i="23"/>
  <c r="Y9" i="23"/>
  <c r="AM8" i="23"/>
  <c r="AL8" i="23"/>
  <c r="AG8" i="23"/>
  <c r="Y8" i="23"/>
  <c r="AM7" i="23"/>
  <c r="AL7" i="23"/>
  <c r="AG7" i="23"/>
  <c r="Y7" i="23"/>
  <c r="AM6" i="23"/>
  <c r="AL6" i="23"/>
  <c r="AG6" i="23"/>
  <c r="Y6" i="23"/>
  <c r="AM5" i="23"/>
  <c r="AL5" i="23"/>
  <c r="AG5" i="23"/>
  <c r="Y5" i="23"/>
  <c r="AM84" i="22"/>
  <c r="AL84" i="22"/>
  <c r="Z84" i="22"/>
  <c r="AG84" i="22" s="1"/>
  <c r="AM83" i="22"/>
  <c r="AL83" i="22"/>
  <c r="Z83" i="22"/>
  <c r="AG83" i="22" s="1"/>
  <c r="AM82" i="22"/>
  <c r="AL82" i="22"/>
  <c r="Z82" i="22"/>
  <c r="AG82" i="22" s="1"/>
  <c r="AM81" i="22"/>
  <c r="AL81" i="22"/>
  <c r="Z81" i="22"/>
  <c r="AG81" i="22" s="1"/>
  <c r="AM80" i="22"/>
  <c r="AL80" i="22"/>
  <c r="Z80" i="22"/>
  <c r="AG80" i="22" s="1"/>
  <c r="AM79" i="22"/>
  <c r="AL79" i="22"/>
  <c r="Z79" i="22"/>
  <c r="AG79" i="22" s="1"/>
  <c r="AM77" i="22"/>
  <c r="AL77" i="22"/>
  <c r="AG77" i="22"/>
  <c r="Y77" i="22"/>
  <c r="AM76" i="22"/>
  <c r="AL76" i="22"/>
  <c r="AG76" i="22"/>
  <c r="Y76" i="22"/>
  <c r="AM75" i="22"/>
  <c r="AL75" i="22"/>
  <c r="AG75" i="22"/>
  <c r="Y75" i="22"/>
  <c r="AM73" i="22"/>
  <c r="AL73" i="22"/>
  <c r="AG73" i="22"/>
  <c r="Y73" i="22"/>
  <c r="AM72" i="22"/>
  <c r="AL72" i="22"/>
  <c r="AG72" i="22"/>
  <c r="Y72" i="22"/>
  <c r="AM71" i="22"/>
  <c r="AL71" i="22"/>
  <c r="AG71" i="22"/>
  <c r="Y71" i="22"/>
  <c r="D71" i="22"/>
  <c r="AM70" i="22"/>
  <c r="AL70" i="22"/>
  <c r="AG70" i="22"/>
  <c r="Y70" i="22"/>
  <c r="AM69" i="22"/>
  <c r="AL69" i="22"/>
  <c r="AG69" i="22"/>
  <c r="Y69" i="22"/>
  <c r="AG68" i="22"/>
  <c r="Y68" i="22"/>
  <c r="AG67" i="22"/>
  <c r="Y67" i="22"/>
  <c r="AG66" i="22"/>
  <c r="Y66" i="22"/>
  <c r="AG64" i="22"/>
  <c r="W64" i="22"/>
  <c r="AG63" i="22"/>
  <c r="W63" i="22"/>
  <c r="AG62" i="22"/>
  <c r="W62" i="22"/>
  <c r="AG61" i="22"/>
  <c r="W61" i="22"/>
  <c r="AG60" i="22"/>
  <c r="AM59" i="22"/>
  <c r="AL59" i="22"/>
  <c r="AG59" i="22"/>
  <c r="Y59" i="22"/>
  <c r="AM58" i="22"/>
  <c r="AL58" i="22"/>
  <c r="AG58" i="22"/>
  <c r="Y58" i="22"/>
  <c r="AM57" i="22"/>
  <c r="AL57" i="22"/>
  <c r="AG57" i="22"/>
  <c r="Y57" i="22"/>
  <c r="AM56" i="22"/>
  <c r="AL56" i="22"/>
  <c r="AG56" i="22"/>
  <c r="Y56" i="22"/>
  <c r="AM55" i="22"/>
  <c r="AL55" i="22"/>
  <c r="AG55" i="22"/>
  <c r="Y55" i="22"/>
  <c r="AM54" i="22"/>
  <c r="AL54" i="22"/>
  <c r="AG54" i="22"/>
  <c r="Y54" i="22"/>
  <c r="AM53" i="22"/>
  <c r="AL53" i="22"/>
  <c r="AG53" i="22"/>
  <c r="Y53" i="22"/>
  <c r="AM52" i="22"/>
  <c r="AL52" i="22"/>
  <c r="AG52" i="22"/>
  <c r="Y52" i="22"/>
  <c r="AM51" i="22"/>
  <c r="AL51" i="22"/>
  <c r="AG51" i="22"/>
  <c r="Y51" i="22"/>
  <c r="AM50" i="22"/>
  <c r="AL50" i="22"/>
  <c r="AG50" i="22"/>
  <c r="Y50" i="22"/>
  <c r="AM49" i="22"/>
  <c r="AL49" i="22"/>
  <c r="AG49" i="22"/>
  <c r="Y49" i="22"/>
  <c r="AM48" i="22"/>
  <c r="AL48" i="22"/>
  <c r="AG48" i="22"/>
  <c r="Y48" i="22"/>
  <c r="AM47" i="22"/>
  <c r="AL47" i="22"/>
  <c r="AG47" i="22"/>
  <c r="Y47" i="22"/>
  <c r="AM46" i="22"/>
  <c r="AL46" i="22"/>
  <c r="AG46" i="22"/>
  <c r="Y46" i="22"/>
  <c r="AM45" i="22"/>
  <c r="AL45" i="22"/>
  <c r="AG45" i="22"/>
  <c r="Y45" i="22"/>
  <c r="AM44" i="22"/>
  <c r="AL44" i="22"/>
  <c r="AG44" i="22"/>
  <c r="Y44" i="22"/>
  <c r="AM43" i="22"/>
  <c r="AL43" i="22"/>
  <c r="AG43" i="22"/>
  <c r="Y43" i="22"/>
  <c r="AM42" i="22"/>
  <c r="AL42" i="22"/>
  <c r="AG42" i="22"/>
  <c r="Y42" i="22"/>
  <c r="AM41" i="22"/>
  <c r="AL41" i="22"/>
  <c r="AG41" i="22"/>
  <c r="Y41" i="22"/>
  <c r="AM40" i="22"/>
  <c r="AL40" i="22"/>
  <c r="AG40" i="22"/>
  <c r="Y40" i="22"/>
  <c r="AM39" i="22"/>
  <c r="AL39" i="22"/>
  <c r="AG39" i="22"/>
  <c r="Y39" i="22"/>
  <c r="AM38" i="22"/>
  <c r="AL38" i="22"/>
  <c r="AG38" i="22"/>
  <c r="Y38" i="22"/>
  <c r="AM37" i="22"/>
  <c r="AL37" i="22"/>
  <c r="AG37" i="22"/>
  <c r="Y37" i="22"/>
  <c r="AM36" i="22"/>
  <c r="AL36" i="22"/>
  <c r="AG36" i="22"/>
  <c r="Y36" i="22"/>
  <c r="AM35" i="22"/>
  <c r="AL35" i="22"/>
  <c r="AG35" i="22"/>
  <c r="Y35" i="22"/>
  <c r="AM34" i="22"/>
  <c r="AL34" i="22"/>
  <c r="AG34" i="22"/>
  <c r="Y34" i="22"/>
  <c r="AM33" i="22"/>
  <c r="AL33" i="22"/>
  <c r="AG33" i="22"/>
  <c r="Y33" i="22"/>
  <c r="AM32" i="22"/>
  <c r="AL32" i="22"/>
  <c r="AG32" i="22"/>
  <c r="Y32" i="22"/>
  <c r="AM31" i="22"/>
  <c r="AL31" i="22"/>
  <c r="AG31" i="22"/>
  <c r="Y31" i="22"/>
  <c r="AM30" i="22"/>
  <c r="AL30" i="22"/>
  <c r="AG30" i="22"/>
  <c r="Y30" i="22"/>
  <c r="AM29" i="22"/>
  <c r="AL29" i="22"/>
  <c r="AG29" i="22"/>
  <c r="Y29" i="22"/>
  <c r="AM28" i="22"/>
  <c r="AL28" i="22"/>
  <c r="AG28" i="22"/>
  <c r="Y28" i="22"/>
  <c r="AM27" i="22"/>
  <c r="AL27" i="22"/>
  <c r="AG27" i="22"/>
  <c r="Y27" i="22"/>
  <c r="AM26" i="22"/>
  <c r="AL26" i="22"/>
  <c r="AG26" i="22"/>
  <c r="Y26" i="22"/>
  <c r="AM25" i="22"/>
  <c r="AL25" i="22"/>
  <c r="AG25" i="22"/>
  <c r="Y25" i="22"/>
  <c r="AM24" i="22"/>
  <c r="AL24" i="22"/>
  <c r="AG24" i="22"/>
  <c r="Y24" i="22"/>
  <c r="AM23" i="22"/>
  <c r="AL23" i="22"/>
  <c r="AG23" i="22"/>
  <c r="Y23" i="22"/>
  <c r="AM22" i="22"/>
  <c r="AL22" i="22"/>
  <c r="AG22" i="22"/>
  <c r="Y22" i="22"/>
  <c r="AM21" i="22"/>
  <c r="AL21" i="22"/>
  <c r="AG21" i="22"/>
  <c r="Y21" i="22"/>
  <c r="AM20" i="22"/>
  <c r="AL20" i="22"/>
  <c r="AG20" i="22"/>
  <c r="Y20" i="22"/>
  <c r="AM19" i="22"/>
  <c r="AL19" i="22"/>
  <c r="AG19" i="22"/>
  <c r="Y19" i="22"/>
  <c r="AM18" i="22"/>
  <c r="AL18" i="22"/>
  <c r="AG18" i="22"/>
  <c r="Y18" i="22"/>
  <c r="AM17" i="22"/>
  <c r="AL17" i="22"/>
  <c r="AG17" i="22"/>
  <c r="Y17" i="22"/>
  <c r="AM16" i="22"/>
  <c r="AL16" i="22"/>
  <c r="AG16" i="22"/>
  <c r="Y16" i="22"/>
  <c r="AM15" i="22"/>
  <c r="AL15" i="22"/>
  <c r="AG15" i="22"/>
  <c r="Y15" i="22"/>
  <c r="AM14" i="22"/>
  <c r="AL14" i="22"/>
  <c r="AG14" i="22"/>
  <c r="Y14" i="22"/>
  <c r="AM13" i="22"/>
  <c r="AL13" i="22"/>
  <c r="AG13" i="22"/>
  <c r="Y13" i="22"/>
  <c r="AM12" i="22"/>
  <c r="AL12" i="22"/>
  <c r="AG12" i="22"/>
  <c r="Y12" i="22"/>
  <c r="AM11" i="22"/>
  <c r="AL11" i="22"/>
  <c r="AG11" i="22"/>
  <c r="Y11" i="22"/>
  <c r="AM10" i="22"/>
  <c r="AL10" i="22"/>
  <c r="AG10" i="22"/>
  <c r="Y10" i="22"/>
  <c r="AM9" i="22"/>
  <c r="AL9" i="22"/>
  <c r="AG9" i="22"/>
  <c r="Y9" i="22"/>
  <c r="AM8" i="22"/>
  <c r="AL8" i="22"/>
  <c r="AG8" i="22"/>
  <c r="Y8" i="22"/>
  <c r="AM7" i="22"/>
  <c r="AL7" i="22"/>
  <c r="AG7" i="22"/>
  <c r="Y7" i="22"/>
  <c r="AM6" i="22"/>
  <c r="AL6" i="22"/>
  <c r="AG6" i="22"/>
  <c r="Y6" i="22"/>
  <c r="AM5" i="22"/>
  <c r="AL5" i="22"/>
  <c r="AG5" i="22"/>
  <c r="Y5" i="22"/>
  <c r="D86" i="21"/>
  <c r="AM84" i="21"/>
  <c r="AL84" i="21"/>
  <c r="Z84" i="21"/>
  <c r="AG84" i="21" s="1"/>
  <c r="AM83" i="21"/>
  <c r="AL83" i="21"/>
  <c r="Z83" i="21"/>
  <c r="AG83" i="21" s="1"/>
  <c r="AM82" i="21"/>
  <c r="AL82" i="21"/>
  <c r="Z82" i="21"/>
  <c r="AG82" i="21" s="1"/>
  <c r="AM81" i="21"/>
  <c r="AL81" i="21"/>
  <c r="Z81" i="21"/>
  <c r="AG81" i="21" s="1"/>
  <c r="AM80" i="21"/>
  <c r="AL80" i="21"/>
  <c r="Z80" i="21"/>
  <c r="AG80" i="21" s="1"/>
  <c r="AM79" i="21"/>
  <c r="AL79" i="21"/>
  <c r="Z79" i="21"/>
  <c r="AG79" i="21" s="1"/>
  <c r="AM77" i="21"/>
  <c r="AL77" i="21"/>
  <c r="AG77" i="21"/>
  <c r="Y77" i="21"/>
  <c r="AM76" i="21"/>
  <c r="AL76" i="21"/>
  <c r="AG76" i="21"/>
  <c r="Y76" i="21"/>
  <c r="AM75" i="21"/>
  <c r="AL75" i="21"/>
  <c r="AG75" i="21"/>
  <c r="Y75" i="21"/>
  <c r="AM73" i="21"/>
  <c r="AL73" i="21"/>
  <c r="AG73" i="21"/>
  <c r="Y73" i="21"/>
  <c r="AM72" i="21"/>
  <c r="AL72" i="21"/>
  <c r="AG72" i="21"/>
  <c r="Y72" i="21"/>
  <c r="AM71" i="21"/>
  <c r="AL71" i="21"/>
  <c r="AG71" i="21"/>
  <c r="Y71" i="21"/>
  <c r="AM70" i="21"/>
  <c r="AL70" i="21"/>
  <c r="AG70" i="21"/>
  <c r="Y70" i="21"/>
  <c r="AM69" i="21"/>
  <c r="AL69" i="21"/>
  <c r="AG69" i="21"/>
  <c r="Y69" i="21"/>
  <c r="AG68" i="21"/>
  <c r="Y68" i="21"/>
  <c r="AG67" i="21"/>
  <c r="Y67" i="21"/>
  <c r="AG66" i="21"/>
  <c r="Y66" i="21"/>
  <c r="AG64" i="21"/>
  <c r="W64" i="21"/>
  <c r="AG63" i="21"/>
  <c r="W63" i="21"/>
  <c r="AG62" i="21"/>
  <c r="W62" i="21"/>
  <c r="AG61" i="21"/>
  <c r="W61" i="21"/>
  <c r="AG60" i="21"/>
  <c r="AM59" i="21"/>
  <c r="AL59" i="21"/>
  <c r="AG59" i="21"/>
  <c r="Y59" i="21"/>
  <c r="AM58" i="21"/>
  <c r="AL58" i="21"/>
  <c r="AG58" i="21"/>
  <c r="Y58" i="21"/>
  <c r="AM57" i="21"/>
  <c r="AL57" i="21"/>
  <c r="AG57" i="21"/>
  <c r="Y57" i="21"/>
  <c r="AM56" i="21"/>
  <c r="AL56" i="21"/>
  <c r="AG56" i="21"/>
  <c r="Y56" i="21"/>
  <c r="AM55" i="21"/>
  <c r="AL55" i="21"/>
  <c r="AG55" i="21"/>
  <c r="Y55" i="21"/>
  <c r="AM54" i="21"/>
  <c r="AL54" i="21"/>
  <c r="AG54" i="21"/>
  <c r="Y54" i="21"/>
  <c r="AM53" i="21"/>
  <c r="AL53" i="21"/>
  <c r="AG53" i="21"/>
  <c r="Y53" i="21"/>
  <c r="AM52" i="21"/>
  <c r="AL52" i="21"/>
  <c r="AG52" i="21"/>
  <c r="Y52" i="21"/>
  <c r="AM51" i="21"/>
  <c r="AL51" i="21"/>
  <c r="AG51" i="21"/>
  <c r="Y51" i="21"/>
  <c r="AM50" i="21"/>
  <c r="AL50" i="21"/>
  <c r="AG50" i="21"/>
  <c r="Y50" i="21"/>
  <c r="AM49" i="21"/>
  <c r="AL49" i="21"/>
  <c r="AG49" i="21"/>
  <c r="Y49" i="21"/>
  <c r="AM48" i="21"/>
  <c r="AL48" i="21"/>
  <c r="AG48" i="21"/>
  <c r="Y48" i="21"/>
  <c r="AM47" i="21"/>
  <c r="AL47" i="21"/>
  <c r="AG47" i="21"/>
  <c r="Y47" i="21"/>
  <c r="AM46" i="21"/>
  <c r="AL46" i="21"/>
  <c r="AG46" i="21"/>
  <c r="Y46" i="21"/>
  <c r="AM45" i="21"/>
  <c r="AL45" i="21"/>
  <c r="AG45" i="21"/>
  <c r="Y45" i="21"/>
  <c r="AM44" i="21"/>
  <c r="AL44" i="21"/>
  <c r="AG44" i="21"/>
  <c r="Y44" i="21"/>
  <c r="AM43" i="21"/>
  <c r="AL43" i="21"/>
  <c r="AG43" i="21"/>
  <c r="Y43" i="21"/>
  <c r="AM42" i="21"/>
  <c r="AL42" i="21"/>
  <c r="AG42" i="21"/>
  <c r="Y42" i="21"/>
  <c r="AM41" i="21"/>
  <c r="AL41" i="21"/>
  <c r="AG41" i="21"/>
  <c r="Y41" i="21"/>
  <c r="AM40" i="21"/>
  <c r="AL40" i="21"/>
  <c r="AG40" i="21"/>
  <c r="Y40" i="21"/>
  <c r="AM39" i="21"/>
  <c r="AL39" i="21"/>
  <c r="AG39" i="21"/>
  <c r="Y39" i="21"/>
  <c r="AM38" i="21"/>
  <c r="AL38" i="21"/>
  <c r="AG38" i="21"/>
  <c r="Y38" i="21"/>
  <c r="AM37" i="21"/>
  <c r="AL37" i="21"/>
  <c r="AG37" i="21"/>
  <c r="Y37" i="21"/>
  <c r="AM36" i="21"/>
  <c r="AL36" i="21"/>
  <c r="AG36" i="21"/>
  <c r="Y36" i="21"/>
  <c r="AM35" i="21"/>
  <c r="AL35" i="21"/>
  <c r="AG35" i="21"/>
  <c r="Y35" i="21"/>
  <c r="AM34" i="21"/>
  <c r="AL34" i="21"/>
  <c r="AG34" i="21"/>
  <c r="Y34" i="21"/>
  <c r="AM33" i="21"/>
  <c r="AL33" i="21"/>
  <c r="AG33" i="21"/>
  <c r="Y33" i="21"/>
  <c r="AM32" i="21"/>
  <c r="AL32" i="21"/>
  <c r="AG32" i="21"/>
  <c r="Y32" i="21"/>
  <c r="AM31" i="21"/>
  <c r="AL31" i="21"/>
  <c r="AG31" i="21"/>
  <c r="Y31" i="21"/>
  <c r="AM30" i="21"/>
  <c r="AL30" i="21"/>
  <c r="AG30" i="21"/>
  <c r="Y30" i="21"/>
  <c r="AM29" i="21"/>
  <c r="AL29" i="21"/>
  <c r="AG29" i="21"/>
  <c r="Y29" i="21"/>
  <c r="AM28" i="21"/>
  <c r="AL28" i="21"/>
  <c r="AG28" i="21"/>
  <c r="Y28" i="21"/>
  <c r="AM27" i="21"/>
  <c r="AL27" i="21"/>
  <c r="AG27" i="21"/>
  <c r="Y27" i="21"/>
  <c r="AM26" i="21"/>
  <c r="AL26" i="21"/>
  <c r="AG26" i="21"/>
  <c r="Y26" i="21"/>
  <c r="AM25" i="21"/>
  <c r="AL25" i="21"/>
  <c r="AG25" i="21"/>
  <c r="Y25" i="21"/>
  <c r="AM24" i="21"/>
  <c r="AL24" i="21"/>
  <c r="AG24" i="21"/>
  <c r="Y24" i="21"/>
  <c r="AM23" i="21"/>
  <c r="AL23" i="21"/>
  <c r="AG23" i="21"/>
  <c r="Y23" i="21"/>
  <c r="AM22" i="21"/>
  <c r="AL22" i="21"/>
  <c r="AG22" i="21"/>
  <c r="Y22" i="21"/>
  <c r="AM21" i="21"/>
  <c r="AL21" i="21"/>
  <c r="AG21" i="21"/>
  <c r="Y21" i="21"/>
  <c r="AM20" i="21"/>
  <c r="AL20" i="21"/>
  <c r="AG20" i="21"/>
  <c r="Y20" i="21"/>
  <c r="AM19" i="21"/>
  <c r="AL19" i="21"/>
  <c r="AG19" i="21"/>
  <c r="Y19" i="21"/>
  <c r="AM18" i="21"/>
  <c r="AL18" i="21"/>
  <c r="AG18" i="21"/>
  <c r="Y18" i="21"/>
  <c r="AM17" i="21"/>
  <c r="AL17" i="21"/>
  <c r="AG17" i="21"/>
  <c r="Y17" i="21"/>
  <c r="AM16" i="21"/>
  <c r="AL16" i="21"/>
  <c r="AG16" i="21"/>
  <c r="Y16" i="21"/>
  <c r="AM15" i="21"/>
  <c r="AL15" i="21"/>
  <c r="AG15" i="21"/>
  <c r="Y15" i="21"/>
  <c r="AM14" i="21"/>
  <c r="AL14" i="21"/>
  <c r="AG14" i="21"/>
  <c r="Y14" i="21"/>
  <c r="AM13" i="21"/>
  <c r="AL13" i="21"/>
  <c r="AG13" i="21"/>
  <c r="Y13" i="21"/>
  <c r="AM12" i="21"/>
  <c r="AL12" i="21"/>
  <c r="AG12" i="21"/>
  <c r="Y12" i="21"/>
  <c r="AM11" i="21"/>
  <c r="AL11" i="21"/>
  <c r="AG11" i="21"/>
  <c r="Y11" i="21"/>
  <c r="AM10" i="21"/>
  <c r="AL10" i="21"/>
  <c r="AG10" i="21"/>
  <c r="Y10" i="21"/>
  <c r="AM9" i="21"/>
  <c r="AL9" i="21"/>
  <c r="AG9" i="21"/>
  <c r="Y9" i="21"/>
  <c r="AM8" i="21"/>
  <c r="AL8" i="21"/>
  <c r="AG8" i="21"/>
  <c r="Y8" i="21"/>
  <c r="AM7" i="21"/>
  <c r="AL7" i="21"/>
  <c r="AG7" i="21"/>
  <c r="Y7" i="21"/>
  <c r="AM6" i="21"/>
  <c r="AL6" i="21"/>
  <c r="AG6" i="21"/>
  <c r="Y6" i="21"/>
  <c r="AM5" i="21"/>
  <c r="AL5" i="21"/>
  <c r="AG5" i="21"/>
  <c r="Y5" i="21"/>
  <c r="AM84" i="20"/>
  <c r="AL84" i="20"/>
  <c r="Z84" i="20"/>
  <c r="AG84" i="20" s="1"/>
  <c r="AM83" i="20"/>
  <c r="AL83" i="20"/>
  <c r="Z83" i="20"/>
  <c r="AG83" i="20" s="1"/>
  <c r="AM82" i="20"/>
  <c r="AL82" i="20"/>
  <c r="Z82" i="20"/>
  <c r="AG82" i="20" s="1"/>
  <c r="AM81" i="20"/>
  <c r="AL81" i="20"/>
  <c r="Z81" i="20"/>
  <c r="AG81" i="20" s="1"/>
  <c r="AM80" i="20"/>
  <c r="AL80" i="20"/>
  <c r="Z80" i="20"/>
  <c r="AG80" i="20" s="1"/>
  <c r="AM79" i="20"/>
  <c r="AL79" i="20"/>
  <c r="Z79" i="20"/>
  <c r="AG79" i="20" s="1"/>
  <c r="AM77" i="20"/>
  <c r="AL77" i="20"/>
  <c r="AG77" i="20"/>
  <c r="Y77" i="20"/>
  <c r="AM76" i="20"/>
  <c r="AL76" i="20"/>
  <c r="AG76" i="20"/>
  <c r="Y76" i="20"/>
  <c r="AM75" i="20"/>
  <c r="AL75" i="20"/>
  <c r="AG75" i="20"/>
  <c r="Y75" i="20"/>
  <c r="AM73" i="20"/>
  <c r="AL73" i="20"/>
  <c r="AG73" i="20"/>
  <c r="Y73" i="20"/>
  <c r="AM72" i="20"/>
  <c r="AL72" i="20"/>
  <c r="AG72" i="20"/>
  <c r="Y72" i="20"/>
  <c r="AM71" i="20"/>
  <c r="AL71" i="20"/>
  <c r="AG71" i="20"/>
  <c r="Y71" i="20"/>
  <c r="AM70" i="20"/>
  <c r="AL70" i="20"/>
  <c r="AG70" i="20"/>
  <c r="Y70" i="20"/>
  <c r="AM69" i="20"/>
  <c r="AL69" i="20"/>
  <c r="AG69" i="20"/>
  <c r="Y69" i="20"/>
  <c r="AG68" i="20"/>
  <c r="Y68" i="20"/>
  <c r="AG67" i="20"/>
  <c r="Y67" i="20"/>
  <c r="AG66" i="20"/>
  <c r="Y66" i="20"/>
  <c r="AG64" i="20"/>
  <c r="W64" i="20"/>
  <c r="AG63" i="20"/>
  <c r="W63" i="20"/>
  <c r="AG62" i="20"/>
  <c r="W62" i="20"/>
  <c r="AG61" i="20"/>
  <c r="W61" i="20"/>
  <c r="AG60" i="20"/>
  <c r="AM59" i="20"/>
  <c r="AL59" i="20"/>
  <c r="AG59" i="20"/>
  <c r="Y59" i="20"/>
  <c r="AM58" i="20"/>
  <c r="AL58" i="20"/>
  <c r="AG58" i="20"/>
  <c r="Y58" i="20"/>
  <c r="AM57" i="20"/>
  <c r="AL57" i="20"/>
  <c r="AG57" i="20"/>
  <c r="Y57" i="20"/>
  <c r="AM56" i="20"/>
  <c r="AL56" i="20"/>
  <c r="AG56" i="20"/>
  <c r="Y56" i="20"/>
  <c r="AM55" i="20"/>
  <c r="AL55" i="20"/>
  <c r="AG55" i="20"/>
  <c r="Y55" i="20"/>
  <c r="AM54" i="20"/>
  <c r="AL54" i="20"/>
  <c r="AG54" i="20"/>
  <c r="Y54" i="20"/>
  <c r="AM53" i="20"/>
  <c r="AL53" i="20"/>
  <c r="AG53" i="20"/>
  <c r="Y53" i="20"/>
  <c r="AM52" i="20"/>
  <c r="AL52" i="20"/>
  <c r="AG52" i="20"/>
  <c r="Y52" i="20"/>
  <c r="AM51" i="20"/>
  <c r="AL51" i="20"/>
  <c r="AG51" i="20"/>
  <c r="Y51" i="20"/>
  <c r="AM50" i="20"/>
  <c r="AL50" i="20"/>
  <c r="AG50" i="20"/>
  <c r="Y50" i="20"/>
  <c r="G50" i="20"/>
  <c r="Q50" i="20" s="1"/>
  <c r="AM49" i="20"/>
  <c r="AL49" i="20"/>
  <c r="AG49" i="20"/>
  <c r="Y49" i="20"/>
  <c r="AM48" i="20"/>
  <c r="AL48" i="20"/>
  <c r="AG48" i="20"/>
  <c r="Y48" i="20"/>
  <c r="AM47" i="20"/>
  <c r="AL47" i="20"/>
  <c r="AG47" i="20"/>
  <c r="Y47" i="20"/>
  <c r="AM46" i="20"/>
  <c r="AL46" i="20"/>
  <c r="AG46" i="20"/>
  <c r="Y46" i="20"/>
  <c r="AM45" i="20"/>
  <c r="AL45" i="20"/>
  <c r="AG45" i="20"/>
  <c r="Y45" i="20"/>
  <c r="AM44" i="20"/>
  <c r="AL44" i="20"/>
  <c r="AG44" i="20"/>
  <c r="Y44" i="20"/>
  <c r="AM43" i="20"/>
  <c r="AL43" i="20"/>
  <c r="AG43" i="20"/>
  <c r="Y43" i="20"/>
  <c r="AM42" i="20"/>
  <c r="AL42" i="20"/>
  <c r="AG42" i="20"/>
  <c r="Y42" i="20"/>
  <c r="AM41" i="20"/>
  <c r="AL41" i="20"/>
  <c r="AG41" i="20"/>
  <c r="Y41" i="20"/>
  <c r="AM40" i="20"/>
  <c r="AL40" i="20"/>
  <c r="AG40" i="20"/>
  <c r="Y40" i="20"/>
  <c r="AM39" i="20"/>
  <c r="AL39" i="20"/>
  <c r="AG39" i="20"/>
  <c r="Y39" i="20"/>
  <c r="AM38" i="20"/>
  <c r="AL38" i="20"/>
  <c r="AG38" i="20"/>
  <c r="Y38" i="20"/>
  <c r="AM37" i="20"/>
  <c r="AL37" i="20"/>
  <c r="AG37" i="20"/>
  <c r="Y37" i="20"/>
  <c r="AM36" i="20"/>
  <c r="AL36" i="20"/>
  <c r="AG36" i="20"/>
  <c r="Y36" i="20"/>
  <c r="AM35" i="20"/>
  <c r="AL35" i="20"/>
  <c r="AG35" i="20"/>
  <c r="Y35" i="20"/>
  <c r="AM34" i="20"/>
  <c r="AL34" i="20"/>
  <c r="AG34" i="20"/>
  <c r="Y34" i="20"/>
  <c r="AM33" i="20"/>
  <c r="AL33" i="20"/>
  <c r="AG33" i="20"/>
  <c r="Y33" i="20"/>
  <c r="AM32" i="20"/>
  <c r="AL32" i="20"/>
  <c r="AG32" i="20"/>
  <c r="Y32" i="20"/>
  <c r="AM31" i="20"/>
  <c r="AL31" i="20"/>
  <c r="AG31" i="20"/>
  <c r="Y31" i="20"/>
  <c r="AM30" i="20"/>
  <c r="AL30" i="20"/>
  <c r="AG30" i="20"/>
  <c r="Y30" i="20"/>
  <c r="AM29" i="20"/>
  <c r="AL29" i="20"/>
  <c r="AG29" i="20"/>
  <c r="Y29" i="20"/>
  <c r="AM28" i="20"/>
  <c r="AL28" i="20"/>
  <c r="AG28" i="20"/>
  <c r="Y28" i="20"/>
  <c r="AM27" i="20"/>
  <c r="AL27" i="20"/>
  <c r="AG27" i="20"/>
  <c r="Y27" i="20"/>
  <c r="AM26" i="20"/>
  <c r="AL26" i="20"/>
  <c r="AG26" i="20"/>
  <c r="Y26" i="20"/>
  <c r="AM25" i="20"/>
  <c r="AL25" i="20"/>
  <c r="AG25" i="20"/>
  <c r="Y25" i="20"/>
  <c r="AM24" i="20"/>
  <c r="AL24" i="20"/>
  <c r="AG24" i="20"/>
  <c r="Y24" i="20"/>
  <c r="AM23" i="20"/>
  <c r="AL23" i="20"/>
  <c r="AG23" i="20"/>
  <c r="Y23" i="20"/>
  <c r="AM22" i="20"/>
  <c r="AL22" i="20"/>
  <c r="AG22" i="20"/>
  <c r="Y22" i="20"/>
  <c r="AM21" i="20"/>
  <c r="AL21" i="20"/>
  <c r="AG21" i="20"/>
  <c r="Y21" i="20"/>
  <c r="AM20" i="20"/>
  <c r="AL20" i="20"/>
  <c r="AG20" i="20"/>
  <c r="Y20" i="20"/>
  <c r="AM19" i="20"/>
  <c r="AL19" i="20"/>
  <c r="AG19" i="20"/>
  <c r="Y19" i="20"/>
  <c r="AM18" i="20"/>
  <c r="AL18" i="20"/>
  <c r="AG18" i="20"/>
  <c r="Y18" i="20"/>
  <c r="AM17" i="20"/>
  <c r="AL17" i="20"/>
  <c r="AG17" i="20"/>
  <c r="Y17" i="20"/>
  <c r="AM16" i="20"/>
  <c r="AL16" i="20"/>
  <c r="AG16" i="20"/>
  <c r="Y16" i="20"/>
  <c r="AM15" i="20"/>
  <c r="AL15" i="20"/>
  <c r="AG15" i="20"/>
  <c r="Y15" i="20"/>
  <c r="AM14" i="20"/>
  <c r="AL14" i="20"/>
  <c r="AG14" i="20"/>
  <c r="Y14" i="20"/>
  <c r="AM13" i="20"/>
  <c r="AL13" i="20"/>
  <c r="AG13" i="20"/>
  <c r="Y13" i="20"/>
  <c r="AM12" i="20"/>
  <c r="AL12" i="20"/>
  <c r="AG12" i="20"/>
  <c r="Y12" i="20"/>
  <c r="AM11" i="20"/>
  <c r="AL11" i="20"/>
  <c r="AG11" i="20"/>
  <c r="Y11" i="20"/>
  <c r="AM10" i="20"/>
  <c r="AL10" i="20"/>
  <c r="AG10" i="20"/>
  <c r="Y10" i="20"/>
  <c r="AM9" i="20"/>
  <c r="AL9" i="20"/>
  <c r="AG9" i="20"/>
  <c r="Y9" i="20"/>
  <c r="AM8" i="20"/>
  <c r="AL8" i="20"/>
  <c r="AG8" i="20"/>
  <c r="Y8" i="20"/>
  <c r="AM7" i="20"/>
  <c r="AL7" i="20"/>
  <c r="AG7" i="20"/>
  <c r="Y7" i="20"/>
  <c r="AM6" i="20"/>
  <c r="AL6" i="20"/>
  <c r="AG6" i="20"/>
  <c r="Y6" i="20"/>
  <c r="AM5" i="20"/>
  <c r="AL5" i="20"/>
  <c r="AG5" i="20"/>
  <c r="Y5" i="20"/>
  <c r="D103" i="19"/>
  <c r="D102" i="19"/>
  <c r="D101" i="19"/>
  <c r="D100" i="19"/>
  <c r="D99" i="19"/>
  <c r="D98" i="19"/>
  <c r="AM84" i="19"/>
  <c r="AL84" i="19"/>
  <c r="Z84" i="19"/>
  <c r="AG84" i="19" s="1"/>
  <c r="AM83" i="19"/>
  <c r="AL83" i="19"/>
  <c r="Z83" i="19"/>
  <c r="AG83" i="19" s="1"/>
  <c r="AM82" i="19"/>
  <c r="AL82" i="19"/>
  <c r="Z82" i="19"/>
  <c r="AG82" i="19" s="1"/>
  <c r="AM81" i="19"/>
  <c r="AL81" i="19"/>
  <c r="Z81" i="19"/>
  <c r="AG81" i="19" s="1"/>
  <c r="AM80" i="19"/>
  <c r="AL80" i="19"/>
  <c r="Z80" i="19"/>
  <c r="AG80" i="19" s="1"/>
  <c r="AM79" i="19"/>
  <c r="AL79" i="19"/>
  <c r="Z79" i="19"/>
  <c r="AG79" i="19" s="1"/>
  <c r="AM77" i="19"/>
  <c r="AL77" i="19"/>
  <c r="AG77" i="19"/>
  <c r="Y77" i="19"/>
  <c r="AM76" i="19"/>
  <c r="AL76" i="19"/>
  <c r="AG76" i="19"/>
  <c r="Y76" i="19"/>
  <c r="AM75" i="19"/>
  <c r="AL75" i="19"/>
  <c r="AG75" i="19"/>
  <c r="Y75" i="19"/>
  <c r="AM73" i="19"/>
  <c r="AL73" i="19"/>
  <c r="AG73" i="19"/>
  <c r="Y73" i="19"/>
  <c r="AM72" i="19"/>
  <c r="AL72" i="19"/>
  <c r="AG72" i="19"/>
  <c r="Y72" i="19"/>
  <c r="AM71" i="19"/>
  <c r="AL71" i="19"/>
  <c r="AG71" i="19"/>
  <c r="Y71" i="19"/>
  <c r="AM70" i="19"/>
  <c r="AL70" i="19"/>
  <c r="AG70" i="19"/>
  <c r="Y70" i="19"/>
  <c r="AM69" i="19"/>
  <c r="AL69" i="19"/>
  <c r="AG69" i="19"/>
  <c r="Y69" i="19"/>
  <c r="AG68" i="19"/>
  <c r="Y68" i="19"/>
  <c r="AG67" i="19"/>
  <c r="Y67" i="19"/>
  <c r="AG66" i="19"/>
  <c r="Y66" i="19"/>
  <c r="AG64" i="19"/>
  <c r="W64" i="19"/>
  <c r="AG63" i="19"/>
  <c r="W63" i="19"/>
  <c r="AG62" i="19"/>
  <c r="W62" i="19"/>
  <c r="Y62" i="19" s="1"/>
  <c r="AG61" i="19"/>
  <c r="W61" i="19"/>
  <c r="AG60" i="19"/>
  <c r="AM59" i="19"/>
  <c r="AL59" i="19"/>
  <c r="AG59" i="19"/>
  <c r="Y59" i="19"/>
  <c r="AM58" i="19"/>
  <c r="AL58" i="19"/>
  <c r="AG58" i="19"/>
  <c r="Y58" i="19"/>
  <c r="AM57" i="19"/>
  <c r="AL57" i="19"/>
  <c r="AG57" i="19"/>
  <c r="Y57" i="19"/>
  <c r="AM56" i="19"/>
  <c r="AL56" i="19"/>
  <c r="AG56" i="19"/>
  <c r="Y56" i="19"/>
  <c r="AM55" i="19"/>
  <c r="AL55" i="19"/>
  <c r="AG55" i="19"/>
  <c r="Y55" i="19"/>
  <c r="AM54" i="19"/>
  <c r="AL54" i="19"/>
  <c r="AG54" i="19"/>
  <c r="Y54" i="19"/>
  <c r="AM53" i="19"/>
  <c r="AL53" i="19"/>
  <c r="AG53" i="19"/>
  <c r="Y53" i="19"/>
  <c r="AM52" i="19"/>
  <c r="AL52" i="19"/>
  <c r="AG52" i="19"/>
  <c r="Y52" i="19"/>
  <c r="AM51" i="19"/>
  <c r="AL51" i="19"/>
  <c r="AG51" i="19"/>
  <c r="Y51" i="19"/>
  <c r="AM50" i="19"/>
  <c r="AL50" i="19"/>
  <c r="AG50" i="19"/>
  <c r="Y50" i="19"/>
  <c r="AM49" i="19"/>
  <c r="AL49" i="19"/>
  <c r="AG49" i="19"/>
  <c r="Y49" i="19"/>
  <c r="AM48" i="19"/>
  <c r="AL48" i="19"/>
  <c r="AG48" i="19"/>
  <c r="Y48" i="19"/>
  <c r="AM47" i="19"/>
  <c r="AL47" i="19"/>
  <c r="AG47" i="19"/>
  <c r="Y47" i="19"/>
  <c r="AM46" i="19"/>
  <c r="AL46" i="19"/>
  <c r="AG46" i="19"/>
  <c r="Y46" i="19"/>
  <c r="AM45" i="19"/>
  <c r="AL45" i="19"/>
  <c r="AG45" i="19"/>
  <c r="Y45" i="19"/>
  <c r="AM44" i="19"/>
  <c r="AL44" i="19"/>
  <c r="AG44" i="19"/>
  <c r="Y44" i="19"/>
  <c r="AM43" i="19"/>
  <c r="AL43" i="19"/>
  <c r="AG43" i="19"/>
  <c r="Y43" i="19"/>
  <c r="AM42" i="19"/>
  <c r="AL42" i="19"/>
  <c r="AG42" i="19"/>
  <c r="Y42" i="19"/>
  <c r="AM41" i="19"/>
  <c r="AL41" i="19"/>
  <c r="AG41" i="19"/>
  <c r="Y41" i="19"/>
  <c r="AM40" i="19"/>
  <c r="AL40" i="19"/>
  <c r="AG40" i="19"/>
  <c r="Y40" i="19"/>
  <c r="AM39" i="19"/>
  <c r="AL39" i="19"/>
  <c r="AG39" i="19"/>
  <c r="Y39" i="19"/>
  <c r="AM38" i="19"/>
  <c r="AL38" i="19"/>
  <c r="AG38" i="19"/>
  <c r="Y38" i="19"/>
  <c r="AM37" i="19"/>
  <c r="AL37" i="19"/>
  <c r="AG37" i="19"/>
  <c r="Y37" i="19"/>
  <c r="AM36" i="19"/>
  <c r="AL36" i="19"/>
  <c r="AG36" i="19"/>
  <c r="Y36" i="19"/>
  <c r="AM35" i="19"/>
  <c r="AL35" i="19"/>
  <c r="AG35" i="19"/>
  <c r="Y35" i="19"/>
  <c r="AM34" i="19"/>
  <c r="AL34" i="19"/>
  <c r="AG34" i="19"/>
  <c r="Y34" i="19"/>
  <c r="AM33" i="19"/>
  <c r="AL33" i="19"/>
  <c r="AG33" i="19"/>
  <c r="Y33" i="19"/>
  <c r="AM32" i="19"/>
  <c r="AL32" i="19"/>
  <c r="AG32" i="19"/>
  <c r="Y32" i="19"/>
  <c r="AM31" i="19"/>
  <c r="AL31" i="19"/>
  <c r="AG31" i="19"/>
  <c r="Y31" i="19"/>
  <c r="AM30" i="19"/>
  <c r="AL30" i="19"/>
  <c r="AG30" i="19"/>
  <c r="Y30" i="19"/>
  <c r="AM29" i="19"/>
  <c r="AL29" i="19"/>
  <c r="AG29" i="19"/>
  <c r="Y29" i="19"/>
  <c r="AM28" i="19"/>
  <c r="AL28" i="19"/>
  <c r="AG28" i="19"/>
  <c r="Y28" i="19"/>
  <c r="AM27" i="19"/>
  <c r="AL27" i="19"/>
  <c r="AG27" i="19"/>
  <c r="Y27" i="19"/>
  <c r="AM26" i="19"/>
  <c r="AL26" i="19"/>
  <c r="AG26" i="19"/>
  <c r="Y26" i="19"/>
  <c r="AM25" i="19"/>
  <c r="AL25" i="19"/>
  <c r="AG25" i="19"/>
  <c r="Y25" i="19"/>
  <c r="AM24" i="19"/>
  <c r="AL24" i="19"/>
  <c r="AG24" i="19"/>
  <c r="Y24" i="19"/>
  <c r="AM23" i="19"/>
  <c r="AL23" i="19"/>
  <c r="AG23" i="19"/>
  <c r="Y23" i="19"/>
  <c r="AM22" i="19"/>
  <c r="AL22" i="19"/>
  <c r="AG22" i="19"/>
  <c r="Y22" i="19"/>
  <c r="AM21" i="19"/>
  <c r="AL21" i="19"/>
  <c r="AG21" i="19"/>
  <c r="Y21" i="19"/>
  <c r="AM20" i="19"/>
  <c r="AL20" i="19"/>
  <c r="AG20" i="19"/>
  <c r="Y20" i="19"/>
  <c r="AM19" i="19"/>
  <c r="AL19" i="19"/>
  <c r="AG19" i="19"/>
  <c r="Y19" i="19"/>
  <c r="AM18" i="19"/>
  <c r="AL18" i="19"/>
  <c r="AG18" i="19"/>
  <c r="Y18" i="19"/>
  <c r="AM17" i="19"/>
  <c r="AL17" i="19"/>
  <c r="AG17" i="19"/>
  <c r="Y17" i="19"/>
  <c r="AM16" i="19"/>
  <c r="AL16" i="19"/>
  <c r="AG16" i="19"/>
  <c r="Y16" i="19"/>
  <c r="AM15" i="19"/>
  <c r="AL15" i="19"/>
  <c r="AG15" i="19"/>
  <c r="Y15" i="19"/>
  <c r="AM14" i="19"/>
  <c r="AL14" i="19"/>
  <c r="AG14" i="19"/>
  <c r="Y14" i="19"/>
  <c r="AM13" i="19"/>
  <c r="AL13" i="19"/>
  <c r="AG13" i="19"/>
  <c r="Y13" i="19"/>
  <c r="AM12" i="19"/>
  <c r="AL12" i="19"/>
  <c r="AG12" i="19"/>
  <c r="Y12" i="19"/>
  <c r="AM11" i="19"/>
  <c r="AL11" i="19"/>
  <c r="AG11" i="19"/>
  <c r="Y11" i="19"/>
  <c r="AM10" i="19"/>
  <c r="AL10" i="19"/>
  <c r="AG10" i="19"/>
  <c r="Y10" i="19"/>
  <c r="AM9" i="19"/>
  <c r="AL9" i="19"/>
  <c r="AG9" i="19"/>
  <c r="Y9" i="19"/>
  <c r="AM8" i="19"/>
  <c r="AL8" i="19"/>
  <c r="AG8" i="19"/>
  <c r="Y8" i="19"/>
  <c r="AM7" i="19"/>
  <c r="AL7" i="19"/>
  <c r="AG7" i="19"/>
  <c r="Y7" i="19"/>
  <c r="AM6" i="19"/>
  <c r="AL6" i="19"/>
  <c r="AG6" i="19"/>
  <c r="Y6" i="19"/>
  <c r="AM5" i="19"/>
  <c r="AL5" i="19"/>
  <c r="AG5" i="19"/>
  <c r="Y5" i="19"/>
  <c r="AM84" i="18"/>
  <c r="AL84" i="18"/>
  <c r="Z84" i="18"/>
  <c r="AG84" i="18" s="1"/>
  <c r="AM83" i="18"/>
  <c r="AL83" i="18"/>
  <c r="Z83" i="18"/>
  <c r="AG83" i="18" s="1"/>
  <c r="AM82" i="18"/>
  <c r="AL82" i="18"/>
  <c r="Z82" i="18"/>
  <c r="AG82" i="18" s="1"/>
  <c r="AM81" i="18"/>
  <c r="AL81" i="18"/>
  <c r="Z81" i="18"/>
  <c r="AG81" i="18" s="1"/>
  <c r="AM80" i="18"/>
  <c r="AL80" i="18"/>
  <c r="Z80" i="18"/>
  <c r="AG80" i="18" s="1"/>
  <c r="AM79" i="18"/>
  <c r="AL79" i="18"/>
  <c r="Z79" i="18"/>
  <c r="AG79" i="18" s="1"/>
  <c r="D79" i="18"/>
  <c r="AM77" i="18"/>
  <c r="AL77" i="18"/>
  <c r="AG77" i="18"/>
  <c r="Y77" i="18"/>
  <c r="AM76" i="18"/>
  <c r="AL76" i="18"/>
  <c r="AG76" i="18"/>
  <c r="Y76" i="18"/>
  <c r="AM75" i="18"/>
  <c r="AL75" i="18"/>
  <c r="AG75" i="18"/>
  <c r="Y75" i="18"/>
  <c r="AM73" i="18"/>
  <c r="AL73" i="18"/>
  <c r="AG73" i="18"/>
  <c r="Y73" i="18"/>
  <c r="AM72" i="18"/>
  <c r="AL72" i="18"/>
  <c r="AG72" i="18"/>
  <c r="Y72" i="18"/>
  <c r="AM71" i="18"/>
  <c r="AL71" i="18"/>
  <c r="AG71" i="18"/>
  <c r="Y71" i="18"/>
  <c r="AM70" i="18"/>
  <c r="AL70" i="18"/>
  <c r="AG70" i="18"/>
  <c r="Y70" i="18"/>
  <c r="AM69" i="18"/>
  <c r="AL69" i="18"/>
  <c r="AG69" i="18"/>
  <c r="Y69" i="18"/>
  <c r="AG68" i="18"/>
  <c r="Y68" i="18"/>
  <c r="AG67" i="18"/>
  <c r="Y67" i="18"/>
  <c r="AG66" i="18"/>
  <c r="Y66" i="18"/>
  <c r="AG64" i="18"/>
  <c r="W64" i="18"/>
  <c r="AG63" i="18"/>
  <c r="W63" i="18"/>
  <c r="AG62" i="18"/>
  <c r="W62" i="18"/>
  <c r="AG61" i="18"/>
  <c r="W61" i="18"/>
  <c r="AG60" i="18"/>
  <c r="AM59" i="18"/>
  <c r="AL59" i="18"/>
  <c r="AG59" i="18"/>
  <c r="Y59" i="18"/>
  <c r="AM58" i="18"/>
  <c r="AL58" i="18"/>
  <c r="AG58" i="18"/>
  <c r="Y58" i="18"/>
  <c r="AM57" i="18"/>
  <c r="AL57" i="18"/>
  <c r="AG57" i="18"/>
  <c r="Y57" i="18"/>
  <c r="AM56" i="18"/>
  <c r="AL56" i="18"/>
  <c r="AG56" i="18"/>
  <c r="Y56" i="18"/>
  <c r="AM55" i="18"/>
  <c r="AL55" i="18"/>
  <c r="AG55" i="18"/>
  <c r="Y55" i="18"/>
  <c r="AM54" i="18"/>
  <c r="AL54" i="18"/>
  <c r="AG54" i="18"/>
  <c r="Y54" i="18"/>
  <c r="AM53" i="18"/>
  <c r="AL53" i="18"/>
  <c r="AG53" i="18"/>
  <c r="Y53" i="18"/>
  <c r="AM52" i="18"/>
  <c r="AL52" i="18"/>
  <c r="AG52" i="18"/>
  <c r="Y52" i="18"/>
  <c r="AM51" i="18"/>
  <c r="AL51" i="18"/>
  <c r="AG51" i="18"/>
  <c r="Y51" i="18"/>
  <c r="AM50" i="18"/>
  <c r="AL50" i="18"/>
  <c r="AG50" i="18"/>
  <c r="Y50" i="18"/>
  <c r="AM49" i="18"/>
  <c r="AL49" i="18"/>
  <c r="AG49" i="18"/>
  <c r="Y49" i="18"/>
  <c r="AM48" i="18"/>
  <c r="AL48" i="18"/>
  <c r="AG48" i="18"/>
  <c r="Y48" i="18"/>
  <c r="AM47" i="18"/>
  <c r="AL47" i="18"/>
  <c r="AG47" i="18"/>
  <c r="Y47" i="18"/>
  <c r="AM46" i="18"/>
  <c r="AL46" i="18"/>
  <c r="AG46" i="18"/>
  <c r="Y46" i="18"/>
  <c r="AM45" i="18"/>
  <c r="AL45" i="18"/>
  <c r="AG45" i="18"/>
  <c r="Y45" i="18"/>
  <c r="AM44" i="18"/>
  <c r="AL44" i="18"/>
  <c r="AG44" i="18"/>
  <c r="Y44" i="18"/>
  <c r="AM43" i="18"/>
  <c r="AL43" i="18"/>
  <c r="AG43" i="18"/>
  <c r="Y43" i="18"/>
  <c r="AM42" i="18"/>
  <c r="AL42" i="18"/>
  <c r="AG42" i="18"/>
  <c r="Y42" i="18"/>
  <c r="AM41" i="18"/>
  <c r="AL41" i="18"/>
  <c r="AG41" i="18"/>
  <c r="Y41" i="18"/>
  <c r="AM40" i="18"/>
  <c r="AL40" i="18"/>
  <c r="AG40" i="18"/>
  <c r="Y40" i="18"/>
  <c r="AM39" i="18"/>
  <c r="AL39" i="18"/>
  <c r="AG39" i="18"/>
  <c r="Y39" i="18"/>
  <c r="AM38" i="18"/>
  <c r="AL38" i="18"/>
  <c r="AG38" i="18"/>
  <c r="Y38" i="18"/>
  <c r="AM37" i="18"/>
  <c r="AL37" i="18"/>
  <c r="AG37" i="18"/>
  <c r="Y37" i="18"/>
  <c r="AM36" i="18"/>
  <c r="AL36" i="18"/>
  <c r="AG36" i="18"/>
  <c r="Y36" i="18"/>
  <c r="AM35" i="18"/>
  <c r="AL35" i="18"/>
  <c r="AG35" i="18"/>
  <c r="Y35" i="18"/>
  <c r="AM34" i="18"/>
  <c r="AL34" i="18"/>
  <c r="AG34" i="18"/>
  <c r="Y34" i="18"/>
  <c r="AM33" i="18"/>
  <c r="AL33" i="18"/>
  <c r="AG33" i="18"/>
  <c r="Y33" i="18"/>
  <c r="AM32" i="18"/>
  <c r="AL32" i="18"/>
  <c r="AG32" i="18"/>
  <c r="Y32" i="18"/>
  <c r="AM31" i="18"/>
  <c r="AL31" i="18"/>
  <c r="AG31" i="18"/>
  <c r="Y31" i="18"/>
  <c r="AM30" i="18"/>
  <c r="AL30" i="18"/>
  <c r="AG30" i="18"/>
  <c r="Y30" i="18"/>
  <c r="AM29" i="18"/>
  <c r="AL29" i="18"/>
  <c r="AG29" i="18"/>
  <c r="Y29" i="18"/>
  <c r="AM28" i="18"/>
  <c r="AL28" i="18"/>
  <c r="AG28" i="18"/>
  <c r="Y28" i="18"/>
  <c r="AM27" i="18"/>
  <c r="AL27" i="18"/>
  <c r="AG27" i="18"/>
  <c r="Y27" i="18"/>
  <c r="AM26" i="18"/>
  <c r="AL26" i="18"/>
  <c r="AG26" i="18"/>
  <c r="Y26" i="18"/>
  <c r="AM25" i="18"/>
  <c r="AL25" i="18"/>
  <c r="AG25" i="18"/>
  <c r="Y25" i="18"/>
  <c r="AM24" i="18"/>
  <c r="AL24" i="18"/>
  <c r="AG24" i="18"/>
  <c r="Y24" i="18"/>
  <c r="AM23" i="18"/>
  <c r="AL23" i="18"/>
  <c r="AG23" i="18"/>
  <c r="Y23" i="18"/>
  <c r="AM22" i="18"/>
  <c r="AL22" i="18"/>
  <c r="AG22" i="18"/>
  <c r="Y22" i="18"/>
  <c r="AM21" i="18"/>
  <c r="AL21" i="18"/>
  <c r="AG21" i="18"/>
  <c r="Y21" i="18"/>
  <c r="AM20" i="18"/>
  <c r="AL20" i="18"/>
  <c r="AG20" i="18"/>
  <c r="Y20" i="18"/>
  <c r="AM19" i="18"/>
  <c r="AL19" i="18"/>
  <c r="AG19" i="18"/>
  <c r="Y19" i="18"/>
  <c r="AM18" i="18"/>
  <c r="AL18" i="18"/>
  <c r="AG18" i="18"/>
  <c r="Y18" i="18"/>
  <c r="AM17" i="18"/>
  <c r="AL17" i="18"/>
  <c r="AG17" i="18"/>
  <c r="Y17" i="18"/>
  <c r="AM16" i="18"/>
  <c r="AL16" i="18"/>
  <c r="AG16" i="18"/>
  <c r="Y16" i="18"/>
  <c r="AM15" i="18"/>
  <c r="AL15" i="18"/>
  <c r="AG15" i="18"/>
  <c r="Y15" i="18"/>
  <c r="AM14" i="18"/>
  <c r="AL14" i="18"/>
  <c r="AG14" i="18"/>
  <c r="Y14" i="18"/>
  <c r="AM13" i="18"/>
  <c r="AL13" i="18"/>
  <c r="AG13" i="18"/>
  <c r="Y13" i="18"/>
  <c r="AM12" i="18"/>
  <c r="AL12" i="18"/>
  <c r="AG12" i="18"/>
  <c r="Y12" i="18"/>
  <c r="AM11" i="18"/>
  <c r="AL11" i="18"/>
  <c r="AG11" i="18"/>
  <c r="Y11" i="18"/>
  <c r="AM10" i="18"/>
  <c r="AL10" i="18"/>
  <c r="AG10" i="18"/>
  <c r="Y10" i="18"/>
  <c r="AM9" i="18"/>
  <c r="AL9" i="18"/>
  <c r="AG9" i="18"/>
  <c r="Y9" i="18"/>
  <c r="AM8" i="18"/>
  <c r="AL8" i="18"/>
  <c r="AG8" i="18"/>
  <c r="Y8" i="18"/>
  <c r="AM7" i="18"/>
  <c r="AL7" i="18"/>
  <c r="AG7" i="18"/>
  <c r="Y7" i="18"/>
  <c r="AM6" i="18"/>
  <c r="AL6" i="18"/>
  <c r="AG6" i="18"/>
  <c r="Y6" i="18"/>
  <c r="AM5" i="18"/>
  <c r="AL5" i="18"/>
  <c r="AG5" i="18"/>
  <c r="Y5" i="18"/>
  <c r="AM84" i="17"/>
  <c r="AL84" i="17"/>
  <c r="Z84" i="17"/>
  <c r="AG84" i="17" s="1"/>
  <c r="AM83" i="17"/>
  <c r="AL83" i="17"/>
  <c r="Z83" i="17"/>
  <c r="AG83" i="17" s="1"/>
  <c r="AM82" i="17"/>
  <c r="AL82" i="17"/>
  <c r="Z82" i="17"/>
  <c r="AG82" i="17" s="1"/>
  <c r="AM81" i="17"/>
  <c r="AL81" i="17"/>
  <c r="Z81" i="17"/>
  <c r="AG81" i="17" s="1"/>
  <c r="AM80" i="17"/>
  <c r="AL80" i="17"/>
  <c r="Z80" i="17"/>
  <c r="AG80" i="17" s="1"/>
  <c r="AM79" i="17"/>
  <c r="AL79" i="17"/>
  <c r="Z79" i="17"/>
  <c r="AG79" i="17" s="1"/>
  <c r="AM77" i="17"/>
  <c r="AL77" i="17"/>
  <c r="AG77" i="17"/>
  <c r="Y77" i="17"/>
  <c r="AM76" i="17"/>
  <c r="AL76" i="17"/>
  <c r="AG76" i="17"/>
  <c r="Y76" i="17"/>
  <c r="AM75" i="17"/>
  <c r="AL75" i="17"/>
  <c r="AG75" i="17"/>
  <c r="Y75" i="17"/>
  <c r="AM73" i="17"/>
  <c r="AL73" i="17"/>
  <c r="AG73" i="17"/>
  <c r="Y73" i="17"/>
  <c r="AM72" i="17"/>
  <c r="AL72" i="17"/>
  <c r="AG72" i="17"/>
  <c r="Y72" i="17"/>
  <c r="AM71" i="17"/>
  <c r="AL71" i="17"/>
  <c r="AG71" i="17"/>
  <c r="Y71" i="17"/>
  <c r="AM70" i="17"/>
  <c r="AL70" i="17"/>
  <c r="AG70" i="17"/>
  <c r="Y70" i="17"/>
  <c r="AM69" i="17"/>
  <c r="AL69" i="17"/>
  <c r="AG69" i="17"/>
  <c r="Y69" i="17"/>
  <c r="AG68" i="17"/>
  <c r="Y68" i="17"/>
  <c r="AG67" i="17"/>
  <c r="Y67" i="17"/>
  <c r="AG66" i="17"/>
  <c r="Y66" i="17"/>
  <c r="AG64" i="17"/>
  <c r="W64" i="17"/>
  <c r="AG63" i="17"/>
  <c r="W63" i="17"/>
  <c r="AG62" i="17"/>
  <c r="W62" i="17"/>
  <c r="Y62" i="17" s="1"/>
  <c r="AG61" i="17"/>
  <c r="W61" i="17"/>
  <c r="AG60" i="17"/>
  <c r="AM59" i="17"/>
  <c r="AL59" i="17"/>
  <c r="AG59" i="17"/>
  <c r="Y59" i="17"/>
  <c r="AM58" i="17"/>
  <c r="AL58" i="17"/>
  <c r="AG58" i="17"/>
  <c r="Y58" i="17"/>
  <c r="AM57" i="17"/>
  <c r="AL57" i="17"/>
  <c r="AG57" i="17"/>
  <c r="Y57" i="17"/>
  <c r="AM56" i="17"/>
  <c r="AL56" i="17"/>
  <c r="AG56" i="17"/>
  <c r="Y56" i="17"/>
  <c r="AM55" i="17"/>
  <c r="AL55" i="17"/>
  <c r="AG55" i="17"/>
  <c r="Y55" i="17"/>
  <c r="AM54" i="17"/>
  <c r="AL54" i="17"/>
  <c r="AG54" i="17"/>
  <c r="Y54" i="17"/>
  <c r="AM53" i="17"/>
  <c r="AL53" i="17"/>
  <c r="AG53" i="17"/>
  <c r="Y53" i="17"/>
  <c r="AM52" i="17"/>
  <c r="AL52" i="17"/>
  <c r="AG52" i="17"/>
  <c r="Y52" i="17"/>
  <c r="AM51" i="17"/>
  <c r="AL51" i="17"/>
  <c r="AG51" i="17"/>
  <c r="Y51" i="17"/>
  <c r="AM50" i="17"/>
  <c r="AL50" i="17"/>
  <c r="AG50" i="17"/>
  <c r="Y50" i="17"/>
  <c r="AM49" i="17"/>
  <c r="AL49" i="17"/>
  <c r="AG49" i="17"/>
  <c r="Y49" i="17"/>
  <c r="AM48" i="17"/>
  <c r="AL48" i="17"/>
  <c r="AG48" i="17"/>
  <c r="Y48" i="17"/>
  <c r="AM47" i="17"/>
  <c r="AL47" i="17"/>
  <c r="AG47" i="17"/>
  <c r="Y47" i="17"/>
  <c r="AM46" i="17"/>
  <c r="AL46" i="17"/>
  <c r="AG46" i="17"/>
  <c r="Y46" i="17"/>
  <c r="AM45" i="17"/>
  <c r="AL45" i="17"/>
  <c r="AG45" i="17"/>
  <c r="Y45" i="17"/>
  <c r="AM44" i="17"/>
  <c r="AL44" i="17"/>
  <c r="AG44" i="17"/>
  <c r="Y44" i="17"/>
  <c r="AM43" i="17"/>
  <c r="AL43" i="17"/>
  <c r="AG43" i="17"/>
  <c r="Y43" i="17"/>
  <c r="AM42" i="17"/>
  <c r="AL42" i="17"/>
  <c r="AG42" i="17"/>
  <c r="Y42" i="17"/>
  <c r="AM41" i="17"/>
  <c r="AL41" i="17"/>
  <c r="AG41" i="17"/>
  <c r="Y41" i="17"/>
  <c r="AM40" i="17"/>
  <c r="AL40" i="17"/>
  <c r="AG40" i="17"/>
  <c r="Y40" i="17"/>
  <c r="AM39" i="17"/>
  <c r="AL39" i="17"/>
  <c r="AG39" i="17"/>
  <c r="Y39" i="17"/>
  <c r="AM38" i="17"/>
  <c r="AL38" i="17"/>
  <c r="AG38" i="17"/>
  <c r="Y38" i="17"/>
  <c r="AM37" i="17"/>
  <c r="AL37" i="17"/>
  <c r="AG37" i="17"/>
  <c r="Y37" i="17"/>
  <c r="AM36" i="17"/>
  <c r="AL36" i="17"/>
  <c r="AG36" i="17"/>
  <c r="Y36" i="17"/>
  <c r="AM35" i="17"/>
  <c r="AL35" i="17"/>
  <c r="AG35" i="17"/>
  <c r="Y35" i="17"/>
  <c r="AM34" i="17"/>
  <c r="AL34" i="17"/>
  <c r="AG34" i="17"/>
  <c r="Y34" i="17"/>
  <c r="AM33" i="17"/>
  <c r="AL33" i="17"/>
  <c r="AG33" i="17"/>
  <c r="Y33" i="17"/>
  <c r="AM32" i="17"/>
  <c r="AL32" i="17"/>
  <c r="AG32" i="17"/>
  <c r="Y32" i="17"/>
  <c r="AM31" i="17"/>
  <c r="AL31" i="17"/>
  <c r="AG31" i="17"/>
  <c r="Y31" i="17"/>
  <c r="AM30" i="17"/>
  <c r="AL30" i="17"/>
  <c r="AG30" i="17"/>
  <c r="Y30" i="17"/>
  <c r="AM29" i="17"/>
  <c r="AL29" i="17"/>
  <c r="AG29" i="17"/>
  <c r="Y29" i="17"/>
  <c r="AM28" i="17"/>
  <c r="AL28" i="17"/>
  <c r="AG28" i="17"/>
  <c r="Y28" i="17"/>
  <c r="AM27" i="17"/>
  <c r="AL27" i="17"/>
  <c r="AG27" i="17"/>
  <c r="Y27" i="17"/>
  <c r="AM26" i="17"/>
  <c r="AL26" i="17"/>
  <c r="AG26" i="17"/>
  <c r="Y26" i="17"/>
  <c r="AM25" i="17"/>
  <c r="AL25" i="17"/>
  <c r="AG25" i="17"/>
  <c r="Y25" i="17"/>
  <c r="AM24" i="17"/>
  <c r="AL24" i="17"/>
  <c r="AG24" i="17"/>
  <c r="Y24" i="17"/>
  <c r="AM23" i="17"/>
  <c r="AL23" i="17"/>
  <c r="AG23" i="17"/>
  <c r="Y23" i="17"/>
  <c r="AM22" i="17"/>
  <c r="AL22" i="17"/>
  <c r="AG22" i="17"/>
  <c r="Y22" i="17"/>
  <c r="AM21" i="17"/>
  <c r="AL21" i="17"/>
  <c r="AG21" i="17"/>
  <c r="Y21" i="17"/>
  <c r="AM20" i="17"/>
  <c r="AL20" i="17"/>
  <c r="AG20" i="17"/>
  <c r="Y20" i="17"/>
  <c r="AM19" i="17"/>
  <c r="AL19" i="17"/>
  <c r="AG19" i="17"/>
  <c r="Y19" i="17"/>
  <c r="AM18" i="17"/>
  <c r="AL18" i="17"/>
  <c r="AG18" i="17"/>
  <c r="Y18" i="17"/>
  <c r="AM17" i="17"/>
  <c r="AL17" i="17"/>
  <c r="AG17" i="17"/>
  <c r="Y17" i="17"/>
  <c r="AM16" i="17"/>
  <c r="AL16" i="17"/>
  <c r="AG16" i="17"/>
  <c r="Y16" i="17"/>
  <c r="AM15" i="17"/>
  <c r="AL15" i="17"/>
  <c r="AG15" i="17"/>
  <c r="Y15" i="17"/>
  <c r="AM14" i="17"/>
  <c r="AL14" i="17"/>
  <c r="AG14" i="17"/>
  <c r="Y14" i="17"/>
  <c r="AM13" i="17"/>
  <c r="AL13" i="17"/>
  <c r="AG13" i="17"/>
  <c r="Y13" i="17"/>
  <c r="AM12" i="17"/>
  <c r="AL12" i="17"/>
  <c r="AG12" i="17"/>
  <c r="Y12" i="17"/>
  <c r="AM11" i="17"/>
  <c r="AL11" i="17"/>
  <c r="AG11" i="17"/>
  <c r="Y11" i="17"/>
  <c r="AM10" i="17"/>
  <c r="AL10" i="17"/>
  <c r="AG10" i="17"/>
  <c r="Y10" i="17"/>
  <c r="AM9" i="17"/>
  <c r="AL9" i="17"/>
  <c r="AG9" i="17"/>
  <c r="Y9" i="17"/>
  <c r="AM8" i="17"/>
  <c r="AL8" i="17"/>
  <c r="AG8" i="17"/>
  <c r="Y8" i="17"/>
  <c r="AM7" i="17"/>
  <c r="AL7" i="17"/>
  <c r="AG7" i="17"/>
  <c r="Y7" i="17"/>
  <c r="AM6" i="17"/>
  <c r="AL6" i="17"/>
  <c r="AG6" i="17"/>
  <c r="Y6" i="17"/>
  <c r="AM5" i="17"/>
  <c r="AL5" i="17"/>
  <c r="AG5" i="17"/>
  <c r="Y5" i="17"/>
  <c r="AM84" i="16"/>
  <c r="AL84" i="16"/>
  <c r="Z84" i="16"/>
  <c r="AG84" i="16" s="1"/>
  <c r="AM83" i="16"/>
  <c r="AL83" i="16"/>
  <c r="Z83" i="16"/>
  <c r="AG83" i="16" s="1"/>
  <c r="AM82" i="16"/>
  <c r="AL82" i="16"/>
  <c r="Z82" i="16"/>
  <c r="AG82" i="16" s="1"/>
  <c r="AM81" i="16"/>
  <c r="AL81" i="16"/>
  <c r="Z81" i="16"/>
  <c r="AG81" i="16" s="1"/>
  <c r="AM80" i="16"/>
  <c r="AL80" i="16"/>
  <c r="Z80" i="16"/>
  <c r="AG80" i="16" s="1"/>
  <c r="AM79" i="16"/>
  <c r="AL79" i="16"/>
  <c r="Z79" i="16"/>
  <c r="AG79" i="16" s="1"/>
  <c r="AM77" i="16"/>
  <c r="AL77" i="16"/>
  <c r="AG77" i="16"/>
  <c r="Y77" i="16"/>
  <c r="AM76" i="16"/>
  <c r="AL76" i="16"/>
  <c r="AG76" i="16"/>
  <c r="Y76" i="16"/>
  <c r="AM75" i="16"/>
  <c r="AL75" i="16"/>
  <c r="AG75" i="16"/>
  <c r="Y75" i="16"/>
  <c r="AM73" i="16"/>
  <c r="AL73" i="16"/>
  <c r="AG73" i="16"/>
  <c r="Y73" i="16"/>
  <c r="AM72" i="16"/>
  <c r="AL72" i="16"/>
  <c r="AG72" i="16"/>
  <c r="Y72" i="16"/>
  <c r="AM71" i="16"/>
  <c r="AL71" i="16"/>
  <c r="AG71" i="16"/>
  <c r="Y71" i="16"/>
  <c r="AM70" i="16"/>
  <c r="AL70" i="16"/>
  <c r="AG70" i="16"/>
  <c r="Y70" i="16"/>
  <c r="AM69" i="16"/>
  <c r="AL69" i="16"/>
  <c r="AG69" i="16"/>
  <c r="Y69" i="16"/>
  <c r="AG68" i="16"/>
  <c r="Y68" i="16"/>
  <c r="AG67" i="16"/>
  <c r="Y67" i="16"/>
  <c r="AG66" i="16"/>
  <c r="Y66" i="16"/>
  <c r="AG64" i="16"/>
  <c r="W64" i="16"/>
  <c r="AG63" i="16"/>
  <c r="W63" i="16"/>
  <c r="AG62" i="16"/>
  <c r="W62" i="16"/>
  <c r="AG61" i="16"/>
  <c r="W61" i="16"/>
  <c r="AG60" i="16"/>
  <c r="AM59" i="16"/>
  <c r="AL59" i="16"/>
  <c r="AG59" i="16"/>
  <c r="Y59" i="16"/>
  <c r="AM58" i="16"/>
  <c r="AL58" i="16"/>
  <c r="AG58" i="16"/>
  <c r="Y58" i="16"/>
  <c r="AM57" i="16"/>
  <c r="AL57" i="16"/>
  <c r="AG57" i="16"/>
  <c r="Y57" i="16"/>
  <c r="AM56" i="16"/>
  <c r="AL56" i="16"/>
  <c r="AG56" i="16"/>
  <c r="Y56" i="16"/>
  <c r="AM55" i="16"/>
  <c r="AL55" i="16"/>
  <c r="AG55" i="16"/>
  <c r="Y55" i="16"/>
  <c r="AM54" i="16"/>
  <c r="AL54" i="16"/>
  <c r="AG54" i="16"/>
  <c r="Y54" i="16"/>
  <c r="AM53" i="16"/>
  <c r="AL53" i="16"/>
  <c r="AG53" i="16"/>
  <c r="Y53" i="16"/>
  <c r="AM52" i="16"/>
  <c r="AL52" i="16"/>
  <c r="AG52" i="16"/>
  <c r="Y52" i="16"/>
  <c r="AM51" i="16"/>
  <c r="AL51" i="16"/>
  <c r="AG51" i="16"/>
  <c r="Y51" i="16"/>
  <c r="AM50" i="16"/>
  <c r="AL50" i="16"/>
  <c r="AG50" i="16"/>
  <c r="Y50" i="16"/>
  <c r="AM49" i="16"/>
  <c r="AL49" i="16"/>
  <c r="AG49" i="16"/>
  <c r="Y49" i="16"/>
  <c r="AM48" i="16"/>
  <c r="AL48" i="16"/>
  <c r="AG48" i="16"/>
  <c r="Y48" i="16"/>
  <c r="AM47" i="16"/>
  <c r="AL47" i="16"/>
  <c r="AG47" i="16"/>
  <c r="Y47" i="16"/>
  <c r="AM46" i="16"/>
  <c r="AL46" i="16"/>
  <c r="AG46" i="16"/>
  <c r="Y46" i="16"/>
  <c r="AM45" i="16"/>
  <c r="AL45" i="16"/>
  <c r="AG45" i="16"/>
  <c r="Y45" i="16"/>
  <c r="AM44" i="16"/>
  <c r="AL44" i="16"/>
  <c r="AG44" i="16"/>
  <c r="Y44" i="16"/>
  <c r="AM43" i="16"/>
  <c r="AL43" i="16"/>
  <c r="AG43" i="16"/>
  <c r="Y43" i="16"/>
  <c r="AM42" i="16"/>
  <c r="AL42" i="16"/>
  <c r="AG42" i="16"/>
  <c r="Y42" i="16"/>
  <c r="AM41" i="16"/>
  <c r="AL41" i="16"/>
  <c r="AG41" i="16"/>
  <c r="Y41" i="16"/>
  <c r="AM40" i="16"/>
  <c r="AL40" i="16"/>
  <c r="AG40" i="16"/>
  <c r="Y40" i="16"/>
  <c r="AM39" i="16"/>
  <c r="AL39" i="16"/>
  <c r="AG39" i="16"/>
  <c r="Y39" i="16"/>
  <c r="AM38" i="16"/>
  <c r="AL38" i="16"/>
  <c r="AG38" i="16"/>
  <c r="Y38" i="16"/>
  <c r="AM37" i="16"/>
  <c r="AL37" i="16"/>
  <c r="AG37" i="16"/>
  <c r="Y37" i="16"/>
  <c r="AM36" i="16"/>
  <c r="AL36" i="16"/>
  <c r="AG36" i="16"/>
  <c r="Y36" i="16"/>
  <c r="AM35" i="16"/>
  <c r="AL35" i="16"/>
  <c r="AG35" i="16"/>
  <c r="Y35" i="16"/>
  <c r="AM34" i="16"/>
  <c r="AL34" i="16"/>
  <c r="AG34" i="16"/>
  <c r="Y34" i="16"/>
  <c r="AM33" i="16"/>
  <c r="AL33" i="16"/>
  <c r="AG33" i="16"/>
  <c r="Y33" i="16"/>
  <c r="AM32" i="16"/>
  <c r="AL32" i="16"/>
  <c r="AG32" i="16"/>
  <c r="Y32" i="16"/>
  <c r="AM31" i="16"/>
  <c r="AL31" i="16"/>
  <c r="AG31" i="16"/>
  <c r="Y31" i="16"/>
  <c r="AM30" i="16"/>
  <c r="AL30" i="16"/>
  <c r="AG30" i="16"/>
  <c r="Y30" i="16"/>
  <c r="AM29" i="16"/>
  <c r="AL29" i="16"/>
  <c r="AG29" i="16"/>
  <c r="Y29" i="16"/>
  <c r="AM28" i="16"/>
  <c r="AL28" i="16"/>
  <c r="AG28" i="16"/>
  <c r="Y28" i="16"/>
  <c r="AM27" i="16"/>
  <c r="AL27" i="16"/>
  <c r="AG27" i="16"/>
  <c r="Y27" i="16"/>
  <c r="AM26" i="16"/>
  <c r="AL26" i="16"/>
  <c r="AG26" i="16"/>
  <c r="Y26" i="16"/>
  <c r="AM25" i="16"/>
  <c r="AL25" i="16"/>
  <c r="AG25" i="16"/>
  <c r="Y25" i="16"/>
  <c r="AM24" i="16"/>
  <c r="AL24" i="16"/>
  <c r="AG24" i="16"/>
  <c r="Y24" i="16"/>
  <c r="AM23" i="16"/>
  <c r="AL23" i="16"/>
  <c r="AG23" i="16"/>
  <c r="Y23" i="16"/>
  <c r="AM22" i="16"/>
  <c r="AL22" i="16"/>
  <c r="AG22" i="16"/>
  <c r="Y22" i="16"/>
  <c r="AM21" i="16"/>
  <c r="AL21" i="16"/>
  <c r="AG21" i="16"/>
  <c r="Y21" i="16"/>
  <c r="AM20" i="16"/>
  <c r="AL20" i="16"/>
  <c r="AG20" i="16"/>
  <c r="Y20" i="16"/>
  <c r="AM19" i="16"/>
  <c r="AL19" i="16"/>
  <c r="AG19" i="16"/>
  <c r="Y19" i="16"/>
  <c r="AM18" i="16"/>
  <c r="AL18" i="16"/>
  <c r="AG18" i="16"/>
  <c r="Y18" i="16"/>
  <c r="AM17" i="16"/>
  <c r="AL17" i="16"/>
  <c r="AG17" i="16"/>
  <c r="Y17" i="16"/>
  <c r="AM16" i="16"/>
  <c r="AL16" i="16"/>
  <c r="AG16" i="16"/>
  <c r="Y16" i="16"/>
  <c r="AM15" i="16"/>
  <c r="AL15" i="16"/>
  <c r="AG15" i="16"/>
  <c r="Y15" i="16"/>
  <c r="AM14" i="16"/>
  <c r="AL14" i="16"/>
  <c r="AG14" i="16"/>
  <c r="Y14" i="16"/>
  <c r="AM13" i="16"/>
  <c r="AL13" i="16"/>
  <c r="AG13" i="16"/>
  <c r="Y13" i="16"/>
  <c r="AM12" i="16"/>
  <c r="AL12" i="16"/>
  <c r="AG12" i="16"/>
  <c r="Y12" i="16"/>
  <c r="AM11" i="16"/>
  <c r="AL11" i="16"/>
  <c r="AG11" i="16"/>
  <c r="Y11" i="16"/>
  <c r="AM10" i="16"/>
  <c r="AL10" i="16"/>
  <c r="AG10" i="16"/>
  <c r="Y10" i="16"/>
  <c r="AM9" i="16"/>
  <c r="AL9" i="16"/>
  <c r="AG9" i="16"/>
  <c r="Y9" i="16"/>
  <c r="AM8" i="16"/>
  <c r="AL8" i="16"/>
  <c r="AG8" i="16"/>
  <c r="Y8" i="16"/>
  <c r="AM7" i="16"/>
  <c r="AL7" i="16"/>
  <c r="AG7" i="16"/>
  <c r="Y7" i="16"/>
  <c r="AM6" i="16"/>
  <c r="AL6" i="16"/>
  <c r="AG6" i="16"/>
  <c r="Y6" i="16"/>
  <c r="AM5" i="16"/>
  <c r="AL5" i="16"/>
  <c r="AG5" i="16"/>
  <c r="Y5" i="16"/>
  <c r="AM84" i="15"/>
  <c r="AL84" i="15"/>
  <c r="Z84" i="15"/>
  <c r="AG84" i="15" s="1"/>
  <c r="AM83" i="15"/>
  <c r="AL83" i="15"/>
  <c r="Z83" i="15"/>
  <c r="AG83" i="15" s="1"/>
  <c r="AM82" i="15"/>
  <c r="AL82" i="15"/>
  <c r="Z82" i="15"/>
  <c r="AG82" i="15" s="1"/>
  <c r="AM81" i="15"/>
  <c r="AL81" i="15"/>
  <c r="Z81" i="15"/>
  <c r="AG81" i="15" s="1"/>
  <c r="AM80" i="15"/>
  <c r="AL80" i="15"/>
  <c r="Z80" i="15"/>
  <c r="AG80" i="15" s="1"/>
  <c r="AM79" i="15"/>
  <c r="AL79" i="15"/>
  <c r="Z79" i="15"/>
  <c r="AG79" i="15" s="1"/>
  <c r="AM77" i="15"/>
  <c r="AL77" i="15"/>
  <c r="AG77" i="15"/>
  <c r="Y77" i="15"/>
  <c r="AM76" i="15"/>
  <c r="AL76" i="15"/>
  <c r="AG76" i="15"/>
  <c r="Y76" i="15"/>
  <c r="AM75" i="15"/>
  <c r="AL75" i="15"/>
  <c r="AG75" i="15"/>
  <c r="Y75" i="15"/>
  <c r="AM73" i="15"/>
  <c r="AL73" i="15"/>
  <c r="AG73" i="15"/>
  <c r="Y73" i="15"/>
  <c r="AM72" i="15"/>
  <c r="AL72" i="15"/>
  <c r="AG72" i="15"/>
  <c r="Y72" i="15"/>
  <c r="AM71" i="15"/>
  <c r="AL71" i="15"/>
  <c r="AG71" i="15"/>
  <c r="Y71" i="15"/>
  <c r="AM70" i="15"/>
  <c r="AL70" i="15"/>
  <c r="AG70" i="15"/>
  <c r="Y70" i="15"/>
  <c r="AM69" i="15"/>
  <c r="AL69" i="15"/>
  <c r="AG69" i="15"/>
  <c r="Y69" i="15"/>
  <c r="AG68" i="15"/>
  <c r="Y68" i="15"/>
  <c r="AG67" i="15"/>
  <c r="Y67" i="15"/>
  <c r="AG66" i="15"/>
  <c r="Y66" i="15"/>
  <c r="AG64" i="15"/>
  <c r="W64" i="15"/>
  <c r="AG63" i="15"/>
  <c r="W63" i="15"/>
  <c r="AG62" i="15"/>
  <c r="W62" i="15"/>
  <c r="AG61" i="15"/>
  <c r="W61" i="15"/>
  <c r="AG60" i="15"/>
  <c r="AM59" i="15"/>
  <c r="AL59" i="15"/>
  <c r="AG59" i="15"/>
  <c r="Y59" i="15"/>
  <c r="AM58" i="15"/>
  <c r="AL58" i="15"/>
  <c r="AG58" i="15"/>
  <c r="Y58" i="15"/>
  <c r="AM57" i="15"/>
  <c r="AL57" i="15"/>
  <c r="AG57" i="15"/>
  <c r="Y57" i="15"/>
  <c r="AM56" i="15"/>
  <c r="AL56" i="15"/>
  <c r="AG56" i="15"/>
  <c r="Y56" i="15"/>
  <c r="AM55" i="15"/>
  <c r="AL55" i="15"/>
  <c r="AG55" i="15"/>
  <c r="Y55" i="15"/>
  <c r="AM54" i="15"/>
  <c r="AL54" i="15"/>
  <c r="AG54" i="15"/>
  <c r="Y54" i="15"/>
  <c r="AM53" i="15"/>
  <c r="AL53" i="15"/>
  <c r="AG53" i="15"/>
  <c r="Y53" i="15"/>
  <c r="AM52" i="15"/>
  <c r="AL52" i="15"/>
  <c r="AG52" i="15"/>
  <c r="Y52" i="15"/>
  <c r="AM51" i="15"/>
  <c r="AL51" i="15"/>
  <c r="AG51" i="15"/>
  <c r="Y51" i="15"/>
  <c r="AM50" i="15"/>
  <c r="AL50" i="15"/>
  <c r="AG50" i="15"/>
  <c r="Y50" i="15"/>
  <c r="AM49" i="15"/>
  <c r="AL49" i="15"/>
  <c r="AG49" i="15"/>
  <c r="Y49" i="15"/>
  <c r="AM48" i="15"/>
  <c r="AL48" i="15"/>
  <c r="AG48" i="15"/>
  <c r="Y48" i="15"/>
  <c r="AM47" i="15"/>
  <c r="AL47" i="15"/>
  <c r="AG47" i="15"/>
  <c r="Y47" i="15"/>
  <c r="AM46" i="15"/>
  <c r="AL46" i="15"/>
  <c r="AG46" i="15"/>
  <c r="Y46" i="15"/>
  <c r="AM45" i="15"/>
  <c r="AL45" i="15"/>
  <c r="AG45" i="15"/>
  <c r="Y45" i="15"/>
  <c r="AM44" i="15"/>
  <c r="AL44" i="15"/>
  <c r="AG44" i="15"/>
  <c r="Y44" i="15"/>
  <c r="AM43" i="15"/>
  <c r="AL43" i="15"/>
  <c r="AG43" i="15"/>
  <c r="Y43" i="15"/>
  <c r="AM42" i="15"/>
  <c r="AL42" i="15"/>
  <c r="AG42" i="15"/>
  <c r="Y42" i="15"/>
  <c r="AM41" i="15"/>
  <c r="AL41" i="15"/>
  <c r="AG41" i="15"/>
  <c r="Y41" i="15"/>
  <c r="AM40" i="15"/>
  <c r="AL40" i="15"/>
  <c r="AG40" i="15"/>
  <c r="Y40" i="15"/>
  <c r="AM39" i="15"/>
  <c r="AL39" i="15"/>
  <c r="AG39" i="15"/>
  <c r="Y39" i="15"/>
  <c r="AM38" i="15"/>
  <c r="AL38" i="15"/>
  <c r="AG38" i="15"/>
  <c r="Y38" i="15"/>
  <c r="AM37" i="15"/>
  <c r="AL37" i="15"/>
  <c r="AG37" i="15"/>
  <c r="Y37" i="15"/>
  <c r="AM36" i="15"/>
  <c r="AL36" i="15"/>
  <c r="AG36" i="15"/>
  <c r="Y36" i="15"/>
  <c r="AM35" i="15"/>
  <c r="AL35" i="15"/>
  <c r="AG35" i="15"/>
  <c r="Y35" i="15"/>
  <c r="AM34" i="15"/>
  <c r="AL34" i="15"/>
  <c r="AG34" i="15"/>
  <c r="Y34" i="15"/>
  <c r="AM33" i="15"/>
  <c r="AL33" i="15"/>
  <c r="AG33" i="15"/>
  <c r="Y33" i="15"/>
  <c r="AM32" i="15"/>
  <c r="AL32" i="15"/>
  <c r="AG32" i="15"/>
  <c r="Y32" i="15"/>
  <c r="AM31" i="15"/>
  <c r="AL31" i="15"/>
  <c r="AG31" i="15"/>
  <c r="Y31" i="15"/>
  <c r="AM30" i="15"/>
  <c r="AL30" i="15"/>
  <c r="AG30" i="15"/>
  <c r="Y30" i="15"/>
  <c r="AM29" i="15"/>
  <c r="AL29" i="15"/>
  <c r="AG29" i="15"/>
  <c r="Y29" i="15"/>
  <c r="AM28" i="15"/>
  <c r="AL28" i="15"/>
  <c r="AG28" i="15"/>
  <c r="Y28" i="15"/>
  <c r="AM27" i="15"/>
  <c r="AL27" i="15"/>
  <c r="AG27" i="15"/>
  <c r="Y27" i="15"/>
  <c r="AM26" i="15"/>
  <c r="AL26" i="15"/>
  <c r="AG26" i="15"/>
  <c r="Y26" i="15"/>
  <c r="AM25" i="15"/>
  <c r="AL25" i="15"/>
  <c r="AG25" i="15"/>
  <c r="Y25" i="15"/>
  <c r="AM24" i="15"/>
  <c r="AL24" i="15"/>
  <c r="AG24" i="15"/>
  <c r="Y24" i="15"/>
  <c r="AM23" i="15"/>
  <c r="AL23" i="15"/>
  <c r="AG23" i="15"/>
  <c r="Y23" i="15"/>
  <c r="AM22" i="15"/>
  <c r="AL22" i="15"/>
  <c r="AG22" i="15"/>
  <c r="Y22" i="15"/>
  <c r="AM21" i="15"/>
  <c r="AL21" i="15"/>
  <c r="AG21" i="15"/>
  <c r="Y21" i="15"/>
  <c r="AM20" i="15"/>
  <c r="AL20" i="15"/>
  <c r="AG20" i="15"/>
  <c r="Y20" i="15"/>
  <c r="AM19" i="15"/>
  <c r="AL19" i="15"/>
  <c r="AG19" i="15"/>
  <c r="Y19" i="15"/>
  <c r="AM18" i="15"/>
  <c r="AL18" i="15"/>
  <c r="AG18" i="15"/>
  <c r="Y18" i="15"/>
  <c r="AM17" i="15"/>
  <c r="AL17" i="15"/>
  <c r="AG17" i="15"/>
  <c r="Y17" i="15"/>
  <c r="AM16" i="15"/>
  <c r="AL16" i="15"/>
  <c r="AG16" i="15"/>
  <c r="Y16" i="15"/>
  <c r="AM15" i="15"/>
  <c r="AL15" i="15"/>
  <c r="AG15" i="15"/>
  <c r="Y15" i="15"/>
  <c r="AM14" i="15"/>
  <c r="AL14" i="15"/>
  <c r="AG14" i="15"/>
  <c r="Y14" i="15"/>
  <c r="AM13" i="15"/>
  <c r="AL13" i="15"/>
  <c r="AG13" i="15"/>
  <c r="Y13" i="15"/>
  <c r="AM12" i="15"/>
  <c r="AL12" i="15"/>
  <c r="AG12" i="15"/>
  <c r="Y12" i="15"/>
  <c r="AM11" i="15"/>
  <c r="AL11" i="15"/>
  <c r="AG11" i="15"/>
  <c r="Y11" i="15"/>
  <c r="AM10" i="15"/>
  <c r="AL10" i="15"/>
  <c r="AG10" i="15"/>
  <c r="Y10" i="15"/>
  <c r="AM9" i="15"/>
  <c r="AL9" i="15"/>
  <c r="AG9" i="15"/>
  <c r="Y9" i="15"/>
  <c r="AM8" i="15"/>
  <c r="AL8" i="15"/>
  <c r="AG8" i="15"/>
  <c r="Y8" i="15"/>
  <c r="AM7" i="15"/>
  <c r="AL7" i="15"/>
  <c r="AG7" i="15"/>
  <c r="Y7" i="15"/>
  <c r="AM6" i="15"/>
  <c r="AL6" i="15"/>
  <c r="AG6" i="15"/>
  <c r="Y6" i="15"/>
  <c r="AM5" i="15"/>
  <c r="AL5" i="15"/>
  <c r="AG5" i="15"/>
  <c r="Y5" i="15"/>
  <c r="AM84" i="14"/>
  <c r="AL84" i="14"/>
  <c r="Z84" i="14"/>
  <c r="AG84" i="14" s="1"/>
  <c r="AM83" i="14"/>
  <c r="AL83" i="14"/>
  <c r="Z83" i="14"/>
  <c r="AG83" i="14" s="1"/>
  <c r="AM82" i="14"/>
  <c r="AL82" i="14"/>
  <c r="Z82" i="14"/>
  <c r="AG82" i="14" s="1"/>
  <c r="AM81" i="14"/>
  <c r="AL81" i="14"/>
  <c r="Z81" i="14"/>
  <c r="AG81" i="14" s="1"/>
  <c r="AM80" i="14"/>
  <c r="AL80" i="14"/>
  <c r="Z80" i="14"/>
  <c r="AG80" i="14" s="1"/>
  <c r="AM79" i="14"/>
  <c r="AL79" i="14"/>
  <c r="Z79" i="14"/>
  <c r="AG79" i="14" s="1"/>
  <c r="AM77" i="14"/>
  <c r="AL77" i="14"/>
  <c r="AG77" i="14"/>
  <c r="Y77" i="14"/>
  <c r="AM76" i="14"/>
  <c r="AL76" i="14"/>
  <c r="AG76" i="14"/>
  <c r="Y76" i="14"/>
  <c r="AM75" i="14"/>
  <c r="AL75" i="14"/>
  <c r="AG75" i="14"/>
  <c r="Y75" i="14"/>
  <c r="AM73" i="14"/>
  <c r="AL73" i="14"/>
  <c r="AG73" i="14"/>
  <c r="Y73" i="14"/>
  <c r="AM72" i="14"/>
  <c r="AL72" i="14"/>
  <c r="AG72" i="14"/>
  <c r="Y72" i="14"/>
  <c r="AM71" i="14"/>
  <c r="AL71" i="14"/>
  <c r="AG71" i="14"/>
  <c r="Y71" i="14"/>
  <c r="AM70" i="14"/>
  <c r="AL70" i="14"/>
  <c r="AG70" i="14"/>
  <c r="Y70" i="14"/>
  <c r="AM69" i="14"/>
  <c r="AL69" i="14"/>
  <c r="AG69" i="14"/>
  <c r="Y69" i="14"/>
  <c r="AG68" i="14"/>
  <c r="Y68" i="14"/>
  <c r="AG67" i="14"/>
  <c r="Y67" i="14"/>
  <c r="AG66" i="14"/>
  <c r="Y66" i="14"/>
  <c r="AG64" i="14"/>
  <c r="W64" i="14"/>
  <c r="AG63" i="14"/>
  <c r="W63" i="14"/>
  <c r="AG62" i="14"/>
  <c r="W62" i="14"/>
  <c r="AG61" i="14"/>
  <c r="W61" i="14"/>
  <c r="AG60" i="14"/>
  <c r="AM59" i="14"/>
  <c r="AL59" i="14"/>
  <c r="AG59" i="14"/>
  <c r="Y59" i="14"/>
  <c r="AM58" i="14"/>
  <c r="AL58" i="14"/>
  <c r="AG58" i="14"/>
  <c r="Y58" i="14"/>
  <c r="AM57" i="14"/>
  <c r="AL57" i="14"/>
  <c r="AG57" i="14"/>
  <c r="Y57" i="14"/>
  <c r="AM56" i="14"/>
  <c r="AL56" i="14"/>
  <c r="AG56" i="14"/>
  <c r="Y56" i="14"/>
  <c r="AM55" i="14"/>
  <c r="AL55" i="14"/>
  <c r="AG55" i="14"/>
  <c r="Y55" i="14"/>
  <c r="AM54" i="14"/>
  <c r="AL54" i="14"/>
  <c r="AG54" i="14"/>
  <c r="Y54" i="14"/>
  <c r="AM53" i="14"/>
  <c r="AL53" i="14"/>
  <c r="AG53" i="14"/>
  <c r="Y53" i="14"/>
  <c r="AM52" i="14"/>
  <c r="AL52" i="14"/>
  <c r="AG52" i="14"/>
  <c r="Y52" i="14"/>
  <c r="AM51" i="14"/>
  <c r="AL51" i="14"/>
  <c r="AG51" i="14"/>
  <c r="Y51" i="14"/>
  <c r="AM50" i="14"/>
  <c r="AL50" i="14"/>
  <c r="AG50" i="14"/>
  <c r="Y50" i="14"/>
  <c r="AM49" i="14"/>
  <c r="AL49" i="14"/>
  <c r="AG49" i="14"/>
  <c r="Y49" i="14"/>
  <c r="AM48" i="14"/>
  <c r="AL48" i="14"/>
  <c r="AG48" i="14"/>
  <c r="Y48" i="14"/>
  <c r="AM47" i="14"/>
  <c r="AL47" i="14"/>
  <c r="AG47" i="14"/>
  <c r="Y47" i="14"/>
  <c r="AM46" i="14"/>
  <c r="AL46" i="14"/>
  <c r="AG46" i="14"/>
  <c r="Y46" i="14"/>
  <c r="AM45" i="14"/>
  <c r="AL45" i="14"/>
  <c r="AG45" i="14"/>
  <c r="Y45" i="14"/>
  <c r="AM44" i="14"/>
  <c r="AL44" i="14"/>
  <c r="AG44" i="14"/>
  <c r="Y44" i="14"/>
  <c r="AM43" i="14"/>
  <c r="AL43" i="14"/>
  <c r="AG43" i="14"/>
  <c r="Y43" i="14"/>
  <c r="AM42" i="14"/>
  <c r="AL42" i="14"/>
  <c r="AG42" i="14"/>
  <c r="Y42" i="14"/>
  <c r="AM41" i="14"/>
  <c r="AL41" i="14"/>
  <c r="AG41" i="14"/>
  <c r="Y41" i="14"/>
  <c r="AM40" i="14"/>
  <c r="AL40" i="14"/>
  <c r="AG40" i="14"/>
  <c r="Y40" i="14"/>
  <c r="AM39" i="14"/>
  <c r="AL39" i="14"/>
  <c r="AG39" i="14"/>
  <c r="Y39" i="14"/>
  <c r="AM38" i="14"/>
  <c r="AL38" i="14"/>
  <c r="AG38" i="14"/>
  <c r="Y38" i="14"/>
  <c r="AM37" i="14"/>
  <c r="AL37" i="14"/>
  <c r="AG37" i="14"/>
  <c r="Y37" i="14"/>
  <c r="AM36" i="14"/>
  <c r="AL36" i="14"/>
  <c r="AG36" i="14"/>
  <c r="Y36" i="14"/>
  <c r="AM35" i="14"/>
  <c r="AL35" i="14"/>
  <c r="AG35" i="14"/>
  <c r="Y35" i="14"/>
  <c r="AM34" i="14"/>
  <c r="AL34" i="14"/>
  <c r="AG34" i="14"/>
  <c r="Y34" i="14"/>
  <c r="AM33" i="14"/>
  <c r="AL33" i="14"/>
  <c r="AG33" i="14"/>
  <c r="Y33" i="14"/>
  <c r="AM32" i="14"/>
  <c r="AL32" i="14"/>
  <c r="AG32" i="14"/>
  <c r="Y32" i="14"/>
  <c r="AM31" i="14"/>
  <c r="AL31" i="14"/>
  <c r="AG31" i="14"/>
  <c r="Y31" i="14"/>
  <c r="AM30" i="14"/>
  <c r="AL30" i="14"/>
  <c r="AG30" i="14"/>
  <c r="Y30" i="14"/>
  <c r="AM29" i="14"/>
  <c r="AL29" i="14"/>
  <c r="AG29" i="14"/>
  <c r="Y29" i="14"/>
  <c r="AM28" i="14"/>
  <c r="AL28" i="14"/>
  <c r="AG28" i="14"/>
  <c r="Y28" i="14"/>
  <c r="AM27" i="14"/>
  <c r="AL27" i="14"/>
  <c r="AG27" i="14"/>
  <c r="Y27" i="14"/>
  <c r="AM26" i="14"/>
  <c r="AL26" i="14"/>
  <c r="AG26" i="14"/>
  <c r="Y26" i="14"/>
  <c r="AM25" i="14"/>
  <c r="AL25" i="14"/>
  <c r="AG25" i="14"/>
  <c r="Y25" i="14"/>
  <c r="AM24" i="14"/>
  <c r="AL24" i="14"/>
  <c r="AG24" i="14"/>
  <c r="Y24" i="14"/>
  <c r="AM23" i="14"/>
  <c r="AL23" i="14"/>
  <c r="AG23" i="14"/>
  <c r="Y23" i="14"/>
  <c r="AM22" i="14"/>
  <c r="AL22" i="14"/>
  <c r="AG22" i="14"/>
  <c r="Y22" i="14"/>
  <c r="AM21" i="14"/>
  <c r="AL21" i="14"/>
  <c r="AG21" i="14"/>
  <c r="Y21" i="14"/>
  <c r="AM20" i="14"/>
  <c r="AL20" i="14"/>
  <c r="AG20" i="14"/>
  <c r="Y20" i="14"/>
  <c r="AM19" i="14"/>
  <c r="AL19" i="14"/>
  <c r="AG19" i="14"/>
  <c r="Y19" i="14"/>
  <c r="AM18" i="14"/>
  <c r="AL18" i="14"/>
  <c r="AG18" i="14"/>
  <c r="Y18" i="14"/>
  <c r="AM17" i="14"/>
  <c r="AL17" i="14"/>
  <c r="AG17" i="14"/>
  <c r="Y17" i="14"/>
  <c r="AM16" i="14"/>
  <c r="AL16" i="14"/>
  <c r="AG16" i="14"/>
  <c r="Y16" i="14"/>
  <c r="AM15" i="14"/>
  <c r="AL15" i="14"/>
  <c r="AG15" i="14"/>
  <c r="Y15" i="14"/>
  <c r="AM14" i="14"/>
  <c r="AL14" i="14"/>
  <c r="AG14" i="14"/>
  <c r="Y14" i="14"/>
  <c r="AM13" i="14"/>
  <c r="AL13" i="14"/>
  <c r="AG13" i="14"/>
  <c r="Y13" i="14"/>
  <c r="AM12" i="14"/>
  <c r="AL12" i="14"/>
  <c r="AG12" i="14"/>
  <c r="Y12" i="14"/>
  <c r="AM11" i="14"/>
  <c r="AL11" i="14"/>
  <c r="AG11" i="14"/>
  <c r="Y11" i="14"/>
  <c r="AM10" i="14"/>
  <c r="AL10" i="14"/>
  <c r="AG10" i="14"/>
  <c r="Y10" i="14"/>
  <c r="AM9" i="14"/>
  <c r="AL9" i="14"/>
  <c r="AG9" i="14"/>
  <c r="Y9" i="14"/>
  <c r="AM8" i="14"/>
  <c r="AL8" i="14"/>
  <c r="AG8" i="14"/>
  <c r="Y8" i="14"/>
  <c r="AM7" i="14"/>
  <c r="AL7" i="14"/>
  <c r="AG7" i="14"/>
  <c r="Y7" i="14"/>
  <c r="AM6" i="14"/>
  <c r="AL6" i="14"/>
  <c r="AG6" i="14"/>
  <c r="Y6" i="14"/>
  <c r="AM5" i="14"/>
  <c r="AL5" i="14"/>
  <c r="AG5" i="14"/>
  <c r="Y5" i="14"/>
  <c r="AM84" i="36"/>
  <c r="AL84" i="36"/>
  <c r="Z84" i="36"/>
  <c r="AG84" i="36" s="1"/>
  <c r="AM83" i="36"/>
  <c r="AL83" i="36"/>
  <c r="Z83" i="36"/>
  <c r="AG83" i="36" s="1"/>
  <c r="AM82" i="36"/>
  <c r="AL82" i="36"/>
  <c r="Z82" i="36"/>
  <c r="AG82" i="36" s="1"/>
  <c r="AM81" i="36"/>
  <c r="AL81" i="36"/>
  <c r="Z81" i="36"/>
  <c r="AG81" i="36" s="1"/>
  <c r="AM80" i="36"/>
  <c r="AL80" i="36"/>
  <c r="Z80" i="36"/>
  <c r="AG80" i="36" s="1"/>
  <c r="AM79" i="36"/>
  <c r="AL79" i="36"/>
  <c r="Z79" i="36"/>
  <c r="AG79" i="36" s="1"/>
  <c r="AM77" i="36"/>
  <c r="AL77" i="36"/>
  <c r="AG77" i="36"/>
  <c r="Y77" i="36"/>
  <c r="AM76" i="36"/>
  <c r="AL76" i="36"/>
  <c r="AG76" i="36"/>
  <c r="Y76" i="36"/>
  <c r="AM75" i="36"/>
  <c r="AL75" i="36"/>
  <c r="AG75" i="36"/>
  <c r="Y75" i="36"/>
  <c r="AM73" i="36"/>
  <c r="AL73" i="36"/>
  <c r="AG73" i="36"/>
  <c r="Y73" i="36"/>
  <c r="AM72" i="36"/>
  <c r="AL72" i="36"/>
  <c r="AG72" i="36"/>
  <c r="Y72" i="36"/>
  <c r="AM71" i="36"/>
  <c r="AL71" i="36"/>
  <c r="AG71" i="36"/>
  <c r="Y71" i="36"/>
  <c r="AM70" i="36"/>
  <c r="AL70" i="36"/>
  <c r="AG70" i="36"/>
  <c r="Y70" i="36"/>
  <c r="AM69" i="36"/>
  <c r="AL69" i="36"/>
  <c r="AG69" i="36"/>
  <c r="Y69" i="36"/>
  <c r="AG68" i="36"/>
  <c r="Y68" i="36"/>
  <c r="AG67" i="36"/>
  <c r="Y67" i="36"/>
  <c r="AG66" i="36"/>
  <c r="Y66" i="36"/>
  <c r="AG64" i="36"/>
  <c r="W64" i="36"/>
  <c r="AG63" i="36"/>
  <c r="W63" i="36"/>
  <c r="AG62" i="36"/>
  <c r="W62" i="36"/>
  <c r="AG61" i="36"/>
  <c r="W61" i="36"/>
  <c r="AG60" i="36"/>
  <c r="AM59" i="36"/>
  <c r="AL59" i="36"/>
  <c r="AG59" i="36"/>
  <c r="Y59" i="36"/>
  <c r="AM58" i="36"/>
  <c r="AL58" i="36"/>
  <c r="AG58" i="36"/>
  <c r="Y58" i="36"/>
  <c r="AM57" i="36"/>
  <c r="AL57" i="36"/>
  <c r="AG57" i="36"/>
  <c r="Y57" i="36"/>
  <c r="AM56" i="36"/>
  <c r="AL56" i="36"/>
  <c r="AG56" i="36"/>
  <c r="Y56" i="36"/>
  <c r="AM55" i="36"/>
  <c r="AL55" i="36"/>
  <c r="AG55" i="36"/>
  <c r="Y55" i="36"/>
  <c r="AM54" i="36"/>
  <c r="AL54" i="36"/>
  <c r="AG54" i="36"/>
  <c r="Y54" i="36"/>
  <c r="AM53" i="36"/>
  <c r="AL53" i="36"/>
  <c r="AG53" i="36"/>
  <c r="Y53" i="36"/>
  <c r="AM52" i="36"/>
  <c r="AL52" i="36"/>
  <c r="AG52" i="36"/>
  <c r="Y52" i="36"/>
  <c r="AM51" i="36"/>
  <c r="AL51" i="36"/>
  <c r="AG51" i="36"/>
  <c r="Y51" i="36"/>
  <c r="AM50" i="36"/>
  <c r="AL50" i="36"/>
  <c r="AG50" i="36"/>
  <c r="Y50" i="36"/>
  <c r="AM49" i="36"/>
  <c r="AL49" i="36"/>
  <c r="AG49" i="36"/>
  <c r="Y49" i="36"/>
  <c r="AM48" i="36"/>
  <c r="AL48" i="36"/>
  <c r="AG48" i="36"/>
  <c r="Y48" i="36"/>
  <c r="AM47" i="36"/>
  <c r="AL47" i="36"/>
  <c r="AG47" i="36"/>
  <c r="Y47" i="36"/>
  <c r="AM46" i="36"/>
  <c r="AL46" i="36"/>
  <c r="AG46" i="36"/>
  <c r="Y46" i="36"/>
  <c r="AM45" i="36"/>
  <c r="AL45" i="36"/>
  <c r="AG45" i="36"/>
  <c r="Y45" i="36"/>
  <c r="AM44" i="36"/>
  <c r="AL44" i="36"/>
  <c r="AG44" i="36"/>
  <c r="Y44" i="36"/>
  <c r="AM43" i="36"/>
  <c r="AL43" i="36"/>
  <c r="AG43" i="36"/>
  <c r="Y43" i="36"/>
  <c r="AM42" i="36"/>
  <c r="AL42" i="36"/>
  <c r="AG42" i="36"/>
  <c r="Y42" i="36"/>
  <c r="AM41" i="36"/>
  <c r="AL41" i="36"/>
  <c r="AG41" i="36"/>
  <c r="Y41" i="36"/>
  <c r="AM40" i="36"/>
  <c r="AL40" i="36"/>
  <c r="AG40" i="36"/>
  <c r="Y40" i="36"/>
  <c r="AM39" i="36"/>
  <c r="AL39" i="36"/>
  <c r="AG39" i="36"/>
  <c r="Y39" i="36"/>
  <c r="AM38" i="36"/>
  <c r="AL38" i="36"/>
  <c r="AG38" i="36"/>
  <c r="Y38" i="36"/>
  <c r="AM37" i="36"/>
  <c r="AL37" i="36"/>
  <c r="AG37" i="36"/>
  <c r="Y37" i="36"/>
  <c r="AM36" i="36"/>
  <c r="AL36" i="36"/>
  <c r="AG36" i="36"/>
  <c r="Y36" i="36"/>
  <c r="AM35" i="36"/>
  <c r="AL35" i="36"/>
  <c r="AG35" i="36"/>
  <c r="Y35" i="36"/>
  <c r="AM34" i="36"/>
  <c r="AL34" i="36"/>
  <c r="AG34" i="36"/>
  <c r="Y34" i="36"/>
  <c r="AM33" i="36"/>
  <c r="AL33" i="36"/>
  <c r="AG33" i="36"/>
  <c r="Y33" i="36"/>
  <c r="AM32" i="36"/>
  <c r="AL32" i="36"/>
  <c r="AG32" i="36"/>
  <c r="Y32" i="36"/>
  <c r="AM31" i="36"/>
  <c r="AL31" i="36"/>
  <c r="AG31" i="36"/>
  <c r="Y31" i="36"/>
  <c r="AM30" i="36"/>
  <c r="AL30" i="36"/>
  <c r="AG30" i="36"/>
  <c r="Y30" i="36"/>
  <c r="AM29" i="36"/>
  <c r="AL29" i="36"/>
  <c r="AG29" i="36"/>
  <c r="Y29" i="36"/>
  <c r="AM28" i="36"/>
  <c r="AL28" i="36"/>
  <c r="AG28" i="36"/>
  <c r="Y28" i="36"/>
  <c r="AM27" i="36"/>
  <c r="AL27" i="36"/>
  <c r="AG27" i="36"/>
  <c r="Y27" i="36"/>
  <c r="AM26" i="36"/>
  <c r="AL26" i="36"/>
  <c r="AG26" i="36"/>
  <c r="Y26" i="36"/>
  <c r="AM25" i="36"/>
  <c r="AL25" i="36"/>
  <c r="AG25" i="36"/>
  <c r="Y25" i="36"/>
  <c r="AM24" i="36"/>
  <c r="AL24" i="36"/>
  <c r="AG24" i="36"/>
  <c r="Y24" i="36"/>
  <c r="AM23" i="36"/>
  <c r="AL23" i="36"/>
  <c r="AG23" i="36"/>
  <c r="Y23" i="36"/>
  <c r="AM22" i="36"/>
  <c r="AL22" i="36"/>
  <c r="AG22" i="36"/>
  <c r="Y22" i="36"/>
  <c r="AM21" i="36"/>
  <c r="AL21" i="36"/>
  <c r="AG21" i="36"/>
  <c r="Y21" i="36"/>
  <c r="AM20" i="36"/>
  <c r="AL20" i="36"/>
  <c r="AG20" i="36"/>
  <c r="Y20" i="36"/>
  <c r="AM19" i="36"/>
  <c r="AL19" i="36"/>
  <c r="AG19" i="36"/>
  <c r="Y19" i="36"/>
  <c r="AM18" i="36"/>
  <c r="AL18" i="36"/>
  <c r="AG18" i="36"/>
  <c r="Y18" i="36"/>
  <c r="AM17" i="36"/>
  <c r="AL17" i="36"/>
  <c r="AG17" i="36"/>
  <c r="Y17" i="36"/>
  <c r="AM16" i="36"/>
  <c r="AL16" i="36"/>
  <c r="AG16" i="36"/>
  <c r="Y16" i="36"/>
  <c r="AM15" i="36"/>
  <c r="AL15" i="36"/>
  <c r="AG15" i="36"/>
  <c r="Y15" i="36"/>
  <c r="AM14" i="36"/>
  <c r="AL14" i="36"/>
  <c r="AG14" i="36"/>
  <c r="Y14" i="36"/>
  <c r="AM13" i="36"/>
  <c r="AL13" i="36"/>
  <c r="AG13" i="36"/>
  <c r="Y13" i="36"/>
  <c r="AM12" i="36"/>
  <c r="AL12" i="36"/>
  <c r="AG12" i="36"/>
  <c r="Y12" i="36"/>
  <c r="AM11" i="36"/>
  <c r="AL11" i="36"/>
  <c r="AG11" i="36"/>
  <c r="Y11" i="36"/>
  <c r="AM10" i="36"/>
  <c r="AL10" i="36"/>
  <c r="AG10" i="36"/>
  <c r="Y10" i="36"/>
  <c r="AM9" i="36"/>
  <c r="AL9" i="36"/>
  <c r="AG9" i="36"/>
  <c r="Y9" i="36"/>
  <c r="AM8" i="36"/>
  <c r="AL8" i="36"/>
  <c r="AG8" i="36"/>
  <c r="Y8" i="36"/>
  <c r="AM7" i="36"/>
  <c r="AL7" i="36"/>
  <c r="AG7" i="36"/>
  <c r="Y7" i="36"/>
  <c r="AM6" i="36"/>
  <c r="AL6" i="36"/>
  <c r="AG6" i="36"/>
  <c r="Y6" i="36"/>
  <c r="AM5" i="36"/>
  <c r="AL5" i="36"/>
  <c r="AG5" i="36"/>
  <c r="Y5" i="36"/>
  <c r="D90" i="12"/>
  <c r="D89" i="12"/>
  <c r="AM84" i="12"/>
  <c r="AL84" i="12"/>
  <c r="Z84" i="12"/>
  <c r="AG84" i="12" s="1"/>
  <c r="AM83" i="12"/>
  <c r="AL83" i="12"/>
  <c r="Z83" i="12"/>
  <c r="AG83" i="12" s="1"/>
  <c r="D83" i="12"/>
  <c r="E83" i="12" s="1"/>
  <c r="AM82" i="12"/>
  <c r="AL82" i="12"/>
  <c r="Z82" i="12"/>
  <c r="AG82" i="12" s="1"/>
  <c r="AM81" i="12"/>
  <c r="AL81" i="12"/>
  <c r="Z81" i="12"/>
  <c r="AG81" i="12" s="1"/>
  <c r="AM80" i="12"/>
  <c r="AL80" i="12"/>
  <c r="Z80" i="12"/>
  <c r="AG80" i="12" s="1"/>
  <c r="AM79" i="12"/>
  <c r="AL79" i="12"/>
  <c r="Z79" i="12"/>
  <c r="AG79" i="12" s="1"/>
  <c r="AM77" i="12"/>
  <c r="AL77" i="12"/>
  <c r="AG77" i="12"/>
  <c r="Y77" i="12"/>
  <c r="AM76" i="12"/>
  <c r="AL76" i="12"/>
  <c r="AG76" i="12"/>
  <c r="Y76" i="12"/>
  <c r="AM75" i="12"/>
  <c r="AL75" i="12"/>
  <c r="AG75" i="12"/>
  <c r="Y75" i="12"/>
  <c r="AM73" i="12"/>
  <c r="AL73" i="12"/>
  <c r="AG73" i="12"/>
  <c r="Y73" i="12"/>
  <c r="AM72" i="12"/>
  <c r="AL72" i="12"/>
  <c r="AG72" i="12"/>
  <c r="Y72" i="12"/>
  <c r="AM71" i="12"/>
  <c r="AL71" i="12"/>
  <c r="AG71" i="12"/>
  <c r="Y71" i="12"/>
  <c r="AM70" i="12"/>
  <c r="AL70" i="12"/>
  <c r="AG70" i="12"/>
  <c r="Y70" i="12"/>
  <c r="AM69" i="12"/>
  <c r="AL69" i="12"/>
  <c r="AG69" i="12"/>
  <c r="Y69" i="12"/>
  <c r="AG68" i="12"/>
  <c r="Y68" i="12"/>
  <c r="AG67" i="12"/>
  <c r="Y67" i="12"/>
  <c r="AG66" i="12"/>
  <c r="Y66" i="12"/>
  <c r="AG64" i="12"/>
  <c r="W64" i="12"/>
  <c r="AG63" i="12"/>
  <c r="W63" i="12"/>
  <c r="AG62" i="12"/>
  <c r="AG61" i="12"/>
  <c r="W61" i="12"/>
  <c r="AG60" i="12"/>
  <c r="AM59" i="12"/>
  <c r="AL59" i="12"/>
  <c r="AG59" i="12"/>
  <c r="Y59" i="12"/>
  <c r="AM58" i="12"/>
  <c r="AL58" i="12"/>
  <c r="AG58" i="12"/>
  <c r="Y58" i="12"/>
  <c r="AM57" i="12"/>
  <c r="AL57" i="12"/>
  <c r="AG57" i="12"/>
  <c r="Y57" i="12"/>
  <c r="AM56" i="12"/>
  <c r="AL56" i="12"/>
  <c r="AG56" i="12"/>
  <c r="Y56" i="12"/>
  <c r="AM55" i="12"/>
  <c r="AL55" i="12"/>
  <c r="AG55" i="12"/>
  <c r="Y55" i="12"/>
  <c r="AM54" i="12"/>
  <c r="AL54" i="12"/>
  <c r="AG54" i="12"/>
  <c r="Y54" i="12"/>
  <c r="AM53" i="12"/>
  <c r="AL53" i="12"/>
  <c r="AG53" i="12"/>
  <c r="Y53" i="12"/>
  <c r="AM52" i="12"/>
  <c r="AL52" i="12"/>
  <c r="AG52" i="12"/>
  <c r="Y52" i="12"/>
  <c r="AM51" i="12"/>
  <c r="AL51" i="12"/>
  <c r="AG51" i="12"/>
  <c r="Y51" i="12"/>
  <c r="AM50" i="12"/>
  <c r="AL50" i="12"/>
  <c r="AG50" i="12"/>
  <c r="Y50" i="12"/>
  <c r="AM49" i="12"/>
  <c r="AL49" i="12"/>
  <c r="AG49" i="12"/>
  <c r="Y49" i="12"/>
  <c r="AM48" i="12"/>
  <c r="AL48" i="12"/>
  <c r="AG48" i="12"/>
  <c r="Y48" i="12"/>
  <c r="AM47" i="12"/>
  <c r="AL47" i="12"/>
  <c r="AG47" i="12"/>
  <c r="Y47" i="12"/>
  <c r="AM46" i="12"/>
  <c r="AL46" i="12"/>
  <c r="AG46" i="12"/>
  <c r="Y46" i="12"/>
  <c r="AM45" i="12"/>
  <c r="AL45" i="12"/>
  <c r="AG45" i="12"/>
  <c r="Y45" i="12"/>
  <c r="AM44" i="12"/>
  <c r="AL44" i="12"/>
  <c r="AG44" i="12"/>
  <c r="Y44" i="12"/>
  <c r="AM43" i="12"/>
  <c r="AL43" i="12"/>
  <c r="AG43" i="12"/>
  <c r="Y43" i="12"/>
  <c r="AM42" i="12"/>
  <c r="AL42" i="12"/>
  <c r="AG42" i="12"/>
  <c r="Y42" i="12"/>
  <c r="AM41" i="12"/>
  <c r="AL41" i="12"/>
  <c r="AG41" i="12"/>
  <c r="Y41" i="12"/>
  <c r="AM40" i="12"/>
  <c r="AL40" i="12"/>
  <c r="AG40" i="12"/>
  <c r="Y40" i="12"/>
  <c r="AM39" i="12"/>
  <c r="AL39" i="12"/>
  <c r="AG39" i="12"/>
  <c r="Y39" i="12"/>
  <c r="AM38" i="12"/>
  <c r="AL38" i="12"/>
  <c r="AG38" i="12"/>
  <c r="Y38" i="12"/>
  <c r="AM37" i="12"/>
  <c r="AL37" i="12"/>
  <c r="AG37" i="12"/>
  <c r="Y37" i="12"/>
  <c r="AM36" i="12"/>
  <c r="AL36" i="12"/>
  <c r="AG36" i="12"/>
  <c r="Y36" i="12"/>
  <c r="AM35" i="12"/>
  <c r="AL35" i="12"/>
  <c r="AG35" i="12"/>
  <c r="Y35" i="12"/>
  <c r="AM34" i="12"/>
  <c r="AL34" i="12"/>
  <c r="AG34" i="12"/>
  <c r="Y34" i="12"/>
  <c r="AM33" i="12"/>
  <c r="AL33" i="12"/>
  <c r="AG33" i="12"/>
  <c r="Y33" i="12"/>
  <c r="AM32" i="12"/>
  <c r="AL32" i="12"/>
  <c r="AG32" i="12"/>
  <c r="Y32" i="12"/>
  <c r="AM31" i="12"/>
  <c r="AL31" i="12"/>
  <c r="AG31" i="12"/>
  <c r="Y31" i="12"/>
  <c r="AM30" i="12"/>
  <c r="AL30" i="12"/>
  <c r="AG30" i="12"/>
  <c r="Y30" i="12"/>
  <c r="AM29" i="12"/>
  <c r="AL29" i="12"/>
  <c r="AG29" i="12"/>
  <c r="Y29" i="12"/>
  <c r="AM28" i="12"/>
  <c r="AL28" i="12"/>
  <c r="AG28" i="12"/>
  <c r="Y28" i="12"/>
  <c r="AM27" i="12"/>
  <c r="AL27" i="12"/>
  <c r="AG27" i="12"/>
  <c r="Y27" i="12"/>
  <c r="AM26" i="12"/>
  <c r="AL26" i="12"/>
  <c r="AG26" i="12"/>
  <c r="Y26" i="12"/>
  <c r="AM25" i="12"/>
  <c r="AL25" i="12"/>
  <c r="AG25" i="12"/>
  <c r="Y25" i="12"/>
  <c r="AM24" i="12"/>
  <c r="AL24" i="12"/>
  <c r="AG24" i="12"/>
  <c r="Y24" i="12"/>
  <c r="AM23" i="12"/>
  <c r="AL23" i="12"/>
  <c r="AG23" i="12"/>
  <c r="Y23" i="12"/>
  <c r="AM22" i="12"/>
  <c r="AL22" i="12"/>
  <c r="AG22" i="12"/>
  <c r="Y22" i="12"/>
  <c r="AM21" i="12"/>
  <c r="AL21" i="12"/>
  <c r="AG21" i="12"/>
  <c r="Y21" i="12"/>
  <c r="AM20" i="12"/>
  <c r="AL20" i="12"/>
  <c r="AG20" i="12"/>
  <c r="Y20" i="12"/>
  <c r="AM19" i="12"/>
  <c r="AL19" i="12"/>
  <c r="AG19" i="12"/>
  <c r="Y19" i="12"/>
  <c r="AM18" i="12"/>
  <c r="AL18" i="12"/>
  <c r="AG18" i="12"/>
  <c r="Y18" i="12"/>
  <c r="AM17" i="12"/>
  <c r="AL17" i="12"/>
  <c r="AG17" i="12"/>
  <c r="Y17" i="12"/>
  <c r="AM16" i="12"/>
  <c r="AL16" i="12"/>
  <c r="AG16" i="12"/>
  <c r="Y16" i="12"/>
  <c r="AM15" i="12"/>
  <c r="AL15" i="12"/>
  <c r="AG15" i="12"/>
  <c r="Y15" i="12"/>
  <c r="AM14" i="12"/>
  <c r="AL14" i="12"/>
  <c r="AG14" i="12"/>
  <c r="Y14" i="12"/>
  <c r="AM13" i="12"/>
  <c r="AL13" i="12"/>
  <c r="AG13" i="12"/>
  <c r="Y13" i="12"/>
  <c r="AM12" i="12"/>
  <c r="AL12" i="12"/>
  <c r="AG12" i="12"/>
  <c r="Y12" i="12"/>
  <c r="AM11" i="12"/>
  <c r="AL11" i="12"/>
  <c r="AG11" i="12"/>
  <c r="Y11" i="12"/>
  <c r="AM10" i="12"/>
  <c r="AL10" i="12"/>
  <c r="AG10" i="12"/>
  <c r="Y10" i="12"/>
  <c r="AM9" i="12"/>
  <c r="AL9" i="12"/>
  <c r="AG9" i="12"/>
  <c r="Y9" i="12"/>
  <c r="AM8" i="12"/>
  <c r="AL8" i="12"/>
  <c r="AG8" i="12"/>
  <c r="Y8" i="12"/>
  <c r="AM7" i="12"/>
  <c r="AL7" i="12"/>
  <c r="AG7" i="12"/>
  <c r="Y7" i="12"/>
  <c r="AM6" i="12"/>
  <c r="AL6" i="12"/>
  <c r="AG6" i="12"/>
  <c r="Y6" i="12"/>
  <c r="AM5" i="12"/>
  <c r="AL5" i="12"/>
  <c r="AG5" i="12"/>
  <c r="Y5" i="12"/>
  <c r="AM84" i="35"/>
  <c r="AL84" i="35"/>
  <c r="Z84" i="35"/>
  <c r="AG84" i="35" s="1"/>
  <c r="AM83" i="35"/>
  <c r="AL83" i="35"/>
  <c r="Z83" i="35"/>
  <c r="AG83" i="35" s="1"/>
  <c r="AM82" i="35"/>
  <c r="AL82" i="35"/>
  <c r="Z82" i="35"/>
  <c r="AG82" i="35" s="1"/>
  <c r="AM81" i="35"/>
  <c r="AL81" i="35"/>
  <c r="Z81" i="35"/>
  <c r="AG81" i="35" s="1"/>
  <c r="AM80" i="35"/>
  <c r="AL80" i="35"/>
  <c r="Z80" i="35"/>
  <c r="AG80" i="35" s="1"/>
  <c r="AM79" i="35"/>
  <c r="AL79" i="35"/>
  <c r="Z79" i="35"/>
  <c r="AG79" i="35" s="1"/>
  <c r="AM77" i="35"/>
  <c r="AL77" i="35"/>
  <c r="AG77" i="35"/>
  <c r="Y77" i="35"/>
  <c r="AM76" i="35"/>
  <c r="AL76" i="35"/>
  <c r="AG76" i="35"/>
  <c r="Y76" i="35"/>
  <c r="AM75" i="35"/>
  <c r="AL75" i="35"/>
  <c r="AG75" i="35"/>
  <c r="Y75" i="35"/>
  <c r="AM73" i="35"/>
  <c r="AL73" i="35"/>
  <c r="AG73" i="35"/>
  <c r="Y73" i="35"/>
  <c r="AM72" i="35"/>
  <c r="AL72" i="35"/>
  <c r="AG72" i="35"/>
  <c r="Y72" i="35"/>
  <c r="AM71" i="35"/>
  <c r="AL71" i="35"/>
  <c r="AG71" i="35"/>
  <c r="Y71" i="35"/>
  <c r="AM70" i="35"/>
  <c r="AL70" i="35"/>
  <c r="AG70" i="35"/>
  <c r="Y70" i="35"/>
  <c r="AM69" i="35"/>
  <c r="AL69" i="35"/>
  <c r="AG69" i="35"/>
  <c r="Y69" i="35"/>
  <c r="AG68" i="35"/>
  <c r="Y68" i="35"/>
  <c r="AG67" i="35"/>
  <c r="Y67" i="35"/>
  <c r="AG66" i="35"/>
  <c r="Y66" i="35"/>
  <c r="AG64" i="35"/>
  <c r="W64" i="35"/>
  <c r="AG63" i="35"/>
  <c r="W63" i="35"/>
  <c r="AG62" i="35"/>
  <c r="W62" i="35"/>
  <c r="AG61" i="35"/>
  <c r="W61" i="35"/>
  <c r="AG60" i="35"/>
  <c r="AM59" i="35"/>
  <c r="AL59" i="35"/>
  <c r="AG59" i="35"/>
  <c r="Y59" i="35"/>
  <c r="AM58" i="35"/>
  <c r="AL58" i="35"/>
  <c r="AG58" i="35"/>
  <c r="Y58" i="35"/>
  <c r="AM57" i="35"/>
  <c r="AL57" i="35"/>
  <c r="AG57" i="35"/>
  <c r="Y57" i="35"/>
  <c r="AM56" i="35"/>
  <c r="AL56" i="35"/>
  <c r="AG56" i="35"/>
  <c r="Y56" i="35"/>
  <c r="AM55" i="35"/>
  <c r="AL55" i="35"/>
  <c r="AG55" i="35"/>
  <c r="Y55" i="35"/>
  <c r="AM54" i="35"/>
  <c r="AL54" i="35"/>
  <c r="AG54" i="35"/>
  <c r="Y54" i="35"/>
  <c r="AM53" i="35"/>
  <c r="AL53" i="35"/>
  <c r="AG53" i="35"/>
  <c r="Y53" i="35"/>
  <c r="AM52" i="35"/>
  <c r="AL52" i="35"/>
  <c r="AG52" i="35"/>
  <c r="Y52" i="35"/>
  <c r="AM51" i="35"/>
  <c r="AL51" i="35"/>
  <c r="AG51" i="35"/>
  <c r="Y51" i="35"/>
  <c r="AM50" i="35"/>
  <c r="AL50" i="35"/>
  <c r="AG50" i="35"/>
  <c r="Y50" i="35"/>
  <c r="AM49" i="35"/>
  <c r="AL49" i="35"/>
  <c r="AG49" i="35"/>
  <c r="Y49" i="35"/>
  <c r="AM48" i="35"/>
  <c r="AL48" i="35"/>
  <c r="AG48" i="35"/>
  <c r="Y48" i="35"/>
  <c r="AM47" i="35"/>
  <c r="AL47" i="35"/>
  <c r="AG47" i="35"/>
  <c r="Y47" i="35"/>
  <c r="AM46" i="35"/>
  <c r="AL46" i="35"/>
  <c r="AG46" i="35"/>
  <c r="Y46" i="35"/>
  <c r="AM45" i="35"/>
  <c r="AL45" i="35"/>
  <c r="AG45" i="35"/>
  <c r="Y45" i="35"/>
  <c r="AM44" i="35"/>
  <c r="AL44" i="35"/>
  <c r="AG44" i="35"/>
  <c r="Y44" i="35"/>
  <c r="AM43" i="35"/>
  <c r="AL43" i="35"/>
  <c r="AG43" i="35"/>
  <c r="Y43" i="35"/>
  <c r="AM42" i="35"/>
  <c r="AL42" i="35"/>
  <c r="AG42" i="35"/>
  <c r="Y42" i="35"/>
  <c r="AM41" i="35"/>
  <c r="AL41" i="35"/>
  <c r="AG41" i="35"/>
  <c r="Y41" i="35"/>
  <c r="AM40" i="35"/>
  <c r="AL40" i="35"/>
  <c r="AG40" i="35"/>
  <c r="Y40" i="35"/>
  <c r="AM39" i="35"/>
  <c r="AL39" i="35"/>
  <c r="AG39" i="35"/>
  <c r="Y39" i="35"/>
  <c r="AM38" i="35"/>
  <c r="AL38" i="35"/>
  <c r="AG38" i="35"/>
  <c r="Y38" i="35"/>
  <c r="AM37" i="35"/>
  <c r="AL37" i="35"/>
  <c r="AG37" i="35"/>
  <c r="Y37" i="35"/>
  <c r="AM36" i="35"/>
  <c r="AL36" i="35"/>
  <c r="AG36" i="35"/>
  <c r="Y36" i="35"/>
  <c r="AM35" i="35"/>
  <c r="AL35" i="35"/>
  <c r="AG35" i="35"/>
  <c r="Y35" i="35"/>
  <c r="AM34" i="35"/>
  <c r="AL34" i="35"/>
  <c r="AG34" i="35"/>
  <c r="Y34" i="35"/>
  <c r="AM33" i="35"/>
  <c r="AL33" i="35"/>
  <c r="AG33" i="35"/>
  <c r="Y33" i="35"/>
  <c r="AM32" i="35"/>
  <c r="AL32" i="35"/>
  <c r="AG32" i="35"/>
  <c r="Y32" i="35"/>
  <c r="AM31" i="35"/>
  <c r="AL31" i="35"/>
  <c r="AG31" i="35"/>
  <c r="Y31" i="35"/>
  <c r="AM30" i="35"/>
  <c r="AL30" i="35"/>
  <c r="AG30" i="35"/>
  <c r="Y30" i="35"/>
  <c r="AM29" i="35"/>
  <c r="AL29" i="35"/>
  <c r="AG29" i="35"/>
  <c r="Y29" i="35"/>
  <c r="AM28" i="35"/>
  <c r="AL28" i="35"/>
  <c r="AG28" i="35"/>
  <c r="Y28" i="35"/>
  <c r="AM27" i="35"/>
  <c r="AL27" i="35"/>
  <c r="AG27" i="35"/>
  <c r="Y27" i="35"/>
  <c r="AM26" i="35"/>
  <c r="AL26" i="35"/>
  <c r="AG26" i="35"/>
  <c r="Y26" i="35"/>
  <c r="AM25" i="35"/>
  <c r="AL25" i="35"/>
  <c r="AG25" i="35"/>
  <c r="Y25" i="35"/>
  <c r="AM24" i="35"/>
  <c r="AL24" i="35"/>
  <c r="AG24" i="35"/>
  <c r="Y24" i="35"/>
  <c r="AM23" i="35"/>
  <c r="AL23" i="35"/>
  <c r="AG23" i="35"/>
  <c r="Y23" i="35"/>
  <c r="AM22" i="35"/>
  <c r="AL22" i="35"/>
  <c r="AG22" i="35"/>
  <c r="Y22" i="35"/>
  <c r="AM21" i="35"/>
  <c r="AL21" i="35"/>
  <c r="AG21" i="35"/>
  <c r="Y21" i="35"/>
  <c r="AM20" i="35"/>
  <c r="AL20" i="35"/>
  <c r="AG20" i="35"/>
  <c r="Y20" i="35"/>
  <c r="AM19" i="35"/>
  <c r="AL19" i="35"/>
  <c r="AG19" i="35"/>
  <c r="Y19" i="35"/>
  <c r="AM18" i="35"/>
  <c r="AL18" i="35"/>
  <c r="AG18" i="35"/>
  <c r="Y18" i="35"/>
  <c r="AM17" i="35"/>
  <c r="AL17" i="35"/>
  <c r="AG17" i="35"/>
  <c r="Y17" i="35"/>
  <c r="AM16" i="35"/>
  <c r="AL16" i="35"/>
  <c r="AG16" i="35"/>
  <c r="Y16" i="35"/>
  <c r="AM15" i="35"/>
  <c r="AL15" i="35"/>
  <c r="AG15" i="35"/>
  <c r="Y15" i="35"/>
  <c r="AM14" i="35"/>
  <c r="AL14" i="35"/>
  <c r="AG14" i="35"/>
  <c r="Y14" i="35"/>
  <c r="AM13" i="35"/>
  <c r="AL13" i="35"/>
  <c r="AG13" i="35"/>
  <c r="Y13" i="35"/>
  <c r="AM12" i="35"/>
  <c r="AL12" i="35"/>
  <c r="AG12" i="35"/>
  <c r="Y12" i="35"/>
  <c r="AM11" i="35"/>
  <c r="AL11" i="35"/>
  <c r="AG11" i="35"/>
  <c r="Y11" i="35"/>
  <c r="AM10" i="35"/>
  <c r="AL10" i="35"/>
  <c r="AG10" i="35"/>
  <c r="Y10" i="35"/>
  <c r="AM9" i="35"/>
  <c r="AL9" i="35"/>
  <c r="AG9" i="35"/>
  <c r="Y9" i="35"/>
  <c r="AM8" i="35"/>
  <c r="AL8" i="35"/>
  <c r="AG8" i="35"/>
  <c r="Y8" i="35"/>
  <c r="AM7" i="35"/>
  <c r="AL7" i="35"/>
  <c r="AG7" i="35"/>
  <c r="Y7" i="35"/>
  <c r="AM6" i="35"/>
  <c r="AL6" i="35"/>
  <c r="AG6" i="35"/>
  <c r="Y6" i="35"/>
  <c r="AM5" i="35"/>
  <c r="AL5" i="35"/>
  <c r="AG5" i="35"/>
  <c r="Y5" i="35"/>
  <c r="AM84" i="10"/>
  <c r="AL84" i="10"/>
  <c r="Z84" i="10"/>
  <c r="AM83" i="10"/>
  <c r="AL83" i="10"/>
  <c r="Z83" i="10"/>
  <c r="AM82" i="10"/>
  <c r="AL82" i="10"/>
  <c r="Z82" i="10"/>
  <c r="AM81" i="10"/>
  <c r="AL81" i="10"/>
  <c r="Z81" i="10"/>
  <c r="AM80" i="10"/>
  <c r="AL80" i="10"/>
  <c r="Z80" i="10"/>
  <c r="AM79" i="10"/>
  <c r="AL79" i="10"/>
  <c r="Z79" i="10"/>
  <c r="AM77" i="10"/>
  <c r="AL77" i="10"/>
  <c r="AG77" i="10"/>
  <c r="Y77" i="10"/>
  <c r="AM76" i="10"/>
  <c r="AL76" i="10"/>
  <c r="AG76" i="10"/>
  <c r="Y76" i="10"/>
  <c r="AM75" i="10"/>
  <c r="AL75" i="10"/>
  <c r="AG75" i="10"/>
  <c r="Y75" i="10"/>
  <c r="AM73" i="10"/>
  <c r="AL73" i="10"/>
  <c r="AG73" i="10"/>
  <c r="Y73" i="10"/>
  <c r="AM72" i="10"/>
  <c r="AL72" i="10"/>
  <c r="AG72" i="10"/>
  <c r="Y72" i="10"/>
  <c r="AM71" i="10"/>
  <c r="AL71" i="10"/>
  <c r="AG71" i="10"/>
  <c r="Y71" i="10"/>
  <c r="AM70" i="10"/>
  <c r="AL70" i="10"/>
  <c r="AG70" i="10"/>
  <c r="Y70" i="10"/>
  <c r="AM69" i="10"/>
  <c r="AL69" i="10"/>
  <c r="AG69" i="10"/>
  <c r="Y69" i="10"/>
  <c r="AG68" i="10"/>
  <c r="Y68" i="10"/>
  <c r="AG67" i="10"/>
  <c r="Y67" i="10"/>
  <c r="AG66" i="10"/>
  <c r="Y66" i="10"/>
  <c r="AG64" i="10"/>
  <c r="W64" i="10"/>
  <c r="AG63" i="10"/>
  <c r="W63" i="10"/>
  <c r="AG62" i="10"/>
  <c r="W62" i="10"/>
  <c r="AG61" i="10"/>
  <c r="W61" i="10"/>
  <c r="AG60" i="10"/>
  <c r="AM59" i="10"/>
  <c r="AL59" i="10"/>
  <c r="AG59" i="10"/>
  <c r="Y59" i="10"/>
  <c r="AM58" i="10"/>
  <c r="AL58" i="10"/>
  <c r="AG58" i="10"/>
  <c r="Y58" i="10"/>
  <c r="AM57" i="10"/>
  <c r="AL57" i="10"/>
  <c r="AG57" i="10"/>
  <c r="Y57" i="10"/>
  <c r="AM56" i="10"/>
  <c r="AL56" i="10"/>
  <c r="AG56" i="10"/>
  <c r="Y56" i="10"/>
  <c r="AM55" i="10"/>
  <c r="AL55" i="10"/>
  <c r="AG55" i="10"/>
  <c r="Y55" i="10"/>
  <c r="AM54" i="10"/>
  <c r="AL54" i="10"/>
  <c r="AG54" i="10"/>
  <c r="Y54" i="10"/>
  <c r="AM53" i="10"/>
  <c r="AL53" i="10"/>
  <c r="AG53" i="10"/>
  <c r="Y53" i="10"/>
  <c r="AM52" i="10"/>
  <c r="AL52" i="10"/>
  <c r="AG52" i="10"/>
  <c r="Y52" i="10"/>
  <c r="AM51" i="10"/>
  <c r="AL51" i="10"/>
  <c r="AG51" i="10"/>
  <c r="Y51" i="10"/>
  <c r="AM50" i="10"/>
  <c r="AL50" i="10"/>
  <c r="AG50" i="10"/>
  <c r="Y50" i="10"/>
  <c r="AM49" i="10"/>
  <c r="AL49" i="10"/>
  <c r="AG49" i="10"/>
  <c r="Y49" i="10"/>
  <c r="AM48" i="10"/>
  <c r="AL48" i="10"/>
  <c r="AG48" i="10"/>
  <c r="Y48" i="10"/>
  <c r="AM47" i="10"/>
  <c r="AL47" i="10"/>
  <c r="AG47" i="10"/>
  <c r="Y47" i="10"/>
  <c r="AM46" i="10"/>
  <c r="AL46" i="10"/>
  <c r="AG46" i="10"/>
  <c r="Y46" i="10"/>
  <c r="AM45" i="10"/>
  <c r="AL45" i="10"/>
  <c r="AG45" i="10"/>
  <c r="Y45" i="10"/>
  <c r="AM44" i="10"/>
  <c r="AL44" i="10"/>
  <c r="AG44" i="10"/>
  <c r="Y44" i="10"/>
  <c r="AM43" i="10"/>
  <c r="AL43" i="10"/>
  <c r="AG43" i="10"/>
  <c r="Y43" i="10"/>
  <c r="AM42" i="10"/>
  <c r="AL42" i="10"/>
  <c r="AG42" i="10"/>
  <c r="Y42" i="10"/>
  <c r="AM41" i="10"/>
  <c r="AL41" i="10"/>
  <c r="AG41" i="10"/>
  <c r="Y41" i="10"/>
  <c r="AM40" i="10"/>
  <c r="AL40" i="10"/>
  <c r="AG40" i="10"/>
  <c r="Y40" i="10"/>
  <c r="AM39" i="10"/>
  <c r="AL39" i="10"/>
  <c r="AG39" i="10"/>
  <c r="Y39" i="10"/>
  <c r="AM38" i="10"/>
  <c r="AL38" i="10"/>
  <c r="AG38" i="10"/>
  <c r="Y38" i="10"/>
  <c r="AM37" i="10"/>
  <c r="AL37" i="10"/>
  <c r="AG37" i="10"/>
  <c r="Y37" i="10"/>
  <c r="AM36" i="10"/>
  <c r="AL36" i="10"/>
  <c r="AG36" i="10"/>
  <c r="Y36" i="10"/>
  <c r="AM35" i="10"/>
  <c r="AL35" i="10"/>
  <c r="AG35" i="10"/>
  <c r="Y35" i="10"/>
  <c r="AM34" i="10"/>
  <c r="AL34" i="10"/>
  <c r="AG34" i="10"/>
  <c r="Y34" i="10"/>
  <c r="AM33" i="10"/>
  <c r="AL33" i="10"/>
  <c r="AG33" i="10"/>
  <c r="Y33" i="10"/>
  <c r="AM32" i="10"/>
  <c r="AL32" i="10"/>
  <c r="AG32" i="10"/>
  <c r="Y32" i="10"/>
  <c r="AM31" i="10"/>
  <c r="AL31" i="10"/>
  <c r="AG31" i="10"/>
  <c r="Y31" i="10"/>
  <c r="AM30" i="10"/>
  <c r="AL30" i="10"/>
  <c r="AG30" i="10"/>
  <c r="Y30" i="10"/>
  <c r="AM29" i="10"/>
  <c r="AL29" i="10"/>
  <c r="AG29" i="10"/>
  <c r="Y29" i="10"/>
  <c r="AM28" i="10"/>
  <c r="AL28" i="10"/>
  <c r="AG28" i="10"/>
  <c r="Y28" i="10"/>
  <c r="AM27" i="10"/>
  <c r="AL27" i="10"/>
  <c r="AG27" i="10"/>
  <c r="Y27" i="10"/>
  <c r="AM26" i="10"/>
  <c r="AL26" i="10"/>
  <c r="AG26" i="10"/>
  <c r="Y26" i="10"/>
  <c r="AM25" i="10"/>
  <c r="AL25" i="10"/>
  <c r="AG25" i="10"/>
  <c r="Y25" i="10"/>
  <c r="AM24" i="10"/>
  <c r="AL24" i="10"/>
  <c r="AG24" i="10"/>
  <c r="Y24" i="10"/>
  <c r="AM23" i="10"/>
  <c r="AL23" i="10"/>
  <c r="AG23" i="10"/>
  <c r="Y23" i="10"/>
  <c r="AM22" i="10"/>
  <c r="AL22" i="10"/>
  <c r="AG22" i="10"/>
  <c r="Y22" i="10"/>
  <c r="AM21" i="10"/>
  <c r="AL21" i="10"/>
  <c r="AG21" i="10"/>
  <c r="Y21" i="10"/>
  <c r="AM20" i="10"/>
  <c r="AL20" i="10"/>
  <c r="AG20" i="10"/>
  <c r="Y20" i="10"/>
  <c r="AM19" i="10"/>
  <c r="AL19" i="10"/>
  <c r="AG19" i="10"/>
  <c r="Y19" i="10"/>
  <c r="AM18" i="10"/>
  <c r="AL18" i="10"/>
  <c r="AG18" i="10"/>
  <c r="Y18" i="10"/>
  <c r="AM17" i="10"/>
  <c r="AL17" i="10"/>
  <c r="AG17" i="10"/>
  <c r="Y17" i="10"/>
  <c r="AM16" i="10"/>
  <c r="AL16" i="10"/>
  <c r="AG16" i="10"/>
  <c r="Y16" i="10"/>
  <c r="AM15" i="10"/>
  <c r="AL15" i="10"/>
  <c r="AG15" i="10"/>
  <c r="Y15" i="10"/>
  <c r="AM14" i="10"/>
  <c r="AL14" i="10"/>
  <c r="AG14" i="10"/>
  <c r="Y14" i="10"/>
  <c r="AM13" i="10"/>
  <c r="AL13" i="10"/>
  <c r="AG13" i="10"/>
  <c r="Y13" i="10"/>
  <c r="AM12" i="10"/>
  <c r="AL12" i="10"/>
  <c r="AG12" i="10"/>
  <c r="Y12" i="10"/>
  <c r="AM11" i="10"/>
  <c r="AL11" i="10"/>
  <c r="AG11" i="10"/>
  <c r="Y11" i="10"/>
  <c r="AM10" i="10"/>
  <c r="AL10" i="10"/>
  <c r="AG10" i="10"/>
  <c r="Y10" i="10"/>
  <c r="AM9" i="10"/>
  <c r="AL9" i="10"/>
  <c r="AG9" i="10"/>
  <c r="Y9" i="10"/>
  <c r="AM8" i="10"/>
  <c r="AL8" i="10"/>
  <c r="AG8" i="10"/>
  <c r="Y8" i="10"/>
  <c r="AM7" i="10"/>
  <c r="AL7" i="10"/>
  <c r="AG7" i="10"/>
  <c r="Y7" i="10"/>
  <c r="AM6" i="10"/>
  <c r="AL6" i="10"/>
  <c r="AG6" i="10"/>
  <c r="Y6" i="10"/>
  <c r="AM5" i="10"/>
  <c r="AL5" i="10"/>
  <c r="AG5" i="10"/>
  <c r="Y5" i="10"/>
  <c r="AM84" i="9"/>
  <c r="AL84" i="9"/>
  <c r="Z84" i="9"/>
  <c r="AG84" i="9" s="1"/>
  <c r="AM83" i="9"/>
  <c r="AL83" i="9"/>
  <c r="Z83" i="9"/>
  <c r="AG83" i="9" s="1"/>
  <c r="AM82" i="9"/>
  <c r="AL82" i="9"/>
  <c r="Z82" i="9"/>
  <c r="AG82" i="9" s="1"/>
  <c r="AM81" i="9"/>
  <c r="AL81" i="9"/>
  <c r="Z81" i="9"/>
  <c r="AG81" i="9" s="1"/>
  <c r="AM80" i="9"/>
  <c r="AL80" i="9"/>
  <c r="Z80" i="9"/>
  <c r="AG80" i="9" s="1"/>
  <c r="AM79" i="9"/>
  <c r="AL79" i="9"/>
  <c r="Z79" i="9"/>
  <c r="AG79" i="9" s="1"/>
  <c r="AM77" i="9"/>
  <c r="AL77" i="9"/>
  <c r="AG77" i="9"/>
  <c r="Y77" i="9"/>
  <c r="AM76" i="9"/>
  <c r="AL76" i="9"/>
  <c r="AG76" i="9"/>
  <c r="Y76" i="9"/>
  <c r="AM75" i="9"/>
  <c r="AL75" i="9"/>
  <c r="AG75" i="9"/>
  <c r="Y75" i="9"/>
  <c r="AM73" i="9"/>
  <c r="AL73" i="9"/>
  <c r="AG73" i="9"/>
  <c r="Y73" i="9"/>
  <c r="AM72" i="9"/>
  <c r="AL72" i="9"/>
  <c r="AG72" i="9"/>
  <c r="Y72" i="9"/>
  <c r="AM71" i="9"/>
  <c r="AL71" i="9"/>
  <c r="AG71" i="9"/>
  <c r="Y71" i="9"/>
  <c r="AM70" i="9"/>
  <c r="AL70" i="9"/>
  <c r="AG70" i="9"/>
  <c r="Y70" i="9"/>
  <c r="AM69" i="9"/>
  <c r="AL69" i="9"/>
  <c r="AG69" i="9"/>
  <c r="Y69" i="9"/>
  <c r="AG68" i="9"/>
  <c r="Y68" i="9"/>
  <c r="AG67" i="9"/>
  <c r="Y67" i="9"/>
  <c r="AG66" i="9"/>
  <c r="Y66" i="9"/>
  <c r="AG64" i="9"/>
  <c r="W64" i="9"/>
  <c r="Y64" i="32" s="1"/>
  <c r="AG63" i="9"/>
  <c r="W63" i="9"/>
  <c r="AG62" i="9"/>
  <c r="W62" i="9"/>
  <c r="AG61" i="9"/>
  <c r="W61" i="9"/>
  <c r="AG60" i="9"/>
  <c r="AM59" i="9"/>
  <c r="AL59" i="9"/>
  <c r="AG59" i="9"/>
  <c r="Y59" i="9"/>
  <c r="AM58" i="9"/>
  <c r="AL58" i="9"/>
  <c r="AG58" i="9"/>
  <c r="Y58" i="9"/>
  <c r="AM57" i="9"/>
  <c r="AL57" i="9"/>
  <c r="AG57" i="9"/>
  <c r="Y57" i="9"/>
  <c r="AM56" i="9"/>
  <c r="AL56" i="9"/>
  <c r="AG56" i="9"/>
  <c r="Y56" i="9"/>
  <c r="AM55" i="9"/>
  <c r="AL55" i="9"/>
  <c r="AG55" i="9"/>
  <c r="Y55" i="9"/>
  <c r="AM54" i="9"/>
  <c r="AL54" i="9"/>
  <c r="AG54" i="9"/>
  <c r="Y54" i="9"/>
  <c r="AM53" i="9"/>
  <c r="AL53" i="9"/>
  <c r="AG53" i="9"/>
  <c r="Y53" i="9"/>
  <c r="AM52" i="9"/>
  <c r="AL52" i="9"/>
  <c r="AG52" i="9"/>
  <c r="Y52" i="9"/>
  <c r="AM51" i="9"/>
  <c r="AL51" i="9"/>
  <c r="AG51" i="9"/>
  <c r="Y51" i="9"/>
  <c r="AM50" i="9"/>
  <c r="AL50" i="9"/>
  <c r="AG50" i="9"/>
  <c r="Y50" i="9"/>
  <c r="AM49" i="9"/>
  <c r="AL49" i="9"/>
  <c r="AG49" i="9"/>
  <c r="Y49" i="9"/>
  <c r="AM48" i="9"/>
  <c r="AL48" i="9"/>
  <c r="AG48" i="9"/>
  <c r="Y48" i="9"/>
  <c r="AM47" i="9"/>
  <c r="AL47" i="9"/>
  <c r="AG47" i="9"/>
  <c r="Y47" i="9"/>
  <c r="AM46" i="9"/>
  <c r="AL46" i="9"/>
  <c r="AG46" i="9"/>
  <c r="Y46" i="9"/>
  <c r="AM45" i="9"/>
  <c r="AL45" i="9"/>
  <c r="AG45" i="9"/>
  <c r="Y45" i="9"/>
  <c r="AM44" i="9"/>
  <c r="AL44" i="9"/>
  <c r="AG44" i="9"/>
  <c r="Y44" i="9"/>
  <c r="AM43" i="9"/>
  <c r="AL43" i="9"/>
  <c r="AG43" i="9"/>
  <c r="Y43" i="9"/>
  <c r="AM42" i="9"/>
  <c r="AL42" i="9"/>
  <c r="AG42" i="9"/>
  <c r="Y42" i="9"/>
  <c r="AM41" i="9"/>
  <c r="AL41" i="9"/>
  <c r="AG41" i="9"/>
  <c r="Y41" i="9"/>
  <c r="AM40" i="9"/>
  <c r="AL40" i="9"/>
  <c r="AG40" i="9"/>
  <c r="Y40" i="9"/>
  <c r="AM39" i="9"/>
  <c r="AL39" i="9"/>
  <c r="AG39" i="9"/>
  <c r="Y39" i="9"/>
  <c r="AM38" i="9"/>
  <c r="AL38" i="9"/>
  <c r="AG38" i="9"/>
  <c r="Y38" i="9"/>
  <c r="AM37" i="9"/>
  <c r="AL37" i="9"/>
  <c r="AG37" i="9"/>
  <c r="Y37" i="9"/>
  <c r="AM36" i="9"/>
  <c r="AL36" i="9"/>
  <c r="AG36" i="9"/>
  <c r="Y36" i="9"/>
  <c r="AM35" i="9"/>
  <c r="AL35" i="9"/>
  <c r="AG35" i="9"/>
  <c r="Y35" i="9"/>
  <c r="AM34" i="9"/>
  <c r="AL34" i="9"/>
  <c r="AG34" i="9"/>
  <c r="Y34" i="9"/>
  <c r="AM33" i="9"/>
  <c r="AL33" i="9"/>
  <c r="AG33" i="9"/>
  <c r="Y33" i="9"/>
  <c r="AM32" i="9"/>
  <c r="AL32" i="9"/>
  <c r="AG32" i="9"/>
  <c r="Y32" i="9"/>
  <c r="AM31" i="9"/>
  <c r="AL31" i="9"/>
  <c r="AG31" i="9"/>
  <c r="Y31" i="9"/>
  <c r="AM30" i="9"/>
  <c r="AL30" i="9"/>
  <c r="AG30" i="9"/>
  <c r="Y30" i="9"/>
  <c r="AM29" i="9"/>
  <c r="AL29" i="9"/>
  <c r="AG29" i="9"/>
  <c r="Y29" i="9"/>
  <c r="AM28" i="9"/>
  <c r="AL28" i="9"/>
  <c r="AG28" i="9"/>
  <c r="Y28" i="9"/>
  <c r="AM27" i="9"/>
  <c r="AL27" i="9"/>
  <c r="AG27" i="9"/>
  <c r="Y27" i="9"/>
  <c r="AM26" i="9"/>
  <c r="AL26" i="9"/>
  <c r="AG26" i="9"/>
  <c r="Y26" i="9"/>
  <c r="AM25" i="9"/>
  <c r="AL25" i="9"/>
  <c r="AG25" i="9"/>
  <c r="Y25" i="9"/>
  <c r="AM24" i="9"/>
  <c r="AL24" i="9"/>
  <c r="AG24" i="9"/>
  <c r="Y24" i="9"/>
  <c r="AM23" i="9"/>
  <c r="AL23" i="9"/>
  <c r="AG23" i="9"/>
  <c r="Y23" i="9"/>
  <c r="AM22" i="9"/>
  <c r="AL22" i="9"/>
  <c r="AG22" i="9"/>
  <c r="Y22" i="9"/>
  <c r="AM21" i="9"/>
  <c r="AL21" i="9"/>
  <c r="AG21" i="9"/>
  <c r="Y21" i="9"/>
  <c r="AM20" i="9"/>
  <c r="AL20" i="9"/>
  <c r="AG20" i="9"/>
  <c r="Y20" i="9"/>
  <c r="AM19" i="9"/>
  <c r="AL19" i="9"/>
  <c r="AG19" i="9"/>
  <c r="Y19" i="9"/>
  <c r="AM18" i="9"/>
  <c r="AL18" i="9"/>
  <c r="AG18" i="9"/>
  <c r="Y18" i="9"/>
  <c r="AM17" i="9"/>
  <c r="AL17" i="9"/>
  <c r="AG17" i="9"/>
  <c r="Y17" i="9"/>
  <c r="AM16" i="9"/>
  <c r="AL16" i="9"/>
  <c r="AG16" i="9"/>
  <c r="Y16" i="9"/>
  <c r="AM15" i="9"/>
  <c r="AL15" i="9"/>
  <c r="AG15" i="9"/>
  <c r="Y15" i="9"/>
  <c r="AM14" i="9"/>
  <c r="AL14" i="9"/>
  <c r="AG14" i="9"/>
  <c r="Y14" i="9"/>
  <c r="AM13" i="9"/>
  <c r="AL13" i="9"/>
  <c r="AG13" i="9"/>
  <c r="Y13" i="9"/>
  <c r="AM12" i="9"/>
  <c r="AL12" i="9"/>
  <c r="AG12" i="9"/>
  <c r="Y12" i="9"/>
  <c r="AM11" i="9"/>
  <c r="AL11" i="9"/>
  <c r="AG11" i="9"/>
  <c r="Y11" i="9"/>
  <c r="AM10" i="9"/>
  <c r="AL10" i="9"/>
  <c r="AG10" i="9"/>
  <c r="Y10" i="9"/>
  <c r="AM9" i="9"/>
  <c r="AL9" i="9"/>
  <c r="AG9" i="9"/>
  <c r="Y9" i="9"/>
  <c r="AM8" i="9"/>
  <c r="AL8" i="9"/>
  <c r="AG8" i="9"/>
  <c r="Y8" i="9"/>
  <c r="AM7" i="9"/>
  <c r="AL7" i="9"/>
  <c r="AG7" i="9"/>
  <c r="Y7" i="9"/>
  <c r="AM6" i="9"/>
  <c r="AL6" i="9"/>
  <c r="AG6" i="9"/>
  <c r="Y6" i="9"/>
  <c r="AM5" i="9"/>
  <c r="AL5" i="9"/>
  <c r="AG5" i="9"/>
  <c r="Y5" i="9"/>
  <c r="AM84" i="8"/>
  <c r="AL84" i="8"/>
  <c r="Z84" i="8"/>
  <c r="AG84" i="8" s="1"/>
  <c r="AM83" i="8"/>
  <c r="AL83" i="8"/>
  <c r="Z83" i="8"/>
  <c r="AG83" i="8" s="1"/>
  <c r="AM82" i="8"/>
  <c r="AL82" i="8"/>
  <c r="Z82" i="8"/>
  <c r="AG82" i="8" s="1"/>
  <c r="AM81" i="8"/>
  <c r="AL81" i="8"/>
  <c r="Z81" i="8"/>
  <c r="AG81" i="8" s="1"/>
  <c r="AM80" i="8"/>
  <c r="AL80" i="8"/>
  <c r="Z80" i="8"/>
  <c r="AG80" i="8" s="1"/>
  <c r="AM79" i="8"/>
  <c r="AL79" i="8"/>
  <c r="Z79" i="8"/>
  <c r="AG79" i="8" s="1"/>
  <c r="AM77" i="8"/>
  <c r="AL77" i="8"/>
  <c r="AG77" i="8"/>
  <c r="Y77" i="8"/>
  <c r="AM76" i="8"/>
  <c r="AL76" i="8"/>
  <c r="AG76" i="8"/>
  <c r="Y76" i="8"/>
  <c r="AM75" i="8"/>
  <c r="AL75" i="8"/>
  <c r="AG75" i="8"/>
  <c r="Y75" i="8"/>
  <c r="AM73" i="8"/>
  <c r="AL73" i="8"/>
  <c r="AG73" i="8"/>
  <c r="Y73" i="8"/>
  <c r="AM72" i="8"/>
  <c r="AL72" i="8"/>
  <c r="AG72" i="8"/>
  <c r="Y72" i="8"/>
  <c r="AM71" i="8"/>
  <c r="AL71" i="8"/>
  <c r="AG71" i="8"/>
  <c r="Y71" i="8"/>
  <c r="AM70" i="8"/>
  <c r="AL70" i="8"/>
  <c r="AG70" i="8"/>
  <c r="Y70" i="8"/>
  <c r="AM69" i="8"/>
  <c r="AL69" i="8"/>
  <c r="AG69" i="8"/>
  <c r="Y69" i="8"/>
  <c r="AG68" i="8"/>
  <c r="Y68" i="8"/>
  <c r="AG67" i="8"/>
  <c r="Y67" i="8"/>
  <c r="AG66" i="8"/>
  <c r="Y66" i="8"/>
  <c r="AG64" i="8"/>
  <c r="W64" i="8"/>
  <c r="AG63" i="8"/>
  <c r="W63" i="8"/>
  <c r="AG62" i="8"/>
  <c r="W62" i="8"/>
  <c r="AG61" i="8"/>
  <c r="W61" i="8"/>
  <c r="AG60" i="8"/>
  <c r="AM59" i="8"/>
  <c r="AL59" i="8"/>
  <c r="AG59" i="8"/>
  <c r="Y59" i="8"/>
  <c r="AM58" i="8"/>
  <c r="AL58" i="8"/>
  <c r="AG58" i="8"/>
  <c r="Y58" i="8"/>
  <c r="AM57" i="8"/>
  <c r="AL57" i="8"/>
  <c r="AG57" i="8"/>
  <c r="Y57" i="8"/>
  <c r="AM56" i="8"/>
  <c r="AL56" i="8"/>
  <c r="AG56" i="8"/>
  <c r="Y56" i="8"/>
  <c r="AM55" i="8"/>
  <c r="AL55" i="8"/>
  <c r="AG55" i="8"/>
  <c r="Y55" i="8"/>
  <c r="AM54" i="8"/>
  <c r="AL54" i="8"/>
  <c r="AG54" i="8"/>
  <c r="Y54" i="8"/>
  <c r="AM53" i="8"/>
  <c r="AL53" i="8"/>
  <c r="AG53" i="8"/>
  <c r="Y53" i="8"/>
  <c r="AM52" i="8"/>
  <c r="AL52" i="8"/>
  <c r="AG52" i="8"/>
  <c r="Y52" i="8"/>
  <c r="AM51" i="8"/>
  <c r="AL51" i="8"/>
  <c r="AG51" i="8"/>
  <c r="Y51" i="8"/>
  <c r="AM50" i="8"/>
  <c r="AL50" i="8"/>
  <c r="AG50" i="8"/>
  <c r="Y50" i="8"/>
  <c r="AM49" i="8"/>
  <c r="AL49" i="8"/>
  <c r="AG49" i="8"/>
  <c r="Y49" i="8"/>
  <c r="AM48" i="8"/>
  <c r="AL48" i="8"/>
  <c r="AG48" i="8"/>
  <c r="Y48" i="8"/>
  <c r="AM47" i="8"/>
  <c r="AL47" i="8"/>
  <c r="AG47" i="8"/>
  <c r="Y47" i="8"/>
  <c r="AM46" i="8"/>
  <c r="AL46" i="8"/>
  <c r="AG46" i="8"/>
  <c r="Y46" i="8"/>
  <c r="AM45" i="8"/>
  <c r="AL45" i="8"/>
  <c r="AG45" i="8"/>
  <c r="Y45" i="8"/>
  <c r="AM44" i="8"/>
  <c r="AL44" i="8"/>
  <c r="AG44" i="8"/>
  <c r="Y44" i="8"/>
  <c r="AM43" i="8"/>
  <c r="AL43" i="8"/>
  <c r="AG43" i="8"/>
  <c r="Y43" i="8"/>
  <c r="AM42" i="8"/>
  <c r="AL42" i="8"/>
  <c r="AG42" i="8"/>
  <c r="Y42" i="8"/>
  <c r="AM41" i="8"/>
  <c r="AL41" i="8"/>
  <c r="AG41" i="8"/>
  <c r="Y41" i="8"/>
  <c r="AM40" i="8"/>
  <c r="AL40" i="8"/>
  <c r="AG40" i="8"/>
  <c r="Y40" i="8"/>
  <c r="AM39" i="8"/>
  <c r="AL39" i="8"/>
  <c r="AG39" i="8"/>
  <c r="Y39" i="8"/>
  <c r="AM38" i="8"/>
  <c r="AL38" i="8"/>
  <c r="AG38" i="8"/>
  <c r="Y38" i="8"/>
  <c r="AM37" i="8"/>
  <c r="AL37" i="8"/>
  <c r="AG37" i="8"/>
  <c r="Y37" i="8"/>
  <c r="AM36" i="8"/>
  <c r="AL36" i="8"/>
  <c r="AG36" i="8"/>
  <c r="Y36" i="8"/>
  <c r="AM35" i="8"/>
  <c r="AL35" i="8"/>
  <c r="AG35" i="8"/>
  <c r="Y35" i="8"/>
  <c r="AM34" i="8"/>
  <c r="AL34" i="8"/>
  <c r="AG34" i="8"/>
  <c r="Y34" i="8"/>
  <c r="AM33" i="8"/>
  <c r="AL33" i="8"/>
  <c r="AG33" i="8"/>
  <c r="Y33" i="8"/>
  <c r="AM32" i="8"/>
  <c r="AL32" i="8"/>
  <c r="AG32" i="8"/>
  <c r="Y32" i="8"/>
  <c r="AM31" i="8"/>
  <c r="AL31" i="8"/>
  <c r="AG31" i="8"/>
  <c r="Y31" i="8"/>
  <c r="AM30" i="8"/>
  <c r="AL30" i="8"/>
  <c r="AG30" i="8"/>
  <c r="Y30" i="8"/>
  <c r="AM29" i="8"/>
  <c r="AL29" i="8"/>
  <c r="AG29" i="8"/>
  <c r="Y29" i="8"/>
  <c r="AM28" i="8"/>
  <c r="AL28" i="8"/>
  <c r="AG28" i="8"/>
  <c r="Y28" i="8"/>
  <c r="AM27" i="8"/>
  <c r="AL27" i="8"/>
  <c r="AG27" i="8"/>
  <c r="Y27" i="8"/>
  <c r="AM26" i="8"/>
  <c r="AL26" i="8"/>
  <c r="AG26" i="8"/>
  <c r="Y26" i="8"/>
  <c r="AM25" i="8"/>
  <c r="AL25" i="8"/>
  <c r="AG25" i="8"/>
  <c r="Y25" i="8"/>
  <c r="AM24" i="8"/>
  <c r="AL24" i="8"/>
  <c r="AG24" i="8"/>
  <c r="Y24" i="8"/>
  <c r="AM23" i="8"/>
  <c r="AL23" i="8"/>
  <c r="AG23" i="8"/>
  <c r="Y23" i="8"/>
  <c r="AM22" i="8"/>
  <c r="AL22" i="8"/>
  <c r="AG22" i="8"/>
  <c r="Y22" i="8"/>
  <c r="AM21" i="8"/>
  <c r="AL21" i="8"/>
  <c r="AG21" i="8"/>
  <c r="Y21" i="8"/>
  <c r="AM20" i="8"/>
  <c r="AL20" i="8"/>
  <c r="AG20" i="8"/>
  <c r="Y20" i="8"/>
  <c r="AM19" i="8"/>
  <c r="AL19" i="8"/>
  <c r="AG19" i="8"/>
  <c r="Y19" i="8"/>
  <c r="AM18" i="8"/>
  <c r="AL18" i="8"/>
  <c r="AG18" i="8"/>
  <c r="Y18" i="8"/>
  <c r="AM17" i="8"/>
  <c r="AL17" i="8"/>
  <c r="AG17" i="8"/>
  <c r="Y17" i="8"/>
  <c r="AM16" i="8"/>
  <c r="AL16" i="8"/>
  <c r="AG16" i="8"/>
  <c r="Y16" i="8"/>
  <c r="AM15" i="8"/>
  <c r="AL15" i="8"/>
  <c r="AG15" i="8"/>
  <c r="Y15" i="8"/>
  <c r="AM14" i="8"/>
  <c r="AL14" i="8"/>
  <c r="AG14" i="8"/>
  <c r="Y14" i="8"/>
  <c r="AM13" i="8"/>
  <c r="AL13" i="8"/>
  <c r="AG13" i="8"/>
  <c r="Y13" i="8"/>
  <c r="AM12" i="8"/>
  <c r="AL12" i="8"/>
  <c r="AG12" i="8"/>
  <c r="Y12" i="8"/>
  <c r="AM11" i="8"/>
  <c r="AL11" i="8"/>
  <c r="AG11" i="8"/>
  <c r="Y11" i="8"/>
  <c r="AM10" i="8"/>
  <c r="AL10" i="8"/>
  <c r="AG10" i="8"/>
  <c r="Y10" i="8"/>
  <c r="AM9" i="8"/>
  <c r="AL9" i="8"/>
  <c r="AG9" i="8"/>
  <c r="Y9" i="8"/>
  <c r="AM8" i="8"/>
  <c r="AL8" i="8"/>
  <c r="AG8" i="8"/>
  <c r="Y8" i="8"/>
  <c r="AM7" i="8"/>
  <c r="AL7" i="8"/>
  <c r="AG7" i="8"/>
  <c r="Y7" i="8"/>
  <c r="AM6" i="8"/>
  <c r="AL6" i="8"/>
  <c r="AG6" i="8"/>
  <c r="Y6" i="8"/>
  <c r="AM5" i="8"/>
  <c r="AL5" i="8"/>
  <c r="AG5" i="8"/>
  <c r="Y5" i="8"/>
  <c r="AM84" i="7"/>
  <c r="AL84" i="7"/>
  <c r="Z84" i="7"/>
  <c r="AG84" i="7" s="1"/>
  <c r="AM83" i="7"/>
  <c r="AL83" i="7"/>
  <c r="Z83" i="7"/>
  <c r="AG83" i="7" s="1"/>
  <c r="AM82" i="7"/>
  <c r="AL82" i="7"/>
  <c r="Z82" i="7"/>
  <c r="AG82" i="7" s="1"/>
  <c r="AM81" i="7"/>
  <c r="AL81" i="7"/>
  <c r="Z81" i="7"/>
  <c r="AG81" i="7" s="1"/>
  <c r="AM80" i="7"/>
  <c r="AL80" i="7"/>
  <c r="Z80" i="7"/>
  <c r="AG80" i="7" s="1"/>
  <c r="AM79" i="7"/>
  <c r="AL79" i="7"/>
  <c r="Z79" i="7"/>
  <c r="AG79" i="7" s="1"/>
  <c r="AM77" i="7"/>
  <c r="AL77" i="7"/>
  <c r="AG77" i="7"/>
  <c r="Y77" i="7"/>
  <c r="AM76" i="7"/>
  <c r="AL76" i="7"/>
  <c r="AG76" i="7"/>
  <c r="Y76" i="7"/>
  <c r="AM75" i="7"/>
  <c r="AL75" i="7"/>
  <c r="AG75" i="7"/>
  <c r="Y75" i="7"/>
  <c r="AM73" i="7"/>
  <c r="AL73" i="7"/>
  <c r="AG73" i="7"/>
  <c r="Y73" i="7"/>
  <c r="AM72" i="7"/>
  <c r="AL72" i="7"/>
  <c r="AG72" i="7"/>
  <c r="Y72" i="7"/>
  <c r="AM71" i="7"/>
  <c r="AL71" i="7"/>
  <c r="AG71" i="7"/>
  <c r="Y71" i="7"/>
  <c r="AM70" i="7"/>
  <c r="AL70" i="7"/>
  <c r="AG70" i="7"/>
  <c r="Y70" i="7"/>
  <c r="AM69" i="7"/>
  <c r="AL69" i="7"/>
  <c r="AG69" i="7"/>
  <c r="Y69" i="7"/>
  <c r="AG68" i="7"/>
  <c r="Y68" i="7"/>
  <c r="AG67" i="7"/>
  <c r="Y67" i="7"/>
  <c r="AG66" i="7"/>
  <c r="Y66" i="7"/>
  <c r="AG64" i="7"/>
  <c r="W64" i="7"/>
  <c r="AG63" i="7"/>
  <c r="W63" i="7"/>
  <c r="AG62" i="7"/>
  <c r="W62" i="7"/>
  <c r="AG61" i="7"/>
  <c r="W61" i="7"/>
  <c r="AG60" i="7"/>
  <c r="AM59" i="7"/>
  <c r="AL59" i="7"/>
  <c r="AG59" i="7"/>
  <c r="Y59" i="7"/>
  <c r="AM58" i="7"/>
  <c r="AL58" i="7"/>
  <c r="AG58" i="7"/>
  <c r="Y58" i="7"/>
  <c r="T58" i="7"/>
  <c r="AM57" i="7"/>
  <c r="AL57" i="7"/>
  <c r="AG57" i="7"/>
  <c r="Y57" i="7"/>
  <c r="AM56" i="7"/>
  <c r="AL56" i="7"/>
  <c r="AG56" i="7"/>
  <c r="Y56" i="7"/>
  <c r="AM55" i="7"/>
  <c r="AL55" i="7"/>
  <c r="AG55" i="7"/>
  <c r="Y55" i="7"/>
  <c r="AM54" i="7"/>
  <c r="AL54" i="7"/>
  <c r="AG54" i="7"/>
  <c r="Y54" i="7"/>
  <c r="AM53" i="7"/>
  <c r="AL53" i="7"/>
  <c r="AG53" i="7"/>
  <c r="Y53" i="7"/>
  <c r="AM52" i="7"/>
  <c r="AL52" i="7"/>
  <c r="AG52" i="7"/>
  <c r="Y52" i="7"/>
  <c r="T52" i="7"/>
  <c r="AM51" i="7"/>
  <c r="AL51" i="7"/>
  <c r="AG51" i="7"/>
  <c r="Y51" i="7"/>
  <c r="AM50" i="7"/>
  <c r="AL50" i="7"/>
  <c r="AG50" i="7"/>
  <c r="Y50" i="7"/>
  <c r="AM49" i="7"/>
  <c r="AL49" i="7"/>
  <c r="AG49" i="7"/>
  <c r="Y49" i="7"/>
  <c r="AM48" i="7"/>
  <c r="AL48" i="7"/>
  <c r="AG48" i="7"/>
  <c r="Y48" i="7"/>
  <c r="AM47" i="7"/>
  <c r="AL47" i="7"/>
  <c r="AG47" i="7"/>
  <c r="Y47" i="7"/>
  <c r="AM46" i="7"/>
  <c r="AL46" i="7"/>
  <c r="AG46" i="7"/>
  <c r="Y46" i="7"/>
  <c r="AM45" i="7"/>
  <c r="AL45" i="7"/>
  <c r="AG45" i="7"/>
  <c r="Y45" i="7"/>
  <c r="AM44" i="7"/>
  <c r="AL44" i="7"/>
  <c r="AG44" i="7"/>
  <c r="Y44" i="7"/>
  <c r="AM43" i="7"/>
  <c r="AL43" i="7"/>
  <c r="AG43" i="7"/>
  <c r="Y43" i="7"/>
  <c r="T43" i="7"/>
  <c r="AM42" i="7"/>
  <c r="AL42" i="7"/>
  <c r="AG42" i="7"/>
  <c r="Y42" i="7"/>
  <c r="AM41" i="7"/>
  <c r="AL41" i="7"/>
  <c r="AG41" i="7"/>
  <c r="Y41" i="7"/>
  <c r="AM40" i="7"/>
  <c r="AL40" i="7"/>
  <c r="AG40" i="7"/>
  <c r="Y40" i="7"/>
  <c r="AM39" i="7"/>
  <c r="AL39" i="7"/>
  <c r="AG39" i="7"/>
  <c r="Y39" i="7"/>
  <c r="AM38" i="7"/>
  <c r="AL38" i="7"/>
  <c r="AG38" i="7"/>
  <c r="Y38" i="7"/>
  <c r="AM37" i="7"/>
  <c r="AL37" i="7"/>
  <c r="AG37" i="7"/>
  <c r="Y37" i="7"/>
  <c r="AM36" i="7"/>
  <c r="AL36" i="7"/>
  <c r="AG36" i="7"/>
  <c r="Y36" i="7"/>
  <c r="AM35" i="7"/>
  <c r="AL35" i="7"/>
  <c r="AG35" i="7"/>
  <c r="Y35" i="7"/>
  <c r="AM34" i="7"/>
  <c r="AL34" i="7"/>
  <c r="AG34" i="7"/>
  <c r="Y34" i="7"/>
  <c r="AM33" i="7"/>
  <c r="AL33" i="7"/>
  <c r="AG33" i="7"/>
  <c r="Y33" i="7"/>
  <c r="AM32" i="7"/>
  <c r="AL32" i="7"/>
  <c r="AG32" i="7"/>
  <c r="Y32" i="7"/>
  <c r="AM31" i="7"/>
  <c r="AL31" i="7"/>
  <c r="AG31" i="7"/>
  <c r="Y31" i="7"/>
  <c r="AM30" i="7"/>
  <c r="AL30" i="7"/>
  <c r="AG30" i="7"/>
  <c r="Y30" i="7"/>
  <c r="AM29" i="7"/>
  <c r="AL29" i="7"/>
  <c r="AG29" i="7"/>
  <c r="Y29" i="7"/>
  <c r="AM28" i="7"/>
  <c r="AL28" i="7"/>
  <c r="AG28" i="7"/>
  <c r="Y28" i="7"/>
  <c r="AM27" i="7"/>
  <c r="AL27" i="7"/>
  <c r="AG27" i="7"/>
  <c r="Y27" i="7"/>
  <c r="AM26" i="7"/>
  <c r="AL26" i="7"/>
  <c r="AG26" i="7"/>
  <c r="Y26" i="7"/>
  <c r="T26" i="7"/>
  <c r="AM25" i="7"/>
  <c r="AL25" i="7"/>
  <c r="AG25" i="7"/>
  <c r="Y25" i="7"/>
  <c r="AM24" i="7"/>
  <c r="AL24" i="7"/>
  <c r="AG24" i="7"/>
  <c r="Y24" i="7"/>
  <c r="AM23" i="7"/>
  <c r="AL23" i="7"/>
  <c r="AG23" i="7"/>
  <c r="Y23" i="7"/>
  <c r="AM22" i="7"/>
  <c r="AL22" i="7"/>
  <c r="AG22" i="7"/>
  <c r="Y22" i="7"/>
  <c r="AM21" i="7"/>
  <c r="AL21" i="7"/>
  <c r="AG21" i="7"/>
  <c r="Y21" i="7"/>
  <c r="AM20" i="7"/>
  <c r="AL20" i="7"/>
  <c r="AG20" i="7"/>
  <c r="Y20" i="7"/>
  <c r="AM19" i="7"/>
  <c r="AL19" i="7"/>
  <c r="AG19" i="7"/>
  <c r="Y19" i="7"/>
  <c r="AM18" i="7"/>
  <c r="AL18" i="7"/>
  <c r="AG18" i="7"/>
  <c r="Y18" i="7"/>
  <c r="AM17" i="7"/>
  <c r="AL17" i="7"/>
  <c r="AG17" i="7"/>
  <c r="Y17" i="7"/>
  <c r="AM16" i="7"/>
  <c r="AL16" i="7"/>
  <c r="AG16" i="7"/>
  <c r="Y16" i="7"/>
  <c r="AM15" i="7"/>
  <c r="AL15" i="7"/>
  <c r="AG15" i="7"/>
  <c r="Y15" i="7"/>
  <c r="AM14" i="7"/>
  <c r="AL14" i="7"/>
  <c r="AG14" i="7"/>
  <c r="Y14" i="7"/>
  <c r="AM13" i="7"/>
  <c r="AL13" i="7"/>
  <c r="AG13" i="7"/>
  <c r="Y13" i="7"/>
  <c r="AM12" i="7"/>
  <c r="AL12" i="7"/>
  <c r="AG12" i="7"/>
  <c r="Y12" i="7"/>
  <c r="AM11" i="7"/>
  <c r="AL11" i="7"/>
  <c r="AG11" i="7"/>
  <c r="Y11" i="7"/>
  <c r="AM10" i="7"/>
  <c r="AL10" i="7"/>
  <c r="AG10" i="7"/>
  <c r="Y10" i="7"/>
  <c r="AM9" i="7"/>
  <c r="AL9" i="7"/>
  <c r="AG9" i="7"/>
  <c r="Y9" i="7"/>
  <c r="AM8" i="7"/>
  <c r="AL8" i="7"/>
  <c r="AG8" i="7"/>
  <c r="Y8" i="7"/>
  <c r="AM7" i="7"/>
  <c r="AL7" i="7"/>
  <c r="AG7" i="7"/>
  <c r="Y7" i="7"/>
  <c r="AM6" i="7"/>
  <c r="AL6" i="7"/>
  <c r="AG6" i="7"/>
  <c r="Y6" i="7"/>
  <c r="AM5" i="7"/>
  <c r="AL5" i="7"/>
  <c r="AG5" i="7"/>
  <c r="Y5" i="7"/>
  <c r="AM84" i="6"/>
  <c r="AL84" i="6"/>
  <c r="Z84" i="6"/>
  <c r="AG84" i="6" s="1"/>
  <c r="AM83" i="6"/>
  <c r="AL83" i="6"/>
  <c r="Z83" i="6"/>
  <c r="AG83" i="6" s="1"/>
  <c r="AM82" i="6"/>
  <c r="AL82" i="6"/>
  <c r="Z82" i="6"/>
  <c r="AG82" i="6" s="1"/>
  <c r="AM81" i="6"/>
  <c r="AL81" i="6"/>
  <c r="Z81" i="6"/>
  <c r="AG81" i="6" s="1"/>
  <c r="AM80" i="6"/>
  <c r="AL80" i="6"/>
  <c r="Z80" i="6"/>
  <c r="AG80" i="6" s="1"/>
  <c r="AM79" i="6"/>
  <c r="AL79" i="6"/>
  <c r="Z79" i="6"/>
  <c r="AG79" i="6" s="1"/>
  <c r="AM77" i="6"/>
  <c r="AL77" i="6"/>
  <c r="AG77" i="6"/>
  <c r="Y77" i="6"/>
  <c r="AM76" i="6"/>
  <c r="AL76" i="6"/>
  <c r="AG76" i="6"/>
  <c r="Y76" i="6"/>
  <c r="AM75" i="6"/>
  <c r="AL75" i="6"/>
  <c r="AG75" i="6"/>
  <c r="Y75" i="6"/>
  <c r="AM73" i="6"/>
  <c r="AL73" i="6"/>
  <c r="AG73" i="6"/>
  <c r="Y73" i="6"/>
  <c r="AM72" i="6"/>
  <c r="AL72" i="6"/>
  <c r="AG72" i="6"/>
  <c r="Y72" i="6"/>
  <c r="AM71" i="6"/>
  <c r="AL71" i="6"/>
  <c r="AG71" i="6"/>
  <c r="Y71" i="6"/>
  <c r="AM70" i="6"/>
  <c r="AL70" i="6"/>
  <c r="AG70" i="6"/>
  <c r="Y70" i="6"/>
  <c r="AM69" i="6"/>
  <c r="AL69" i="6"/>
  <c r="AG69" i="6"/>
  <c r="Y69" i="6"/>
  <c r="AG68" i="6"/>
  <c r="Y68" i="6"/>
  <c r="AG67" i="6"/>
  <c r="Y67" i="6"/>
  <c r="AG66" i="6"/>
  <c r="Y66" i="6"/>
  <c r="AG64" i="6"/>
  <c r="W64" i="6"/>
  <c r="AG63" i="6"/>
  <c r="W63" i="6"/>
  <c r="AG62" i="6"/>
  <c r="W62" i="6"/>
  <c r="AG61" i="6"/>
  <c r="W61" i="6"/>
  <c r="AG60" i="6"/>
  <c r="AM59" i="6"/>
  <c r="AL59" i="6"/>
  <c r="AG59" i="6"/>
  <c r="Y59" i="6"/>
  <c r="AM58" i="6"/>
  <c r="AL58" i="6"/>
  <c r="AG58" i="6"/>
  <c r="Y58" i="6"/>
  <c r="AM57" i="6"/>
  <c r="AL57" i="6"/>
  <c r="AG57" i="6"/>
  <c r="Y57" i="6"/>
  <c r="AM56" i="6"/>
  <c r="AL56" i="6"/>
  <c r="AG56" i="6"/>
  <c r="Y56" i="6"/>
  <c r="AM55" i="6"/>
  <c r="AL55" i="6"/>
  <c r="AG55" i="6"/>
  <c r="Y55" i="6"/>
  <c r="AM54" i="6"/>
  <c r="AL54" i="6"/>
  <c r="AG54" i="6"/>
  <c r="Y54" i="6"/>
  <c r="AM53" i="6"/>
  <c r="AL53" i="6"/>
  <c r="AG53" i="6"/>
  <c r="Y53" i="6"/>
  <c r="AM52" i="6"/>
  <c r="AL52" i="6"/>
  <c r="AG52" i="6"/>
  <c r="Y52" i="6"/>
  <c r="AM51" i="6"/>
  <c r="AL51" i="6"/>
  <c r="AG51" i="6"/>
  <c r="Y51" i="6"/>
  <c r="AM50" i="6"/>
  <c r="AL50" i="6"/>
  <c r="AG50" i="6"/>
  <c r="Y50" i="6"/>
  <c r="AM49" i="6"/>
  <c r="AL49" i="6"/>
  <c r="AG49" i="6"/>
  <c r="Y49" i="6"/>
  <c r="AM48" i="6"/>
  <c r="AL48" i="6"/>
  <c r="AG48" i="6"/>
  <c r="Y48" i="6"/>
  <c r="AM47" i="6"/>
  <c r="AL47" i="6"/>
  <c r="AG47" i="6"/>
  <c r="Y47" i="6"/>
  <c r="AM46" i="6"/>
  <c r="AL46" i="6"/>
  <c r="AG46" i="6"/>
  <c r="Y46" i="6"/>
  <c r="AM45" i="6"/>
  <c r="AL45" i="6"/>
  <c r="AG45" i="6"/>
  <c r="Y45" i="6"/>
  <c r="AM44" i="6"/>
  <c r="AL44" i="6"/>
  <c r="AG44" i="6"/>
  <c r="Y44" i="6"/>
  <c r="AM43" i="6"/>
  <c r="AL43" i="6"/>
  <c r="AG43" i="6"/>
  <c r="Y43" i="6"/>
  <c r="AM42" i="6"/>
  <c r="AL42" i="6"/>
  <c r="AG42" i="6"/>
  <c r="Y42" i="6"/>
  <c r="AM41" i="6"/>
  <c r="AL41" i="6"/>
  <c r="AG41" i="6"/>
  <c r="Y41" i="6"/>
  <c r="AM40" i="6"/>
  <c r="AL40" i="6"/>
  <c r="AG40" i="6"/>
  <c r="Y40" i="6"/>
  <c r="AM39" i="6"/>
  <c r="AL39" i="6"/>
  <c r="AG39" i="6"/>
  <c r="Y39" i="6"/>
  <c r="T39" i="6"/>
  <c r="AM38" i="6"/>
  <c r="AL38" i="6"/>
  <c r="AG38" i="6"/>
  <c r="Y38" i="6"/>
  <c r="AM37" i="6"/>
  <c r="AL37" i="6"/>
  <c r="AG37" i="6"/>
  <c r="Y37" i="6"/>
  <c r="AM36" i="6"/>
  <c r="AL36" i="6"/>
  <c r="AG36" i="6"/>
  <c r="Y36" i="6"/>
  <c r="AM35" i="6"/>
  <c r="AL35" i="6"/>
  <c r="AG35" i="6"/>
  <c r="Y35" i="6"/>
  <c r="AM34" i="6"/>
  <c r="AL34" i="6"/>
  <c r="AG34" i="6"/>
  <c r="Y34" i="6"/>
  <c r="AM33" i="6"/>
  <c r="AL33" i="6"/>
  <c r="AG33" i="6"/>
  <c r="Y33" i="6"/>
  <c r="AM32" i="6"/>
  <c r="AL32" i="6"/>
  <c r="AG32" i="6"/>
  <c r="Y32" i="6"/>
  <c r="AM31" i="6"/>
  <c r="AL31" i="6"/>
  <c r="AG31" i="6"/>
  <c r="Y31" i="6"/>
  <c r="AM30" i="6"/>
  <c r="AL30" i="6"/>
  <c r="AG30" i="6"/>
  <c r="Y30" i="6"/>
  <c r="AM29" i="6"/>
  <c r="AL29" i="6"/>
  <c r="AG29" i="6"/>
  <c r="Y29" i="6"/>
  <c r="AM28" i="6"/>
  <c r="AL28" i="6"/>
  <c r="AG28" i="6"/>
  <c r="Y28" i="6"/>
  <c r="AM27" i="6"/>
  <c r="AL27" i="6"/>
  <c r="AG27" i="6"/>
  <c r="Y27" i="6"/>
  <c r="AM26" i="6"/>
  <c r="AL26" i="6"/>
  <c r="AG26" i="6"/>
  <c r="Y26" i="6"/>
  <c r="AM25" i="6"/>
  <c r="AL25" i="6"/>
  <c r="AG25" i="6"/>
  <c r="Y25" i="6"/>
  <c r="AM24" i="6"/>
  <c r="AL24" i="6"/>
  <c r="AG24" i="6"/>
  <c r="Y24" i="6"/>
  <c r="AM23" i="6"/>
  <c r="AL23" i="6"/>
  <c r="AG23" i="6"/>
  <c r="Y23" i="6"/>
  <c r="AM22" i="6"/>
  <c r="AL22" i="6"/>
  <c r="AG22" i="6"/>
  <c r="Y22" i="6"/>
  <c r="AM21" i="6"/>
  <c r="AL21" i="6"/>
  <c r="AG21" i="6"/>
  <c r="Y21" i="6"/>
  <c r="AM20" i="6"/>
  <c r="AL20" i="6"/>
  <c r="AG20" i="6"/>
  <c r="Y20" i="6"/>
  <c r="AM19" i="6"/>
  <c r="AL19" i="6"/>
  <c r="AG19" i="6"/>
  <c r="Y19" i="6"/>
  <c r="AM18" i="6"/>
  <c r="AL18" i="6"/>
  <c r="AG18" i="6"/>
  <c r="Y18" i="6"/>
  <c r="AM17" i="6"/>
  <c r="AL17" i="6"/>
  <c r="AG17" i="6"/>
  <c r="Y17" i="6"/>
  <c r="AM16" i="6"/>
  <c r="AL16" i="6"/>
  <c r="AG16" i="6"/>
  <c r="Y16" i="6"/>
  <c r="AM15" i="6"/>
  <c r="AL15" i="6"/>
  <c r="AG15" i="6"/>
  <c r="Y15" i="6"/>
  <c r="AM14" i="6"/>
  <c r="AL14" i="6"/>
  <c r="AG14" i="6"/>
  <c r="Y14" i="6"/>
  <c r="AM13" i="6"/>
  <c r="AL13" i="6"/>
  <c r="AG13" i="6"/>
  <c r="Y13" i="6"/>
  <c r="AM12" i="6"/>
  <c r="AL12" i="6"/>
  <c r="AG12" i="6"/>
  <c r="Y12" i="6"/>
  <c r="AM11" i="6"/>
  <c r="AL11" i="6"/>
  <c r="AG11" i="6"/>
  <c r="Y11" i="6"/>
  <c r="AM10" i="6"/>
  <c r="AL10" i="6"/>
  <c r="AG10" i="6"/>
  <c r="Y10" i="6"/>
  <c r="AM9" i="6"/>
  <c r="AL9" i="6"/>
  <c r="AG9" i="6"/>
  <c r="Y9" i="6"/>
  <c r="AM8" i="6"/>
  <c r="AL8" i="6"/>
  <c r="AG8" i="6"/>
  <c r="Y8" i="6"/>
  <c r="AM7" i="6"/>
  <c r="AL7" i="6"/>
  <c r="AG7" i="6"/>
  <c r="Y7" i="6"/>
  <c r="AM6" i="6"/>
  <c r="AL6" i="6"/>
  <c r="AG6" i="6"/>
  <c r="Y6" i="6"/>
  <c r="AM5" i="6"/>
  <c r="AL5" i="6"/>
  <c r="AG5" i="6"/>
  <c r="Y5" i="6"/>
  <c r="D86" i="5"/>
  <c r="D85" i="5"/>
  <c r="AM84" i="5"/>
  <c r="AL84" i="5"/>
  <c r="Z84" i="5"/>
  <c r="AG84" i="5" s="1"/>
  <c r="AM83" i="5"/>
  <c r="AL83" i="5"/>
  <c r="Z83" i="5"/>
  <c r="AG83" i="5" s="1"/>
  <c r="AM82" i="5"/>
  <c r="AL82" i="5"/>
  <c r="Z82" i="5"/>
  <c r="AG82" i="5" s="1"/>
  <c r="AM81" i="5"/>
  <c r="AL81" i="5"/>
  <c r="Z81" i="5"/>
  <c r="AG81" i="5" s="1"/>
  <c r="AM80" i="5"/>
  <c r="AL80" i="5"/>
  <c r="Z80" i="5"/>
  <c r="AG80" i="5" s="1"/>
  <c r="AM79" i="5"/>
  <c r="AL79" i="5"/>
  <c r="Z79" i="5"/>
  <c r="AG79" i="5" s="1"/>
  <c r="AM77" i="5"/>
  <c r="AL77" i="5"/>
  <c r="AG77" i="5"/>
  <c r="Y77" i="5"/>
  <c r="AM76" i="5"/>
  <c r="AL76" i="5"/>
  <c r="AG76" i="5"/>
  <c r="Y76" i="5"/>
  <c r="AM75" i="5"/>
  <c r="AL75" i="5"/>
  <c r="AG75" i="5"/>
  <c r="Y75" i="5"/>
  <c r="AM73" i="5"/>
  <c r="AL73" i="5"/>
  <c r="AG73" i="5"/>
  <c r="Y73" i="5"/>
  <c r="D73" i="5"/>
  <c r="J73" i="5" s="1"/>
  <c r="Q73" i="5" s="1"/>
  <c r="AM72" i="5"/>
  <c r="AL72" i="5"/>
  <c r="AG72" i="5"/>
  <c r="Y72" i="5"/>
  <c r="AM71" i="5"/>
  <c r="AL71" i="5"/>
  <c r="AG71" i="5"/>
  <c r="Y71" i="5"/>
  <c r="AM70" i="5"/>
  <c r="AL70" i="5"/>
  <c r="AG70" i="5"/>
  <c r="Y70" i="5"/>
  <c r="AM69" i="5"/>
  <c r="AL69" i="5"/>
  <c r="AG69" i="5"/>
  <c r="Y69" i="5"/>
  <c r="AG68" i="5"/>
  <c r="Y68" i="5"/>
  <c r="AG67" i="5"/>
  <c r="Y67" i="5"/>
  <c r="AG66" i="5"/>
  <c r="Y66" i="5"/>
  <c r="AG64" i="5"/>
  <c r="W64" i="5"/>
  <c r="AG63" i="5"/>
  <c r="W63" i="5"/>
  <c r="AG62" i="5"/>
  <c r="W62" i="5"/>
  <c r="AG61" i="5"/>
  <c r="W61" i="5"/>
  <c r="AG60" i="5"/>
  <c r="AM59" i="5"/>
  <c r="AL59" i="5"/>
  <c r="AG59" i="5"/>
  <c r="Y59" i="5"/>
  <c r="AM58" i="5"/>
  <c r="AL58" i="5"/>
  <c r="AG58" i="5"/>
  <c r="Y58" i="5"/>
  <c r="AM57" i="5"/>
  <c r="AL57" i="5"/>
  <c r="AG57" i="5"/>
  <c r="Y57" i="5"/>
  <c r="AM56" i="5"/>
  <c r="AL56" i="5"/>
  <c r="AG56" i="5"/>
  <c r="Y56" i="5"/>
  <c r="AM55" i="5"/>
  <c r="AL55" i="5"/>
  <c r="AG55" i="5"/>
  <c r="Y55" i="5"/>
  <c r="AM54" i="5"/>
  <c r="AL54" i="5"/>
  <c r="AG54" i="5"/>
  <c r="Y54" i="5"/>
  <c r="AM53" i="5"/>
  <c r="AL53" i="5"/>
  <c r="AG53" i="5"/>
  <c r="Y53" i="5"/>
  <c r="AM52" i="5"/>
  <c r="AL52" i="5"/>
  <c r="AG52" i="5"/>
  <c r="Y52" i="5"/>
  <c r="AM51" i="5"/>
  <c r="AL51" i="5"/>
  <c r="AG51" i="5"/>
  <c r="Y51" i="5"/>
  <c r="AM50" i="5"/>
  <c r="AL50" i="5"/>
  <c r="AG50" i="5"/>
  <c r="Y50" i="5"/>
  <c r="AM49" i="5"/>
  <c r="AL49" i="5"/>
  <c r="AG49" i="5"/>
  <c r="Y49" i="5"/>
  <c r="AM48" i="5"/>
  <c r="AL48" i="5"/>
  <c r="AG48" i="5"/>
  <c r="Y48" i="5"/>
  <c r="AM47" i="5"/>
  <c r="AL47" i="5"/>
  <c r="AG47" i="5"/>
  <c r="Y47" i="5"/>
  <c r="AM46" i="5"/>
  <c r="AL46" i="5"/>
  <c r="AG46" i="5"/>
  <c r="Y46" i="5"/>
  <c r="AM45" i="5"/>
  <c r="AL45" i="5"/>
  <c r="AG45" i="5"/>
  <c r="Y45" i="5"/>
  <c r="AM44" i="5"/>
  <c r="AL44" i="5"/>
  <c r="AG44" i="5"/>
  <c r="Y44" i="5"/>
  <c r="AM43" i="5"/>
  <c r="AL43" i="5"/>
  <c r="AG43" i="5"/>
  <c r="Y43" i="5"/>
  <c r="AM42" i="5"/>
  <c r="AL42" i="5"/>
  <c r="AG42" i="5"/>
  <c r="Y42" i="5"/>
  <c r="AM41" i="5"/>
  <c r="AL41" i="5"/>
  <c r="AG41" i="5"/>
  <c r="Y41" i="5"/>
  <c r="AM40" i="5"/>
  <c r="AL40" i="5"/>
  <c r="AG40" i="5"/>
  <c r="Y40" i="5"/>
  <c r="AM39" i="5"/>
  <c r="AL39" i="5"/>
  <c r="AG39" i="5"/>
  <c r="Y39" i="5"/>
  <c r="AM38" i="5"/>
  <c r="AL38" i="5"/>
  <c r="AG38" i="5"/>
  <c r="Y38" i="5"/>
  <c r="AM37" i="5"/>
  <c r="AL37" i="5"/>
  <c r="AG37" i="5"/>
  <c r="Y37" i="5"/>
  <c r="AM36" i="5"/>
  <c r="AL36" i="5"/>
  <c r="AG36" i="5"/>
  <c r="Y36" i="5"/>
  <c r="AM35" i="5"/>
  <c r="AL35" i="5"/>
  <c r="AG35" i="5"/>
  <c r="Y35" i="5"/>
  <c r="AM34" i="5"/>
  <c r="AL34" i="5"/>
  <c r="AG34" i="5"/>
  <c r="Y34" i="5"/>
  <c r="AM33" i="5"/>
  <c r="AL33" i="5"/>
  <c r="AG33" i="5"/>
  <c r="Y33" i="5"/>
  <c r="AM32" i="5"/>
  <c r="AL32" i="5"/>
  <c r="AG32" i="5"/>
  <c r="Y32" i="5"/>
  <c r="AM31" i="5"/>
  <c r="AL31" i="5"/>
  <c r="AG31" i="5"/>
  <c r="Y31" i="5"/>
  <c r="AM30" i="5"/>
  <c r="AL30" i="5"/>
  <c r="AG30" i="5"/>
  <c r="Y30" i="5"/>
  <c r="AM29" i="5"/>
  <c r="AL29" i="5"/>
  <c r="AG29" i="5"/>
  <c r="Y29" i="5"/>
  <c r="AM28" i="5"/>
  <c r="AL28" i="5"/>
  <c r="AG28" i="5"/>
  <c r="Y28" i="5"/>
  <c r="AM27" i="5"/>
  <c r="AL27" i="5"/>
  <c r="AG27" i="5"/>
  <c r="Y27" i="5"/>
  <c r="AM26" i="5"/>
  <c r="AL26" i="5"/>
  <c r="AG26" i="5"/>
  <c r="Y26" i="5"/>
  <c r="AM25" i="5"/>
  <c r="AL25" i="5"/>
  <c r="AG25" i="5"/>
  <c r="Y25" i="5"/>
  <c r="AM24" i="5"/>
  <c r="AL24" i="5"/>
  <c r="AG24" i="5"/>
  <c r="Y24" i="5"/>
  <c r="AM23" i="5"/>
  <c r="AL23" i="5"/>
  <c r="AG23" i="5"/>
  <c r="Y23" i="5"/>
  <c r="AM22" i="5"/>
  <c r="AL22" i="5"/>
  <c r="AG22" i="5"/>
  <c r="Y22" i="5"/>
  <c r="AM21" i="5"/>
  <c r="AL21" i="5"/>
  <c r="AG21" i="5"/>
  <c r="Y21" i="5"/>
  <c r="AM20" i="5"/>
  <c r="AL20" i="5"/>
  <c r="AG20" i="5"/>
  <c r="Y20" i="5"/>
  <c r="AM19" i="5"/>
  <c r="AL19" i="5"/>
  <c r="AG19" i="5"/>
  <c r="Y19" i="5"/>
  <c r="AM18" i="5"/>
  <c r="AL18" i="5"/>
  <c r="AG18" i="5"/>
  <c r="Y18" i="5"/>
  <c r="AM17" i="5"/>
  <c r="AL17" i="5"/>
  <c r="AG17" i="5"/>
  <c r="Y17" i="5"/>
  <c r="AM16" i="5"/>
  <c r="AL16" i="5"/>
  <c r="AG16" i="5"/>
  <c r="Y16" i="5"/>
  <c r="AM15" i="5"/>
  <c r="AL15" i="5"/>
  <c r="AG15" i="5"/>
  <c r="Y15" i="5"/>
  <c r="AM14" i="5"/>
  <c r="AL14" i="5"/>
  <c r="AG14" i="5"/>
  <c r="Y14" i="5"/>
  <c r="AM13" i="5"/>
  <c r="AL13" i="5"/>
  <c r="AG13" i="5"/>
  <c r="Y13" i="5"/>
  <c r="AM12" i="5"/>
  <c r="AL12" i="5"/>
  <c r="AG12" i="5"/>
  <c r="Y12" i="5"/>
  <c r="AM11" i="5"/>
  <c r="AL11" i="5"/>
  <c r="AG11" i="5"/>
  <c r="Y11" i="5"/>
  <c r="AM10" i="5"/>
  <c r="AL10" i="5"/>
  <c r="AG10" i="5"/>
  <c r="Y10" i="5"/>
  <c r="AM9" i="5"/>
  <c r="AL9" i="5"/>
  <c r="AG9" i="5"/>
  <c r="Y9" i="5"/>
  <c r="AM8" i="5"/>
  <c r="AL8" i="5"/>
  <c r="AG8" i="5"/>
  <c r="Y8" i="5"/>
  <c r="AM7" i="5"/>
  <c r="AL7" i="5"/>
  <c r="AG7" i="5"/>
  <c r="Y7" i="5"/>
  <c r="AM6" i="5"/>
  <c r="AL6" i="5"/>
  <c r="AG6" i="5"/>
  <c r="Y6" i="5"/>
  <c r="AM5" i="5"/>
  <c r="AL5" i="5"/>
  <c r="AG5" i="5"/>
  <c r="Y5" i="5"/>
  <c r="D86" i="4"/>
  <c r="AM84" i="4"/>
  <c r="AL84" i="4"/>
  <c r="Z84" i="4"/>
  <c r="AG84" i="4" s="1"/>
  <c r="AM83" i="4"/>
  <c r="AL83" i="4"/>
  <c r="Z83" i="4"/>
  <c r="AG83" i="4" s="1"/>
  <c r="AM82" i="4"/>
  <c r="AL82" i="4"/>
  <c r="Z82" i="4"/>
  <c r="AG82" i="4" s="1"/>
  <c r="AM81" i="4"/>
  <c r="AL81" i="4"/>
  <c r="Z81" i="4"/>
  <c r="AG81" i="4" s="1"/>
  <c r="AM80" i="4"/>
  <c r="AL80" i="4"/>
  <c r="Z80" i="4"/>
  <c r="AG80" i="4" s="1"/>
  <c r="AM79" i="4"/>
  <c r="AL79" i="4"/>
  <c r="Z79" i="4"/>
  <c r="AG79" i="4" s="1"/>
  <c r="AM77" i="4"/>
  <c r="AL77" i="4"/>
  <c r="AG77" i="4"/>
  <c r="Y77" i="4"/>
  <c r="AM76" i="4"/>
  <c r="AL76" i="4"/>
  <c r="AG76" i="4"/>
  <c r="Y76" i="4"/>
  <c r="AM75" i="4"/>
  <c r="AL75" i="4"/>
  <c r="AG75" i="4"/>
  <c r="Y75" i="4"/>
  <c r="AM73" i="4"/>
  <c r="AL73" i="4"/>
  <c r="AG73" i="4"/>
  <c r="Y73" i="4"/>
  <c r="AM72" i="4"/>
  <c r="AL72" i="4"/>
  <c r="AG72" i="4"/>
  <c r="Y72" i="4"/>
  <c r="AM71" i="4"/>
  <c r="AL71" i="4"/>
  <c r="AG71" i="4"/>
  <c r="Y71" i="4"/>
  <c r="AM70" i="4"/>
  <c r="AL70" i="4"/>
  <c r="AG70" i="4"/>
  <c r="Y70" i="4"/>
  <c r="AM69" i="4"/>
  <c r="AL69" i="4"/>
  <c r="AG69" i="4"/>
  <c r="Y69" i="4"/>
  <c r="AG68" i="4"/>
  <c r="Y68" i="4"/>
  <c r="AG67" i="4"/>
  <c r="Y67" i="4"/>
  <c r="AG66" i="4"/>
  <c r="Y66" i="4"/>
  <c r="AG64" i="4"/>
  <c r="AG63" i="4"/>
  <c r="AG62" i="4"/>
  <c r="AG61" i="4"/>
  <c r="AG60" i="4"/>
  <c r="AM59" i="4"/>
  <c r="AL59" i="4"/>
  <c r="AG59" i="4"/>
  <c r="Y59" i="4"/>
  <c r="AM58" i="4"/>
  <c r="AL58" i="4"/>
  <c r="AG58" i="4"/>
  <c r="Y58" i="4"/>
  <c r="AM57" i="4"/>
  <c r="AL57" i="4"/>
  <c r="AG57" i="4"/>
  <c r="Y57" i="4"/>
  <c r="AM56" i="4"/>
  <c r="AL56" i="4"/>
  <c r="AG56" i="4"/>
  <c r="Y56" i="4"/>
  <c r="AM55" i="4"/>
  <c r="AL55" i="4"/>
  <c r="AG55" i="4"/>
  <c r="Y55" i="4"/>
  <c r="AM54" i="4"/>
  <c r="AL54" i="4"/>
  <c r="AG54" i="4"/>
  <c r="Y54" i="4"/>
  <c r="AM53" i="4"/>
  <c r="AL53" i="4"/>
  <c r="AG53" i="4"/>
  <c r="Y53" i="4"/>
  <c r="AM52" i="4"/>
  <c r="AL52" i="4"/>
  <c r="AG52" i="4"/>
  <c r="Y52" i="4"/>
  <c r="AM51" i="4"/>
  <c r="AL51" i="4"/>
  <c r="AG51" i="4"/>
  <c r="Y51" i="4"/>
  <c r="AM50" i="4"/>
  <c r="AL50" i="4"/>
  <c r="AG50" i="4"/>
  <c r="Y50" i="4"/>
  <c r="AM49" i="4"/>
  <c r="AL49" i="4"/>
  <c r="AG49" i="4"/>
  <c r="Y49" i="4"/>
  <c r="AM48" i="4"/>
  <c r="AL48" i="4"/>
  <c r="AG48" i="4"/>
  <c r="Y48" i="4"/>
  <c r="AM47" i="4"/>
  <c r="AL47" i="4"/>
  <c r="AG47" i="4"/>
  <c r="Y47" i="4"/>
  <c r="AM46" i="4"/>
  <c r="AL46" i="4"/>
  <c r="AG46" i="4"/>
  <c r="Y46" i="4"/>
  <c r="AM45" i="4"/>
  <c r="AL45" i="4"/>
  <c r="AG45" i="4"/>
  <c r="Y45" i="4"/>
  <c r="AM44" i="4"/>
  <c r="AL44" i="4"/>
  <c r="AG44" i="4"/>
  <c r="Y44" i="4"/>
  <c r="AM43" i="4"/>
  <c r="AL43" i="4"/>
  <c r="AG43" i="4"/>
  <c r="Y43" i="4"/>
  <c r="AM42" i="4"/>
  <c r="AL42" i="4"/>
  <c r="AG42" i="4"/>
  <c r="Y42" i="4"/>
  <c r="AM41" i="4"/>
  <c r="AL41" i="4"/>
  <c r="AG41" i="4"/>
  <c r="Y41" i="4"/>
  <c r="AM40" i="4"/>
  <c r="AL40" i="4"/>
  <c r="AG40" i="4"/>
  <c r="Y40" i="4"/>
  <c r="AM39" i="4"/>
  <c r="AL39" i="4"/>
  <c r="AG39" i="4"/>
  <c r="Y39" i="4"/>
  <c r="AM38" i="4"/>
  <c r="AL38" i="4"/>
  <c r="AG38" i="4"/>
  <c r="Y38" i="4"/>
  <c r="AM37" i="4"/>
  <c r="AL37" i="4"/>
  <c r="AG37" i="4"/>
  <c r="Y37" i="4"/>
  <c r="AM36" i="4"/>
  <c r="AL36" i="4"/>
  <c r="AG36" i="4"/>
  <c r="Y36" i="4"/>
  <c r="AM35" i="4"/>
  <c r="AL35" i="4"/>
  <c r="AG35" i="4"/>
  <c r="Y35" i="4"/>
  <c r="AM34" i="4"/>
  <c r="AL34" i="4"/>
  <c r="AG34" i="4"/>
  <c r="Y34" i="4"/>
  <c r="AM33" i="4"/>
  <c r="AL33" i="4"/>
  <c r="AG33" i="4"/>
  <c r="Y33" i="4"/>
  <c r="AM32" i="4"/>
  <c r="AL32" i="4"/>
  <c r="AG32" i="4"/>
  <c r="Y32" i="4"/>
  <c r="AM31" i="4"/>
  <c r="AL31" i="4"/>
  <c r="AG31" i="4"/>
  <c r="Y31" i="4"/>
  <c r="AM30" i="4"/>
  <c r="AL30" i="4"/>
  <c r="AG30" i="4"/>
  <c r="Y30" i="4"/>
  <c r="AM29" i="4"/>
  <c r="AL29" i="4"/>
  <c r="AG29" i="4"/>
  <c r="Y29" i="4"/>
  <c r="AM28" i="4"/>
  <c r="AL28" i="4"/>
  <c r="AG28" i="4"/>
  <c r="Y28" i="4"/>
  <c r="AM27" i="4"/>
  <c r="AL27" i="4"/>
  <c r="AG27" i="4"/>
  <c r="Y27" i="4"/>
  <c r="AM26" i="4"/>
  <c r="AL26" i="4"/>
  <c r="AG26" i="4"/>
  <c r="Y26" i="4"/>
  <c r="AM25" i="4"/>
  <c r="AL25" i="4"/>
  <c r="AG25" i="4"/>
  <c r="Y25" i="4"/>
  <c r="AM24" i="4"/>
  <c r="AL24" i="4"/>
  <c r="AG24" i="4"/>
  <c r="Y24" i="4"/>
  <c r="AM23" i="4"/>
  <c r="AL23" i="4"/>
  <c r="AG23" i="4"/>
  <c r="Y23" i="4"/>
  <c r="AM22" i="4"/>
  <c r="AL22" i="4"/>
  <c r="AG22" i="4"/>
  <c r="Y22" i="4"/>
  <c r="AM21" i="4"/>
  <c r="AL21" i="4"/>
  <c r="AG21" i="4"/>
  <c r="Y21" i="4"/>
  <c r="AM20" i="4"/>
  <c r="AL20" i="4"/>
  <c r="AG20" i="4"/>
  <c r="Y20" i="4"/>
  <c r="AM19" i="4"/>
  <c r="AL19" i="4"/>
  <c r="AG19" i="4"/>
  <c r="Y19" i="4"/>
  <c r="AM18" i="4"/>
  <c r="AL18" i="4"/>
  <c r="AG18" i="4"/>
  <c r="Y18" i="4"/>
  <c r="AM17" i="4"/>
  <c r="AL17" i="4"/>
  <c r="AG17" i="4"/>
  <c r="Y17" i="4"/>
  <c r="AM16" i="4"/>
  <c r="AL16" i="4"/>
  <c r="AG16" i="4"/>
  <c r="Y16" i="4"/>
  <c r="AM15" i="4"/>
  <c r="AL15" i="4"/>
  <c r="AG15" i="4"/>
  <c r="Y15" i="4"/>
  <c r="AM14" i="4"/>
  <c r="AL14" i="4"/>
  <c r="AG14" i="4"/>
  <c r="Y14" i="4"/>
  <c r="AM13" i="4"/>
  <c r="AL13" i="4"/>
  <c r="AG13" i="4"/>
  <c r="Y13" i="4"/>
  <c r="AM12" i="4"/>
  <c r="AL12" i="4"/>
  <c r="AG12" i="4"/>
  <c r="Y12" i="4"/>
  <c r="AM11" i="4"/>
  <c r="AL11" i="4"/>
  <c r="AG11" i="4"/>
  <c r="Y11" i="4"/>
  <c r="AM10" i="4"/>
  <c r="AL10" i="4"/>
  <c r="AG10" i="4"/>
  <c r="Y10" i="4"/>
  <c r="AM9" i="4"/>
  <c r="AL9" i="4"/>
  <c r="AG9" i="4"/>
  <c r="Y9" i="4"/>
  <c r="AM8" i="4"/>
  <c r="AL8" i="4"/>
  <c r="AG8" i="4"/>
  <c r="Y8" i="4"/>
  <c r="AM7" i="4"/>
  <c r="AL7" i="4"/>
  <c r="AG7" i="4"/>
  <c r="Y7" i="4"/>
  <c r="AM6" i="4"/>
  <c r="AL6" i="4"/>
  <c r="AG6" i="4"/>
  <c r="Y6" i="4"/>
  <c r="AM5" i="4"/>
  <c r="AL5" i="4"/>
  <c r="AG5" i="4"/>
  <c r="Y5" i="4"/>
  <c r="D86" i="40"/>
  <c r="D85" i="40"/>
  <c r="AM84" i="40"/>
  <c r="AL84" i="40"/>
  <c r="Z84" i="40"/>
  <c r="AG84" i="40" s="1"/>
  <c r="D84" i="40"/>
  <c r="E84" i="40" s="1"/>
  <c r="AM83" i="40"/>
  <c r="AL83" i="40"/>
  <c r="Z83" i="40"/>
  <c r="AG83" i="40" s="1"/>
  <c r="AM82" i="40"/>
  <c r="AL82" i="40"/>
  <c r="Z82" i="40"/>
  <c r="AG82" i="40" s="1"/>
  <c r="AM81" i="40"/>
  <c r="AL81" i="40"/>
  <c r="Z81" i="40"/>
  <c r="AG81" i="40" s="1"/>
  <c r="AM80" i="40"/>
  <c r="AL80" i="40"/>
  <c r="Z80" i="40"/>
  <c r="AG80" i="40" s="1"/>
  <c r="AM79" i="40"/>
  <c r="AL79" i="40"/>
  <c r="Z79" i="40"/>
  <c r="AG79" i="40" s="1"/>
  <c r="AM77" i="40"/>
  <c r="AL77" i="40"/>
  <c r="AG77" i="40"/>
  <c r="Y77" i="40"/>
  <c r="AM76" i="40"/>
  <c r="AL76" i="40"/>
  <c r="AG76" i="40"/>
  <c r="Y76" i="40"/>
  <c r="AM75" i="40"/>
  <c r="AL75" i="40"/>
  <c r="AG75" i="40"/>
  <c r="Y75" i="40"/>
  <c r="AM73" i="40"/>
  <c r="AL73" i="40"/>
  <c r="AG73" i="40"/>
  <c r="Y73" i="40"/>
  <c r="AM72" i="40"/>
  <c r="AL72" i="40"/>
  <c r="AG72" i="40"/>
  <c r="Y72" i="40"/>
  <c r="AM71" i="40"/>
  <c r="AL71" i="40"/>
  <c r="AG71" i="40"/>
  <c r="Y71" i="40"/>
  <c r="AM70" i="40"/>
  <c r="AL70" i="40"/>
  <c r="AG70" i="40"/>
  <c r="Y70" i="40"/>
  <c r="AM69" i="40"/>
  <c r="AL69" i="40"/>
  <c r="AG69" i="40"/>
  <c r="Y69" i="40"/>
  <c r="AG68" i="40"/>
  <c r="Y68" i="40"/>
  <c r="AG67" i="40"/>
  <c r="Y67" i="40"/>
  <c r="AG66" i="40"/>
  <c r="Y66" i="40"/>
  <c r="AG64" i="40"/>
  <c r="W64" i="40"/>
  <c r="AG63" i="40"/>
  <c r="W63" i="40"/>
  <c r="AG62" i="40"/>
  <c r="W62" i="40"/>
  <c r="AG61" i="40"/>
  <c r="W61" i="40"/>
  <c r="AG60" i="40"/>
  <c r="AM59" i="40"/>
  <c r="AL59" i="40"/>
  <c r="AG59" i="40"/>
  <c r="Y59" i="40"/>
  <c r="AM58" i="40"/>
  <c r="AL58" i="40"/>
  <c r="AG58" i="40"/>
  <c r="Y58" i="40"/>
  <c r="AM57" i="40"/>
  <c r="AL57" i="40"/>
  <c r="AG57" i="40"/>
  <c r="Y57" i="40"/>
  <c r="AM56" i="40"/>
  <c r="AL56" i="40"/>
  <c r="AG56" i="40"/>
  <c r="Y56" i="40"/>
  <c r="AM55" i="40"/>
  <c r="AL55" i="40"/>
  <c r="AG55" i="40"/>
  <c r="Y55" i="40"/>
  <c r="AM54" i="40"/>
  <c r="AL54" i="40"/>
  <c r="AG54" i="40"/>
  <c r="Y54" i="40"/>
  <c r="AM53" i="40"/>
  <c r="AL53" i="40"/>
  <c r="AG53" i="40"/>
  <c r="Y53" i="40"/>
  <c r="AM52" i="40"/>
  <c r="AL52" i="40"/>
  <c r="AG52" i="40"/>
  <c r="Y52" i="40"/>
  <c r="AM51" i="40"/>
  <c r="AL51" i="40"/>
  <c r="AG51" i="40"/>
  <c r="Y51" i="40"/>
  <c r="AM50" i="40"/>
  <c r="AL50" i="40"/>
  <c r="AG50" i="40"/>
  <c r="Y50" i="40"/>
  <c r="AM49" i="40"/>
  <c r="AL49" i="40"/>
  <c r="AG49" i="40"/>
  <c r="Y49" i="40"/>
  <c r="AM48" i="40"/>
  <c r="AL48" i="40"/>
  <c r="AG48" i="40"/>
  <c r="Y48" i="40"/>
  <c r="AM47" i="40"/>
  <c r="AL47" i="40"/>
  <c r="AG47" i="40"/>
  <c r="Y47" i="40"/>
  <c r="AM46" i="40"/>
  <c r="AL46" i="40"/>
  <c r="AG46" i="40"/>
  <c r="Y46" i="40"/>
  <c r="AM45" i="40"/>
  <c r="AL45" i="40"/>
  <c r="AG45" i="40"/>
  <c r="Y45" i="40"/>
  <c r="AM44" i="40"/>
  <c r="AL44" i="40"/>
  <c r="AG44" i="40"/>
  <c r="Y44" i="40"/>
  <c r="AM43" i="40"/>
  <c r="AL43" i="40"/>
  <c r="AG43" i="40"/>
  <c r="Y43" i="40"/>
  <c r="AM42" i="40"/>
  <c r="AL42" i="40"/>
  <c r="AG42" i="40"/>
  <c r="Y42" i="40"/>
  <c r="AM41" i="40"/>
  <c r="AL41" i="40"/>
  <c r="AG41" i="40"/>
  <c r="Y41" i="40"/>
  <c r="AM40" i="40"/>
  <c r="AL40" i="40"/>
  <c r="AG40" i="40"/>
  <c r="Y40" i="40"/>
  <c r="AM39" i="40"/>
  <c r="AL39" i="40"/>
  <c r="AG39" i="40"/>
  <c r="Y39" i="40"/>
  <c r="AM38" i="40"/>
  <c r="AL38" i="40"/>
  <c r="AG38" i="40"/>
  <c r="Y38" i="40"/>
  <c r="AM37" i="40"/>
  <c r="AL37" i="40"/>
  <c r="AG37" i="40"/>
  <c r="Y37" i="40"/>
  <c r="AM36" i="40"/>
  <c r="AL36" i="40"/>
  <c r="AG36" i="40"/>
  <c r="Y36" i="40"/>
  <c r="AM35" i="40"/>
  <c r="AL35" i="40"/>
  <c r="AG35" i="40"/>
  <c r="Y35" i="40"/>
  <c r="AM34" i="40"/>
  <c r="AL34" i="40"/>
  <c r="AG34" i="40"/>
  <c r="Y34" i="40"/>
  <c r="AM33" i="40"/>
  <c r="AL33" i="40"/>
  <c r="AG33" i="40"/>
  <c r="Y33" i="40"/>
  <c r="AM32" i="40"/>
  <c r="AL32" i="40"/>
  <c r="AG32" i="40"/>
  <c r="Y32" i="40"/>
  <c r="AM31" i="40"/>
  <c r="AL31" i="40"/>
  <c r="AG31" i="40"/>
  <c r="Y31" i="40"/>
  <c r="AM30" i="40"/>
  <c r="AL30" i="40"/>
  <c r="AG30" i="40"/>
  <c r="Y30" i="40"/>
  <c r="AM29" i="40"/>
  <c r="AL29" i="40"/>
  <c r="AG29" i="40"/>
  <c r="Y29" i="40"/>
  <c r="AM28" i="40"/>
  <c r="AL28" i="40"/>
  <c r="AG28" i="40"/>
  <c r="Y28" i="40"/>
  <c r="D28" i="40"/>
  <c r="G28" i="40" s="1"/>
  <c r="Q28" i="40" s="1"/>
  <c r="AM27" i="40"/>
  <c r="AL27" i="40"/>
  <c r="AG27" i="40"/>
  <c r="Y27" i="40"/>
  <c r="AM26" i="40"/>
  <c r="AL26" i="40"/>
  <c r="AG26" i="40"/>
  <c r="Y26" i="40"/>
  <c r="AM25" i="40"/>
  <c r="AL25" i="40"/>
  <c r="AG25" i="40"/>
  <c r="Y25" i="40"/>
  <c r="AM24" i="40"/>
  <c r="AL24" i="40"/>
  <c r="AG24" i="40"/>
  <c r="Y24" i="40"/>
  <c r="AM23" i="40"/>
  <c r="AL23" i="40"/>
  <c r="AG23" i="40"/>
  <c r="Y23" i="40"/>
  <c r="AM22" i="40"/>
  <c r="AL22" i="40"/>
  <c r="AG22" i="40"/>
  <c r="Y22" i="40"/>
  <c r="AM21" i="40"/>
  <c r="AL21" i="40"/>
  <c r="AG21" i="40"/>
  <c r="Y21" i="40"/>
  <c r="AM20" i="40"/>
  <c r="AL20" i="40"/>
  <c r="AG20" i="40"/>
  <c r="Y20" i="40"/>
  <c r="AM19" i="40"/>
  <c r="AL19" i="40"/>
  <c r="AG19" i="40"/>
  <c r="Y19" i="40"/>
  <c r="AM18" i="40"/>
  <c r="AL18" i="40"/>
  <c r="AG18" i="40"/>
  <c r="Y18" i="40"/>
  <c r="AM17" i="40"/>
  <c r="AL17" i="40"/>
  <c r="AG17" i="40"/>
  <c r="Y17" i="40"/>
  <c r="AM16" i="40"/>
  <c r="AL16" i="40"/>
  <c r="AG16" i="40"/>
  <c r="Y16" i="40"/>
  <c r="AM15" i="40"/>
  <c r="AL15" i="40"/>
  <c r="AG15" i="40"/>
  <c r="Y15" i="40"/>
  <c r="AM14" i="40"/>
  <c r="AL14" i="40"/>
  <c r="AG14" i="40"/>
  <c r="Y14" i="40"/>
  <c r="AM13" i="40"/>
  <c r="AL13" i="40"/>
  <c r="AG13" i="40"/>
  <c r="Y13" i="40"/>
  <c r="AM12" i="40"/>
  <c r="AL12" i="40"/>
  <c r="AG12" i="40"/>
  <c r="Y12" i="40"/>
  <c r="AM11" i="40"/>
  <c r="AL11" i="40"/>
  <c r="AG11" i="40"/>
  <c r="Y11" i="40"/>
  <c r="AM10" i="40"/>
  <c r="AL10" i="40"/>
  <c r="AG10" i="40"/>
  <c r="Y10" i="40"/>
  <c r="AM9" i="40"/>
  <c r="AL9" i="40"/>
  <c r="AG9" i="40"/>
  <c r="Y9" i="40"/>
  <c r="AM8" i="40"/>
  <c r="AL8" i="40"/>
  <c r="AG8" i="40"/>
  <c r="Y8" i="40"/>
  <c r="AM7" i="40"/>
  <c r="AL7" i="40"/>
  <c r="AG7" i="40"/>
  <c r="Y7" i="40"/>
  <c r="AM6" i="40"/>
  <c r="AL6" i="40"/>
  <c r="AG6" i="40"/>
  <c r="Y6" i="40"/>
  <c r="AM5" i="40"/>
  <c r="AL5" i="40"/>
  <c r="AG5" i="40"/>
  <c r="Y5" i="40"/>
  <c r="W61" i="2"/>
  <c r="AG60" i="2"/>
  <c r="AK105" i="40"/>
  <c r="AJ105" i="40"/>
  <c r="AI105" i="40"/>
  <c r="AH105" i="40"/>
  <c r="AF105" i="40"/>
  <c r="AE105" i="40"/>
  <c r="AD105" i="40"/>
  <c r="AC105" i="40"/>
  <c r="AB105" i="40"/>
  <c r="AA105" i="40"/>
  <c r="Z105" i="40"/>
  <c r="X105" i="40"/>
  <c r="W105" i="40"/>
  <c r="V105" i="40"/>
  <c r="U105" i="40"/>
  <c r="G27" i="5"/>
  <c r="Q27" i="5" s="1"/>
  <c r="G28" i="5"/>
  <c r="Q28" i="5" s="1"/>
  <c r="G29" i="5"/>
  <c r="Q29" i="5" s="1"/>
  <c r="G30" i="5"/>
  <c r="Q30" i="5" s="1"/>
  <c r="G31" i="5"/>
  <c r="Q31" i="5" s="1"/>
  <c r="G32" i="5"/>
  <c r="Q32" i="5" s="1"/>
  <c r="G33" i="5"/>
  <c r="Q33" i="5" s="1"/>
  <c r="G34" i="5"/>
  <c r="Q34" i="5" s="1"/>
  <c r="G35" i="5"/>
  <c r="Q35" i="5" s="1"/>
  <c r="G36" i="5"/>
  <c r="Q36" i="5" s="1"/>
  <c r="AK105" i="33"/>
  <c r="AJ105" i="33"/>
  <c r="AI105" i="33"/>
  <c r="AH105" i="33"/>
  <c r="AF105" i="33"/>
  <c r="AE105" i="33"/>
  <c r="AD105" i="33"/>
  <c r="AC105" i="33"/>
  <c r="AB105" i="33"/>
  <c r="AA105" i="33"/>
  <c r="Z105" i="33"/>
  <c r="X105" i="33"/>
  <c r="W105" i="33"/>
  <c r="V105" i="33"/>
  <c r="U105" i="33"/>
  <c r="AK105" i="30"/>
  <c r="AJ105" i="30"/>
  <c r="AI105" i="30"/>
  <c r="AH105" i="30"/>
  <c r="AF105" i="30"/>
  <c r="AE105" i="30"/>
  <c r="AD105" i="30"/>
  <c r="AC105" i="30"/>
  <c r="AB105" i="30"/>
  <c r="AA105" i="30"/>
  <c r="Z105" i="30"/>
  <c r="X105" i="30"/>
  <c r="W105" i="30"/>
  <c r="V105" i="30"/>
  <c r="U105" i="30"/>
  <c r="AK105" i="29"/>
  <c r="AJ105" i="29"/>
  <c r="AI105" i="29"/>
  <c r="AH105" i="29"/>
  <c r="AF105" i="29"/>
  <c r="AE105" i="29"/>
  <c r="AD105" i="29"/>
  <c r="AC105" i="29"/>
  <c r="AB105" i="29"/>
  <c r="AA105" i="29"/>
  <c r="Z105" i="29"/>
  <c r="X105" i="29"/>
  <c r="W105" i="29"/>
  <c r="V105" i="29"/>
  <c r="U105" i="29"/>
  <c r="AK105" i="37"/>
  <c r="AJ105" i="37"/>
  <c r="AI105" i="37"/>
  <c r="AH105" i="37"/>
  <c r="AF105" i="37"/>
  <c r="AE105" i="37"/>
  <c r="AD105" i="37"/>
  <c r="AC105" i="37"/>
  <c r="AB105" i="37"/>
  <c r="AA105" i="37"/>
  <c r="Z105" i="37"/>
  <c r="X105" i="37"/>
  <c r="W105" i="37"/>
  <c r="V105" i="37"/>
  <c r="U105" i="37"/>
  <c r="AK105" i="27"/>
  <c r="AJ105" i="27"/>
  <c r="AI105" i="27"/>
  <c r="AH105" i="27"/>
  <c r="AF105" i="27"/>
  <c r="AE105" i="27"/>
  <c r="AD105" i="27"/>
  <c r="AC105" i="27"/>
  <c r="AB105" i="27"/>
  <c r="AA105" i="27"/>
  <c r="Z105" i="27"/>
  <c r="X105" i="27"/>
  <c r="W105" i="27"/>
  <c r="V105" i="27"/>
  <c r="U105" i="27"/>
  <c r="AK105" i="34"/>
  <c r="AJ105" i="34"/>
  <c r="AI105" i="34"/>
  <c r="AH105" i="34"/>
  <c r="AF105" i="34"/>
  <c r="AE105" i="34"/>
  <c r="AD105" i="34"/>
  <c r="AC105" i="34"/>
  <c r="AB105" i="34"/>
  <c r="AA105" i="34"/>
  <c r="Z105" i="34"/>
  <c r="X105" i="34"/>
  <c r="W105" i="34"/>
  <c r="V105" i="34"/>
  <c r="U105" i="34"/>
  <c r="AK105" i="25"/>
  <c r="AJ105" i="25"/>
  <c r="AI105" i="25"/>
  <c r="AH105" i="25"/>
  <c r="AF105" i="25"/>
  <c r="AE105" i="25"/>
  <c r="AD105" i="25"/>
  <c r="AC105" i="25"/>
  <c r="AB105" i="25"/>
  <c r="AA105" i="25"/>
  <c r="Z105" i="25"/>
  <c r="X105" i="25"/>
  <c r="W105" i="25"/>
  <c r="V105" i="25"/>
  <c r="U105" i="25"/>
  <c r="AK105" i="24"/>
  <c r="AJ105" i="24"/>
  <c r="AI105" i="24"/>
  <c r="AH105" i="24"/>
  <c r="AF105" i="24"/>
  <c r="AE105" i="24"/>
  <c r="AD105" i="24"/>
  <c r="AC105" i="24"/>
  <c r="AB105" i="24"/>
  <c r="AA105" i="24"/>
  <c r="Z105" i="24"/>
  <c r="X105" i="24"/>
  <c r="W105" i="24"/>
  <c r="V105" i="24"/>
  <c r="U105" i="24"/>
  <c r="AK105" i="23"/>
  <c r="AJ105" i="23"/>
  <c r="AI105" i="23"/>
  <c r="AH105" i="23"/>
  <c r="AF105" i="23"/>
  <c r="AE105" i="23"/>
  <c r="AD105" i="23"/>
  <c r="AC105" i="23"/>
  <c r="AB105" i="23"/>
  <c r="AA105" i="23"/>
  <c r="Z105" i="23"/>
  <c r="X105" i="23"/>
  <c r="W105" i="23"/>
  <c r="V105" i="23"/>
  <c r="U105" i="23"/>
  <c r="AK105" i="22"/>
  <c r="AJ105" i="22"/>
  <c r="AI105" i="22"/>
  <c r="AH105" i="22"/>
  <c r="AF105" i="22"/>
  <c r="AE105" i="22"/>
  <c r="AD105" i="22"/>
  <c r="AC105" i="22"/>
  <c r="AB105" i="22"/>
  <c r="AA105" i="22"/>
  <c r="Z105" i="22"/>
  <c r="X105" i="22"/>
  <c r="W105" i="22"/>
  <c r="V105" i="22"/>
  <c r="U105" i="22"/>
  <c r="AK105" i="21"/>
  <c r="AJ105" i="21"/>
  <c r="AI105" i="21"/>
  <c r="AH105" i="21"/>
  <c r="AF105" i="21"/>
  <c r="AE105" i="21"/>
  <c r="AD105" i="21"/>
  <c r="AC105" i="21"/>
  <c r="AB105" i="21"/>
  <c r="AA105" i="21"/>
  <c r="Z105" i="21"/>
  <c r="X105" i="21"/>
  <c r="W105" i="21"/>
  <c r="V105" i="21"/>
  <c r="AK105" i="20"/>
  <c r="AJ105" i="20"/>
  <c r="AI105" i="20"/>
  <c r="AH105" i="20"/>
  <c r="AF105" i="20"/>
  <c r="AE105" i="20"/>
  <c r="AD105" i="20"/>
  <c r="AC105" i="20"/>
  <c r="AB105" i="20"/>
  <c r="AA105" i="20"/>
  <c r="Z105" i="20"/>
  <c r="X105" i="20"/>
  <c r="W105" i="20"/>
  <c r="V105" i="20"/>
  <c r="U105" i="20"/>
  <c r="AK105" i="19"/>
  <c r="AJ105" i="19"/>
  <c r="AI105" i="19"/>
  <c r="AH105" i="19"/>
  <c r="AF105" i="19"/>
  <c r="AE105" i="19"/>
  <c r="AD105" i="19"/>
  <c r="AC105" i="19"/>
  <c r="AB105" i="19"/>
  <c r="AA105" i="19"/>
  <c r="Z105" i="19"/>
  <c r="X105" i="19"/>
  <c r="W105" i="19"/>
  <c r="V105" i="19"/>
  <c r="U105" i="19"/>
  <c r="AK105" i="18"/>
  <c r="AJ105" i="18"/>
  <c r="AI105" i="18"/>
  <c r="AH105" i="18"/>
  <c r="AF105" i="18"/>
  <c r="AE105" i="18"/>
  <c r="AD105" i="18"/>
  <c r="AC105" i="18"/>
  <c r="AB105" i="18"/>
  <c r="AA105" i="18"/>
  <c r="Z105" i="18"/>
  <c r="X105" i="18"/>
  <c r="W105" i="18"/>
  <c r="V105" i="18"/>
  <c r="U105" i="18"/>
  <c r="AK105" i="17"/>
  <c r="AJ105" i="17"/>
  <c r="AI105" i="17"/>
  <c r="AH105" i="17"/>
  <c r="AF105" i="17"/>
  <c r="AE105" i="17"/>
  <c r="AD105" i="17"/>
  <c r="AC105" i="17"/>
  <c r="AB105" i="17"/>
  <c r="AA105" i="17"/>
  <c r="Z105" i="17"/>
  <c r="X105" i="17"/>
  <c r="W105" i="17"/>
  <c r="V105" i="17"/>
  <c r="U105" i="17"/>
  <c r="AK105" i="16"/>
  <c r="AJ105" i="16"/>
  <c r="AI105" i="16"/>
  <c r="AH105" i="16"/>
  <c r="AF105" i="16"/>
  <c r="AE105" i="16"/>
  <c r="AD105" i="16"/>
  <c r="AC105" i="16"/>
  <c r="AB105" i="16"/>
  <c r="AA105" i="16"/>
  <c r="Z105" i="16"/>
  <c r="X105" i="16"/>
  <c r="W105" i="16"/>
  <c r="V105" i="16"/>
  <c r="U105" i="16"/>
  <c r="AK105" i="15"/>
  <c r="AJ105" i="15"/>
  <c r="AI105" i="15"/>
  <c r="AH105" i="15"/>
  <c r="AF105" i="15"/>
  <c r="AE105" i="15"/>
  <c r="AD105" i="15"/>
  <c r="AC105" i="15"/>
  <c r="AB105" i="15"/>
  <c r="AA105" i="15"/>
  <c r="Z105" i="15"/>
  <c r="X105" i="15"/>
  <c r="W105" i="15"/>
  <c r="V105" i="15"/>
  <c r="U105" i="15"/>
  <c r="AK105" i="14"/>
  <c r="AJ105" i="14"/>
  <c r="AI105" i="14"/>
  <c r="AH105" i="14"/>
  <c r="AF105" i="14"/>
  <c r="AE105" i="14"/>
  <c r="AD105" i="14"/>
  <c r="AC105" i="14"/>
  <c r="AB105" i="14"/>
  <c r="AA105" i="14"/>
  <c r="Z105" i="14"/>
  <c r="X105" i="14"/>
  <c r="W105" i="14"/>
  <c r="V105" i="14"/>
  <c r="U105" i="14"/>
  <c r="AK105" i="36"/>
  <c r="AJ105" i="36"/>
  <c r="AI105" i="36"/>
  <c r="AH105" i="36"/>
  <c r="AF105" i="36"/>
  <c r="AE105" i="36"/>
  <c r="AD105" i="36"/>
  <c r="AC105" i="36"/>
  <c r="AB105" i="36"/>
  <c r="AA105" i="36"/>
  <c r="Z105" i="36"/>
  <c r="X105" i="36"/>
  <c r="W105" i="36"/>
  <c r="V105" i="36"/>
  <c r="U105" i="36"/>
  <c r="AK105" i="12"/>
  <c r="AJ105" i="12"/>
  <c r="AI105" i="12"/>
  <c r="AH105" i="12"/>
  <c r="AF105" i="12"/>
  <c r="AE105" i="12"/>
  <c r="AD105" i="12"/>
  <c r="AC105" i="12"/>
  <c r="AB105" i="12"/>
  <c r="AA105" i="12"/>
  <c r="Z105" i="12"/>
  <c r="X105" i="12"/>
  <c r="W105" i="12"/>
  <c r="V105" i="12"/>
  <c r="U105" i="12"/>
  <c r="D39" i="12"/>
  <c r="G39" i="12" s="1"/>
  <c r="Q39" i="12" s="1"/>
  <c r="D40" i="12"/>
  <c r="G40" i="12" s="1"/>
  <c r="Q40" i="12" s="1"/>
  <c r="D41" i="12"/>
  <c r="G41" i="12" s="1"/>
  <c r="Q41" i="12" s="1"/>
  <c r="D42" i="12"/>
  <c r="D43" i="12"/>
  <c r="D44" i="12"/>
  <c r="D45" i="12"/>
  <c r="AK105" i="35"/>
  <c r="AJ105" i="35"/>
  <c r="AI105" i="35"/>
  <c r="AH105" i="35"/>
  <c r="AF105" i="35"/>
  <c r="AE105" i="35"/>
  <c r="AD105" i="35"/>
  <c r="AC105" i="35"/>
  <c r="AB105" i="35"/>
  <c r="AA105" i="35"/>
  <c r="Z105" i="35"/>
  <c r="X105" i="35"/>
  <c r="W105" i="35"/>
  <c r="V105" i="35"/>
  <c r="U105" i="35"/>
  <c r="AK105" i="10"/>
  <c r="AJ105" i="10"/>
  <c r="AI105" i="10"/>
  <c r="AH105" i="10"/>
  <c r="AF105" i="10"/>
  <c r="AE105" i="10"/>
  <c r="AD105" i="10"/>
  <c r="AC105" i="10"/>
  <c r="AB105" i="10"/>
  <c r="AA105" i="10"/>
  <c r="Z105" i="10"/>
  <c r="X105" i="10"/>
  <c r="W105" i="10"/>
  <c r="V105" i="10"/>
  <c r="U105" i="10"/>
  <c r="AK105" i="9"/>
  <c r="AJ105" i="9"/>
  <c r="AI105" i="9"/>
  <c r="AH105" i="9"/>
  <c r="AF105" i="9"/>
  <c r="AE105" i="9"/>
  <c r="AD105" i="9"/>
  <c r="AC105" i="9"/>
  <c r="AB105" i="9"/>
  <c r="AA105" i="9"/>
  <c r="Z105" i="9"/>
  <c r="X105" i="9"/>
  <c r="W105" i="9"/>
  <c r="V105" i="9"/>
  <c r="U105" i="9"/>
  <c r="AK105" i="8"/>
  <c r="AJ105" i="8"/>
  <c r="AI105" i="8"/>
  <c r="AH105" i="8"/>
  <c r="AF105" i="8"/>
  <c r="AE105" i="8"/>
  <c r="AD105" i="8"/>
  <c r="AC105" i="8"/>
  <c r="AB105" i="8"/>
  <c r="AA105" i="8"/>
  <c r="Z105" i="8"/>
  <c r="X105" i="8"/>
  <c r="W105" i="8"/>
  <c r="V105" i="8"/>
  <c r="U105" i="8"/>
  <c r="AK105" i="7"/>
  <c r="AJ105" i="7"/>
  <c r="AI105" i="7"/>
  <c r="AH105" i="7"/>
  <c r="AF105" i="7"/>
  <c r="AE105" i="7"/>
  <c r="AD105" i="7"/>
  <c r="AC105" i="7"/>
  <c r="AB105" i="7"/>
  <c r="AA105" i="7"/>
  <c r="Z105" i="7"/>
  <c r="X105" i="7"/>
  <c r="W105" i="7"/>
  <c r="V105" i="7"/>
  <c r="U105" i="7"/>
  <c r="AK105" i="6"/>
  <c r="AJ105" i="6"/>
  <c r="AI105" i="6"/>
  <c r="AH105" i="6"/>
  <c r="AF105" i="6"/>
  <c r="AE105" i="6"/>
  <c r="AD105" i="6"/>
  <c r="AC105" i="6"/>
  <c r="AB105" i="6"/>
  <c r="AA105" i="6"/>
  <c r="Z105" i="6"/>
  <c r="X105" i="6"/>
  <c r="W105" i="6"/>
  <c r="V105" i="6"/>
  <c r="U105" i="6"/>
  <c r="AK105" i="5"/>
  <c r="AJ105" i="5"/>
  <c r="AI105" i="5"/>
  <c r="AH105" i="5"/>
  <c r="AF105" i="5"/>
  <c r="AE105" i="5"/>
  <c r="AD105" i="5"/>
  <c r="AC105" i="5"/>
  <c r="AB105" i="5"/>
  <c r="AA105" i="5"/>
  <c r="Z105" i="5"/>
  <c r="X105" i="5"/>
  <c r="W105" i="5"/>
  <c r="V105" i="5"/>
  <c r="U105" i="5"/>
  <c r="AK105" i="4"/>
  <c r="AJ105" i="4"/>
  <c r="AI105" i="4"/>
  <c r="AH105" i="4"/>
  <c r="AF105" i="4"/>
  <c r="AE105" i="4"/>
  <c r="AD105" i="4"/>
  <c r="AC105" i="4"/>
  <c r="AB105" i="4"/>
  <c r="AA105" i="4"/>
  <c r="Z105" i="4"/>
  <c r="X105" i="4"/>
  <c r="W105" i="4"/>
  <c r="V105" i="4"/>
  <c r="U105" i="4"/>
  <c r="G41" i="20"/>
  <c r="Q41" i="20" s="1"/>
  <c r="G42" i="20"/>
  <c r="Q42" i="20" s="1"/>
  <c r="G43" i="20"/>
  <c r="Q43" i="20" s="1"/>
  <c r="G44" i="20"/>
  <c r="Q44" i="20" s="1"/>
  <c r="G45" i="20"/>
  <c r="Q45" i="20" s="1"/>
  <c r="G46" i="20"/>
  <c r="Q46" i="20" s="1"/>
  <c r="G47" i="20"/>
  <c r="Q47" i="20" s="1"/>
  <c r="G48" i="20"/>
  <c r="Q48" i="20" s="1"/>
  <c r="G49" i="20"/>
  <c r="Q49" i="20" s="1"/>
  <c r="G51" i="20"/>
  <c r="Q51" i="20" s="1"/>
  <c r="AN6" i="20"/>
  <c r="AP6" i="20" s="1"/>
  <c r="AQ6" i="20" s="1"/>
  <c r="AN7" i="20"/>
  <c r="AP7" i="20" s="1"/>
  <c r="AQ7" i="20" s="1"/>
  <c r="AN8" i="20"/>
  <c r="AP8" i="20" s="1"/>
  <c r="AQ8" i="20" s="1"/>
  <c r="AN9" i="20"/>
  <c r="AP9" i="20" s="1"/>
  <c r="AQ9" i="20" s="1"/>
  <c r="AN10" i="20"/>
  <c r="AP10" i="20" s="1"/>
  <c r="AQ10" i="20" s="1"/>
  <c r="AN11" i="20"/>
  <c r="AP11" i="20" s="1"/>
  <c r="AQ11" i="20" s="1"/>
  <c r="AN12" i="20"/>
  <c r="AP12" i="20" s="1"/>
  <c r="AQ12" i="20" s="1"/>
  <c r="AN13" i="20"/>
  <c r="AP13" i="20" s="1"/>
  <c r="AQ13" i="20" s="1"/>
  <c r="AN14" i="20"/>
  <c r="AP14" i="20" s="1"/>
  <c r="AQ14" i="20" s="1"/>
  <c r="AN15" i="20"/>
  <c r="AP15" i="20" s="1"/>
  <c r="AQ15" i="20" s="1"/>
  <c r="AN16" i="20"/>
  <c r="AP16" i="20" s="1"/>
  <c r="AQ16" i="20" s="1"/>
  <c r="AN17" i="20"/>
  <c r="AP17" i="20" s="1"/>
  <c r="AQ17" i="20" s="1"/>
  <c r="AN18" i="20"/>
  <c r="AP18" i="20" s="1"/>
  <c r="AQ18" i="20" s="1"/>
  <c r="AN19" i="20"/>
  <c r="AP19" i="20" s="1"/>
  <c r="AQ19" i="20" s="1"/>
  <c r="AN20" i="20"/>
  <c r="AP20" i="20" s="1"/>
  <c r="AQ20" i="20" s="1"/>
  <c r="AN21" i="20"/>
  <c r="AP21" i="20" s="1"/>
  <c r="AQ21" i="20" s="1"/>
  <c r="AN22" i="20"/>
  <c r="AP22" i="20" s="1"/>
  <c r="AQ22" i="20" s="1"/>
  <c r="AN23" i="20"/>
  <c r="AP23" i="20" s="1"/>
  <c r="AQ23" i="20" s="1"/>
  <c r="AN24" i="20"/>
  <c r="AP24" i="20" s="1"/>
  <c r="AQ24" i="20" s="1"/>
  <c r="AN25" i="20"/>
  <c r="AN26" i="20"/>
  <c r="AP26" i="20" s="1"/>
  <c r="AQ26" i="20" s="1"/>
  <c r="AN27" i="20"/>
  <c r="AP27" i="20" s="1"/>
  <c r="AQ27" i="20" s="1"/>
  <c r="AN28" i="20"/>
  <c r="AP28" i="20" s="1"/>
  <c r="AQ28" i="20" s="1"/>
  <c r="AN29" i="20"/>
  <c r="AP29" i="20" s="1"/>
  <c r="AQ29" i="20" s="1"/>
  <c r="AN30" i="20"/>
  <c r="AP30" i="20" s="1"/>
  <c r="AQ30" i="20" s="1"/>
  <c r="AN31" i="20"/>
  <c r="AP31" i="20" s="1"/>
  <c r="AQ31" i="20" s="1"/>
  <c r="AN32" i="20"/>
  <c r="AP32" i="20" s="1"/>
  <c r="AQ32" i="20" s="1"/>
  <c r="AN33" i="20"/>
  <c r="AP33" i="20" s="1"/>
  <c r="AQ33" i="20" s="1"/>
  <c r="AN34" i="20"/>
  <c r="AP34" i="20" s="1"/>
  <c r="AQ34" i="20" s="1"/>
  <c r="AN35" i="20"/>
  <c r="AP35" i="20" s="1"/>
  <c r="AQ35" i="20" s="1"/>
  <c r="AN36" i="20"/>
  <c r="AP36" i="20" s="1"/>
  <c r="AQ36" i="20" s="1"/>
  <c r="AN37" i="20"/>
  <c r="AP37" i="20" s="1"/>
  <c r="AQ37" i="20" s="1"/>
  <c r="AN38" i="20"/>
  <c r="AP38" i="20" s="1"/>
  <c r="AQ38" i="20" s="1"/>
  <c r="AN39" i="20"/>
  <c r="AP39" i="20" s="1"/>
  <c r="AQ39" i="20" s="1"/>
  <c r="AN40" i="20"/>
  <c r="AP40" i="20" s="1"/>
  <c r="AQ40" i="20" s="1"/>
  <c r="AN41" i="20"/>
  <c r="AP41" i="20" s="1"/>
  <c r="AQ41" i="20" s="1"/>
  <c r="AN42" i="20"/>
  <c r="AN43" i="20"/>
  <c r="AP43" i="20" s="1"/>
  <c r="AQ43" i="20" s="1"/>
  <c r="AN44" i="20"/>
  <c r="AP44" i="20" s="1"/>
  <c r="AQ44" i="20" s="1"/>
  <c r="AN45" i="20"/>
  <c r="AP45" i="20" s="1"/>
  <c r="AQ45" i="20" s="1"/>
  <c r="AN46" i="20"/>
  <c r="AP46" i="20" s="1"/>
  <c r="AQ46" i="20" s="1"/>
  <c r="AN47" i="20"/>
  <c r="AP47" i="20" s="1"/>
  <c r="AQ47" i="20" s="1"/>
  <c r="AN48" i="20"/>
  <c r="AP48" i="20" s="1"/>
  <c r="AQ48" i="20" s="1"/>
  <c r="AN49" i="20"/>
  <c r="AP49" i="20" s="1"/>
  <c r="AQ49" i="20" s="1"/>
  <c r="AN50" i="20"/>
  <c r="AP50" i="20" s="1"/>
  <c r="AQ50" i="20" s="1"/>
  <c r="AN51" i="20"/>
  <c r="AP51" i="20" s="1"/>
  <c r="AQ51" i="20" s="1"/>
  <c r="AN52" i="20"/>
  <c r="AP52" i="20" s="1"/>
  <c r="AQ52" i="20" s="1"/>
  <c r="AN53" i="20"/>
  <c r="AP53" i="20" s="1"/>
  <c r="AQ53" i="20" s="1"/>
  <c r="AN54" i="20"/>
  <c r="AP54" i="20" s="1"/>
  <c r="AQ54" i="20" s="1"/>
  <c r="AN55" i="20"/>
  <c r="AP55" i="20" s="1"/>
  <c r="AQ55" i="20" s="1"/>
  <c r="AN56" i="20"/>
  <c r="AP56" i="20" s="1"/>
  <c r="AQ56" i="20" s="1"/>
  <c r="AN57" i="20"/>
  <c r="AP57" i="20" s="1"/>
  <c r="AQ57" i="20" s="1"/>
  <c r="AN58" i="20"/>
  <c r="AP58" i="20" s="1"/>
  <c r="AQ58" i="20" s="1"/>
  <c r="AN59" i="20"/>
  <c r="AP59" i="20" s="1"/>
  <c r="AQ59" i="20" s="1"/>
  <c r="AN60" i="20"/>
  <c r="AP60" i="20" s="1"/>
  <c r="AQ60" i="20" s="1"/>
  <c r="BB60" i="20" s="1"/>
  <c r="AN61" i="20"/>
  <c r="AP61" i="20" s="1"/>
  <c r="AQ61" i="20" s="1"/>
  <c r="AN62" i="20"/>
  <c r="AP62" i="20" s="1"/>
  <c r="AQ62" i="20" s="1"/>
  <c r="AN63" i="20"/>
  <c r="AP63" i="20" s="1"/>
  <c r="AQ63" i="20" s="1"/>
  <c r="AN64" i="20"/>
  <c r="AP64" i="20" s="1"/>
  <c r="AQ64" i="20" s="1"/>
  <c r="AN65" i="20"/>
  <c r="AP65" i="20" s="1"/>
  <c r="AQ65" i="20" s="1"/>
  <c r="BB65" i="20" s="1"/>
  <c r="AN66" i="20"/>
  <c r="AP66" i="20" s="1"/>
  <c r="AQ66" i="20" s="1"/>
  <c r="AN67" i="20"/>
  <c r="AP67" i="20" s="1"/>
  <c r="AQ67" i="20" s="1"/>
  <c r="AN68" i="20"/>
  <c r="AP68" i="20" s="1"/>
  <c r="AQ68" i="20" s="1"/>
  <c r="AN69" i="20"/>
  <c r="AP69" i="20" s="1"/>
  <c r="AQ69" i="20" s="1"/>
  <c r="AN70" i="20"/>
  <c r="AP70" i="20" s="1"/>
  <c r="AQ70" i="20" s="1"/>
  <c r="AN71" i="20"/>
  <c r="AP71" i="20" s="1"/>
  <c r="AQ71" i="20" s="1"/>
  <c r="AN72" i="20"/>
  <c r="AP72" i="20" s="1"/>
  <c r="AQ72" i="20" s="1"/>
  <c r="AN73" i="20"/>
  <c r="AP73" i="20" s="1"/>
  <c r="AQ73" i="20" s="1"/>
  <c r="AN74" i="20"/>
  <c r="AP74" i="20" s="1"/>
  <c r="AQ74" i="20" s="1"/>
  <c r="AN75" i="20"/>
  <c r="AP75" i="20" s="1"/>
  <c r="AN76" i="20"/>
  <c r="AP76" i="20" s="1"/>
  <c r="AQ76" i="20" s="1"/>
  <c r="AN77" i="20"/>
  <c r="AP77" i="20" s="1"/>
  <c r="AQ77" i="20" s="1"/>
  <c r="AN78" i="20"/>
  <c r="AP78" i="20" s="1"/>
  <c r="AQ78" i="20" s="1"/>
  <c r="AS78" i="20" s="1"/>
  <c r="AN79" i="20"/>
  <c r="AP79" i="20" s="1"/>
  <c r="AQ79" i="20" s="1"/>
  <c r="AN80" i="20"/>
  <c r="AP80" i="20" s="1"/>
  <c r="AQ80" i="20" s="1"/>
  <c r="AN81" i="20"/>
  <c r="AP81" i="20" s="1"/>
  <c r="AQ81" i="20" s="1"/>
  <c r="AN82" i="20"/>
  <c r="AP82" i="20" s="1"/>
  <c r="AQ82" i="20" s="1"/>
  <c r="AN83" i="20"/>
  <c r="AP83" i="20" s="1"/>
  <c r="AQ83" i="20" s="1"/>
  <c r="AN84" i="20"/>
  <c r="AP84" i="20" s="1"/>
  <c r="AQ84" i="20" s="1"/>
  <c r="AN85" i="20"/>
  <c r="AP85" i="20" s="1"/>
  <c r="AQ85" i="20" s="1"/>
  <c r="AN86" i="20"/>
  <c r="AP86" i="20" s="1"/>
  <c r="AQ86" i="20" s="1"/>
  <c r="AN87" i="20"/>
  <c r="AP87" i="20" s="1"/>
  <c r="AQ87" i="20" s="1"/>
  <c r="AN88" i="20"/>
  <c r="AP88" i="20" s="1"/>
  <c r="AQ88" i="20" s="1"/>
  <c r="AN89" i="20"/>
  <c r="AP89" i="20" s="1"/>
  <c r="AQ89" i="20" s="1"/>
  <c r="AN90" i="20"/>
  <c r="AP90" i="20" s="1"/>
  <c r="AQ90" i="20" s="1"/>
  <c r="AN91" i="20"/>
  <c r="AP91" i="20" s="1"/>
  <c r="AQ91" i="20" s="1"/>
  <c r="AN92" i="20"/>
  <c r="AP92" i="20" s="1"/>
  <c r="AQ92" i="20" s="1"/>
  <c r="AN93" i="20"/>
  <c r="AP93" i="20" s="1"/>
  <c r="AQ93" i="20" s="1"/>
  <c r="AN94" i="20"/>
  <c r="AP94" i="20" s="1"/>
  <c r="AQ94" i="20" s="1"/>
  <c r="AN95" i="20"/>
  <c r="AP95" i="20" s="1"/>
  <c r="AQ95" i="20" s="1"/>
  <c r="AN96" i="20"/>
  <c r="AP96" i="20" s="1"/>
  <c r="AQ96" i="20" s="1"/>
  <c r="AN97" i="20"/>
  <c r="AP97" i="20" s="1"/>
  <c r="AQ97" i="20" s="1"/>
  <c r="AN98" i="20"/>
  <c r="AP98" i="20" s="1"/>
  <c r="AQ98" i="20" s="1"/>
  <c r="AN99" i="20"/>
  <c r="AP99" i="20" s="1"/>
  <c r="AQ99" i="20" s="1"/>
  <c r="AN100" i="20"/>
  <c r="AP100" i="20" s="1"/>
  <c r="AQ100" i="20" s="1"/>
  <c r="BB100" i="20" s="1"/>
  <c r="AN101" i="20"/>
  <c r="AP101" i="20" s="1"/>
  <c r="AQ101" i="20" s="1"/>
  <c r="BB101" i="20" s="1"/>
  <c r="AN102" i="20"/>
  <c r="AP102" i="20" s="1"/>
  <c r="AQ102" i="20" s="1"/>
  <c r="BB102" i="20" s="1"/>
  <c r="AN103" i="20"/>
  <c r="AP103" i="20" s="1"/>
  <c r="AQ103" i="20" s="1"/>
  <c r="AN104" i="20"/>
  <c r="AP104" i="20" s="1"/>
  <c r="AQ104" i="20" s="1"/>
  <c r="AN5" i="20"/>
  <c r="AP5" i="20" s="1"/>
  <c r="AQ5" i="20" s="1"/>
  <c r="AP42" i="20"/>
  <c r="AQ42" i="20" s="1"/>
  <c r="AP25" i="20"/>
  <c r="AQ25" i="20" s="1"/>
  <c r="D6" i="10"/>
  <c r="D7" i="10"/>
  <c r="G7" i="10" s="1"/>
  <c r="G8" i="10"/>
  <c r="D9" i="10"/>
  <c r="D10" i="10"/>
  <c r="D11" i="10"/>
  <c r="D12" i="10"/>
  <c r="G12" i="10" s="1"/>
  <c r="D13" i="10"/>
  <c r="G13" i="10" s="1"/>
  <c r="D14" i="10"/>
  <c r="G14" i="10" s="1"/>
  <c r="D15" i="10"/>
  <c r="G15" i="10" s="1"/>
  <c r="D16" i="10"/>
  <c r="G16" i="10" s="1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57" i="10"/>
  <c r="D58" i="10"/>
  <c r="U105" i="2"/>
  <c r="AN76" i="2"/>
  <c r="AP76" i="2" s="1"/>
  <c r="AQ76" i="2" s="1"/>
  <c r="AM76" i="2"/>
  <c r="AL76" i="2"/>
  <c r="AG76" i="2"/>
  <c r="Y76" i="2"/>
  <c r="AN75" i="2"/>
  <c r="AP75" i="2" s="1"/>
  <c r="AM75" i="2"/>
  <c r="AL75" i="2"/>
  <c r="AG75" i="2"/>
  <c r="Y75" i="2"/>
  <c r="AN74" i="2"/>
  <c r="AP74" i="2" s="1"/>
  <c r="AQ74" i="2" s="1"/>
  <c r="BB74" i="2" s="1"/>
  <c r="AN73" i="2"/>
  <c r="AP73" i="2" s="1"/>
  <c r="AQ73" i="2" s="1"/>
  <c r="AM73" i="2"/>
  <c r="AL73" i="2"/>
  <c r="AG73" i="2"/>
  <c r="Y73" i="2"/>
  <c r="AN72" i="2"/>
  <c r="AP72" i="2" s="1"/>
  <c r="AQ72" i="2" s="1"/>
  <c r="AM72" i="2"/>
  <c r="AL72" i="2"/>
  <c r="AG72" i="2"/>
  <c r="Y72" i="2"/>
  <c r="AN71" i="2"/>
  <c r="AP71" i="2" s="1"/>
  <c r="AQ71" i="2" s="1"/>
  <c r="AM71" i="2"/>
  <c r="AL71" i="2"/>
  <c r="AG71" i="2"/>
  <c r="Y71" i="2"/>
  <c r="AN70" i="2"/>
  <c r="AP70" i="2" s="1"/>
  <c r="AQ70" i="2" s="1"/>
  <c r="AM70" i="2"/>
  <c r="AL70" i="2"/>
  <c r="AG70" i="2"/>
  <c r="Y70" i="2"/>
  <c r="AN69" i="2"/>
  <c r="AP69" i="2" s="1"/>
  <c r="AQ69" i="2" s="1"/>
  <c r="AM69" i="2"/>
  <c r="AL69" i="2"/>
  <c r="AG69" i="2"/>
  <c r="Y69" i="2"/>
  <c r="AN68" i="2"/>
  <c r="AP68" i="2" s="1"/>
  <c r="AQ68" i="2" s="1"/>
  <c r="AG68" i="2"/>
  <c r="Y68" i="2"/>
  <c r="AN67" i="2"/>
  <c r="AP67" i="2" s="1"/>
  <c r="AQ67" i="2" s="1"/>
  <c r="AG67" i="2"/>
  <c r="Y67" i="2"/>
  <c r="AN66" i="2"/>
  <c r="AP66" i="2" s="1"/>
  <c r="AQ66" i="2" s="1"/>
  <c r="AG66" i="2"/>
  <c r="Y66" i="2"/>
  <c r="AN65" i="2"/>
  <c r="AP65" i="2" s="1"/>
  <c r="AQ65" i="2" s="1"/>
  <c r="BB65" i="2" s="1"/>
  <c r="AM80" i="2"/>
  <c r="AM81" i="2"/>
  <c r="AM82" i="2"/>
  <c r="AM83" i="2"/>
  <c r="AM84" i="2"/>
  <c r="AM79" i="2"/>
  <c r="AL80" i="2"/>
  <c r="AL81" i="2"/>
  <c r="AL82" i="2"/>
  <c r="AL83" i="2"/>
  <c r="AL84" i="2"/>
  <c r="AL79" i="2"/>
  <c r="V105" i="2"/>
  <c r="W105" i="2"/>
  <c r="X105" i="2"/>
  <c r="Z105" i="2"/>
  <c r="AA105" i="2"/>
  <c r="AB105" i="2"/>
  <c r="AC105" i="2"/>
  <c r="AD105" i="2"/>
  <c r="AE105" i="2"/>
  <c r="AF105" i="2"/>
  <c r="AH105" i="2"/>
  <c r="AI105" i="2"/>
  <c r="AJ105" i="2"/>
  <c r="AK105" i="2"/>
  <c r="AN5" i="2"/>
  <c r="AP5" i="2" s="1"/>
  <c r="AQ5" i="2" s="1"/>
  <c r="AM5" i="2"/>
  <c r="AL5" i="2"/>
  <c r="AG5" i="2"/>
  <c r="Y5" i="2"/>
  <c r="D5" i="2"/>
  <c r="Z84" i="2"/>
  <c r="Z83" i="2"/>
  <c r="Z82" i="2"/>
  <c r="Z81" i="2"/>
  <c r="Z80" i="2"/>
  <c r="Z79" i="2"/>
  <c r="B80" i="2"/>
  <c r="D80" i="2" s="1"/>
  <c r="B81" i="2"/>
  <c r="D81" i="2" s="1"/>
  <c r="B82" i="2"/>
  <c r="D82" i="2" s="1"/>
  <c r="E82" i="2" s="1"/>
  <c r="B83" i="2"/>
  <c r="D83" i="2" s="1"/>
  <c r="E83" i="2" s="1"/>
  <c r="B84" i="2"/>
  <c r="D84" i="2" s="1"/>
  <c r="E84" i="2" s="1"/>
  <c r="B85" i="2"/>
  <c r="B79" i="2"/>
  <c r="D79" i="2" s="1"/>
  <c r="AM77" i="2"/>
  <c r="AL77" i="2"/>
  <c r="AG77" i="2"/>
  <c r="Y77" i="2"/>
  <c r="AG64" i="2"/>
  <c r="W64" i="2"/>
  <c r="AG63" i="2"/>
  <c r="W63" i="2"/>
  <c r="AG62" i="2"/>
  <c r="W62" i="2"/>
  <c r="AG61" i="2"/>
  <c r="AM59" i="2"/>
  <c r="AL59" i="2"/>
  <c r="AG59" i="2"/>
  <c r="Y59" i="2"/>
  <c r="AM58" i="2"/>
  <c r="AL58" i="2"/>
  <c r="AG58" i="2"/>
  <c r="Y58" i="2"/>
  <c r="AM57" i="2"/>
  <c r="AL57" i="2"/>
  <c r="AG57" i="2"/>
  <c r="Y57" i="2"/>
  <c r="AM56" i="2"/>
  <c r="AL56" i="2"/>
  <c r="AG56" i="2"/>
  <c r="Y56" i="2"/>
  <c r="AM55" i="2"/>
  <c r="AL55" i="2"/>
  <c r="AG55" i="2"/>
  <c r="Y55" i="2"/>
  <c r="AM54" i="2"/>
  <c r="AL54" i="2"/>
  <c r="AG54" i="2"/>
  <c r="Y54" i="2"/>
  <c r="AM53" i="2"/>
  <c r="AL53" i="2"/>
  <c r="AG53" i="2"/>
  <c r="Y53" i="2"/>
  <c r="AM52" i="2"/>
  <c r="AL52" i="2"/>
  <c r="AG52" i="2"/>
  <c r="Y52" i="2"/>
  <c r="AM51" i="2"/>
  <c r="AL51" i="2"/>
  <c r="AG51" i="2"/>
  <c r="Y51" i="2"/>
  <c r="AM50" i="2"/>
  <c r="AL50" i="2"/>
  <c r="AG50" i="2"/>
  <c r="Y50" i="2"/>
  <c r="AM49" i="2"/>
  <c r="AL49" i="2"/>
  <c r="AG49" i="2"/>
  <c r="Y49" i="2"/>
  <c r="AM48" i="2"/>
  <c r="AL48" i="2"/>
  <c r="AG48" i="2"/>
  <c r="Y48" i="2"/>
  <c r="AM47" i="2"/>
  <c r="AL47" i="2"/>
  <c r="AG47" i="2"/>
  <c r="Y47" i="2"/>
  <c r="AM46" i="2"/>
  <c r="AL46" i="2"/>
  <c r="AG46" i="2"/>
  <c r="Y46" i="2"/>
  <c r="AM45" i="2"/>
  <c r="AL45" i="2"/>
  <c r="AG45" i="2"/>
  <c r="Y45" i="2"/>
  <c r="AM44" i="2"/>
  <c r="AL44" i="2"/>
  <c r="AG44" i="2"/>
  <c r="Y44" i="2"/>
  <c r="AM43" i="2"/>
  <c r="AL43" i="2"/>
  <c r="AG43" i="2"/>
  <c r="Y43" i="2"/>
  <c r="AM42" i="2"/>
  <c r="AL42" i="2"/>
  <c r="AG42" i="2"/>
  <c r="Y42" i="2"/>
  <c r="AM41" i="2"/>
  <c r="AL41" i="2"/>
  <c r="AG41" i="2"/>
  <c r="Y41" i="2"/>
  <c r="AM40" i="2"/>
  <c r="AL40" i="2"/>
  <c r="AG40" i="2"/>
  <c r="Y40" i="2"/>
  <c r="AM39" i="2"/>
  <c r="AL39" i="2"/>
  <c r="AG39" i="2"/>
  <c r="Y39" i="2"/>
  <c r="AM38" i="2"/>
  <c r="AL38" i="2"/>
  <c r="AG38" i="2"/>
  <c r="Y38" i="2"/>
  <c r="AM37" i="2"/>
  <c r="AL37" i="2"/>
  <c r="AG37" i="2"/>
  <c r="Y37" i="2"/>
  <c r="AM36" i="2"/>
  <c r="AL36" i="2"/>
  <c r="AG36" i="2"/>
  <c r="Y36" i="2"/>
  <c r="AM35" i="2"/>
  <c r="AL35" i="2"/>
  <c r="AG35" i="2"/>
  <c r="Y35" i="2"/>
  <c r="AM34" i="2"/>
  <c r="AL34" i="2"/>
  <c r="AG34" i="2"/>
  <c r="Y34" i="2"/>
  <c r="AM33" i="2"/>
  <c r="AL33" i="2"/>
  <c r="AG33" i="2"/>
  <c r="Y33" i="2"/>
  <c r="AM32" i="2"/>
  <c r="AL32" i="2"/>
  <c r="AG32" i="2"/>
  <c r="Y32" i="2"/>
  <c r="AM31" i="2"/>
  <c r="AL31" i="2"/>
  <c r="AG31" i="2"/>
  <c r="Y31" i="2"/>
  <c r="AM30" i="2"/>
  <c r="AL30" i="2"/>
  <c r="AG30" i="2"/>
  <c r="Y30" i="2"/>
  <c r="AM29" i="2"/>
  <c r="AL29" i="2"/>
  <c r="AG29" i="2"/>
  <c r="Y29" i="2"/>
  <c r="AM28" i="2"/>
  <c r="AL28" i="2"/>
  <c r="AG28" i="2"/>
  <c r="Y28" i="2"/>
  <c r="AM27" i="2"/>
  <c r="AL27" i="2"/>
  <c r="AG27" i="2"/>
  <c r="Y27" i="2"/>
  <c r="AM26" i="2"/>
  <c r="AL26" i="2"/>
  <c r="AG26" i="2"/>
  <c r="Y26" i="2"/>
  <c r="AM25" i="2"/>
  <c r="AL25" i="2"/>
  <c r="AG25" i="2"/>
  <c r="Y25" i="2"/>
  <c r="AM24" i="2"/>
  <c r="AL24" i="2"/>
  <c r="AG24" i="2"/>
  <c r="Y24" i="2"/>
  <c r="AM23" i="2"/>
  <c r="AL23" i="2"/>
  <c r="AG23" i="2"/>
  <c r="Y23" i="2"/>
  <c r="AM22" i="2"/>
  <c r="AL22" i="2"/>
  <c r="AG22" i="2"/>
  <c r="Y22" i="2"/>
  <c r="AM21" i="2"/>
  <c r="AL21" i="2"/>
  <c r="AG21" i="2"/>
  <c r="Y21" i="2"/>
  <c r="AM20" i="2"/>
  <c r="AL20" i="2"/>
  <c r="AG20" i="2"/>
  <c r="Y20" i="2"/>
  <c r="AM19" i="2"/>
  <c r="AL19" i="2"/>
  <c r="AG19" i="2"/>
  <c r="Y19" i="2"/>
  <c r="AM18" i="2"/>
  <c r="AL18" i="2"/>
  <c r="AG18" i="2"/>
  <c r="Y18" i="2"/>
  <c r="AM17" i="2"/>
  <c r="AL17" i="2"/>
  <c r="AG17" i="2"/>
  <c r="Y17" i="2"/>
  <c r="AM16" i="2"/>
  <c r="AL16" i="2"/>
  <c r="AG16" i="2"/>
  <c r="Y16" i="2"/>
  <c r="AM15" i="2"/>
  <c r="AL15" i="2"/>
  <c r="AG15" i="2"/>
  <c r="Y15" i="2"/>
  <c r="AM14" i="2"/>
  <c r="AL14" i="2"/>
  <c r="AG14" i="2"/>
  <c r="Y14" i="2"/>
  <c r="AM13" i="2"/>
  <c r="AL13" i="2"/>
  <c r="AG13" i="2"/>
  <c r="Y13" i="2"/>
  <c r="AM12" i="2"/>
  <c r="AL12" i="2"/>
  <c r="AG12" i="2"/>
  <c r="Y12" i="2"/>
  <c r="AM11" i="2"/>
  <c r="AL11" i="2"/>
  <c r="AG11" i="2"/>
  <c r="Y11" i="2"/>
  <c r="AM10" i="2"/>
  <c r="AL10" i="2"/>
  <c r="AG10" i="2"/>
  <c r="Y10" i="2"/>
  <c r="AM9" i="2"/>
  <c r="AL9" i="2"/>
  <c r="AG9" i="2"/>
  <c r="Y9" i="2"/>
  <c r="AM8" i="2"/>
  <c r="AL8" i="2"/>
  <c r="AG8" i="2"/>
  <c r="Y8" i="2"/>
  <c r="AM7" i="2"/>
  <c r="AL7" i="2"/>
  <c r="AG7" i="2"/>
  <c r="Y7" i="2"/>
  <c r="AM6" i="2"/>
  <c r="AL6" i="2"/>
  <c r="AG6" i="2"/>
  <c r="Y6" i="2"/>
  <c r="AG5" i="1"/>
  <c r="D31" i="1"/>
  <c r="F31" i="32" s="1"/>
  <c r="D32" i="1"/>
  <c r="F32" i="32" s="1"/>
  <c r="D33" i="1"/>
  <c r="F33" i="32" s="1"/>
  <c r="D34" i="1"/>
  <c r="F34" i="32" s="1"/>
  <c r="D35" i="1"/>
  <c r="F35" i="32" s="1"/>
  <c r="D80" i="1"/>
  <c r="D81" i="1"/>
  <c r="D82" i="1"/>
  <c r="D83" i="1"/>
  <c r="D84" i="1"/>
  <c r="D79" i="1"/>
  <c r="Y80" i="1"/>
  <c r="Y81" i="1"/>
  <c r="Y82" i="1"/>
  <c r="Y83" i="1"/>
  <c r="Y84" i="1"/>
  <c r="Y79" i="1"/>
  <c r="Y66" i="1"/>
  <c r="Y67" i="1"/>
  <c r="Y68" i="1"/>
  <c r="Y69" i="1"/>
  <c r="Y70" i="1"/>
  <c r="Y71" i="1"/>
  <c r="Y72" i="1"/>
  <c r="Y73" i="1"/>
  <c r="AL76" i="1"/>
  <c r="AM76" i="1"/>
  <c r="AL77" i="1"/>
  <c r="AM77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6" i="1"/>
  <c r="AG67" i="1"/>
  <c r="AG68" i="1"/>
  <c r="AG69" i="1"/>
  <c r="AG70" i="1"/>
  <c r="AG71" i="1"/>
  <c r="AG72" i="1"/>
  <c r="AG73" i="1"/>
  <c r="AG75" i="1"/>
  <c r="AG76" i="1"/>
  <c r="AG77" i="1"/>
  <c r="L80" i="1" l="1"/>
  <c r="Q80" i="1" s="1"/>
  <c r="Q80" i="32" s="1"/>
  <c r="F80" i="32"/>
  <c r="L79" i="1"/>
  <c r="Q79" i="1" s="1"/>
  <c r="Q79" i="32" s="1"/>
  <c r="F79" i="32"/>
  <c r="L83" i="1"/>
  <c r="Q83" i="1" s="1"/>
  <c r="Q83" i="32" s="1"/>
  <c r="F83" i="32"/>
  <c r="L82" i="1"/>
  <c r="Q82" i="1" s="1"/>
  <c r="Q82" i="32" s="1"/>
  <c r="F82" i="32"/>
  <c r="L84" i="1"/>
  <c r="L84" i="32" s="1"/>
  <c r="F84" i="32"/>
  <c r="L81" i="1"/>
  <c r="Q81" i="1" s="1"/>
  <c r="Q81" i="32" s="1"/>
  <c r="F81" i="32"/>
  <c r="Q81" i="37"/>
  <c r="Q81" i="34"/>
  <c r="AZ81" i="34"/>
  <c r="Q69" i="22"/>
  <c r="Q71" i="22"/>
  <c r="Q70" i="22"/>
  <c r="AM105" i="36"/>
  <c r="Q16" i="10"/>
  <c r="AG80" i="10"/>
  <c r="AG80" i="32"/>
  <c r="AG84" i="10"/>
  <c r="AG84" i="32"/>
  <c r="AG79" i="10"/>
  <c r="AG79" i="32"/>
  <c r="AG82" i="10"/>
  <c r="AG82" i="32"/>
  <c r="AG83" i="10"/>
  <c r="AG83" i="32"/>
  <c r="AG81" i="10"/>
  <c r="AG81" i="32"/>
  <c r="Q10" i="10"/>
  <c r="E79" i="10"/>
  <c r="E81" i="10"/>
  <c r="E80" i="10"/>
  <c r="G9" i="10"/>
  <c r="G11" i="10"/>
  <c r="E79" i="35"/>
  <c r="E80" i="35"/>
  <c r="E81" i="35"/>
  <c r="E81" i="12"/>
  <c r="E80" i="12"/>
  <c r="E79" i="12"/>
  <c r="E80" i="14"/>
  <c r="E79" i="14"/>
  <c r="E81" i="14"/>
  <c r="E80" i="16"/>
  <c r="E79" i="16"/>
  <c r="E81" i="16"/>
  <c r="AG105" i="34"/>
  <c r="AL105" i="20"/>
  <c r="E81" i="7"/>
  <c r="E81" i="4"/>
  <c r="E81" i="40"/>
  <c r="E80" i="40"/>
  <c r="G5" i="2"/>
  <c r="Q5" i="2" s="1"/>
  <c r="D56" i="10"/>
  <c r="G56" i="10" s="1"/>
  <c r="D55" i="10"/>
  <c r="G55" i="10" s="1"/>
  <c r="D54" i="10"/>
  <c r="G54" i="10" s="1"/>
  <c r="D53" i="10"/>
  <c r="G53" i="10" s="1"/>
  <c r="D45" i="10"/>
  <c r="G45" i="10" s="1"/>
  <c r="AL105" i="16"/>
  <c r="AG105" i="17"/>
  <c r="AM105" i="14"/>
  <c r="D52" i="10"/>
  <c r="G52" i="10" s="1"/>
  <c r="D44" i="10"/>
  <c r="G44" i="10" s="1"/>
  <c r="AL105" i="35"/>
  <c r="D48" i="10"/>
  <c r="G48" i="10" s="1"/>
  <c r="D46" i="10"/>
  <c r="G46" i="10" s="1"/>
  <c r="D51" i="10"/>
  <c r="G51" i="10" s="1"/>
  <c r="D43" i="10"/>
  <c r="G43" i="10" s="1"/>
  <c r="AM105" i="5"/>
  <c r="AM105" i="35"/>
  <c r="AL105" i="14"/>
  <c r="AM105" i="29"/>
  <c r="G47" i="10"/>
  <c r="D50" i="10"/>
  <c r="G50" i="10" s="1"/>
  <c r="D42" i="10"/>
  <c r="G42" i="10" s="1"/>
  <c r="D49" i="10"/>
  <c r="G49" i="10" s="1"/>
  <c r="Y105" i="30"/>
  <c r="AM105" i="24"/>
  <c r="T57" i="10"/>
  <c r="T105" i="10" s="1"/>
  <c r="AG105" i="30"/>
  <c r="AG105" i="29"/>
  <c r="Y105" i="29"/>
  <c r="AM105" i="27"/>
  <c r="AL105" i="27"/>
  <c r="AM105" i="34"/>
  <c r="AM105" i="25"/>
  <c r="AM105" i="20"/>
  <c r="AM105" i="18"/>
  <c r="AM105" i="15"/>
  <c r="G45" i="12"/>
  <c r="Q45" i="12" s="1"/>
  <c r="G44" i="12"/>
  <c r="Q44" i="12" s="1"/>
  <c r="G43" i="12"/>
  <c r="Q43" i="12" s="1"/>
  <c r="G42" i="12"/>
  <c r="Q42" i="12" s="1"/>
  <c r="Q14" i="10"/>
  <c r="Q6" i="10"/>
  <c r="Q7" i="10"/>
  <c r="Q15" i="10"/>
  <c r="E79" i="9"/>
  <c r="E81" i="9"/>
  <c r="E80" i="9"/>
  <c r="G58" i="10"/>
  <c r="G41" i="10"/>
  <c r="Q41" i="10" s="1"/>
  <c r="G37" i="10"/>
  <c r="Q37" i="10" s="1"/>
  <c r="G38" i="10"/>
  <c r="Q38" i="10" s="1"/>
  <c r="G36" i="10"/>
  <c r="Q36" i="10" s="1"/>
  <c r="G34" i="10"/>
  <c r="Q34" i="10" s="1"/>
  <c r="G28" i="10"/>
  <c r="Q28" i="10" s="1"/>
  <c r="G29" i="10"/>
  <c r="Q29" i="10" s="1"/>
  <c r="G31" i="10"/>
  <c r="Q31" i="10" s="1"/>
  <c r="G32" i="10"/>
  <c r="Q32" i="10" s="1"/>
  <c r="G33" i="10"/>
  <c r="Q33" i="10" s="1"/>
  <c r="G26" i="10"/>
  <c r="Q26" i="10" s="1"/>
  <c r="G25" i="10"/>
  <c r="Q25" i="10" s="1"/>
  <c r="G22" i="10"/>
  <c r="Q22" i="10" s="1"/>
  <c r="G20" i="10"/>
  <c r="Q20" i="10" s="1"/>
  <c r="G23" i="10"/>
  <c r="Q23" i="10" s="1"/>
  <c r="G19" i="10"/>
  <c r="Q19" i="10" s="1"/>
  <c r="G57" i="10"/>
  <c r="G40" i="10"/>
  <c r="Q40" i="10" s="1"/>
  <c r="G39" i="10"/>
  <c r="Q39" i="10" s="1"/>
  <c r="G35" i="10"/>
  <c r="Q35" i="10" s="1"/>
  <c r="Q30" i="10"/>
  <c r="G27" i="10"/>
  <c r="Q27" i="10" s="1"/>
  <c r="Q24" i="10"/>
  <c r="G18" i="10"/>
  <c r="Q18" i="10" s="1"/>
  <c r="G17" i="10"/>
  <c r="Q17" i="10" s="1"/>
  <c r="Q13" i="10"/>
  <c r="Q12" i="10"/>
  <c r="Q8" i="10"/>
  <c r="AG105" i="8"/>
  <c r="AM105" i="40"/>
  <c r="AG84" i="2"/>
  <c r="AG83" i="2"/>
  <c r="AG79" i="2"/>
  <c r="AG80" i="2"/>
  <c r="AG81" i="2"/>
  <c r="AG82" i="2"/>
  <c r="G31" i="1"/>
  <c r="G36" i="1"/>
  <c r="G35" i="1"/>
  <c r="G33" i="1"/>
  <c r="G32" i="1"/>
  <c r="AL105" i="33"/>
  <c r="AM105" i="33"/>
  <c r="AG105" i="33"/>
  <c r="Y105" i="33"/>
  <c r="AL105" i="30"/>
  <c r="AM105" i="30"/>
  <c r="AL105" i="29"/>
  <c r="AL105" i="37"/>
  <c r="AM105" i="37"/>
  <c r="Y105" i="37"/>
  <c r="AG105" i="37"/>
  <c r="AG105" i="27"/>
  <c r="Y105" i="27"/>
  <c r="AL105" i="34"/>
  <c r="Y105" i="34"/>
  <c r="AG105" i="25"/>
  <c r="Y105" i="25"/>
  <c r="AL105" i="25"/>
  <c r="AG105" i="24"/>
  <c r="AL105" i="24"/>
  <c r="Y105" i="24"/>
  <c r="AL105" i="23"/>
  <c r="AM105" i="23"/>
  <c r="Y105" i="23"/>
  <c r="AG105" i="23"/>
  <c r="AM105" i="22"/>
  <c r="AG105" i="22"/>
  <c r="AL105" i="22"/>
  <c r="Y105" i="22"/>
  <c r="AM105" i="21"/>
  <c r="AG105" i="21"/>
  <c r="Y105" i="21"/>
  <c r="AL105" i="21"/>
  <c r="AG105" i="20"/>
  <c r="Y105" i="20"/>
  <c r="Y105" i="19"/>
  <c r="AG105" i="19"/>
  <c r="AS41" i="20"/>
  <c r="AL105" i="19"/>
  <c r="AQ75" i="20"/>
  <c r="BC75" i="20"/>
  <c r="BC105" i="20" s="1"/>
  <c r="BB104" i="20"/>
  <c r="BB103" i="20"/>
  <c r="AM105" i="19"/>
  <c r="Y105" i="18"/>
  <c r="AG105" i="18"/>
  <c r="AL105" i="18"/>
  <c r="AL105" i="17"/>
  <c r="AM105" i="17"/>
  <c r="Y105" i="17"/>
  <c r="AM105" i="16"/>
  <c r="AG105" i="16"/>
  <c r="Y105" i="16"/>
  <c r="Y105" i="15"/>
  <c r="AG105" i="15"/>
  <c r="AL105" i="15"/>
  <c r="Y105" i="14"/>
  <c r="AG105" i="14"/>
  <c r="AL105" i="36"/>
  <c r="Y105" i="12"/>
  <c r="AL105" i="12"/>
  <c r="AM105" i="12"/>
  <c r="AG105" i="12"/>
  <c r="Y105" i="35"/>
  <c r="AG105" i="35"/>
  <c r="AG105" i="10"/>
  <c r="AL105" i="10"/>
  <c r="AM105" i="10"/>
  <c r="AM105" i="9"/>
  <c r="AG105" i="9"/>
  <c r="AL105" i="9"/>
  <c r="Y105" i="9"/>
  <c r="AM105" i="8"/>
  <c r="AL105" i="8"/>
  <c r="Y105" i="8"/>
  <c r="AG105" i="7"/>
  <c r="AM105" i="7"/>
  <c r="Y105" i="7"/>
  <c r="AL105" i="7"/>
  <c r="AL105" i="6"/>
  <c r="AG105" i="6"/>
  <c r="Y105" i="6"/>
  <c r="AG105" i="5"/>
  <c r="Y105" i="5"/>
  <c r="AL105" i="5"/>
  <c r="Y105" i="4"/>
  <c r="AL105" i="4"/>
  <c r="AG105" i="40"/>
  <c r="Y105" i="40"/>
  <c r="AL105" i="40"/>
  <c r="AM105" i="2"/>
  <c r="AG105" i="2"/>
  <c r="Y105" i="2"/>
  <c r="AL105" i="2"/>
  <c r="BC75" i="2"/>
  <c r="BC105" i="2" s="1"/>
  <c r="AQ75" i="2"/>
  <c r="G34" i="1"/>
  <c r="T105" i="33"/>
  <c r="T105" i="30"/>
  <c r="T105" i="29"/>
  <c r="T105" i="37"/>
  <c r="T105" i="27"/>
  <c r="T105" i="34"/>
  <c r="T105" i="25"/>
  <c r="T105" i="24"/>
  <c r="T105" i="23"/>
  <c r="T105" i="22"/>
  <c r="T105" i="21"/>
  <c r="T105" i="20"/>
  <c r="T105" i="19"/>
  <c r="T105" i="18"/>
  <c r="T105" i="17"/>
  <c r="T105" i="16"/>
  <c r="T105" i="15"/>
  <c r="T105" i="14"/>
  <c r="T105" i="36"/>
  <c r="T105" i="12"/>
  <c r="T105" i="9"/>
  <c r="T105" i="8"/>
  <c r="T105" i="7"/>
  <c r="T105" i="6"/>
  <c r="T105" i="5"/>
  <c r="T105" i="4"/>
  <c r="T105" i="40"/>
  <c r="AS81" i="20"/>
  <c r="E84" i="4"/>
  <c r="AS79" i="20"/>
  <c r="AS82" i="20"/>
  <c r="AG105" i="36"/>
  <c r="Y105" i="36"/>
  <c r="Y105" i="10"/>
  <c r="AM105" i="6"/>
  <c r="AM105" i="4"/>
  <c r="AG105" i="4"/>
  <c r="E82" i="40"/>
  <c r="AS80" i="20"/>
  <c r="Q84" i="1" l="1"/>
  <c r="Q84" i="32" s="1"/>
  <c r="BA80" i="20"/>
  <c r="AX80" i="20"/>
  <c r="AW80" i="20"/>
  <c r="AZ80" i="20"/>
  <c r="AY80" i="20"/>
  <c r="BA41" i="20"/>
  <c r="AZ41" i="20"/>
  <c r="AY41" i="20"/>
  <c r="AX41" i="20"/>
  <c r="AW41" i="20"/>
  <c r="AX81" i="20"/>
  <c r="AW81" i="20"/>
  <c r="AY81" i="20"/>
  <c r="AZ81" i="20"/>
  <c r="BA81" i="20"/>
  <c r="AZ82" i="20"/>
  <c r="AY82" i="20"/>
  <c r="AX82" i="20"/>
  <c r="AW82" i="20"/>
  <c r="BA82" i="20"/>
  <c r="BA79" i="20"/>
  <c r="AZ79" i="20"/>
  <c r="AY79" i="20"/>
  <c r="AW79" i="20"/>
  <c r="AX79" i="20"/>
  <c r="AZ81" i="18"/>
  <c r="AZ81" i="14"/>
  <c r="AZ81" i="12"/>
  <c r="Q11" i="10"/>
  <c r="Q9" i="10"/>
  <c r="Q53" i="10"/>
  <c r="Q54" i="10"/>
  <c r="Q55" i="10"/>
  <c r="Q57" i="10"/>
  <c r="Q52" i="10"/>
  <c r="Q56" i="10"/>
  <c r="Q58" i="10"/>
  <c r="Q49" i="10"/>
  <c r="Q43" i="10"/>
  <c r="Q47" i="10"/>
  <c r="Q42" i="10"/>
  <c r="Q51" i="10"/>
  <c r="Q48" i="10"/>
  <c r="Q44" i="10"/>
  <c r="Q50" i="10"/>
  <c r="Q46" i="10"/>
  <c r="Q45" i="10"/>
  <c r="AZ81" i="35"/>
  <c r="R57" i="35"/>
  <c r="T57" i="35" s="1"/>
  <c r="T105" i="35" s="1"/>
  <c r="Q35" i="1"/>
  <c r="Q35" i="32" s="1"/>
  <c r="Q36" i="1"/>
  <c r="Q34" i="1"/>
  <c r="Q33" i="1"/>
  <c r="Q33" i="32" s="1"/>
  <c r="Q32" i="1"/>
  <c r="Q32" i="32" s="1"/>
  <c r="Q31" i="1"/>
  <c r="Q31" i="32" s="1"/>
  <c r="D8" i="34"/>
  <c r="D9" i="34"/>
  <c r="D10" i="34"/>
  <c r="D11" i="34"/>
  <c r="G11" i="34" l="1"/>
  <c r="Q11" i="34" s="1"/>
  <c r="G8" i="34"/>
  <c r="Q8" i="34" s="1"/>
  <c r="G10" i="34"/>
  <c r="Q10" i="34" s="1"/>
  <c r="G9" i="34"/>
  <c r="Q9" i="34" s="1"/>
  <c r="BB41" i="20"/>
  <c r="D13" i="22"/>
  <c r="G13" i="22" s="1"/>
  <c r="D14" i="22"/>
  <c r="G14" i="22" s="1"/>
  <c r="Q14" i="22" l="1"/>
  <c r="Q13" i="22"/>
  <c r="D61" i="20"/>
  <c r="D62" i="20"/>
  <c r="D87" i="19"/>
  <c r="D88" i="19"/>
  <c r="D89" i="19"/>
  <c r="D90" i="19"/>
  <c r="D91" i="19"/>
  <c r="D92" i="19"/>
  <c r="D93" i="19"/>
  <c r="D94" i="19"/>
  <c r="D95" i="19"/>
  <c r="D96" i="19"/>
  <c r="D97" i="19"/>
  <c r="AS62" i="20" l="1"/>
  <c r="AS61" i="20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Z61" i="20" l="1"/>
  <c r="AY61" i="20"/>
  <c r="AX61" i="20"/>
  <c r="AW61" i="20"/>
  <c r="BA61" i="20"/>
  <c r="BA62" i="20"/>
  <c r="AZ62" i="20"/>
  <c r="AY62" i="20"/>
  <c r="AX62" i="20"/>
  <c r="AW62" i="20"/>
  <c r="AG105" i="41"/>
  <c r="D67" i="16"/>
  <c r="J67" i="16" s="1"/>
  <c r="D68" i="16"/>
  <c r="J68" i="16" s="1"/>
  <c r="D69" i="16"/>
  <c r="J69" i="16" s="1"/>
  <c r="T2" i="15"/>
  <c r="Q69" i="16" l="1"/>
  <c r="Q68" i="16"/>
  <c r="Q67" i="16"/>
  <c r="BB62" i="20"/>
  <c r="BB61" i="20"/>
  <c r="D66" i="16"/>
  <c r="J66" i="16" s="1"/>
  <c r="Q66" i="16" l="1"/>
  <c r="W62" i="1"/>
  <c r="Y62" i="32" s="1"/>
  <c r="W63" i="1"/>
  <c r="Y63" i="32" s="1"/>
  <c r="W61" i="1"/>
  <c r="Y61" i="32" s="1"/>
  <c r="D62" i="6" l="1"/>
  <c r="D5" i="40" l="1"/>
  <c r="G5" i="40" s="1"/>
  <c r="V105" i="1" l="1"/>
  <c r="W105" i="1"/>
  <c r="X105" i="1"/>
  <c r="Z105" i="1"/>
  <c r="AA105" i="1"/>
  <c r="AB105" i="1"/>
  <c r="AC105" i="1"/>
  <c r="AD105" i="1"/>
  <c r="AH105" i="1"/>
  <c r="AI105" i="1"/>
  <c r="AJ105" i="1"/>
  <c r="AK105" i="1"/>
  <c r="U105" i="1"/>
  <c r="R105" i="1"/>
  <c r="S105" i="1"/>
  <c r="BB74" i="1"/>
  <c r="AY10" i="1"/>
  <c r="AY11" i="1"/>
  <c r="AW10" i="1"/>
  <c r="AX10" i="1"/>
  <c r="AW11" i="1"/>
  <c r="AX11" i="1"/>
  <c r="Q94" i="1"/>
  <c r="Q93" i="1"/>
  <c r="Q92" i="1"/>
  <c r="Q91" i="1"/>
  <c r="Q90" i="1"/>
  <c r="Q89" i="1"/>
  <c r="Q88" i="1"/>
  <c r="Q87" i="1"/>
  <c r="Q86" i="1"/>
  <c r="Q5" i="40" l="1"/>
  <c r="B29" i="4"/>
  <c r="D29" i="4" s="1"/>
  <c r="G29" i="4" s="1"/>
  <c r="Q29" i="4" s="1"/>
  <c r="B30" i="4"/>
  <c r="D30" i="4" s="1"/>
  <c r="G30" i="4" s="1"/>
  <c r="Q30" i="4" s="1"/>
  <c r="B31" i="4"/>
  <c r="D31" i="4" s="1"/>
  <c r="G31" i="4" s="1"/>
  <c r="Q31" i="4" s="1"/>
  <c r="D9" i="40"/>
  <c r="AO105" i="29"/>
  <c r="D70" i="34"/>
  <c r="J70" i="34" s="1"/>
  <c r="D59" i="22"/>
  <c r="D58" i="19"/>
  <c r="G58" i="19" s="1"/>
  <c r="Q58" i="19" s="1"/>
  <c r="Q70" i="34" l="1"/>
  <c r="G9" i="40"/>
  <c r="Q9" i="40" s="1"/>
  <c r="D49" i="23"/>
  <c r="G49" i="23" s="1"/>
  <c r="Q49" i="23" s="1"/>
  <c r="G59" i="22"/>
  <c r="Q59" i="22" s="1"/>
  <c r="D58" i="22"/>
  <c r="G58" i="22" s="1"/>
  <c r="Q58" i="22" s="1"/>
  <c r="D51" i="23"/>
  <c r="G51" i="23" s="1"/>
  <c r="Q51" i="23" s="1"/>
  <c r="D50" i="23"/>
  <c r="G50" i="23" s="1"/>
  <c r="Q50" i="23" s="1"/>
  <c r="D51" i="19"/>
  <c r="G51" i="19" s="1"/>
  <c r="Q51" i="19" s="1"/>
  <c r="B5" i="15"/>
  <c r="D5" i="15" s="1"/>
  <c r="D6" i="15"/>
  <c r="D14" i="14"/>
  <c r="D15" i="14"/>
  <c r="AO105" i="10"/>
  <c r="AR105" i="10"/>
  <c r="Q6" i="15" l="1"/>
  <c r="G5" i="15"/>
  <c r="Q5" i="15" s="1"/>
  <c r="G15" i="14"/>
  <c r="Q15" i="14" s="1"/>
  <c r="G14" i="14"/>
  <c r="Q14" i="14" s="1"/>
  <c r="AO105" i="6"/>
  <c r="AR105" i="6"/>
  <c r="D63" i="6"/>
  <c r="AN57" i="40" l="1"/>
  <c r="AN58" i="40"/>
  <c r="AN59" i="40"/>
  <c r="D47" i="40"/>
  <c r="G47" i="40" l="1"/>
  <c r="Q47" i="40" s="1"/>
  <c r="AP59" i="40"/>
  <c r="AP58" i="40"/>
  <c r="D61" i="7"/>
  <c r="D62" i="7"/>
  <c r="A98" i="2"/>
  <c r="T97" i="1" l="1"/>
  <c r="B62" i="2"/>
  <c r="B63" i="2"/>
  <c r="B64" i="2"/>
  <c r="D64" i="2" s="1"/>
  <c r="AO105" i="30" l="1"/>
  <c r="AR105" i="30"/>
  <c r="B59" i="33" l="1"/>
  <c r="D59" i="33" s="1"/>
  <c r="G59" i="33" s="1"/>
  <c r="Q59" i="33" s="1"/>
  <c r="B61" i="33"/>
  <c r="D61" i="33" s="1"/>
  <c r="B62" i="33"/>
  <c r="D62" i="33" s="1"/>
  <c r="B63" i="33"/>
  <c r="D63" i="33" s="1"/>
  <c r="B64" i="33"/>
  <c r="D64" i="33" s="1"/>
  <c r="B66" i="33"/>
  <c r="D66" i="33" s="1"/>
  <c r="J66" i="33" s="1"/>
  <c r="B67" i="33"/>
  <c r="D67" i="33" s="1"/>
  <c r="J67" i="33" s="1"/>
  <c r="B68" i="33"/>
  <c r="D68" i="33" s="1"/>
  <c r="J68" i="33" s="1"/>
  <c r="B69" i="33"/>
  <c r="D69" i="33" s="1"/>
  <c r="J69" i="33" s="1"/>
  <c r="B70" i="33"/>
  <c r="D70" i="33" s="1"/>
  <c r="J70" i="33" s="1"/>
  <c r="B71" i="33"/>
  <c r="D71" i="33" s="1"/>
  <c r="J71" i="33" s="1"/>
  <c r="B72" i="33"/>
  <c r="D72" i="33" s="1"/>
  <c r="J72" i="33" s="1"/>
  <c r="Q72" i="33" s="1"/>
  <c r="B73" i="33"/>
  <c r="D73" i="33" s="1"/>
  <c r="J73" i="33" s="1"/>
  <c r="B75" i="33"/>
  <c r="D75" i="33" s="1"/>
  <c r="K75" i="33" s="1"/>
  <c r="Q75" i="33" s="1"/>
  <c r="B76" i="33"/>
  <c r="D76" i="33" s="1"/>
  <c r="K76" i="33" s="1"/>
  <c r="Q76" i="33" s="1"/>
  <c r="B77" i="33"/>
  <c r="D77" i="33" s="1"/>
  <c r="K77" i="33" s="1"/>
  <c r="Q77" i="33" s="1"/>
  <c r="B78" i="33"/>
  <c r="B79" i="33"/>
  <c r="D79" i="33" s="1"/>
  <c r="L79" i="33" s="1"/>
  <c r="Q79" i="33" s="1"/>
  <c r="B80" i="33"/>
  <c r="D80" i="33" s="1"/>
  <c r="L80" i="33" s="1"/>
  <c r="Q80" i="33" s="1"/>
  <c r="B81" i="33"/>
  <c r="D81" i="33" s="1"/>
  <c r="L81" i="33" s="1"/>
  <c r="B82" i="33"/>
  <c r="D82" i="33" s="1"/>
  <c r="B83" i="33"/>
  <c r="D83" i="33" s="1"/>
  <c r="B84" i="33"/>
  <c r="D84" i="33" s="1"/>
  <c r="B85" i="33"/>
  <c r="D85" i="33" s="1"/>
  <c r="B86" i="33"/>
  <c r="D86" i="33" s="1"/>
  <c r="B87" i="33"/>
  <c r="D87" i="33" s="1"/>
  <c r="B88" i="33"/>
  <c r="D88" i="33" s="1"/>
  <c r="B89" i="33"/>
  <c r="D89" i="33" s="1"/>
  <c r="D61" i="30"/>
  <c r="D63" i="30"/>
  <c r="D64" i="30"/>
  <c r="D66" i="30"/>
  <c r="J66" i="30" s="1"/>
  <c r="D67" i="30"/>
  <c r="J67" i="30" s="1"/>
  <c r="D68" i="30"/>
  <c r="J68" i="30" s="1"/>
  <c r="D69" i="30"/>
  <c r="J69" i="30" s="1"/>
  <c r="D70" i="30"/>
  <c r="J70" i="30" s="1"/>
  <c r="D71" i="30"/>
  <c r="J71" i="30" s="1"/>
  <c r="D72" i="30"/>
  <c r="J72" i="30" s="1"/>
  <c r="Q72" i="30" s="1"/>
  <c r="D73" i="30"/>
  <c r="J73" i="30" s="1"/>
  <c r="Q75" i="30"/>
  <c r="D76" i="30"/>
  <c r="Q76" i="30" s="1"/>
  <c r="D77" i="30"/>
  <c r="K77" i="30" s="1"/>
  <c r="Q77" i="30" s="1"/>
  <c r="D79" i="30"/>
  <c r="L79" i="30" s="1"/>
  <c r="Q79" i="30" s="1"/>
  <c r="D80" i="30"/>
  <c r="L80" i="30" s="1"/>
  <c r="Q80" i="30" s="1"/>
  <c r="D81" i="30"/>
  <c r="L81" i="30" s="1"/>
  <c r="D82" i="30"/>
  <c r="D83" i="30"/>
  <c r="E83" i="30" s="1"/>
  <c r="D84" i="30"/>
  <c r="E84" i="30" s="1"/>
  <c r="D85" i="30"/>
  <c r="D86" i="30"/>
  <c r="D59" i="29"/>
  <c r="G59" i="29" s="1"/>
  <c r="Q59" i="29" s="1"/>
  <c r="D61" i="29"/>
  <c r="D63" i="29"/>
  <c r="D64" i="29"/>
  <c r="D66" i="29"/>
  <c r="J66" i="29" s="1"/>
  <c r="D67" i="29"/>
  <c r="J67" i="29" s="1"/>
  <c r="D68" i="29"/>
  <c r="J68" i="29" s="1"/>
  <c r="D69" i="29"/>
  <c r="J69" i="29" s="1"/>
  <c r="Q69" i="29" s="1"/>
  <c r="D70" i="29"/>
  <c r="J70" i="29" s="1"/>
  <c r="D71" i="29"/>
  <c r="J71" i="29" s="1"/>
  <c r="Q71" i="29" s="1"/>
  <c r="D72" i="29"/>
  <c r="J72" i="29" s="1"/>
  <c r="Q72" i="29" s="1"/>
  <c r="D73" i="29"/>
  <c r="J73" i="29" s="1"/>
  <c r="Q73" i="29" s="1"/>
  <c r="D75" i="29"/>
  <c r="K75" i="29" s="1"/>
  <c r="Q75" i="29" s="1"/>
  <c r="D76" i="29"/>
  <c r="K76" i="29" s="1"/>
  <c r="Q76" i="29" s="1"/>
  <c r="D77" i="29"/>
  <c r="Q77" i="29" s="1"/>
  <c r="D83" i="29"/>
  <c r="E83" i="29" s="1"/>
  <c r="D84" i="29"/>
  <c r="E84" i="29" s="1"/>
  <c r="D85" i="29"/>
  <c r="D86" i="29"/>
  <c r="Q73" i="33" l="1"/>
  <c r="Q69" i="33"/>
  <c r="Q81" i="33"/>
  <c r="AZ81" i="33"/>
  <c r="Q70" i="33"/>
  <c r="Q71" i="33"/>
  <c r="Q68" i="33"/>
  <c r="Q67" i="33"/>
  <c r="Q66" i="33"/>
  <c r="Q73" i="30"/>
  <c r="Q69" i="30"/>
  <c r="Q81" i="30"/>
  <c r="AZ81" i="30"/>
  <c r="Q71" i="30"/>
  <c r="Q70" i="30"/>
  <c r="Q68" i="30"/>
  <c r="Q67" i="30"/>
  <c r="Q66" i="30"/>
  <c r="Q70" i="29"/>
  <c r="Q68" i="29"/>
  <c r="Q67" i="29"/>
  <c r="Q66" i="29"/>
  <c r="AO105" i="37"/>
  <c r="AR105" i="37"/>
  <c r="D61" i="37" l="1"/>
  <c r="D63" i="37"/>
  <c r="D64" i="37"/>
  <c r="D66" i="37"/>
  <c r="J66" i="37" s="1"/>
  <c r="D67" i="37"/>
  <c r="J67" i="37" s="1"/>
  <c r="D68" i="37"/>
  <c r="J68" i="37" s="1"/>
  <c r="D69" i="37"/>
  <c r="J69" i="37" s="1"/>
  <c r="D70" i="37"/>
  <c r="J70" i="37" s="1"/>
  <c r="D71" i="37"/>
  <c r="J71" i="37" s="1"/>
  <c r="D72" i="37"/>
  <c r="J72" i="37" s="1"/>
  <c r="Q72" i="37" s="1"/>
  <c r="D73" i="37"/>
  <c r="J73" i="37" s="1"/>
  <c r="D75" i="37"/>
  <c r="D76" i="37"/>
  <c r="Q76" i="37" s="1"/>
  <c r="D77" i="37"/>
  <c r="K77" i="37" s="1"/>
  <c r="Q77" i="37" s="1"/>
  <c r="D83" i="37"/>
  <c r="E83" i="37" s="1"/>
  <c r="D84" i="37"/>
  <c r="E84" i="37" s="1"/>
  <c r="D85" i="37"/>
  <c r="D86" i="37"/>
  <c r="Q73" i="37" l="1"/>
  <c r="Q69" i="37"/>
  <c r="Q71" i="37"/>
  <c r="Q70" i="37"/>
  <c r="Q68" i="37"/>
  <c r="Q67" i="37"/>
  <c r="Q66" i="37"/>
  <c r="K75" i="37"/>
  <c r="Q75" i="37" s="1"/>
  <c r="AO105" i="27"/>
  <c r="AR105" i="27"/>
  <c r="D59" i="27"/>
  <c r="G59" i="27" s="1"/>
  <c r="Q59" i="27" s="1"/>
  <c r="D61" i="27"/>
  <c r="D63" i="27"/>
  <c r="D64" i="27"/>
  <c r="D66" i="27"/>
  <c r="J66" i="27" s="1"/>
  <c r="D67" i="27"/>
  <c r="J67" i="27" s="1"/>
  <c r="D68" i="27"/>
  <c r="J68" i="27" s="1"/>
  <c r="D69" i="27"/>
  <c r="J69" i="27" s="1"/>
  <c r="D70" i="27"/>
  <c r="J70" i="27" s="1"/>
  <c r="D71" i="27"/>
  <c r="J71" i="27" s="1"/>
  <c r="D72" i="27"/>
  <c r="J72" i="27" s="1"/>
  <c r="D73" i="27"/>
  <c r="J73" i="27" s="1"/>
  <c r="D75" i="27"/>
  <c r="K75" i="27" s="1"/>
  <c r="Q75" i="27" s="1"/>
  <c r="D76" i="27"/>
  <c r="Q76" i="27" s="1"/>
  <c r="D77" i="27"/>
  <c r="K77" i="27" s="1"/>
  <c r="Q77" i="27" s="1"/>
  <c r="D83" i="27"/>
  <c r="E83" i="27" s="1"/>
  <c r="D84" i="27"/>
  <c r="E84" i="27" s="1"/>
  <c r="D85" i="27"/>
  <c r="Q73" i="27" l="1"/>
  <c r="Q68" i="27"/>
  <c r="Q72" i="27"/>
  <c r="Q70" i="27"/>
  <c r="Q67" i="27"/>
  <c r="Q71" i="27"/>
  <c r="Q69" i="27"/>
  <c r="Q66" i="27"/>
  <c r="AO105" i="34"/>
  <c r="AR105" i="34"/>
  <c r="D61" i="34"/>
  <c r="D62" i="34"/>
  <c r="D63" i="34"/>
  <c r="D64" i="34"/>
  <c r="D66" i="34"/>
  <c r="J66" i="34" s="1"/>
  <c r="D67" i="34"/>
  <c r="J67" i="34" s="1"/>
  <c r="D68" i="34"/>
  <c r="J68" i="34" s="1"/>
  <c r="D69" i="34"/>
  <c r="J69" i="34" s="1"/>
  <c r="D71" i="34"/>
  <c r="J71" i="34" s="1"/>
  <c r="Q71" i="34" s="1"/>
  <c r="D72" i="34"/>
  <c r="J72" i="34" s="1"/>
  <c r="D73" i="34"/>
  <c r="J73" i="34" s="1"/>
  <c r="D75" i="34"/>
  <c r="K75" i="34" s="1"/>
  <c r="Q75" i="34" s="1"/>
  <c r="D76" i="34"/>
  <c r="K76" i="34" s="1"/>
  <c r="Q76" i="34" s="1"/>
  <c r="D77" i="34"/>
  <c r="K77" i="34" s="1"/>
  <c r="Q77" i="34" s="1"/>
  <c r="D79" i="34"/>
  <c r="L79" i="34" s="1"/>
  <c r="Q79" i="34" s="1"/>
  <c r="D83" i="34"/>
  <c r="E83" i="34" s="1"/>
  <c r="D84" i="34"/>
  <c r="E84" i="34" s="1"/>
  <c r="D85" i="34"/>
  <c r="D86" i="34"/>
  <c r="D59" i="34"/>
  <c r="G59" i="34" s="1"/>
  <c r="Q59" i="34" s="1"/>
  <c r="D59" i="25"/>
  <c r="G59" i="25" s="1"/>
  <c r="Q59" i="25" s="1"/>
  <c r="D61" i="25"/>
  <c r="D63" i="25"/>
  <c r="D66" i="25"/>
  <c r="J66" i="25" s="1"/>
  <c r="D67" i="25"/>
  <c r="J67" i="25" s="1"/>
  <c r="D68" i="25"/>
  <c r="J68" i="25" s="1"/>
  <c r="D69" i="25"/>
  <c r="J69" i="25" s="1"/>
  <c r="D70" i="25"/>
  <c r="J70" i="25" s="1"/>
  <c r="D71" i="25"/>
  <c r="J71" i="25" s="1"/>
  <c r="D72" i="25"/>
  <c r="J72" i="25" s="1"/>
  <c r="Q72" i="25" s="1"/>
  <c r="D73" i="25"/>
  <c r="J73" i="25" s="1"/>
  <c r="D75" i="25"/>
  <c r="K75" i="25" s="1"/>
  <c r="Q75" i="25" s="1"/>
  <c r="D76" i="25"/>
  <c r="K76" i="25" s="1"/>
  <c r="Q76" i="25" s="1"/>
  <c r="D77" i="25"/>
  <c r="Q77" i="25" s="1"/>
  <c r="D79" i="25"/>
  <c r="L79" i="25" s="1"/>
  <c r="Q79" i="25" s="1"/>
  <c r="D80" i="25"/>
  <c r="L80" i="25" s="1"/>
  <c r="Q80" i="25" s="1"/>
  <c r="D81" i="25"/>
  <c r="L81" i="25" s="1"/>
  <c r="Q81" i="25" s="1"/>
  <c r="D82" i="25"/>
  <c r="D83" i="25"/>
  <c r="E83" i="25" s="1"/>
  <c r="D84" i="25"/>
  <c r="E84" i="25" s="1"/>
  <c r="D85" i="25"/>
  <c r="D86" i="25"/>
  <c r="Q72" i="34" l="1"/>
  <c r="Q69" i="34"/>
  <c r="Q73" i="34"/>
  <c r="Q68" i="34"/>
  <c r="Q67" i="34"/>
  <c r="Q66" i="34"/>
  <c r="Q73" i="25"/>
  <c r="Q69" i="25"/>
  <c r="Q71" i="25"/>
  <c r="Q70" i="25"/>
  <c r="Q68" i="25"/>
  <c r="Q67" i="25"/>
  <c r="Q66" i="25"/>
  <c r="AO105" i="24"/>
  <c r="D61" i="24"/>
  <c r="D63" i="24"/>
  <c r="D64" i="24"/>
  <c r="D66" i="24"/>
  <c r="J66" i="24" s="1"/>
  <c r="D67" i="24"/>
  <c r="J67" i="24" s="1"/>
  <c r="D68" i="24"/>
  <c r="J68" i="24" s="1"/>
  <c r="D69" i="24"/>
  <c r="J69" i="24" s="1"/>
  <c r="D70" i="24"/>
  <c r="J70" i="24" s="1"/>
  <c r="D71" i="24"/>
  <c r="J71" i="24" s="1"/>
  <c r="D73" i="24"/>
  <c r="J73" i="24" s="1"/>
  <c r="D75" i="24"/>
  <c r="K75" i="24" s="1"/>
  <c r="Q75" i="24" s="1"/>
  <c r="D76" i="24"/>
  <c r="K76" i="24" s="1"/>
  <c r="Q76" i="24" s="1"/>
  <c r="D85" i="24"/>
  <c r="D86" i="24"/>
  <c r="D87" i="24"/>
  <c r="D88" i="24"/>
  <c r="D89" i="24"/>
  <c r="D90" i="24"/>
  <c r="D91" i="24"/>
  <c r="D92" i="24"/>
  <c r="D93" i="24"/>
  <c r="Q73" i="24" l="1"/>
  <c r="Q71" i="24"/>
  <c r="Q70" i="24"/>
  <c r="Q69" i="24"/>
  <c r="Q68" i="24"/>
  <c r="Q67" i="24"/>
  <c r="Q66" i="24"/>
  <c r="AO105" i="23"/>
  <c r="AR105" i="23"/>
  <c r="D61" i="23"/>
  <c r="D63" i="23"/>
  <c r="D64" i="23"/>
  <c r="D66" i="23"/>
  <c r="J66" i="23" s="1"/>
  <c r="D67" i="23"/>
  <c r="J67" i="23" s="1"/>
  <c r="D68" i="23"/>
  <c r="J68" i="23" s="1"/>
  <c r="D69" i="23"/>
  <c r="J69" i="23" s="1"/>
  <c r="D70" i="23"/>
  <c r="J70" i="23" s="1"/>
  <c r="D72" i="23"/>
  <c r="J72" i="23" s="1"/>
  <c r="Q72" i="23" s="1"/>
  <c r="D73" i="23"/>
  <c r="J73" i="23" s="1"/>
  <c r="D75" i="23"/>
  <c r="K75" i="23" s="1"/>
  <c r="Q75" i="23" s="1"/>
  <c r="D76" i="23"/>
  <c r="Q76" i="23" s="1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Q67" i="23" l="1"/>
  <c r="Q66" i="23"/>
  <c r="Q68" i="23"/>
  <c r="Q73" i="23"/>
  <c r="Q70" i="23"/>
  <c r="Q69" i="23"/>
  <c r="D72" i="24"/>
  <c r="J72" i="24" s="1"/>
  <c r="Q72" i="24" s="1"/>
  <c r="D61" i="22"/>
  <c r="D62" i="22"/>
  <c r="D63" i="22"/>
  <c r="D64" i="22"/>
  <c r="D66" i="22"/>
  <c r="J66" i="22" s="1"/>
  <c r="D67" i="22"/>
  <c r="J67" i="22" s="1"/>
  <c r="D68" i="22"/>
  <c r="J68" i="22" s="1"/>
  <c r="D72" i="22"/>
  <c r="J72" i="22" s="1"/>
  <c r="Q72" i="22" s="1"/>
  <c r="D73" i="22"/>
  <c r="J73" i="22" s="1"/>
  <c r="D75" i="22"/>
  <c r="K75" i="22" s="1"/>
  <c r="Q75" i="22" s="1"/>
  <c r="D76" i="22"/>
  <c r="K76" i="22" s="1"/>
  <c r="Q76" i="22" s="1"/>
  <c r="D77" i="22"/>
  <c r="D79" i="22"/>
  <c r="L79" i="22" s="1"/>
  <c r="Q79" i="22" s="1"/>
  <c r="D80" i="22"/>
  <c r="L80" i="22" s="1"/>
  <c r="Q80" i="22" s="1"/>
  <c r="D81" i="22"/>
  <c r="L81" i="22" s="1"/>
  <c r="Q81" i="22" s="1"/>
  <c r="D82" i="22"/>
  <c r="D83" i="22"/>
  <c r="D84" i="22"/>
  <c r="D85" i="22"/>
  <c r="D86" i="22"/>
  <c r="D87" i="22"/>
  <c r="D88" i="22"/>
  <c r="D89" i="22"/>
  <c r="AR105" i="21"/>
  <c r="D61" i="21"/>
  <c r="D62" i="21"/>
  <c r="D63" i="21"/>
  <c r="D64" i="21"/>
  <c r="D66" i="21"/>
  <c r="J66" i="21" s="1"/>
  <c r="D67" i="21"/>
  <c r="J67" i="21" s="1"/>
  <c r="D68" i="21"/>
  <c r="J68" i="21" s="1"/>
  <c r="D69" i="21"/>
  <c r="J69" i="21" s="1"/>
  <c r="D70" i="21"/>
  <c r="J70" i="21" s="1"/>
  <c r="D71" i="21"/>
  <c r="Q71" i="21" s="1"/>
  <c r="D72" i="21"/>
  <c r="J72" i="21" s="1"/>
  <c r="Q72" i="21" s="1"/>
  <c r="D73" i="21"/>
  <c r="J73" i="21" s="1"/>
  <c r="D75" i="21"/>
  <c r="K75" i="21" s="1"/>
  <c r="Q75" i="21" s="1"/>
  <c r="D76" i="21"/>
  <c r="K76" i="21" s="1"/>
  <c r="Q76" i="21" s="1"/>
  <c r="D77" i="21"/>
  <c r="K77" i="21" s="1"/>
  <c r="Q77" i="21" s="1"/>
  <c r="D79" i="21"/>
  <c r="L79" i="21" s="1"/>
  <c r="Q79" i="21" s="1"/>
  <c r="D80" i="21"/>
  <c r="L80" i="21" s="1"/>
  <c r="Q80" i="21" s="1"/>
  <c r="D81" i="21"/>
  <c r="L81" i="21" s="1"/>
  <c r="Q81" i="21" s="1"/>
  <c r="D82" i="21"/>
  <c r="D83" i="21"/>
  <c r="E83" i="21" s="1"/>
  <c r="D84" i="21"/>
  <c r="E84" i="21" s="1"/>
  <c r="D85" i="21"/>
  <c r="Q73" i="22" l="1"/>
  <c r="Q68" i="22"/>
  <c r="Q67" i="22"/>
  <c r="Q66" i="22"/>
  <c r="Q73" i="21"/>
  <c r="Q70" i="21"/>
  <c r="Q68" i="21"/>
  <c r="Q67" i="21"/>
  <c r="Q66" i="21"/>
  <c r="Q69" i="21"/>
  <c r="D59" i="21"/>
  <c r="G59" i="21" s="1"/>
  <c r="Q59" i="21" s="1"/>
  <c r="D58" i="21"/>
  <c r="G58" i="21" s="1"/>
  <c r="Q58" i="21" s="1"/>
  <c r="E83" i="22"/>
  <c r="E84" i="22"/>
  <c r="Q77" i="22"/>
  <c r="D71" i="23"/>
  <c r="J71" i="23" s="1"/>
  <c r="AO105" i="20"/>
  <c r="AR105" i="20"/>
  <c r="Q71" i="23" l="1"/>
  <c r="D77" i="24"/>
  <c r="K77" i="24" s="1"/>
  <c r="Q77" i="24" s="1"/>
  <c r="D77" i="23"/>
  <c r="K77" i="23" s="1"/>
  <c r="Q77" i="23" s="1"/>
  <c r="D81" i="24"/>
  <c r="L81" i="24" s="1"/>
  <c r="D81" i="23"/>
  <c r="L81" i="23" s="1"/>
  <c r="D79" i="24"/>
  <c r="L79" i="24" s="1"/>
  <c r="Q79" i="24" s="1"/>
  <c r="D79" i="23"/>
  <c r="L79" i="23" s="1"/>
  <c r="Q79" i="23" s="1"/>
  <c r="D82" i="24"/>
  <c r="D82" i="23"/>
  <c r="D80" i="24"/>
  <c r="L80" i="24" s="1"/>
  <c r="Q80" i="24" s="1"/>
  <c r="D80" i="23"/>
  <c r="L80" i="23" s="1"/>
  <c r="Q80" i="23" s="1"/>
  <c r="D83" i="24"/>
  <c r="E83" i="24" s="1"/>
  <c r="D83" i="23"/>
  <c r="D84" i="24"/>
  <c r="E84" i="24" s="1"/>
  <c r="D84" i="23"/>
  <c r="Q81" i="24" l="1"/>
  <c r="AZ81" i="24"/>
  <c r="Q81" i="23"/>
  <c r="AZ81" i="23"/>
  <c r="D56" i="18"/>
  <c r="G56" i="18" s="1"/>
  <c r="Q56" i="18" s="1"/>
  <c r="D57" i="18"/>
  <c r="G57" i="18" s="1"/>
  <c r="Q57" i="18" s="1"/>
  <c r="D58" i="18"/>
  <c r="G58" i="18" s="1"/>
  <c r="Q58" i="18" s="1"/>
  <c r="D59" i="18"/>
  <c r="G59" i="18" s="1"/>
  <c r="Q59" i="18" s="1"/>
  <c r="D61" i="18"/>
  <c r="D63" i="18"/>
  <c r="D64" i="18"/>
  <c r="D66" i="18"/>
  <c r="J66" i="18" s="1"/>
  <c r="D67" i="18"/>
  <c r="J67" i="18" s="1"/>
  <c r="D68" i="18"/>
  <c r="J68" i="18" s="1"/>
  <c r="D69" i="18"/>
  <c r="J69" i="18" s="1"/>
  <c r="Q69" i="18" s="1"/>
  <c r="D70" i="18"/>
  <c r="J70" i="18" s="1"/>
  <c r="D71" i="18"/>
  <c r="J71" i="18" s="1"/>
  <c r="D72" i="18"/>
  <c r="J72" i="18" s="1"/>
  <c r="Q72" i="18" s="1"/>
  <c r="D73" i="18"/>
  <c r="J73" i="18" s="1"/>
  <c r="Q73" i="18" s="1"/>
  <c r="D75" i="18"/>
  <c r="K75" i="18" s="1"/>
  <c r="Q75" i="18" s="1"/>
  <c r="D76" i="18"/>
  <c r="Q76" i="18" s="1"/>
  <c r="D77" i="18"/>
  <c r="K77" i="18" s="1"/>
  <c r="Q77" i="18" s="1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59" i="17"/>
  <c r="G59" i="17" s="1"/>
  <c r="Q59" i="17" s="1"/>
  <c r="D61" i="17"/>
  <c r="D63" i="17"/>
  <c r="D64" i="17"/>
  <c r="D66" i="17"/>
  <c r="D67" i="17"/>
  <c r="D68" i="17"/>
  <c r="D70" i="17"/>
  <c r="J70" i="17" s="1"/>
  <c r="D71" i="17"/>
  <c r="J71" i="17" s="1"/>
  <c r="D72" i="17"/>
  <c r="J72" i="17" s="1"/>
  <c r="D73" i="17"/>
  <c r="J73" i="17" s="1"/>
  <c r="D75" i="17"/>
  <c r="K75" i="17" s="1"/>
  <c r="Q75" i="17" s="1"/>
  <c r="D76" i="17"/>
  <c r="K76" i="17" s="1"/>
  <c r="Q76" i="17" s="1"/>
  <c r="D77" i="17"/>
  <c r="Q77" i="17" s="1"/>
  <c r="D79" i="17"/>
  <c r="D80" i="17"/>
  <c r="D81" i="17"/>
  <c r="D82" i="17"/>
  <c r="E82" i="17" s="1"/>
  <c r="D83" i="17"/>
  <c r="E83" i="17" s="1"/>
  <c r="D84" i="17"/>
  <c r="E84" i="17" s="1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Q71" i="18" l="1"/>
  <c r="Q70" i="18"/>
  <c r="Q68" i="18"/>
  <c r="Q67" i="18"/>
  <c r="Q66" i="18"/>
  <c r="Q72" i="17"/>
  <c r="Q73" i="17"/>
  <c r="Q71" i="17"/>
  <c r="Q70" i="17"/>
  <c r="E80" i="17"/>
  <c r="E79" i="17"/>
  <c r="D58" i="17"/>
  <c r="G58" i="17" s="1"/>
  <c r="Q58" i="17" s="1"/>
  <c r="E81" i="17"/>
  <c r="D83" i="16"/>
  <c r="E83" i="16" s="1"/>
  <c r="D76" i="16"/>
  <c r="K76" i="16" s="1"/>
  <c r="Q76" i="16" s="1"/>
  <c r="D77" i="16"/>
  <c r="Q77" i="16" s="1"/>
  <c r="D75" i="16"/>
  <c r="K75" i="16" s="1"/>
  <c r="Q75" i="16" s="1"/>
  <c r="D70" i="16"/>
  <c r="D71" i="16"/>
  <c r="J71" i="16" s="1"/>
  <c r="D72" i="16"/>
  <c r="J72" i="16" s="1"/>
  <c r="Q72" i="16" s="1"/>
  <c r="D63" i="16"/>
  <c r="D61" i="16"/>
  <c r="E81" i="32" l="1"/>
  <c r="Q71" i="16"/>
  <c r="Q70" i="16"/>
  <c r="D69" i="17"/>
  <c r="J69" i="17" s="1"/>
  <c r="AN65" i="16"/>
  <c r="AN63" i="15"/>
  <c r="D83" i="15"/>
  <c r="E83" i="15" s="1"/>
  <c r="D76" i="15"/>
  <c r="D77" i="15"/>
  <c r="D79" i="15"/>
  <c r="D75" i="15"/>
  <c r="D67" i="15"/>
  <c r="J67" i="15" s="1"/>
  <c r="D68" i="15"/>
  <c r="J68" i="15" s="1"/>
  <c r="D69" i="15"/>
  <c r="J69" i="15" s="1"/>
  <c r="D70" i="15"/>
  <c r="J70" i="15" s="1"/>
  <c r="D72" i="15"/>
  <c r="J72" i="15" s="1"/>
  <c r="Q72" i="15" s="1"/>
  <c r="D73" i="15"/>
  <c r="J73" i="15" s="1"/>
  <c r="D66" i="15"/>
  <c r="J66" i="15" s="1"/>
  <c r="D63" i="15"/>
  <c r="D61" i="15"/>
  <c r="Q69" i="17" l="1"/>
  <c r="L81" i="32"/>
  <c r="Q73" i="15"/>
  <c r="Q70" i="15"/>
  <c r="Q69" i="15"/>
  <c r="Q68" i="15"/>
  <c r="Q67" i="15"/>
  <c r="Q66" i="15"/>
  <c r="D15" i="15"/>
  <c r="AR105" i="14"/>
  <c r="G15" i="15" l="1"/>
  <c r="Q15" i="15" s="1"/>
  <c r="B5" i="14"/>
  <c r="D5" i="14" s="1"/>
  <c r="G5" i="14" l="1"/>
  <c r="Q5" i="14" s="1"/>
  <c r="A1" i="36"/>
  <c r="D63" i="36"/>
  <c r="D64" i="36"/>
  <c r="D61" i="36"/>
  <c r="D86" i="20" l="1"/>
  <c r="AS86" i="20" s="1"/>
  <c r="D85" i="20"/>
  <c r="AS85" i="20" s="1"/>
  <c r="D84" i="20"/>
  <c r="D83" i="20"/>
  <c r="D77" i="20"/>
  <c r="D75" i="20"/>
  <c r="D73" i="20"/>
  <c r="D72" i="20"/>
  <c r="D71" i="20"/>
  <c r="D70" i="20"/>
  <c r="D67" i="20"/>
  <c r="D66" i="20"/>
  <c r="D64" i="20"/>
  <c r="AS64" i="20" s="1"/>
  <c r="D63" i="20"/>
  <c r="D86" i="19"/>
  <c r="D85" i="19"/>
  <c r="D84" i="19"/>
  <c r="D77" i="19"/>
  <c r="K77" i="19" s="1"/>
  <c r="Q77" i="19" s="1"/>
  <c r="D76" i="19"/>
  <c r="K76" i="19" s="1"/>
  <c r="Q76" i="19" s="1"/>
  <c r="D75" i="19"/>
  <c r="K75" i="19" s="1"/>
  <c r="Q75" i="19" s="1"/>
  <c r="D73" i="19"/>
  <c r="J73" i="19" s="1"/>
  <c r="Q73" i="19" s="1"/>
  <c r="D72" i="19"/>
  <c r="J72" i="19" s="1"/>
  <c r="Q72" i="19" s="1"/>
  <c r="D71" i="19"/>
  <c r="J71" i="19" s="1"/>
  <c r="D70" i="19"/>
  <c r="J70" i="19" s="1"/>
  <c r="D69" i="19"/>
  <c r="J69" i="19" s="1"/>
  <c r="Q69" i="19" s="1"/>
  <c r="D68" i="19"/>
  <c r="J68" i="19" s="1"/>
  <c r="D67" i="19"/>
  <c r="J67" i="19" s="1"/>
  <c r="D66" i="19"/>
  <c r="J66" i="19" s="1"/>
  <c r="D64" i="19"/>
  <c r="D63" i="19"/>
  <c r="D62" i="19"/>
  <c r="D61" i="19"/>
  <c r="D86" i="16"/>
  <c r="D85" i="16"/>
  <c r="D84" i="16"/>
  <c r="E84" i="16" s="1"/>
  <c r="D73" i="16"/>
  <c r="J73" i="16" s="1"/>
  <c r="D86" i="15"/>
  <c r="D85" i="15"/>
  <c r="D84" i="15"/>
  <c r="E84" i="15" s="1"/>
  <c r="D80" i="15"/>
  <c r="D64" i="15"/>
  <c r="D86" i="14"/>
  <c r="D85" i="14"/>
  <c r="D84" i="14"/>
  <c r="E84" i="14" s="1"/>
  <c r="D77" i="14"/>
  <c r="Q77" i="14" s="1"/>
  <c r="D76" i="14"/>
  <c r="K76" i="14" s="1"/>
  <c r="Q76" i="14" s="1"/>
  <c r="D75" i="14"/>
  <c r="K75" i="14" s="1"/>
  <c r="Q75" i="14" s="1"/>
  <c r="D73" i="14"/>
  <c r="J73" i="14" s="1"/>
  <c r="Q73" i="14" s="1"/>
  <c r="D72" i="14"/>
  <c r="J72" i="14" s="1"/>
  <c r="Q72" i="14" s="1"/>
  <c r="D71" i="14"/>
  <c r="J71" i="14" s="1"/>
  <c r="D70" i="14"/>
  <c r="J70" i="14" s="1"/>
  <c r="D69" i="14"/>
  <c r="J69" i="14" s="1"/>
  <c r="Q69" i="14" s="1"/>
  <c r="D68" i="14"/>
  <c r="J68" i="14" s="1"/>
  <c r="D67" i="14"/>
  <c r="J67" i="14" s="1"/>
  <c r="D66" i="14"/>
  <c r="J66" i="14" s="1"/>
  <c r="D63" i="14"/>
  <c r="D61" i="14"/>
  <c r="D86" i="36"/>
  <c r="D85" i="36"/>
  <c r="D84" i="36"/>
  <c r="D83" i="36"/>
  <c r="D82" i="36"/>
  <c r="D80" i="36"/>
  <c r="D79" i="36"/>
  <c r="D77" i="36"/>
  <c r="K77" i="36" s="1"/>
  <c r="Q77" i="36" s="1"/>
  <c r="D76" i="36"/>
  <c r="K76" i="36" s="1"/>
  <c r="Q76" i="36" s="1"/>
  <c r="D75" i="36"/>
  <c r="K75" i="36" s="1"/>
  <c r="Q75" i="36" s="1"/>
  <c r="D69" i="36"/>
  <c r="J69" i="36" s="1"/>
  <c r="D70" i="36"/>
  <c r="J70" i="36" s="1"/>
  <c r="D71" i="36"/>
  <c r="J71" i="36" s="1"/>
  <c r="Q71" i="36" s="1"/>
  <c r="D72" i="36"/>
  <c r="J72" i="36" s="1"/>
  <c r="Q72" i="36" s="1"/>
  <c r="D73" i="36"/>
  <c r="J73" i="36" s="1"/>
  <c r="D68" i="36"/>
  <c r="J68" i="36" s="1"/>
  <c r="D67" i="36"/>
  <c r="J67" i="36" s="1"/>
  <c r="D66" i="36"/>
  <c r="J66" i="36" s="1"/>
  <c r="D86" i="12"/>
  <c r="D85" i="12"/>
  <c r="D84" i="12"/>
  <c r="E84" i="12" s="1"/>
  <c r="D77" i="12"/>
  <c r="K77" i="12" s="1"/>
  <c r="Q77" i="12" s="1"/>
  <c r="D76" i="12"/>
  <c r="K76" i="12" s="1"/>
  <c r="Q76" i="12" s="1"/>
  <c r="D75" i="12"/>
  <c r="K75" i="12" s="1"/>
  <c r="Q75" i="12" s="1"/>
  <c r="D73" i="12"/>
  <c r="D72" i="12"/>
  <c r="J72" i="12" s="1"/>
  <c r="Q72" i="12" s="1"/>
  <c r="D71" i="12"/>
  <c r="J71" i="12" s="1"/>
  <c r="D70" i="12"/>
  <c r="J70" i="12" s="1"/>
  <c r="D69" i="12"/>
  <c r="J69" i="12" s="1"/>
  <c r="D68" i="12"/>
  <c r="J68" i="12" s="1"/>
  <c r="D67" i="12"/>
  <c r="J67" i="12" s="1"/>
  <c r="D66" i="12"/>
  <c r="J66" i="12" s="1"/>
  <c r="D63" i="12"/>
  <c r="D62" i="12"/>
  <c r="D61" i="12"/>
  <c r="D86" i="35"/>
  <c r="D85" i="35"/>
  <c r="D84" i="35"/>
  <c r="E84" i="35" s="1"/>
  <c r="D83" i="35"/>
  <c r="E83" i="35" s="1"/>
  <c r="D77" i="35"/>
  <c r="K77" i="35" s="1"/>
  <c r="Q77" i="35" s="1"/>
  <c r="D76" i="35"/>
  <c r="K76" i="35" s="1"/>
  <c r="Q76" i="35" s="1"/>
  <c r="D75" i="35"/>
  <c r="Q75" i="35" s="1"/>
  <c r="D73" i="35"/>
  <c r="J73" i="35" s="1"/>
  <c r="D72" i="35"/>
  <c r="J72" i="35" s="1"/>
  <c r="D71" i="35"/>
  <c r="J71" i="35" s="1"/>
  <c r="D70" i="35"/>
  <c r="J70" i="35" s="1"/>
  <c r="D69" i="35"/>
  <c r="J69" i="35" s="1"/>
  <c r="D68" i="35"/>
  <c r="J68" i="35" s="1"/>
  <c r="D67" i="35"/>
  <c r="J67" i="35" s="1"/>
  <c r="D66" i="35"/>
  <c r="J66" i="35" s="1"/>
  <c r="D64" i="35"/>
  <c r="D63" i="35"/>
  <c r="D62" i="35"/>
  <c r="D61" i="35"/>
  <c r="AX64" i="20" l="1"/>
  <c r="AW64" i="20"/>
  <c r="AZ64" i="20"/>
  <c r="AY64" i="20"/>
  <c r="BA64" i="20"/>
  <c r="AW85" i="20"/>
  <c r="BA85" i="20"/>
  <c r="AZ85" i="20"/>
  <c r="AY85" i="20"/>
  <c r="AX85" i="20"/>
  <c r="AY86" i="20"/>
  <c r="AX86" i="20"/>
  <c r="AW86" i="20"/>
  <c r="BA86" i="20"/>
  <c r="AZ86" i="20"/>
  <c r="Q66" i="19"/>
  <c r="Q67" i="19"/>
  <c r="Q68" i="19"/>
  <c r="Q71" i="19"/>
  <c r="Q70" i="19"/>
  <c r="Q73" i="16"/>
  <c r="Q71" i="14"/>
  <c r="Q70" i="14"/>
  <c r="Q68" i="14"/>
  <c r="Q67" i="14"/>
  <c r="Q66" i="14"/>
  <c r="Q73" i="36"/>
  <c r="Q68" i="36"/>
  <c r="Q69" i="36"/>
  <c r="Q66" i="36"/>
  <c r="Q67" i="36"/>
  <c r="Q70" i="36"/>
  <c r="Q71" i="12"/>
  <c r="Q70" i="12"/>
  <c r="Q69" i="12"/>
  <c r="Q68" i="12"/>
  <c r="Q67" i="12"/>
  <c r="Q66" i="12"/>
  <c r="Q70" i="35"/>
  <c r="Q71" i="35"/>
  <c r="Q72" i="35"/>
  <c r="Q67" i="35"/>
  <c r="Q68" i="35"/>
  <c r="Q73" i="35"/>
  <c r="Q66" i="35"/>
  <c r="Q69" i="35"/>
  <c r="AS73" i="20"/>
  <c r="J73" i="20"/>
  <c r="AS77" i="20"/>
  <c r="Q77" i="20"/>
  <c r="AS75" i="20"/>
  <c r="Q75" i="20"/>
  <c r="AS72" i="20"/>
  <c r="J72" i="20"/>
  <c r="AS67" i="20"/>
  <c r="J67" i="20"/>
  <c r="AS66" i="20"/>
  <c r="J66" i="20"/>
  <c r="AS71" i="20"/>
  <c r="J71" i="20"/>
  <c r="AS70" i="20"/>
  <c r="J70" i="20"/>
  <c r="J73" i="12"/>
  <c r="Q73" i="12" s="1"/>
  <c r="D68" i="20"/>
  <c r="D69" i="20"/>
  <c r="AS83" i="20"/>
  <c r="AS84" i="20"/>
  <c r="AS63" i="20"/>
  <c r="D76" i="20"/>
  <c r="D71" i="15"/>
  <c r="J71" i="15" s="1"/>
  <c r="D86" i="10"/>
  <c r="D85" i="10"/>
  <c r="D84" i="10"/>
  <c r="E84" i="10" s="1"/>
  <c r="D77" i="10"/>
  <c r="K77" i="10" s="1"/>
  <c r="D76" i="10"/>
  <c r="K76" i="10" s="1"/>
  <c r="D75" i="10"/>
  <c r="K75" i="10" s="1"/>
  <c r="D73" i="10"/>
  <c r="J73" i="10" s="1"/>
  <c r="J72" i="10"/>
  <c r="D71" i="10"/>
  <c r="D70" i="10"/>
  <c r="J70" i="10" s="1"/>
  <c r="D69" i="10"/>
  <c r="J69" i="10" s="1"/>
  <c r="D68" i="10"/>
  <c r="J68" i="10" s="1"/>
  <c r="D67" i="10"/>
  <c r="J67" i="10" s="1"/>
  <c r="D66" i="10"/>
  <c r="J66" i="10" s="1"/>
  <c r="D62" i="10"/>
  <c r="D63" i="10"/>
  <c r="D64" i="10"/>
  <c r="D61" i="10"/>
  <c r="BB86" i="20" l="1"/>
  <c r="AX77" i="20"/>
  <c r="AW77" i="20"/>
  <c r="BA77" i="20"/>
  <c r="AZ77" i="20"/>
  <c r="AY77" i="20"/>
  <c r="Q73" i="20"/>
  <c r="AY73" i="20"/>
  <c r="BA67" i="20"/>
  <c r="AZ67" i="20"/>
  <c r="AX67" i="20"/>
  <c r="AW67" i="20"/>
  <c r="Q70" i="20"/>
  <c r="AY70" i="20"/>
  <c r="Q71" i="20"/>
  <c r="AY71" i="20"/>
  <c r="BA83" i="20"/>
  <c r="AZ83" i="20"/>
  <c r="AY83" i="20"/>
  <c r="AX83" i="20"/>
  <c r="AW83" i="20"/>
  <c r="BA75" i="20"/>
  <c r="AZ75" i="20"/>
  <c r="AY75" i="20"/>
  <c r="AX75" i="20"/>
  <c r="AW75" i="20"/>
  <c r="BA66" i="20"/>
  <c r="AZ66" i="20"/>
  <c r="AX66" i="20"/>
  <c r="AW66" i="20"/>
  <c r="Q67" i="20"/>
  <c r="AY67" i="20"/>
  <c r="AX73" i="20"/>
  <c r="AW73" i="20"/>
  <c r="AZ73" i="20"/>
  <c r="BA73" i="20"/>
  <c r="BA63" i="20"/>
  <c r="AY63" i="20"/>
  <c r="AX63" i="20"/>
  <c r="AW63" i="20"/>
  <c r="AZ63" i="20"/>
  <c r="Q72" i="20"/>
  <c r="AY72" i="20"/>
  <c r="BA84" i="20"/>
  <c r="AZ84" i="20"/>
  <c r="AY84" i="20"/>
  <c r="AX84" i="20"/>
  <c r="AW84" i="20"/>
  <c r="BA70" i="20"/>
  <c r="AZ70" i="20"/>
  <c r="AX70" i="20"/>
  <c r="AW70" i="20"/>
  <c r="AW72" i="20"/>
  <c r="AX72" i="20"/>
  <c r="BA72" i="20"/>
  <c r="AZ72" i="20"/>
  <c r="BA71" i="20"/>
  <c r="AZ71" i="20"/>
  <c r="AX71" i="20"/>
  <c r="AW71" i="20"/>
  <c r="Q66" i="20"/>
  <c r="AY66" i="20"/>
  <c r="Q71" i="15"/>
  <c r="E79" i="32"/>
  <c r="E80" i="32"/>
  <c r="Q75" i="10"/>
  <c r="Q76" i="10"/>
  <c r="Q77" i="10"/>
  <c r="Q72" i="10"/>
  <c r="Q66" i="10"/>
  <c r="Q67" i="10"/>
  <c r="Q68" i="10"/>
  <c r="Q69" i="10"/>
  <c r="Q70" i="10"/>
  <c r="Q73" i="10"/>
  <c r="AY73" i="10"/>
  <c r="Q71" i="10"/>
  <c r="BB64" i="20"/>
  <c r="AS76" i="20"/>
  <c r="Q76" i="20"/>
  <c r="AS69" i="20"/>
  <c r="J69" i="20"/>
  <c r="AS68" i="20"/>
  <c r="J68" i="20"/>
  <c r="D86" i="9"/>
  <c r="D85" i="9"/>
  <c r="D84" i="9"/>
  <c r="D83" i="9"/>
  <c r="L83" i="9" s="1"/>
  <c r="D82" i="9"/>
  <c r="L82" i="9" s="1"/>
  <c r="D77" i="9"/>
  <c r="D76" i="9"/>
  <c r="D75" i="9"/>
  <c r="D73" i="9"/>
  <c r="D72" i="9"/>
  <c r="J72" i="9" s="1"/>
  <c r="D71" i="9"/>
  <c r="D70" i="9"/>
  <c r="J70" i="9" s="1"/>
  <c r="D69" i="9"/>
  <c r="D68" i="9"/>
  <c r="D67" i="9"/>
  <c r="D66" i="9"/>
  <c r="D64" i="9"/>
  <c r="D63" i="9"/>
  <c r="D62" i="9"/>
  <c r="D61" i="9"/>
  <c r="AO105" i="8"/>
  <c r="AR105" i="8"/>
  <c r="BB71" i="20" l="1"/>
  <c r="Q68" i="20"/>
  <c r="AY68" i="20"/>
  <c r="AW68" i="20"/>
  <c r="BA68" i="20"/>
  <c r="AZ68" i="20"/>
  <c r="AX68" i="20"/>
  <c r="Q69" i="20"/>
  <c r="AY69" i="20"/>
  <c r="BA76" i="20"/>
  <c r="AZ76" i="20"/>
  <c r="AY76" i="20"/>
  <c r="AW76" i="20"/>
  <c r="AX76" i="20"/>
  <c r="AX69" i="20"/>
  <c r="AW69" i="20"/>
  <c r="BA69" i="20"/>
  <c r="AZ69" i="20"/>
  <c r="L79" i="32"/>
  <c r="L80" i="32"/>
  <c r="Q82" i="9"/>
  <c r="L82" i="32"/>
  <c r="Q83" i="9"/>
  <c r="L83" i="32"/>
  <c r="J71" i="9"/>
  <c r="J73" i="9"/>
  <c r="K76" i="9"/>
  <c r="K75" i="9"/>
  <c r="J69" i="9"/>
  <c r="J68" i="9"/>
  <c r="J67" i="9"/>
  <c r="J66" i="9"/>
  <c r="BB66" i="20"/>
  <c r="BB72" i="20"/>
  <c r="BB67" i="20"/>
  <c r="BB63" i="20"/>
  <c r="BB76" i="20"/>
  <c r="E83" i="9"/>
  <c r="E83" i="32" s="1"/>
  <c r="E82" i="9"/>
  <c r="E82" i="32" s="1"/>
  <c r="E84" i="9"/>
  <c r="E84" i="32" s="1"/>
  <c r="K77" i="9"/>
  <c r="D86" i="8"/>
  <c r="D85" i="8"/>
  <c r="D84" i="8"/>
  <c r="E84" i="8" s="1"/>
  <c r="D83" i="8"/>
  <c r="E83" i="8" s="1"/>
  <c r="D80" i="8"/>
  <c r="E80" i="8" s="1"/>
  <c r="D79" i="8"/>
  <c r="E79" i="8" s="1"/>
  <c r="D77" i="8"/>
  <c r="K77" i="8" s="1"/>
  <c r="Q77" i="8" s="1"/>
  <c r="D76" i="8"/>
  <c r="D75" i="8"/>
  <c r="D73" i="8"/>
  <c r="J73" i="8" s="1"/>
  <c r="Q73" i="8" s="1"/>
  <c r="D72" i="8"/>
  <c r="D71" i="8"/>
  <c r="D70" i="8"/>
  <c r="D69" i="8"/>
  <c r="D68" i="8"/>
  <c r="D67" i="8"/>
  <c r="D66" i="8"/>
  <c r="D64" i="8"/>
  <c r="D63" i="8"/>
  <c r="D62" i="8"/>
  <c r="D61" i="8"/>
  <c r="Q75" i="9" l="1"/>
  <c r="Q77" i="9"/>
  <c r="Q76" i="9"/>
  <c r="BB68" i="20"/>
  <c r="BB69" i="20"/>
  <c r="K75" i="8"/>
  <c r="Q75" i="8" s="1"/>
  <c r="Q76" i="8"/>
  <c r="J72" i="8"/>
  <c r="Q72" i="8" s="1"/>
  <c r="J69" i="8"/>
  <c r="Q69" i="8" s="1"/>
  <c r="J68" i="8"/>
  <c r="Q68" i="8" s="1"/>
  <c r="J67" i="8"/>
  <c r="Q67" i="8" s="1"/>
  <c r="J66" i="8"/>
  <c r="Q66" i="8" s="1"/>
  <c r="J71" i="8"/>
  <c r="Q71" i="8" s="1"/>
  <c r="J70" i="8"/>
  <c r="Q70" i="8" s="1"/>
  <c r="D86" i="7" l="1"/>
  <c r="D85" i="7"/>
  <c r="D84" i="7"/>
  <c r="E84" i="7" s="1"/>
  <c r="D83" i="7"/>
  <c r="E83" i="7" s="1"/>
  <c r="D82" i="7"/>
  <c r="E82" i="7" s="1"/>
  <c r="D80" i="7"/>
  <c r="E80" i="7" s="1"/>
  <c r="D79" i="7"/>
  <c r="E79" i="7" s="1"/>
  <c r="D77" i="7"/>
  <c r="K77" i="7" s="1"/>
  <c r="Q77" i="7" s="1"/>
  <c r="D76" i="7"/>
  <c r="K76" i="7" s="1"/>
  <c r="D75" i="7"/>
  <c r="K75" i="7" s="1"/>
  <c r="Q75" i="7" s="1"/>
  <c r="D73" i="7"/>
  <c r="J73" i="7" s="1"/>
  <c r="Q73" i="7" s="1"/>
  <c r="D72" i="7"/>
  <c r="J72" i="7" s="1"/>
  <c r="Q72" i="7" s="1"/>
  <c r="D71" i="7"/>
  <c r="J71" i="7" s="1"/>
  <c r="Q71" i="7" s="1"/>
  <c r="D70" i="7"/>
  <c r="J70" i="7" s="1"/>
  <c r="Q70" i="7" s="1"/>
  <c r="D69" i="7"/>
  <c r="J69" i="7" s="1"/>
  <c r="Q69" i="7" s="1"/>
  <c r="D68" i="7"/>
  <c r="J68" i="7" s="1"/>
  <c r="Q68" i="7" s="1"/>
  <c r="D67" i="7"/>
  <c r="J67" i="7" s="1"/>
  <c r="Q67" i="7" s="1"/>
  <c r="D66" i="7"/>
  <c r="J66" i="7" s="1"/>
  <c r="Q66" i="7" s="1"/>
  <c r="D64" i="7"/>
  <c r="D63" i="7"/>
  <c r="Q76" i="7" l="1"/>
  <c r="BC76" i="7"/>
  <c r="D66" i="6"/>
  <c r="J66" i="6" s="1"/>
  <c r="Q66" i="6" s="1"/>
  <c r="D75" i="6"/>
  <c r="K75" i="6" s="1"/>
  <c r="Q75" i="6" s="1"/>
  <c r="D76" i="6"/>
  <c r="K76" i="6" s="1"/>
  <c r="Q76" i="6" s="1"/>
  <c r="D27" i="6"/>
  <c r="G27" i="6" s="1"/>
  <c r="Q27" i="6" s="1"/>
  <c r="D83" i="6"/>
  <c r="E83" i="6" s="1"/>
  <c r="D84" i="6"/>
  <c r="E84" i="6" s="1"/>
  <c r="D85" i="6"/>
  <c r="D86" i="6"/>
  <c r="D80" i="6"/>
  <c r="E80" i="6" s="1"/>
  <c r="D79" i="6"/>
  <c r="E79" i="6" s="1"/>
  <c r="D77" i="6"/>
  <c r="K77" i="6" s="1"/>
  <c r="Q77" i="6" s="1"/>
  <c r="D71" i="6"/>
  <c r="J71" i="6" s="1"/>
  <c r="Q71" i="6" s="1"/>
  <c r="D72" i="6"/>
  <c r="Q72" i="6" s="1"/>
  <c r="D73" i="6"/>
  <c r="J73" i="6" s="1"/>
  <c r="Q73" i="6" s="1"/>
  <c r="D70" i="6"/>
  <c r="J70" i="6" s="1"/>
  <c r="Q70" i="6" s="1"/>
  <c r="D69" i="6"/>
  <c r="J69" i="6" s="1"/>
  <c r="Q69" i="6" s="1"/>
  <c r="D68" i="6"/>
  <c r="J68" i="6" s="1"/>
  <c r="Q68" i="6" s="1"/>
  <c r="D67" i="6"/>
  <c r="J67" i="6" s="1"/>
  <c r="Q67" i="6" s="1"/>
  <c r="D52" i="6"/>
  <c r="G52" i="6" s="1"/>
  <c r="Q52" i="6" s="1"/>
  <c r="D84" i="5" l="1"/>
  <c r="D83" i="5"/>
  <c r="D82" i="5"/>
  <c r="D81" i="5"/>
  <c r="D80" i="5"/>
  <c r="D79" i="5"/>
  <c r="B77" i="5"/>
  <c r="D77" i="5" s="1"/>
  <c r="K77" i="5" s="1"/>
  <c r="Q77" i="5" s="1"/>
  <c r="B76" i="5"/>
  <c r="D76" i="5" s="1"/>
  <c r="K76" i="5" s="1"/>
  <c r="Q76" i="5" s="1"/>
  <c r="B75" i="5"/>
  <c r="D75" i="5" s="1"/>
  <c r="K75" i="5" s="1"/>
  <c r="Q75" i="5" s="1"/>
  <c r="B67" i="5"/>
  <c r="D67" i="5" s="1"/>
  <c r="J67" i="5" s="1"/>
  <c r="Q67" i="5" s="1"/>
  <c r="B68" i="5"/>
  <c r="D68" i="5" s="1"/>
  <c r="J68" i="5" s="1"/>
  <c r="Q68" i="5" s="1"/>
  <c r="B69" i="5"/>
  <c r="D69" i="5" s="1"/>
  <c r="J69" i="5" s="1"/>
  <c r="Q69" i="5" s="1"/>
  <c r="B70" i="5"/>
  <c r="D70" i="5" s="1"/>
  <c r="J70" i="5" s="1"/>
  <c r="Q70" i="5" s="1"/>
  <c r="B66" i="5"/>
  <c r="D66" i="5" s="1"/>
  <c r="J66" i="5" s="1"/>
  <c r="Q66" i="5" s="1"/>
  <c r="B64" i="5"/>
  <c r="D64" i="5" s="1"/>
  <c r="B63" i="5"/>
  <c r="D63" i="5" s="1"/>
  <c r="B62" i="5"/>
  <c r="D62" i="5" s="1"/>
  <c r="B61" i="5"/>
  <c r="D61" i="5" s="1"/>
  <c r="E79" i="5" l="1"/>
  <c r="E81" i="5"/>
  <c r="E80" i="5"/>
  <c r="E82" i="5"/>
  <c r="E83" i="5"/>
  <c r="E84" i="5"/>
  <c r="AR105" i="40"/>
  <c r="AT76" i="40"/>
  <c r="AT77" i="40"/>
  <c r="AT78" i="40"/>
  <c r="AT79" i="40"/>
  <c r="B76" i="4"/>
  <c r="D76" i="4" s="1"/>
  <c r="Q76" i="4" s="1"/>
  <c r="B77" i="4"/>
  <c r="D77" i="4" s="1"/>
  <c r="K77" i="4" s="1"/>
  <c r="Q77" i="4" s="1"/>
  <c r="B78" i="4"/>
  <c r="B79" i="4"/>
  <c r="D79" i="4" s="1"/>
  <c r="B70" i="4"/>
  <c r="D70" i="4" s="1"/>
  <c r="J70" i="4" s="1"/>
  <c r="Q70" i="4" s="1"/>
  <c r="B71" i="4"/>
  <c r="D71" i="4" s="1"/>
  <c r="J71" i="4" s="1"/>
  <c r="Q71" i="4" s="1"/>
  <c r="B72" i="4"/>
  <c r="D72" i="4" s="1"/>
  <c r="J72" i="4" s="1"/>
  <c r="Q72" i="4" s="1"/>
  <c r="B73" i="4"/>
  <c r="D73" i="4" s="1"/>
  <c r="J73" i="4" s="1"/>
  <c r="Q73" i="4" s="1"/>
  <c r="B85" i="4"/>
  <c r="D85" i="4" s="1"/>
  <c r="B75" i="4"/>
  <c r="D75" i="4" s="1"/>
  <c r="K75" i="4" s="1"/>
  <c r="Q75" i="4" s="1"/>
  <c r="B69" i="4"/>
  <c r="D69" i="4" s="1"/>
  <c r="J69" i="4" s="1"/>
  <c r="Q69" i="4" s="1"/>
  <c r="B68" i="4"/>
  <c r="D68" i="4" s="1"/>
  <c r="J68" i="4" s="1"/>
  <c r="Q68" i="4" s="1"/>
  <c r="B67" i="4"/>
  <c r="D67" i="4" s="1"/>
  <c r="J67" i="4" s="1"/>
  <c r="Q67" i="4" s="1"/>
  <c r="B66" i="4"/>
  <c r="D66" i="4" s="1"/>
  <c r="J66" i="4" s="1"/>
  <c r="Q66" i="4" s="1"/>
  <c r="D62" i="4"/>
  <c r="D63" i="4"/>
  <c r="B64" i="4"/>
  <c r="D64" i="4" s="1"/>
  <c r="B61" i="4"/>
  <c r="D61" i="4" s="1"/>
  <c r="D79" i="40"/>
  <c r="D77" i="40"/>
  <c r="K77" i="40" s="1"/>
  <c r="B76" i="40"/>
  <c r="D76" i="40" s="1"/>
  <c r="B75" i="40"/>
  <c r="D75" i="40" s="1"/>
  <c r="K75" i="40" s="1"/>
  <c r="Q75" i="40" s="1"/>
  <c r="B70" i="40"/>
  <c r="D70" i="40" s="1"/>
  <c r="J70" i="40" s="1"/>
  <c r="Q70" i="40" s="1"/>
  <c r="B71" i="40"/>
  <c r="D71" i="40" s="1"/>
  <c r="Q71" i="40" s="1"/>
  <c r="B72" i="40"/>
  <c r="D72" i="40" s="1"/>
  <c r="J72" i="40" s="1"/>
  <c r="Q72" i="40" s="1"/>
  <c r="B73" i="40"/>
  <c r="D73" i="40" s="1"/>
  <c r="J73" i="40" s="1"/>
  <c r="Q73" i="40" s="1"/>
  <c r="B69" i="40"/>
  <c r="D69" i="40" s="1"/>
  <c r="J69" i="40" s="1"/>
  <c r="Q69" i="40" s="1"/>
  <c r="B68" i="40"/>
  <c r="D68" i="40" s="1"/>
  <c r="J68" i="40" s="1"/>
  <c r="Q68" i="40" s="1"/>
  <c r="B67" i="40"/>
  <c r="D67" i="40" s="1"/>
  <c r="J67" i="40" s="1"/>
  <c r="Q67" i="40" s="1"/>
  <c r="B66" i="40"/>
  <c r="D66" i="40" s="1"/>
  <c r="J66" i="40" s="1"/>
  <c r="Q66" i="40" s="1"/>
  <c r="B62" i="40"/>
  <c r="D62" i="40" s="1"/>
  <c r="B63" i="40"/>
  <c r="D63" i="40" s="1"/>
  <c r="B64" i="40"/>
  <c r="D64" i="40" s="1"/>
  <c r="B61" i="40"/>
  <c r="D61" i="40" s="1"/>
  <c r="E79" i="4" l="1"/>
  <c r="E79" i="40"/>
  <c r="B71" i="5"/>
  <c r="D71" i="5" s="1"/>
  <c r="J71" i="5" s="1"/>
  <c r="Q71" i="5" s="1"/>
  <c r="B72" i="5"/>
  <c r="D72" i="5" s="1"/>
  <c r="Q72" i="5" s="1"/>
  <c r="B77" i="2"/>
  <c r="B76" i="2"/>
  <c r="B75" i="2"/>
  <c r="B67" i="2"/>
  <c r="B68" i="2"/>
  <c r="D68" i="2" s="1"/>
  <c r="J68" i="2" s="1"/>
  <c r="B69" i="2"/>
  <c r="B70" i="2"/>
  <c r="B71" i="2"/>
  <c r="B72" i="2"/>
  <c r="B66" i="2"/>
  <c r="B61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O105" i="2"/>
  <c r="AR105" i="2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U76" i="1"/>
  <c r="AU77" i="1"/>
  <c r="AP76" i="1"/>
  <c r="AQ76" i="1" s="1"/>
  <c r="AQ76" i="32" s="1"/>
  <c r="AP77" i="1"/>
  <c r="AQ77" i="1" s="1"/>
  <c r="AQ77" i="32" s="1"/>
  <c r="D67" i="1"/>
  <c r="F67" i="32" s="1"/>
  <c r="D68" i="1"/>
  <c r="F68" i="32" s="1"/>
  <c r="D69" i="1"/>
  <c r="F69" i="32" s="1"/>
  <c r="D70" i="1"/>
  <c r="F70" i="32" s="1"/>
  <c r="D71" i="1"/>
  <c r="F71" i="32" s="1"/>
  <c r="D72" i="1"/>
  <c r="F72" i="32" s="1"/>
  <c r="D73" i="1"/>
  <c r="F73" i="32" s="1"/>
  <c r="T51" i="1"/>
  <c r="T52" i="1"/>
  <c r="T53" i="1"/>
  <c r="T54" i="1"/>
  <c r="T55" i="1"/>
  <c r="T56" i="1"/>
  <c r="T57" i="1"/>
  <c r="Q68" i="2" l="1"/>
  <c r="Q77" i="2"/>
  <c r="D77" i="2"/>
  <c r="J73" i="1"/>
  <c r="J73" i="32" s="1"/>
  <c r="J67" i="1"/>
  <c r="J71" i="1"/>
  <c r="J71" i="32" s="1"/>
  <c r="J72" i="1"/>
  <c r="J72" i="32" s="1"/>
  <c r="J70" i="1"/>
  <c r="J70" i="32" s="1"/>
  <c r="J69" i="1"/>
  <c r="J69" i="32" s="1"/>
  <c r="J68" i="1"/>
  <c r="AV105" i="33"/>
  <c r="D86" i="2"/>
  <c r="D85" i="2"/>
  <c r="D76" i="2"/>
  <c r="Q76" i="2" s="1"/>
  <c r="D75" i="2"/>
  <c r="Q75" i="2" s="1"/>
  <c r="D73" i="2"/>
  <c r="J73" i="2" s="1"/>
  <c r="D72" i="2"/>
  <c r="J72" i="2" s="1"/>
  <c r="D71" i="2"/>
  <c r="Q71" i="2" s="1"/>
  <c r="D70" i="2"/>
  <c r="J70" i="2" s="1"/>
  <c r="D69" i="2"/>
  <c r="J69" i="2" s="1"/>
  <c r="D67" i="2"/>
  <c r="J67" i="2" s="1"/>
  <c r="D66" i="2"/>
  <c r="J66" i="2" s="1"/>
  <c r="D63" i="2"/>
  <c r="D62" i="2"/>
  <c r="D61" i="2"/>
  <c r="D58" i="40"/>
  <c r="G58" i="40" s="1"/>
  <c r="Q58" i="40" s="1"/>
  <c r="AQ58" i="40"/>
  <c r="AT58" i="40"/>
  <c r="AU58" i="40" s="1"/>
  <c r="D59" i="40"/>
  <c r="G59" i="40" s="1"/>
  <c r="Q59" i="40" s="1"/>
  <c r="AQ59" i="40"/>
  <c r="AT59" i="40"/>
  <c r="AU59" i="40" s="1"/>
  <c r="AN60" i="40"/>
  <c r="AT60" i="40"/>
  <c r="AU60" i="40" s="1"/>
  <c r="AN61" i="40"/>
  <c r="AT61" i="40"/>
  <c r="AU61" i="40" s="1"/>
  <c r="AN62" i="40"/>
  <c r="AT62" i="40"/>
  <c r="AU62" i="40" s="1"/>
  <c r="AN63" i="40"/>
  <c r="AT63" i="40"/>
  <c r="AU63" i="40" s="1"/>
  <c r="AN64" i="40"/>
  <c r="AT64" i="40"/>
  <c r="AU64" i="40" s="1"/>
  <c r="AN65" i="40"/>
  <c r="AT65" i="40"/>
  <c r="AU65" i="40" s="1"/>
  <c r="AN66" i="40"/>
  <c r="AT66" i="40"/>
  <c r="AU66" i="40" s="1"/>
  <c r="AN67" i="40"/>
  <c r="AT67" i="40"/>
  <c r="AU67" i="40" s="1"/>
  <c r="AN68" i="40"/>
  <c r="AT68" i="40"/>
  <c r="AU68" i="40" s="1"/>
  <c r="AN69" i="40"/>
  <c r="AT69" i="40"/>
  <c r="AU69" i="40" s="1"/>
  <c r="AN70" i="40"/>
  <c r="AT70" i="40"/>
  <c r="AU70" i="40" s="1"/>
  <c r="AN71" i="40"/>
  <c r="AT71" i="40"/>
  <c r="AU71" i="40" s="1"/>
  <c r="AN72" i="40"/>
  <c r="AT72" i="40"/>
  <c r="AU72" i="40" s="1"/>
  <c r="AN73" i="40"/>
  <c r="AT73" i="40"/>
  <c r="AU73" i="40" s="1"/>
  <c r="AN74" i="40"/>
  <c r="AN75" i="40"/>
  <c r="AT75" i="40"/>
  <c r="AU75" i="40" s="1"/>
  <c r="AN76" i="40"/>
  <c r="AU76" i="40"/>
  <c r="AN77" i="40"/>
  <c r="AU77" i="40"/>
  <c r="AN78" i="40"/>
  <c r="AU78" i="40"/>
  <c r="AN79" i="40"/>
  <c r="AU79" i="40"/>
  <c r="AN80" i="40"/>
  <c r="AT80" i="40"/>
  <c r="AU80" i="40" s="1"/>
  <c r="AN81" i="40"/>
  <c r="AT81" i="40"/>
  <c r="AU81" i="40" s="1"/>
  <c r="AN82" i="40"/>
  <c r="AT82" i="40"/>
  <c r="AU82" i="40" s="1"/>
  <c r="AN83" i="40"/>
  <c r="AT83" i="40"/>
  <c r="AU83" i="40" s="1"/>
  <c r="AN84" i="40"/>
  <c r="AT84" i="40"/>
  <c r="AU84" i="40" s="1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D58" i="2"/>
  <c r="G58" i="2" s="1"/>
  <c r="Q58" i="2" s="1"/>
  <c r="D59" i="2"/>
  <c r="G59" i="2" s="1"/>
  <c r="Q59" i="2" s="1"/>
  <c r="AO105" i="1"/>
  <c r="AR105" i="1"/>
  <c r="AT105" i="1"/>
  <c r="D102" i="1"/>
  <c r="D103" i="1"/>
  <c r="D104" i="1"/>
  <c r="D62" i="1"/>
  <c r="F62" i="32" s="1"/>
  <c r="D63" i="1"/>
  <c r="F63" i="32" s="1"/>
  <c r="Y76" i="1"/>
  <c r="Y77" i="1"/>
  <c r="D76" i="1"/>
  <c r="F76" i="32" s="1"/>
  <c r="D77" i="1"/>
  <c r="F77" i="32" s="1"/>
  <c r="AL69" i="1"/>
  <c r="AL70" i="1"/>
  <c r="AL71" i="1"/>
  <c r="AL72" i="1"/>
  <c r="AL73" i="1"/>
  <c r="AM69" i="1"/>
  <c r="AM70" i="1"/>
  <c r="AM71" i="1"/>
  <c r="AM72" i="1"/>
  <c r="AM73" i="1"/>
  <c r="BA105" i="1"/>
  <c r="AZ105" i="1"/>
  <c r="AN97" i="16"/>
  <c r="AN98" i="16"/>
  <c r="AN99" i="16"/>
  <c r="AN100" i="16"/>
  <c r="AN101" i="16"/>
  <c r="AN102" i="16"/>
  <c r="D92" i="16"/>
  <c r="D93" i="16"/>
  <c r="D94" i="16"/>
  <c r="D95" i="16"/>
  <c r="D96" i="16"/>
  <c r="D97" i="16"/>
  <c r="D98" i="16"/>
  <c r="D99" i="16"/>
  <c r="D100" i="16"/>
  <c r="D101" i="16"/>
  <c r="D102" i="16"/>
  <c r="D46" i="12"/>
  <c r="D47" i="12"/>
  <c r="D48" i="12"/>
  <c r="D49" i="35"/>
  <c r="G49" i="35" s="1"/>
  <c r="D50" i="35"/>
  <c r="G50" i="35" s="1"/>
  <c r="G17" i="9"/>
  <c r="G18" i="9"/>
  <c r="G19" i="9"/>
  <c r="G20" i="9"/>
  <c r="D96" i="8"/>
  <c r="B97" i="8"/>
  <c r="D97" i="8" s="1"/>
  <c r="B98" i="8"/>
  <c r="D98" i="8" s="1"/>
  <c r="B99" i="8"/>
  <c r="D99" i="8" s="1"/>
  <c r="D9" i="7"/>
  <c r="D10" i="7"/>
  <c r="D11" i="7"/>
  <c r="D12" i="7"/>
  <c r="D13" i="7"/>
  <c r="D14" i="7"/>
  <c r="D15" i="7"/>
  <c r="D16" i="7"/>
  <c r="D17" i="7"/>
  <c r="G17" i="7" s="1"/>
  <c r="Q17" i="7" s="1"/>
  <c r="D18" i="7"/>
  <c r="G18" i="7" s="1"/>
  <c r="Q18" i="7" s="1"/>
  <c r="D19" i="7"/>
  <c r="G19" i="7" s="1"/>
  <c r="Q19" i="7" s="1"/>
  <c r="D20" i="7"/>
  <c r="G20" i="7" s="1"/>
  <c r="Q20" i="7" s="1"/>
  <c r="D21" i="7"/>
  <c r="D22" i="7"/>
  <c r="G22" i="7" s="1"/>
  <c r="Q22" i="7" s="1"/>
  <c r="D23" i="7"/>
  <c r="G23" i="7" s="1"/>
  <c r="Q23" i="7" s="1"/>
  <c r="D24" i="7"/>
  <c r="Q24" i="7" s="1"/>
  <c r="D25" i="7"/>
  <c r="G25" i="7" s="1"/>
  <c r="Q25" i="7" s="1"/>
  <c r="D26" i="7"/>
  <c r="G26" i="7" s="1"/>
  <c r="Q26" i="7" s="1"/>
  <c r="D27" i="7"/>
  <c r="G27" i="7" s="1"/>
  <c r="Q27" i="7" s="1"/>
  <c r="D28" i="7"/>
  <c r="G28" i="7" s="1"/>
  <c r="Q28" i="7" s="1"/>
  <c r="D29" i="7"/>
  <c r="G29" i="7" s="1"/>
  <c r="Q29" i="7" s="1"/>
  <c r="D30" i="7"/>
  <c r="G30" i="7" s="1"/>
  <c r="Q30" i="7" s="1"/>
  <c r="D31" i="7"/>
  <c r="G31" i="7" s="1"/>
  <c r="Q31" i="7" s="1"/>
  <c r="D32" i="7"/>
  <c r="G32" i="7" s="1"/>
  <c r="Q32" i="7" s="1"/>
  <c r="D33" i="7"/>
  <c r="G33" i="7" s="1"/>
  <c r="Q33" i="7" s="1"/>
  <c r="D34" i="7"/>
  <c r="G34" i="7" s="1"/>
  <c r="Q34" i="7" s="1"/>
  <c r="D35" i="7"/>
  <c r="G35" i="7" s="1"/>
  <c r="Q35" i="7" s="1"/>
  <c r="G36" i="7"/>
  <c r="Q36" i="7" s="1"/>
  <c r="D37" i="7"/>
  <c r="G37" i="7" s="1"/>
  <c r="Q37" i="7" s="1"/>
  <c r="D39" i="7"/>
  <c r="G39" i="7" s="1"/>
  <c r="Q39" i="7" s="1"/>
  <c r="D40" i="7"/>
  <c r="G40" i="7" s="1"/>
  <c r="Q40" i="7" s="1"/>
  <c r="D41" i="7"/>
  <c r="G41" i="7" s="1"/>
  <c r="Q41" i="7" s="1"/>
  <c r="D42" i="7"/>
  <c r="G42" i="7" s="1"/>
  <c r="Q42" i="7" s="1"/>
  <c r="D43" i="7"/>
  <c r="G43" i="7" s="1"/>
  <c r="Q43" i="7" s="1"/>
  <c r="D44" i="7"/>
  <c r="Q44" i="7" s="1"/>
  <c r="D45" i="7"/>
  <c r="G45" i="7" s="1"/>
  <c r="Q45" i="7" s="1"/>
  <c r="D46" i="7"/>
  <c r="G46" i="7" s="1"/>
  <c r="Q46" i="7" s="1"/>
  <c r="D47" i="7"/>
  <c r="G47" i="7" s="1"/>
  <c r="Q47" i="7" s="1"/>
  <c r="D48" i="7"/>
  <c r="G48" i="7" s="1"/>
  <c r="Q48" i="7" s="1"/>
  <c r="D49" i="7"/>
  <c r="G49" i="7" s="1"/>
  <c r="Q49" i="7" s="1"/>
  <c r="D50" i="7"/>
  <c r="G50" i="7" s="1"/>
  <c r="Q50" i="7" s="1"/>
  <c r="D51" i="7"/>
  <c r="G51" i="7" s="1"/>
  <c r="Q51" i="7" s="1"/>
  <c r="D52" i="7"/>
  <c r="G52" i="7" s="1"/>
  <c r="Q52" i="7" s="1"/>
  <c r="D53" i="7"/>
  <c r="G53" i="7" s="1"/>
  <c r="Q53" i="7" s="1"/>
  <c r="D54" i="7"/>
  <c r="G54" i="7" s="1"/>
  <c r="Q54" i="7" s="1"/>
  <c r="D55" i="7"/>
  <c r="G55" i="7" s="1"/>
  <c r="Q55" i="7" s="1"/>
  <c r="D56" i="7"/>
  <c r="G56" i="7" s="1"/>
  <c r="Q56" i="7" s="1"/>
  <c r="D57" i="7"/>
  <c r="G57" i="7" s="1"/>
  <c r="Q57" i="7" s="1"/>
  <c r="D58" i="7"/>
  <c r="G58" i="7" s="1"/>
  <c r="Q58" i="7" s="1"/>
  <c r="D59" i="7"/>
  <c r="G59" i="7" s="1"/>
  <c r="Q59" i="7" s="1"/>
  <c r="D87" i="7"/>
  <c r="D88" i="7"/>
  <c r="D89" i="7"/>
  <c r="D90" i="7"/>
  <c r="D91" i="7"/>
  <c r="D92" i="7"/>
  <c r="D94" i="7"/>
  <c r="D95" i="7"/>
  <c r="D96" i="7"/>
  <c r="D97" i="7"/>
  <c r="D98" i="7"/>
  <c r="B8" i="4"/>
  <c r="Q8" i="4" s="1"/>
  <c r="B9" i="4"/>
  <c r="D9" i="4" s="1"/>
  <c r="B10" i="4"/>
  <c r="D10" i="4" s="1"/>
  <c r="Q10" i="4" s="1"/>
  <c r="B11" i="4"/>
  <c r="D11" i="4" s="1"/>
  <c r="Q11" i="4" s="1"/>
  <c r="B12" i="4"/>
  <c r="D12" i="4" s="1"/>
  <c r="B13" i="4"/>
  <c r="D13" i="4" s="1"/>
  <c r="B14" i="4"/>
  <c r="D14" i="4" s="1"/>
  <c r="Q14" i="4" s="1"/>
  <c r="B15" i="4"/>
  <c r="D15" i="4" s="1"/>
  <c r="B16" i="4"/>
  <c r="D16" i="4" s="1"/>
  <c r="B17" i="4"/>
  <c r="D17" i="4" s="1"/>
  <c r="G17" i="4" s="1"/>
  <c r="Q17" i="4" s="1"/>
  <c r="B18" i="4"/>
  <c r="D18" i="4" s="1"/>
  <c r="G18" i="4" s="1"/>
  <c r="Q18" i="4" s="1"/>
  <c r="B19" i="4"/>
  <c r="D19" i="4" s="1"/>
  <c r="G19" i="4" s="1"/>
  <c r="Q19" i="4" s="1"/>
  <c r="B20" i="4"/>
  <c r="D20" i="4" s="1"/>
  <c r="G20" i="4" s="1"/>
  <c r="Q20" i="4" s="1"/>
  <c r="B21" i="4"/>
  <c r="D21" i="4" s="1"/>
  <c r="B22" i="4"/>
  <c r="D22" i="4" s="1"/>
  <c r="G22" i="4" s="1"/>
  <c r="Q22" i="4" s="1"/>
  <c r="B23" i="4"/>
  <c r="D23" i="4" s="1"/>
  <c r="Q23" i="4" s="1"/>
  <c r="B24" i="4"/>
  <c r="D24" i="4" s="1"/>
  <c r="Q24" i="4" s="1"/>
  <c r="B25" i="4"/>
  <c r="D25" i="4" s="1"/>
  <c r="G25" i="4" s="1"/>
  <c r="Q25" i="4" s="1"/>
  <c r="B26" i="4"/>
  <c r="D26" i="4" s="1"/>
  <c r="G26" i="4" s="1"/>
  <c r="Q26" i="4" s="1"/>
  <c r="B27" i="4"/>
  <c r="D27" i="4" s="1"/>
  <c r="G27" i="4" s="1"/>
  <c r="Q27" i="4" s="1"/>
  <c r="B28" i="4"/>
  <c r="D28" i="4" s="1"/>
  <c r="G28" i="4" s="1"/>
  <c r="Q28" i="4" s="1"/>
  <c r="B32" i="4"/>
  <c r="D32" i="4" s="1"/>
  <c r="G32" i="4" s="1"/>
  <c r="Q32" i="4" s="1"/>
  <c r="B33" i="4"/>
  <c r="D33" i="4" s="1"/>
  <c r="G33" i="4" s="1"/>
  <c r="Q33" i="4" s="1"/>
  <c r="B34" i="4"/>
  <c r="D34" i="4" s="1"/>
  <c r="G34" i="4" s="1"/>
  <c r="Q34" i="4" s="1"/>
  <c r="B35" i="4"/>
  <c r="D35" i="4" s="1"/>
  <c r="G35" i="4" s="1"/>
  <c r="Q35" i="4" s="1"/>
  <c r="B36" i="4"/>
  <c r="G36" i="4" s="1"/>
  <c r="Q36" i="4" s="1"/>
  <c r="B37" i="4"/>
  <c r="D37" i="4" s="1"/>
  <c r="G37" i="4" s="1"/>
  <c r="Q37" i="4" s="1"/>
  <c r="B38" i="4"/>
  <c r="D38" i="4" s="1"/>
  <c r="G38" i="4" s="1"/>
  <c r="Q38" i="4" s="1"/>
  <c r="B39" i="4"/>
  <c r="D39" i="4" s="1"/>
  <c r="G39" i="4" s="1"/>
  <c r="Q39" i="4" s="1"/>
  <c r="B40" i="4"/>
  <c r="D40" i="4" s="1"/>
  <c r="G40" i="4" s="1"/>
  <c r="Q40" i="4" s="1"/>
  <c r="B41" i="4"/>
  <c r="D41" i="4" s="1"/>
  <c r="G41" i="4" s="1"/>
  <c r="Q41" i="4" s="1"/>
  <c r="B42" i="4"/>
  <c r="D42" i="4" s="1"/>
  <c r="G42" i="4" s="1"/>
  <c r="Q42" i="4" s="1"/>
  <c r="B43" i="4"/>
  <c r="D43" i="4" s="1"/>
  <c r="G43" i="4" s="1"/>
  <c r="Q43" i="4" s="1"/>
  <c r="B44" i="4"/>
  <c r="D44" i="4" s="1"/>
  <c r="G44" i="4" s="1"/>
  <c r="Q44" i="4" s="1"/>
  <c r="B45" i="4"/>
  <c r="D45" i="4" s="1"/>
  <c r="G45" i="4" s="1"/>
  <c r="Q45" i="4" s="1"/>
  <c r="B46" i="4"/>
  <c r="D46" i="4" s="1"/>
  <c r="G46" i="4" s="1"/>
  <c r="Q46" i="4" s="1"/>
  <c r="B47" i="4"/>
  <c r="D47" i="4" s="1"/>
  <c r="G47" i="4" s="1"/>
  <c r="Q47" i="4" s="1"/>
  <c r="B48" i="4"/>
  <c r="D48" i="4" s="1"/>
  <c r="G48" i="4" s="1"/>
  <c r="Q48" i="4" s="1"/>
  <c r="B49" i="4"/>
  <c r="D49" i="4" s="1"/>
  <c r="G49" i="4" s="1"/>
  <c r="Q49" i="4" s="1"/>
  <c r="B50" i="4"/>
  <c r="D50" i="4" s="1"/>
  <c r="G50" i="4" s="1"/>
  <c r="Q50" i="4" s="1"/>
  <c r="B51" i="4"/>
  <c r="D51" i="4" s="1"/>
  <c r="G51" i="4" s="1"/>
  <c r="Q51" i="4" s="1"/>
  <c r="B52" i="4"/>
  <c r="D52" i="4" s="1"/>
  <c r="G52" i="4" s="1"/>
  <c r="Q52" i="4" s="1"/>
  <c r="B53" i="4"/>
  <c r="D53" i="4" s="1"/>
  <c r="G53" i="4" s="1"/>
  <c r="Q53" i="4" s="1"/>
  <c r="B54" i="4"/>
  <c r="D54" i="4" s="1"/>
  <c r="G54" i="4" s="1"/>
  <c r="Q54" i="4" s="1"/>
  <c r="B55" i="4"/>
  <c r="D55" i="4" s="1"/>
  <c r="G55" i="4" s="1"/>
  <c r="Q55" i="4" s="1"/>
  <c r="B56" i="4"/>
  <c r="D56" i="4" s="1"/>
  <c r="G56" i="4" s="1"/>
  <c r="Q56" i="4" s="1"/>
  <c r="B57" i="4"/>
  <c r="D57" i="4" s="1"/>
  <c r="G57" i="4" s="1"/>
  <c r="Q57" i="4" s="1"/>
  <c r="B58" i="4"/>
  <c r="D58" i="4" s="1"/>
  <c r="G58" i="4" s="1"/>
  <c r="Q58" i="4" s="1"/>
  <c r="B59" i="4"/>
  <c r="D59" i="4" s="1"/>
  <c r="G59" i="4" s="1"/>
  <c r="Q59" i="4" s="1"/>
  <c r="D87" i="4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97" i="4"/>
  <c r="D97" i="4" s="1"/>
  <c r="AN5" i="40"/>
  <c r="AN6" i="40"/>
  <c r="AN7" i="40"/>
  <c r="AN8" i="40"/>
  <c r="AN9" i="40"/>
  <c r="AN10" i="40"/>
  <c r="AN11" i="40"/>
  <c r="AN12" i="40"/>
  <c r="AN13" i="40"/>
  <c r="AN14" i="40"/>
  <c r="AN15" i="40"/>
  <c r="AN16" i="40"/>
  <c r="AN17" i="40"/>
  <c r="AN18" i="40"/>
  <c r="AN19" i="40"/>
  <c r="AN20" i="40"/>
  <c r="AN21" i="40"/>
  <c r="AN22" i="40"/>
  <c r="AN23" i="40"/>
  <c r="AN24" i="40"/>
  <c r="AN25" i="40"/>
  <c r="AN26" i="40"/>
  <c r="AN27" i="40"/>
  <c r="AN28" i="40"/>
  <c r="AN29" i="40"/>
  <c r="AN30" i="40"/>
  <c r="AN31" i="40"/>
  <c r="AN32" i="40"/>
  <c r="AN33" i="40"/>
  <c r="AN34" i="40"/>
  <c r="AN35" i="40"/>
  <c r="AN36" i="40"/>
  <c r="AN37" i="40"/>
  <c r="AN38" i="40"/>
  <c r="AN39" i="40"/>
  <c r="AN40" i="40"/>
  <c r="AN41" i="40"/>
  <c r="AN42" i="40"/>
  <c r="AN43" i="40"/>
  <c r="AN44" i="40"/>
  <c r="AN45" i="40"/>
  <c r="AN46" i="40"/>
  <c r="AN47" i="40"/>
  <c r="AN48" i="40"/>
  <c r="AN49" i="40"/>
  <c r="AN50" i="40"/>
  <c r="AN51" i="40"/>
  <c r="AN52" i="40"/>
  <c r="AN53" i="40"/>
  <c r="AN54" i="40"/>
  <c r="AN55" i="40"/>
  <c r="AN56" i="40"/>
  <c r="AN85" i="40"/>
  <c r="AN86" i="40"/>
  <c r="AN87" i="40"/>
  <c r="AN88" i="40"/>
  <c r="AN89" i="40"/>
  <c r="AN90" i="40"/>
  <c r="AN91" i="40"/>
  <c r="AN92" i="40"/>
  <c r="AN93" i="40"/>
  <c r="AN94" i="40"/>
  <c r="AN95" i="40"/>
  <c r="AN96" i="40"/>
  <c r="AN97" i="40"/>
  <c r="AN98" i="40"/>
  <c r="AN99" i="40"/>
  <c r="AN100" i="40"/>
  <c r="AN101" i="40"/>
  <c r="AN102" i="40"/>
  <c r="AN103" i="40"/>
  <c r="D6" i="40"/>
  <c r="D7" i="40"/>
  <c r="Q8" i="40"/>
  <c r="D10" i="40"/>
  <c r="Q10" i="40" s="1"/>
  <c r="D11" i="40"/>
  <c r="Q11" i="40" s="1"/>
  <c r="D12" i="40"/>
  <c r="D13" i="40"/>
  <c r="D14" i="40"/>
  <c r="Q14" i="40" s="1"/>
  <c r="D15" i="40"/>
  <c r="D16" i="40"/>
  <c r="D17" i="40"/>
  <c r="G17" i="40" s="1"/>
  <c r="Q17" i="40" s="1"/>
  <c r="D18" i="40"/>
  <c r="G18" i="40" s="1"/>
  <c r="Q18" i="40" s="1"/>
  <c r="D19" i="40"/>
  <c r="G19" i="40" s="1"/>
  <c r="Q19" i="40" s="1"/>
  <c r="D20" i="40"/>
  <c r="G20" i="40" s="1"/>
  <c r="Q20" i="40" s="1"/>
  <c r="D21" i="40"/>
  <c r="D22" i="40"/>
  <c r="G22" i="40" s="1"/>
  <c r="Q22" i="40" s="1"/>
  <c r="D23" i="40"/>
  <c r="Q23" i="40" s="1"/>
  <c r="D24" i="40"/>
  <c r="G24" i="40" s="1"/>
  <c r="Q24" i="40" s="1"/>
  <c r="D25" i="40"/>
  <c r="G25" i="40" s="1"/>
  <c r="Q25" i="40" s="1"/>
  <c r="G26" i="40"/>
  <c r="Q26" i="40" s="1"/>
  <c r="D27" i="40"/>
  <c r="G27" i="40" s="1"/>
  <c r="Q27" i="40" s="1"/>
  <c r="D29" i="40"/>
  <c r="G29" i="40" s="1"/>
  <c r="Q29" i="40" s="1"/>
  <c r="D30" i="40"/>
  <c r="G30" i="40" s="1"/>
  <c r="Q30" i="40" s="1"/>
  <c r="D31" i="40"/>
  <c r="G31" i="40" s="1"/>
  <c r="Q31" i="40" s="1"/>
  <c r="D32" i="40"/>
  <c r="G32" i="40" s="1"/>
  <c r="Q32" i="40" s="1"/>
  <c r="D33" i="40"/>
  <c r="G33" i="40" s="1"/>
  <c r="Q33" i="40" s="1"/>
  <c r="D34" i="40"/>
  <c r="G34" i="40" s="1"/>
  <c r="Q34" i="40" s="1"/>
  <c r="D35" i="40"/>
  <c r="G35" i="40" s="1"/>
  <c r="Q35" i="40" s="1"/>
  <c r="G36" i="40"/>
  <c r="Q36" i="40" s="1"/>
  <c r="D37" i="40"/>
  <c r="G37" i="40" s="1"/>
  <c r="Q37" i="40" s="1"/>
  <c r="D38" i="40"/>
  <c r="G38" i="40" s="1"/>
  <c r="Q38" i="40" s="1"/>
  <c r="D39" i="40"/>
  <c r="D40" i="40"/>
  <c r="D41" i="40"/>
  <c r="D42" i="40"/>
  <c r="G42" i="40" s="1"/>
  <c r="Q42" i="40" s="1"/>
  <c r="D43" i="40"/>
  <c r="G43" i="40" s="1"/>
  <c r="Q43" i="40" s="1"/>
  <c r="D44" i="40"/>
  <c r="D45" i="40"/>
  <c r="D46" i="40"/>
  <c r="D48" i="40"/>
  <c r="D49" i="40"/>
  <c r="D50" i="40"/>
  <c r="D51" i="40"/>
  <c r="G51" i="40" s="1"/>
  <c r="Q51" i="40" s="1"/>
  <c r="D52" i="40"/>
  <c r="G52" i="40" s="1"/>
  <c r="Q52" i="40" s="1"/>
  <c r="D53" i="40"/>
  <c r="G53" i="40" s="1"/>
  <c r="Q53" i="40" s="1"/>
  <c r="D54" i="40"/>
  <c r="G54" i="40" s="1"/>
  <c r="Q54" i="40" s="1"/>
  <c r="D55" i="40"/>
  <c r="G55" i="40" s="1"/>
  <c r="Q55" i="40" s="1"/>
  <c r="D56" i="40"/>
  <c r="G56" i="40" s="1"/>
  <c r="Q56" i="40" s="1"/>
  <c r="D57" i="40"/>
  <c r="G57" i="40" s="1"/>
  <c r="Q57" i="40" s="1"/>
  <c r="D87" i="40"/>
  <c r="D88" i="40"/>
  <c r="B89" i="40"/>
  <c r="D89" i="40" s="1"/>
  <c r="B90" i="40"/>
  <c r="D90" i="40" s="1"/>
  <c r="B91" i="40"/>
  <c r="D91" i="40" s="1"/>
  <c r="B92" i="40"/>
  <c r="D92" i="40" s="1"/>
  <c r="B93" i="40"/>
  <c r="D93" i="40" s="1"/>
  <c r="B94" i="40"/>
  <c r="D94" i="40" s="1"/>
  <c r="B95" i="40"/>
  <c r="D95" i="40" s="1"/>
  <c r="B96" i="40"/>
  <c r="D96" i="40" s="1"/>
  <c r="B97" i="40"/>
  <c r="D97" i="40" s="1"/>
  <c r="B98" i="40"/>
  <c r="D98" i="40" s="1"/>
  <c r="B99" i="40"/>
  <c r="D99" i="40" s="1"/>
  <c r="B100" i="40"/>
  <c r="D100" i="40" s="1"/>
  <c r="AP61" i="1"/>
  <c r="AP62" i="1"/>
  <c r="AP63" i="1"/>
  <c r="AP64" i="1"/>
  <c r="AP66" i="1"/>
  <c r="AP67" i="1"/>
  <c r="AP68" i="1"/>
  <c r="AP69" i="1"/>
  <c r="AP70" i="1"/>
  <c r="AP71" i="1"/>
  <c r="AP72" i="1"/>
  <c r="AP73" i="1"/>
  <c r="AP75" i="1"/>
  <c r="AP94" i="1"/>
  <c r="AQ94" i="1" s="1"/>
  <c r="AP95" i="1"/>
  <c r="AQ95" i="1" s="1"/>
  <c r="AP96" i="1"/>
  <c r="AP97" i="1"/>
  <c r="AP98" i="1"/>
  <c r="AP99" i="1"/>
  <c r="AP100" i="1"/>
  <c r="AP101" i="1"/>
  <c r="AP102" i="1"/>
  <c r="AP103" i="1"/>
  <c r="AP104" i="1"/>
  <c r="Q50" i="35" l="1"/>
  <c r="Q49" i="35"/>
  <c r="G11" i="7"/>
  <c r="Q11" i="7" s="1"/>
  <c r="G8" i="7"/>
  <c r="Q8" i="7" s="1"/>
  <c r="G10" i="7"/>
  <c r="Q10" i="7" s="1"/>
  <c r="G14" i="7"/>
  <c r="Q14" i="7" s="1"/>
  <c r="G15" i="7"/>
  <c r="Q15" i="7" s="1"/>
  <c r="Q9" i="7"/>
  <c r="G13" i="7"/>
  <c r="Q13" i="7" s="1"/>
  <c r="G12" i="7"/>
  <c r="Q12" i="7" s="1"/>
  <c r="Q73" i="2"/>
  <c r="Q70" i="2"/>
  <c r="Q66" i="2"/>
  <c r="Q69" i="2"/>
  <c r="Q72" i="2"/>
  <c r="Q67" i="2"/>
  <c r="G40" i="40"/>
  <c r="Q40" i="40" s="1"/>
  <c r="Q9" i="4"/>
  <c r="G50" i="40"/>
  <c r="Q50" i="40" s="1"/>
  <c r="G49" i="40"/>
  <c r="Q49" i="40" s="1"/>
  <c r="AS49" i="40"/>
  <c r="G41" i="40"/>
  <c r="Q41" i="40" s="1"/>
  <c r="G48" i="40"/>
  <c r="Q48" i="40" s="1"/>
  <c r="AS48" i="40"/>
  <c r="G46" i="40"/>
  <c r="Q46" i="40" s="1"/>
  <c r="AS46" i="40"/>
  <c r="G45" i="40"/>
  <c r="Q45" i="40" s="1"/>
  <c r="AS45" i="40"/>
  <c r="G44" i="40"/>
  <c r="Q44" i="40" s="1"/>
  <c r="G39" i="40"/>
  <c r="Q39" i="40" s="1"/>
  <c r="G13" i="4"/>
  <c r="Q13" i="4" s="1"/>
  <c r="G15" i="4"/>
  <c r="Q15" i="4" s="1"/>
  <c r="G12" i="4"/>
  <c r="Q12" i="4" s="1"/>
  <c r="G15" i="40"/>
  <c r="Q15" i="40" s="1"/>
  <c r="G7" i="40"/>
  <c r="Q7" i="40" s="1"/>
  <c r="G6" i="40"/>
  <c r="Q6" i="40" s="1"/>
  <c r="G13" i="40"/>
  <c r="Q13" i="40" s="1"/>
  <c r="G12" i="40"/>
  <c r="Q12" i="40" s="1"/>
  <c r="G47" i="12"/>
  <c r="Q47" i="12" s="1"/>
  <c r="G48" i="12"/>
  <c r="Q48" i="12" s="1"/>
  <c r="G46" i="12"/>
  <c r="Q46" i="12" s="1"/>
  <c r="Q73" i="1"/>
  <c r="Q73" i="32" s="1"/>
  <c r="K77" i="1"/>
  <c r="K77" i="32" s="1"/>
  <c r="Q70" i="1"/>
  <c r="Q70" i="32" s="1"/>
  <c r="Q72" i="1"/>
  <c r="Q72" i="32" s="1"/>
  <c r="Q68" i="1"/>
  <c r="Q68" i="32" s="1"/>
  <c r="Q71" i="1"/>
  <c r="Q71" i="32" s="1"/>
  <c r="Q69" i="1"/>
  <c r="Q69" i="32" s="1"/>
  <c r="Q67" i="1"/>
  <c r="Q67" i="32" s="1"/>
  <c r="AQ75" i="1"/>
  <c r="AQ75" i="32" s="1"/>
  <c r="BC75" i="1"/>
  <c r="BC105" i="1" s="1"/>
  <c r="AS76" i="1"/>
  <c r="AP72" i="40"/>
  <c r="AQ72" i="40" s="1"/>
  <c r="AS72" i="40" s="1"/>
  <c r="AP60" i="40"/>
  <c r="AQ60" i="40" s="1"/>
  <c r="AP84" i="40"/>
  <c r="AQ84" i="40" s="1"/>
  <c r="AP80" i="40"/>
  <c r="AQ80" i="40" s="1"/>
  <c r="AP76" i="40"/>
  <c r="AQ76" i="40" s="1"/>
  <c r="AP68" i="40"/>
  <c r="AQ68" i="40" s="1"/>
  <c r="AS68" i="40" s="1"/>
  <c r="AP71" i="40"/>
  <c r="AQ71" i="40" s="1"/>
  <c r="AS71" i="40" s="1"/>
  <c r="AP67" i="40"/>
  <c r="AQ67" i="40" s="1"/>
  <c r="AS67" i="40" s="1"/>
  <c r="AP63" i="40"/>
  <c r="AQ63" i="40" s="1"/>
  <c r="AS63" i="40" s="1"/>
  <c r="AP83" i="40"/>
  <c r="AQ83" i="40" s="1"/>
  <c r="AP79" i="40"/>
  <c r="AQ79" i="40" s="1"/>
  <c r="AS79" i="40" s="1"/>
  <c r="AP75" i="40"/>
  <c r="AP74" i="40"/>
  <c r="AQ74" i="40" s="1"/>
  <c r="AP70" i="40"/>
  <c r="AQ70" i="40" s="1"/>
  <c r="AS70" i="40" s="1"/>
  <c r="AP66" i="40"/>
  <c r="AQ66" i="40" s="1"/>
  <c r="AS66" i="40" s="1"/>
  <c r="AP62" i="40"/>
  <c r="AQ62" i="40" s="1"/>
  <c r="AS62" i="40" s="1"/>
  <c r="AP82" i="40"/>
  <c r="AQ82" i="40" s="1"/>
  <c r="AP78" i="40"/>
  <c r="AQ78" i="40" s="1"/>
  <c r="AS78" i="40" s="1"/>
  <c r="AP73" i="40"/>
  <c r="AQ73" i="40" s="1"/>
  <c r="AS73" i="40" s="1"/>
  <c r="AP69" i="40"/>
  <c r="AQ69" i="40" s="1"/>
  <c r="AS69" i="40" s="1"/>
  <c r="AP65" i="40"/>
  <c r="AQ65" i="40" s="1"/>
  <c r="AP61" i="40"/>
  <c r="AQ61" i="40" s="1"/>
  <c r="AS61" i="40" s="1"/>
  <c r="AP64" i="40"/>
  <c r="AQ64" i="40" s="1"/>
  <c r="AS64" i="40" s="1"/>
  <c r="AP81" i="40"/>
  <c r="AQ81" i="40" s="1"/>
  <c r="AP77" i="40"/>
  <c r="AQ77" i="40" s="1"/>
  <c r="AS77" i="40" s="1"/>
  <c r="AS58" i="40"/>
  <c r="AS59" i="40"/>
  <c r="B6" i="33"/>
  <c r="D6" i="33" s="1"/>
  <c r="B7" i="33"/>
  <c r="D7" i="33" s="1"/>
  <c r="B8" i="33"/>
  <c r="D8" i="33" s="1"/>
  <c r="B9" i="33"/>
  <c r="D9" i="33" s="1"/>
  <c r="B10" i="33"/>
  <c r="D10" i="33" s="1"/>
  <c r="B11" i="33"/>
  <c r="D11" i="33" s="1"/>
  <c r="B12" i="33"/>
  <c r="D12" i="33" s="1"/>
  <c r="B13" i="33"/>
  <c r="D13" i="33" s="1"/>
  <c r="B14" i="33"/>
  <c r="D14" i="33" s="1"/>
  <c r="B15" i="33"/>
  <c r="D15" i="33" s="1"/>
  <c r="B16" i="33"/>
  <c r="D16" i="33" s="1"/>
  <c r="B17" i="33"/>
  <c r="D17" i="33" s="1"/>
  <c r="G17" i="33" s="1"/>
  <c r="Q17" i="33" s="1"/>
  <c r="B18" i="33"/>
  <c r="D18" i="33" s="1"/>
  <c r="G18" i="33" s="1"/>
  <c r="Q18" i="33" s="1"/>
  <c r="B19" i="33"/>
  <c r="D19" i="33" s="1"/>
  <c r="G19" i="33" s="1"/>
  <c r="Q19" i="33" s="1"/>
  <c r="B20" i="33"/>
  <c r="D20" i="33" s="1"/>
  <c r="G20" i="33" s="1"/>
  <c r="Q20" i="33" s="1"/>
  <c r="B21" i="33"/>
  <c r="D21" i="33" s="1"/>
  <c r="B22" i="33"/>
  <c r="D22" i="33" s="1"/>
  <c r="G22" i="33" s="1"/>
  <c r="Q22" i="33" s="1"/>
  <c r="B23" i="33"/>
  <c r="D23" i="33" s="1"/>
  <c r="G23" i="33" s="1"/>
  <c r="Q23" i="33" s="1"/>
  <c r="B24" i="33"/>
  <c r="D24" i="33" s="1"/>
  <c r="G24" i="33" s="1"/>
  <c r="Q24" i="33" s="1"/>
  <c r="B25" i="33"/>
  <c r="D25" i="33" s="1"/>
  <c r="G25" i="33" s="1"/>
  <c r="Q25" i="33" s="1"/>
  <c r="B26" i="33"/>
  <c r="D26" i="33" s="1"/>
  <c r="G26" i="33" s="1"/>
  <c r="Q26" i="33" s="1"/>
  <c r="B27" i="33"/>
  <c r="D27" i="33" s="1"/>
  <c r="G27" i="33" s="1"/>
  <c r="Q27" i="33" s="1"/>
  <c r="B28" i="33"/>
  <c r="D28" i="33" s="1"/>
  <c r="G28" i="33" s="1"/>
  <c r="Q28" i="33" s="1"/>
  <c r="B29" i="33"/>
  <c r="D29" i="33" s="1"/>
  <c r="G29" i="33" s="1"/>
  <c r="Q29" i="33" s="1"/>
  <c r="B30" i="33"/>
  <c r="D30" i="33" s="1"/>
  <c r="G30" i="33" s="1"/>
  <c r="Q30" i="33" s="1"/>
  <c r="B31" i="33"/>
  <c r="D31" i="33" s="1"/>
  <c r="G31" i="33" s="1"/>
  <c r="Q31" i="33" s="1"/>
  <c r="B32" i="33"/>
  <c r="D32" i="33" s="1"/>
  <c r="G32" i="33" s="1"/>
  <c r="Q32" i="33" s="1"/>
  <c r="B33" i="33"/>
  <c r="D33" i="33" s="1"/>
  <c r="G33" i="33" s="1"/>
  <c r="Q33" i="33" s="1"/>
  <c r="B34" i="33"/>
  <c r="D34" i="33" s="1"/>
  <c r="G34" i="33" s="1"/>
  <c r="Q34" i="33" s="1"/>
  <c r="B35" i="33"/>
  <c r="D35" i="33" s="1"/>
  <c r="G35" i="33" s="1"/>
  <c r="Q35" i="33" s="1"/>
  <c r="B36" i="33"/>
  <c r="D36" i="33" s="1"/>
  <c r="G36" i="33" s="1"/>
  <c r="Q36" i="33" s="1"/>
  <c r="B37" i="33"/>
  <c r="D37" i="33" s="1"/>
  <c r="G37" i="33" s="1"/>
  <c r="Q37" i="33" s="1"/>
  <c r="B38" i="33"/>
  <c r="D38" i="33" s="1"/>
  <c r="G38" i="33" s="1"/>
  <c r="Q38" i="33" s="1"/>
  <c r="B39" i="33"/>
  <c r="D39" i="33" s="1"/>
  <c r="G39" i="33" s="1"/>
  <c r="Q39" i="33" s="1"/>
  <c r="B40" i="33"/>
  <c r="D40" i="33" s="1"/>
  <c r="G40" i="33" s="1"/>
  <c r="Q40" i="33" s="1"/>
  <c r="B41" i="33"/>
  <c r="D41" i="33" s="1"/>
  <c r="G41" i="33" s="1"/>
  <c r="Q41" i="33" s="1"/>
  <c r="B42" i="33"/>
  <c r="D42" i="33" s="1"/>
  <c r="G42" i="33" s="1"/>
  <c r="Q42" i="33" s="1"/>
  <c r="B43" i="33"/>
  <c r="D43" i="33" s="1"/>
  <c r="G43" i="33" s="1"/>
  <c r="Q43" i="33" s="1"/>
  <c r="B44" i="33"/>
  <c r="D44" i="33" s="1"/>
  <c r="G44" i="33" s="1"/>
  <c r="Q44" i="33" s="1"/>
  <c r="B45" i="33"/>
  <c r="D45" i="33" s="1"/>
  <c r="G45" i="33" s="1"/>
  <c r="Q45" i="33" s="1"/>
  <c r="B46" i="33"/>
  <c r="D46" i="33" s="1"/>
  <c r="G46" i="33" s="1"/>
  <c r="Q46" i="33" s="1"/>
  <c r="B47" i="33"/>
  <c r="D47" i="33" s="1"/>
  <c r="G47" i="33" s="1"/>
  <c r="Q47" i="33" s="1"/>
  <c r="B48" i="33"/>
  <c r="D48" i="33" s="1"/>
  <c r="G48" i="33" s="1"/>
  <c r="Q48" i="33" s="1"/>
  <c r="B49" i="33"/>
  <c r="D49" i="33" s="1"/>
  <c r="G49" i="33" s="1"/>
  <c r="Q49" i="33" s="1"/>
  <c r="B50" i="33"/>
  <c r="D50" i="33" s="1"/>
  <c r="G50" i="33" s="1"/>
  <c r="Q50" i="33" s="1"/>
  <c r="B51" i="33"/>
  <c r="D51" i="33" s="1"/>
  <c r="G51" i="33" s="1"/>
  <c r="Q51" i="33" s="1"/>
  <c r="B52" i="33"/>
  <c r="D52" i="33" s="1"/>
  <c r="G52" i="33" s="1"/>
  <c r="Q52" i="33" s="1"/>
  <c r="B53" i="33"/>
  <c r="D53" i="33" s="1"/>
  <c r="G53" i="33" s="1"/>
  <c r="Q53" i="33" s="1"/>
  <c r="B54" i="33"/>
  <c r="D54" i="33" s="1"/>
  <c r="G54" i="33" s="1"/>
  <c r="Q54" i="33" s="1"/>
  <c r="B55" i="33"/>
  <c r="D55" i="33" s="1"/>
  <c r="G55" i="33" s="1"/>
  <c r="Q55" i="33" s="1"/>
  <c r="B56" i="33"/>
  <c r="D56" i="33" s="1"/>
  <c r="G56" i="33" s="1"/>
  <c r="Q56" i="33" s="1"/>
  <c r="B57" i="33"/>
  <c r="D57" i="33" s="1"/>
  <c r="G57" i="33" s="1"/>
  <c r="Q57" i="33" s="1"/>
  <c r="B58" i="33"/>
  <c r="D58" i="33" s="1"/>
  <c r="G58" i="33" s="1"/>
  <c r="Q58" i="33" s="1"/>
  <c r="B90" i="33"/>
  <c r="D90" i="33" s="1"/>
  <c r="B91" i="33"/>
  <c r="D91" i="33" s="1"/>
  <c r="B92" i="33"/>
  <c r="D92" i="33" s="1"/>
  <c r="B93" i="33"/>
  <c r="D93" i="33" s="1"/>
  <c r="B94" i="33"/>
  <c r="D94" i="33" s="1"/>
  <c r="B95" i="33"/>
  <c r="D95" i="33" s="1"/>
  <c r="B96" i="33"/>
  <c r="D96" i="33" s="1"/>
  <c r="B98" i="33"/>
  <c r="D98" i="33" s="1"/>
  <c r="B99" i="33"/>
  <c r="D99" i="33" s="1"/>
  <c r="B100" i="33"/>
  <c r="D100" i="33" s="1"/>
  <c r="B101" i="33"/>
  <c r="D101" i="33" s="1"/>
  <c r="B102" i="33"/>
  <c r="D102" i="33" s="1"/>
  <c r="B103" i="33"/>
  <c r="D103" i="33" s="1"/>
  <c r="B104" i="33"/>
  <c r="D104" i="33" s="1"/>
  <c r="A102" i="33"/>
  <c r="A103" i="33"/>
  <c r="A104" i="33"/>
  <c r="AN6" i="33"/>
  <c r="AP6" i="33" s="1"/>
  <c r="AQ6" i="33" s="1"/>
  <c r="AN7" i="33"/>
  <c r="AP7" i="33" s="1"/>
  <c r="AQ7" i="33" s="1"/>
  <c r="AN8" i="33"/>
  <c r="AP8" i="33" s="1"/>
  <c r="AQ8" i="33" s="1"/>
  <c r="AN9" i="33"/>
  <c r="AP9" i="33" s="1"/>
  <c r="AQ9" i="33" s="1"/>
  <c r="AN10" i="33"/>
  <c r="AP10" i="33" s="1"/>
  <c r="AQ10" i="33" s="1"/>
  <c r="AN11" i="33"/>
  <c r="AP11" i="33" s="1"/>
  <c r="AQ11" i="33" s="1"/>
  <c r="AN12" i="33"/>
  <c r="AP12" i="33" s="1"/>
  <c r="AQ12" i="33" s="1"/>
  <c r="AN13" i="33"/>
  <c r="AP13" i="33" s="1"/>
  <c r="AQ13" i="33" s="1"/>
  <c r="AN14" i="33"/>
  <c r="AP14" i="33" s="1"/>
  <c r="AQ14" i="33" s="1"/>
  <c r="AN15" i="33"/>
  <c r="AP15" i="33" s="1"/>
  <c r="AQ15" i="33" s="1"/>
  <c r="AN16" i="33"/>
  <c r="AP16" i="33" s="1"/>
  <c r="AQ16" i="33" s="1"/>
  <c r="AN17" i="33"/>
  <c r="AP17" i="33" s="1"/>
  <c r="AQ17" i="33" s="1"/>
  <c r="AN18" i="33"/>
  <c r="AP18" i="33" s="1"/>
  <c r="AQ18" i="33" s="1"/>
  <c r="AN19" i="33"/>
  <c r="AP19" i="33" s="1"/>
  <c r="AQ19" i="33" s="1"/>
  <c r="AN20" i="33"/>
  <c r="AP20" i="33" s="1"/>
  <c r="AQ20" i="33" s="1"/>
  <c r="AN21" i="33"/>
  <c r="AP21" i="33" s="1"/>
  <c r="AQ21" i="33" s="1"/>
  <c r="AN22" i="33"/>
  <c r="AP22" i="33" s="1"/>
  <c r="AQ22" i="33" s="1"/>
  <c r="AN23" i="33"/>
  <c r="AP23" i="33" s="1"/>
  <c r="AQ23" i="33" s="1"/>
  <c r="AN24" i="33"/>
  <c r="AP24" i="33" s="1"/>
  <c r="AQ24" i="33" s="1"/>
  <c r="AN25" i="33"/>
  <c r="AP25" i="33" s="1"/>
  <c r="AQ25" i="33" s="1"/>
  <c r="AN26" i="33"/>
  <c r="AP26" i="33" s="1"/>
  <c r="AQ26" i="33" s="1"/>
  <c r="AN27" i="33"/>
  <c r="AP27" i="33" s="1"/>
  <c r="AQ27" i="33" s="1"/>
  <c r="AN28" i="33"/>
  <c r="AP28" i="33" s="1"/>
  <c r="AQ28" i="33" s="1"/>
  <c r="AN29" i="33"/>
  <c r="AP29" i="33" s="1"/>
  <c r="AQ29" i="33" s="1"/>
  <c r="AN30" i="33"/>
  <c r="AP30" i="33" s="1"/>
  <c r="AQ30" i="33" s="1"/>
  <c r="AN31" i="33"/>
  <c r="AP31" i="33" s="1"/>
  <c r="AQ31" i="33" s="1"/>
  <c r="AN32" i="33"/>
  <c r="AP32" i="33" s="1"/>
  <c r="AQ32" i="33" s="1"/>
  <c r="AN33" i="33"/>
  <c r="AP33" i="33" s="1"/>
  <c r="AQ33" i="33" s="1"/>
  <c r="AN34" i="33"/>
  <c r="AP34" i="33" s="1"/>
  <c r="AQ34" i="33" s="1"/>
  <c r="AN35" i="33"/>
  <c r="AP35" i="33" s="1"/>
  <c r="AQ35" i="33" s="1"/>
  <c r="AN36" i="33"/>
  <c r="AP36" i="33" s="1"/>
  <c r="AQ36" i="33" s="1"/>
  <c r="AN37" i="33"/>
  <c r="AP37" i="33" s="1"/>
  <c r="AQ37" i="33" s="1"/>
  <c r="AN38" i="33"/>
  <c r="AP38" i="33" s="1"/>
  <c r="AQ38" i="33" s="1"/>
  <c r="AN39" i="33"/>
  <c r="AP39" i="33" s="1"/>
  <c r="AQ39" i="33" s="1"/>
  <c r="AN40" i="33"/>
  <c r="AP40" i="33" s="1"/>
  <c r="AQ40" i="33" s="1"/>
  <c r="AN41" i="33"/>
  <c r="AP41" i="33" s="1"/>
  <c r="AQ41" i="33" s="1"/>
  <c r="AN42" i="33"/>
  <c r="AP42" i="33" s="1"/>
  <c r="AQ42" i="33" s="1"/>
  <c r="AN43" i="33"/>
  <c r="AP43" i="33" s="1"/>
  <c r="AQ43" i="33" s="1"/>
  <c r="AN44" i="33"/>
  <c r="AP44" i="33" s="1"/>
  <c r="AQ44" i="33" s="1"/>
  <c r="AN45" i="33"/>
  <c r="AP45" i="33" s="1"/>
  <c r="AQ45" i="33" s="1"/>
  <c r="AN46" i="33"/>
  <c r="AP46" i="33" s="1"/>
  <c r="AQ46" i="33" s="1"/>
  <c r="AN47" i="33"/>
  <c r="AP47" i="33" s="1"/>
  <c r="AQ47" i="33" s="1"/>
  <c r="AN48" i="33"/>
  <c r="AP48" i="33" s="1"/>
  <c r="AQ48" i="33" s="1"/>
  <c r="AN49" i="33"/>
  <c r="AP49" i="33" s="1"/>
  <c r="AQ49" i="33" s="1"/>
  <c r="AN50" i="33"/>
  <c r="AP50" i="33" s="1"/>
  <c r="AQ50" i="33" s="1"/>
  <c r="AN51" i="33"/>
  <c r="AP51" i="33" s="1"/>
  <c r="AQ51" i="33" s="1"/>
  <c r="AN52" i="33"/>
  <c r="AP52" i="33" s="1"/>
  <c r="AQ52" i="33" s="1"/>
  <c r="AN53" i="33"/>
  <c r="AP53" i="33" s="1"/>
  <c r="AQ53" i="33" s="1"/>
  <c r="AN54" i="33"/>
  <c r="AP54" i="33" s="1"/>
  <c r="AQ54" i="33" s="1"/>
  <c r="AN55" i="33"/>
  <c r="AP55" i="33" s="1"/>
  <c r="AQ55" i="33" s="1"/>
  <c r="AN56" i="33"/>
  <c r="AP56" i="33" s="1"/>
  <c r="AQ56" i="33" s="1"/>
  <c r="AN57" i="33"/>
  <c r="AP57" i="33" s="1"/>
  <c r="AQ57" i="33" s="1"/>
  <c r="AN58" i="33"/>
  <c r="AP58" i="33" s="1"/>
  <c r="AQ58" i="33" s="1"/>
  <c r="AN59" i="33"/>
  <c r="AP59" i="33" s="1"/>
  <c r="AQ59" i="33" s="1"/>
  <c r="AN60" i="33"/>
  <c r="AP60" i="33" s="1"/>
  <c r="AQ60" i="33" s="1"/>
  <c r="AN61" i="33"/>
  <c r="AP61" i="33" s="1"/>
  <c r="AQ61" i="33" s="1"/>
  <c r="AN62" i="33"/>
  <c r="AP62" i="33" s="1"/>
  <c r="AQ62" i="33" s="1"/>
  <c r="AN63" i="33"/>
  <c r="AP63" i="33" s="1"/>
  <c r="AQ63" i="33" s="1"/>
  <c r="AN64" i="33"/>
  <c r="AP64" i="33" s="1"/>
  <c r="AQ64" i="33" s="1"/>
  <c r="AN65" i="33"/>
  <c r="AP65" i="33" s="1"/>
  <c r="AQ65" i="33" s="1"/>
  <c r="AN66" i="33"/>
  <c r="AP66" i="33" s="1"/>
  <c r="AQ66" i="33" s="1"/>
  <c r="AN67" i="33"/>
  <c r="AP67" i="33" s="1"/>
  <c r="AQ67" i="33" s="1"/>
  <c r="AN68" i="33"/>
  <c r="AP68" i="33" s="1"/>
  <c r="AQ68" i="33" s="1"/>
  <c r="AN69" i="33"/>
  <c r="AP69" i="33" s="1"/>
  <c r="AQ69" i="33" s="1"/>
  <c r="AN70" i="33"/>
  <c r="AP70" i="33" s="1"/>
  <c r="AQ70" i="33" s="1"/>
  <c r="AN71" i="33"/>
  <c r="AP71" i="33" s="1"/>
  <c r="AQ71" i="33" s="1"/>
  <c r="AN72" i="33"/>
  <c r="AP72" i="33" s="1"/>
  <c r="AQ72" i="33" s="1"/>
  <c r="AS72" i="33" s="1"/>
  <c r="AN73" i="33"/>
  <c r="AP73" i="33" s="1"/>
  <c r="AQ73" i="33" s="1"/>
  <c r="AN74" i="33"/>
  <c r="AP74" i="33" s="1"/>
  <c r="AQ74" i="33" s="1"/>
  <c r="BB74" i="33" s="1"/>
  <c r="AN75" i="33"/>
  <c r="AP75" i="33" s="1"/>
  <c r="AN76" i="33"/>
  <c r="AP76" i="33" s="1"/>
  <c r="AQ76" i="33" s="1"/>
  <c r="AN77" i="33"/>
  <c r="AP77" i="33" s="1"/>
  <c r="AQ77" i="33" s="1"/>
  <c r="AN78" i="33"/>
  <c r="AP78" i="33" s="1"/>
  <c r="AQ78" i="33" s="1"/>
  <c r="AN79" i="33"/>
  <c r="AP79" i="33" s="1"/>
  <c r="AQ79" i="33" s="1"/>
  <c r="AN80" i="33"/>
  <c r="AP80" i="33" s="1"/>
  <c r="AQ80" i="33" s="1"/>
  <c r="AN81" i="33"/>
  <c r="AP81" i="33" s="1"/>
  <c r="AQ81" i="33" s="1"/>
  <c r="AN82" i="33"/>
  <c r="AP82" i="33" s="1"/>
  <c r="AQ82" i="33" s="1"/>
  <c r="AN83" i="33"/>
  <c r="AP83" i="33" s="1"/>
  <c r="AQ83" i="33" s="1"/>
  <c r="AN84" i="33"/>
  <c r="AP84" i="33" s="1"/>
  <c r="AQ84" i="33" s="1"/>
  <c r="AN85" i="33"/>
  <c r="AP85" i="33" s="1"/>
  <c r="AQ85" i="33" s="1"/>
  <c r="AN86" i="33"/>
  <c r="AP86" i="33" s="1"/>
  <c r="AQ86" i="33" s="1"/>
  <c r="AN87" i="33"/>
  <c r="AP87" i="33" s="1"/>
  <c r="AQ87" i="33" s="1"/>
  <c r="AN88" i="33"/>
  <c r="AP88" i="33" s="1"/>
  <c r="AQ88" i="33" s="1"/>
  <c r="AN89" i="33"/>
  <c r="AP89" i="33" s="1"/>
  <c r="AQ89" i="33" s="1"/>
  <c r="AN90" i="33"/>
  <c r="AP90" i="33" s="1"/>
  <c r="AQ90" i="33" s="1"/>
  <c r="BB90" i="33" s="1"/>
  <c r="AN91" i="33"/>
  <c r="AP91" i="33" s="1"/>
  <c r="AQ91" i="33" s="1"/>
  <c r="AN92" i="33"/>
  <c r="AP92" i="33" s="1"/>
  <c r="AQ92" i="33" s="1"/>
  <c r="BB92" i="33" s="1"/>
  <c r="AN93" i="33"/>
  <c r="AP93" i="33" s="1"/>
  <c r="AQ93" i="33" s="1"/>
  <c r="AN94" i="33"/>
  <c r="AP94" i="33" s="1"/>
  <c r="AQ94" i="33" s="1"/>
  <c r="AN95" i="33"/>
  <c r="AP95" i="33" s="1"/>
  <c r="AQ95" i="33" s="1"/>
  <c r="AN96" i="33"/>
  <c r="AP96" i="33" s="1"/>
  <c r="AQ96" i="33" s="1"/>
  <c r="AN97" i="33"/>
  <c r="AP97" i="33" s="1"/>
  <c r="AQ97" i="33" s="1"/>
  <c r="AN98" i="33"/>
  <c r="AP98" i="33" s="1"/>
  <c r="AQ98" i="33" s="1"/>
  <c r="AN99" i="33"/>
  <c r="AP99" i="33" s="1"/>
  <c r="AQ99" i="33" s="1"/>
  <c r="AN100" i="33"/>
  <c r="AP100" i="33" s="1"/>
  <c r="AQ100" i="33" s="1"/>
  <c r="BB100" i="33" s="1"/>
  <c r="AN101" i="33"/>
  <c r="AP101" i="33" s="1"/>
  <c r="AQ101" i="33" s="1"/>
  <c r="BB101" i="33" s="1"/>
  <c r="AN102" i="33"/>
  <c r="AP102" i="33" s="1"/>
  <c r="AQ102" i="33" s="1"/>
  <c r="BB102" i="33" s="1"/>
  <c r="AN103" i="33"/>
  <c r="AP103" i="33" s="1"/>
  <c r="AQ103" i="33" s="1"/>
  <c r="BB103" i="33" s="1"/>
  <c r="AN104" i="33"/>
  <c r="AP104" i="33" s="1"/>
  <c r="AQ104" i="33" s="1"/>
  <c r="BB104" i="33" s="1"/>
  <c r="D87" i="30"/>
  <c r="D88" i="30"/>
  <c r="D89" i="30"/>
  <c r="D90" i="30"/>
  <c r="D92" i="30"/>
  <c r="D93" i="30"/>
  <c r="D94" i="30"/>
  <c r="D95" i="30"/>
  <c r="D96" i="30"/>
  <c r="D97" i="30"/>
  <c r="D98" i="30"/>
  <c r="D99" i="30"/>
  <c r="B100" i="30"/>
  <c r="D100" i="30" s="1"/>
  <c r="B101" i="30"/>
  <c r="D101" i="30" s="1"/>
  <c r="B102" i="30"/>
  <c r="D102" i="30" s="1"/>
  <c r="B103" i="30"/>
  <c r="D103" i="30" s="1"/>
  <c r="B104" i="30"/>
  <c r="D104" i="30" s="1"/>
  <c r="A100" i="30"/>
  <c r="A101" i="30"/>
  <c r="A102" i="30"/>
  <c r="A103" i="30"/>
  <c r="A104" i="30"/>
  <c r="AN6" i="30"/>
  <c r="AP6" i="30" s="1"/>
  <c r="AQ6" i="30" s="1"/>
  <c r="AN7" i="30"/>
  <c r="AP7" i="30" s="1"/>
  <c r="AQ7" i="30" s="1"/>
  <c r="AN8" i="30"/>
  <c r="AP8" i="30" s="1"/>
  <c r="AQ8" i="30" s="1"/>
  <c r="AN9" i="30"/>
  <c r="AP9" i="30" s="1"/>
  <c r="AQ9" i="30" s="1"/>
  <c r="AN10" i="30"/>
  <c r="AP10" i="30" s="1"/>
  <c r="AQ10" i="30" s="1"/>
  <c r="AN11" i="30"/>
  <c r="AP11" i="30" s="1"/>
  <c r="AQ11" i="30" s="1"/>
  <c r="AN12" i="30"/>
  <c r="AP12" i="30" s="1"/>
  <c r="AQ12" i="30" s="1"/>
  <c r="AN13" i="30"/>
  <c r="AP13" i="30" s="1"/>
  <c r="AQ13" i="30" s="1"/>
  <c r="AN14" i="30"/>
  <c r="AP14" i="30" s="1"/>
  <c r="AQ14" i="30" s="1"/>
  <c r="AN15" i="30"/>
  <c r="AP15" i="30" s="1"/>
  <c r="AQ15" i="30" s="1"/>
  <c r="AN16" i="30"/>
  <c r="AP16" i="30" s="1"/>
  <c r="AQ16" i="30" s="1"/>
  <c r="AN17" i="30"/>
  <c r="AP17" i="30" s="1"/>
  <c r="AQ17" i="30" s="1"/>
  <c r="AN18" i="30"/>
  <c r="AP18" i="30" s="1"/>
  <c r="AQ18" i="30" s="1"/>
  <c r="AN19" i="30"/>
  <c r="AP19" i="30" s="1"/>
  <c r="AQ19" i="30" s="1"/>
  <c r="AN20" i="30"/>
  <c r="AP20" i="30" s="1"/>
  <c r="AQ20" i="30" s="1"/>
  <c r="AN21" i="30"/>
  <c r="AP21" i="30" s="1"/>
  <c r="AQ21" i="30" s="1"/>
  <c r="AN22" i="30"/>
  <c r="AP22" i="30" s="1"/>
  <c r="AQ22" i="30" s="1"/>
  <c r="AN23" i="30"/>
  <c r="AP23" i="30" s="1"/>
  <c r="AQ23" i="30" s="1"/>
  <c r="AN24" i="30"/>
  <c r="AP24" i="30" s="1"/>
  <c r="AQ24" i="30" s="1"/>
  <c r="AN25" i="30"/>
  <c r="AP25" i="30" s="1"/>
  <c r="AQ25" i="30" s="1"/>
  <c r="AN26" i="30"/>
  <c r="AP26" i="30" s="1"/>
  <c r="AQ26" i="30" s="1"/>
  <c r="AN27" i="30"/>
  <c r="AP27" i="30" s="1"/>
  <c r="AQ27" i="30" s="1"/>
  <c r="AN28" i="30"/>
  <c r="AP28" i="30" s="1"/>
  <c r="AQ28" i="30" s="1"/>
  <c r="AN29" i="30"/>
  <c r="AP29" i="30" s="1"/>
  <c r="AQ29" i="30" s="1"/>
  <c r="AN30" i="30"/>
  <c r="AP30" i="30" s="1"/>
  <c r="AQ30" i="30" s="1"/>
  <c r="AN31" i="30"/>
  <c r="AP31" i="30" s="1"/>
  <c r="AQ31" i="30" s="1"/>
  <c r="AN32" i="30"/>
  <c r="AP32" i="30" s="1"/>
  <c r="AQ32" i="30" s="1"/>
  <c r="AN33" i="30"/>
  <c r="AP33" i="30" s="1"/>
  <c r="AQ33" i="30" s="1"/>
  <c r="AN34" i="30"/>
  <c r="AP34" i="30" s="1"/>
  <c r="AQ34" i="30" s="1"/>
  <c r="AN35" i="30"/>
  <c r="AP35" i="30" s="1"/>
  <c r="AQ35" i="30" s="1"/>
  <c r="AN36" i="30"/>
  <c r="AP36" i="30" s="1"/>
  <c r="AQ36" i="30" s="1"/>
  <c r="AN37" i="30"/>
  <c r="AP37" i="30" s="1"/>
  <c r="AQ37" i="30" s="1"/>
  <c r="AN38" i="30"/>
  <c r="AP38" i="30" s="1"/>
  <c r="AQ38" i="30" s="1"/>
  <c r="AN39" i="30"/>
  <c r="AP39" i="30" s="1"/>
  <c r="AQ39" i="30" s="1"/>
  <c r="AN40" i="30"/>
  <c r="AP40" i="30" s="1"/>
  <c r="AQ40" i="30" s="1"/>
  <c r="AN41" i="30"/>
  <c r="AP41" i="30" s="1"/>
  <c r="AQ41" i="30" s="1"/>
  <c r="AN42" i="30"/>
  <c r="AP42" i="30" s="1"/>
  <c r="AQ42" i="30" s="1"/>
  <c r="AN43" i="30"/>
  <c r="AP43" i="30" s="1"/>
  <c r="AQ43" i="30" s="1"/>
  <c r="AN44" i="30"/>
  <c r="AP44" i="30" s="1"/>
  <c r="AQ44" i="30" s="1"/>
  <c r="AN45" i="30"/>
  <c r="AP45" i="30" s="1"/>
  <c r="AQ45" i="30" s="1"/>
  <c r="AN46" i="30"/>
  <c r="AP46" i="30" s="1"/>
  <c r="AQ46" i="30" s="1"/>
  <c r="AN47" i="30"/>
  <c r="AP47" i="30" s="1"/>
  <c r="AQ47" i="30" s="1"/>
  <c r="AN48" i="30"/>
  <c r="AP48" i="30" s="1"/>
  <c r="AQ48" i="30" s="1"/>
  <c r="AN49" i="30"/>
  <c r="AP49" i="30" s="1"/>
  <c r="AQ49" i="30" s="1"/>
  <c r="AN50" i="30"/>
  <c r="AP50" i="30" s="1"/>
  <c r="AQ50" i="30" s="1"/>
  <c r="AN51" i="30"/>
  <c r="AP51" i="30" s="1"/>
  <c r="AQ51" i="30" s="1"/>
  <c r="AN52" i="30"/>
  <c r="AP52" i="30" s="1"/>
  <c r="AQ52" i="30" s="1"/>
  <c r="AN53" i="30"/>
  <c r="AP53" i="30" s="1"/>
  <c r="AQ53" i="30" s="1"/>
  <c r="AN54" i="30"/>
  <c r="AP54" i="30" s="1"/>
  <c r="AQ54" i="30" s="1"/>
  <c r="AN55" i="30"/>
  <c r="AP55" i="30" s="1"/>
  <c r="AQ55" i="30" s="1"/>
  <c r="AN56" i="30"/>
  <c r="AP56" i="30" s="1"/>
  <c r="AQ56" i="30" s="1"/>
  <c r="AN57" i="30"/>
  <c r="AP57" i="30" s="1"/>
  <c r="AQ57" i="30" s="1"/>
  <c r="AN58" i="30"/>
  <c r="AP58" i="30" s="1"/>
  <c r="AQ58" i="30" s="1"/>
  <c r="AN59" i="30"/>
  <c r="AP59" i="30" s="1"/>
  <c r="AQ59" i="30" s="1"/>
  <c r="AN60" i="30"/>
  <c r="AP60" i="30" s="1"/>
  <c r="AQ60" i="30" s="1"/>
  <c r="AN61" i="30"/>
  <c r="AP61" i="30" s="1"/>
  <c r="AQ61" i="30" s="1"/>
  <c r="AN62" i="30"/>
  <c r="AP62" i="30" s="1"/>
  <c r="AQ62" i="30" s="1"/>
  <c r="AN63" i="30"/>
  <c r="AP63" i="30" s="1"/>
  <c r="AQ63" i="30" s="1"/>
  <c r="AN64" i="30"/>
  <c r="AP64" i="30" s="1"/>
  <c r="AQ64" i="30" s="1"/>
  <c r="AN65" i="30"/>
  <c r="AP65" i="30" s="1"/>
  <c r="AQ65" i="30" s="1"/>
  <c r="AN66" i="30"/>
  <c r="AP66" i="30" s="1"/>
  <c r="AQ66" i="30" s="1"/>
  <c r="AN67" i="30"/>
  <c r="AP67" i="30" s="1"/>
  <c r="AQ67" i="30" s="1"/>
  <c r="AN68" i="30"/>
  <c r="AP68" i="30" s="1"/>
  <c r="AQ68" i="30" s="1"/>
  <c r="AS68" i="30" s="1"/>
  <c r="AN69" i="30"/>
  <c r="AP69" i="30" s="1"/>
  <c r="AQ69" i="30" s="1"/>
  <c r="AS69" i="30" s="1"/>
  <c r="AN70" i="30"/>
  <c r="AP70" i="30" s="1"/>
  <c r="AQ70" i="30" s="1"/>
  <c r="AN71" i="30"/>
  <c r="AP71" i="30" s="1"/>
  <c r="AQ71" i="30" s="1"/>
  <c r="AN72" i="30"/>
  <c r="AP72" i="30" s="1"/>
  <c r="AQ72" i="30" s="1"/>
  <c r="AN73" i="30"/>
  <c r="AP73" i="30" s="1"/>
  <c r="AQ73" i="30" s="1"/>
  <c r="AS73" i="30" s="1"/>
  <c r="AN74" i="30"/>
  <c r="AP74" i="30" s="1"/>
  <c r="AQ74" i="30" s="1"/>
  <c r="BB74" i="30" s="1"/>
  <c r="AN75" i="30"/>
  <c r="AP75" i="30" s="1"/>
  <c r="AN76" i="30"/>
  <c r="AP76" i="30" s="1"/>
  <c r="AQ76" i="30" s="1"/>
  <c r="AN77" i="30"/>
  <c r="AP77" i="30" s="1"/>
  <c r="AQ77" i="30" s="1"/>
  <c r="AN78" i="30"/>
  <c r="AP78" i="30" s="1"/>
  <c r="AQ78" i="30" s="1"/>
  <c r="AN79" i="30"/>
  <c r="AP79" i="30" s="1"/>
  <c r="AQ79" i="30" s="1"/>
  <c r="AN80" i="30"/>
  <c r="AP80" i="30" s="1"/>
  <c r="AQ80" i="30" s="1"/>
  <c r="AS80" i="30" s="1"/>
  <c r="AN81" i="30"/>
  <c r="AP81" i="30" s="1"/>
  <c r="AQ81" i="30" s="1"/>
  <c r="AN82" i="30"/>
  <c r="AP82" i="30" s="1"/>
  <c r="AQ82" i="30" s="1"/>
  <c r="AN83" i="30"/>
  <c r="AP83" i="30" s="1"/>
  <c r="AQ83" i="30" s="1"/>
  <c r="AS83" i="30" s="1"/>
  <c r="AN84" i="30"/>
  <c r="AP84" i="30" s="1"/>
  <c r="AQ84" i="30" s="1"/>
  <c r="AS84" i="30" s="1"/>
  <c r="AN85" i="30"/>
  <c r="AP85" i="30" s="1"/>
  <c r="AQ85" i="30" s="1"/>
  <c r="AS85" i="30" s="1"/>
  <c r="AN86" i="30"/>
  <c r="AP86" i="30" s="1"/>
  <c r="AQ86" i="30" s="1"/>
  <c r="AN87" i="30"/>
  <c r="AP87" i="30" s="1"/>
  <c r="AQ87" i="30" s="1"/>
  <c r="AN88" i="30"/>
  <c r="AP88" i="30" s="1"/>
  <c r="AQ88" i="30" s="1"/>
  <c r="AN89" i="30"/>
  <c r="AP89" i="30" s="1"/>
  <c r="AQ89" i="30" s="1"/>
  <c r="AN90" i="30"/>
  <c r="AP90" i="30" s="1"/>
  <c r="AQ90" i="30" s="1"/>
  <c r="BB90" i="30" s="1"/>
  <c r="AN91" i="30"/>
  <c r="AP91" i="30" s="1"/>
  <c r="AQ91" i="30" s="1"/>
  <c r="AN92" i="30"/>
  <c r="AP92" i="30" s="1"/>
  <c r="AQ92" i="30" s="1"/>
  <c r="BB92" i="30" s="1"/>
  <c r="AN93" i="30"/>
  <c r="AP93" i="30" s="1"/>
  <c r="AQ93" i="30" s="1"/>
  <c r="AN94" i="30"/>
  <c r="AP94" i="30" s="1"/>
  <c r="AQ94" i="30" s="1"/>
  <c r="AQ94" i="32" s="1"/>
  <c r="AN95" i="30"/>
  <c r="AP95" i="30" s="1"/>
  <c r="AQ95" i="30" s="1"/>
  <c r="AQ95" i="32" s="1"/>
  <c r="AN96" i="30"/>
  <c r="AP96" i="30" s="1"/>
  <c r="AQ96" i="30" s="1"/>
  <c r="AN97" i="30"/>
  <c r="AP97" i="30" s="1"/>
  <c r="AQ97" i="30" s="1"/>
  <c r="AN98" i="30"/>
  <c r="AP98" i="30" s="1"/>
  <c r="AQ98" i="30" s="1"/>
  <c r="AN99" i="30"/>
  <c r="AP99" i="30" s="1"/>
  <c r="AQ99" i="30" s="1"/>
  <c r="AN100" i="30"/>
  <c r="AP100" i="30" s="1"/>
  <c r="AQ100" i="30" s="1"/>
  <c r="AN101" i="30"/>
  <c r="AP101" i="30" s="1"/>
  <c r="AQ101" i="30" s="1"/>
  <c r="AN102" i="30"/>
  <c r="AP102" i="30" s="1"/>
  <c r="AQ102" i="30" s="1"/>
  <c r="BB102" i="30" s="1"/>
  <c r="AN103" i="30"/>
  <c r="AP103" i="30" s="1"/>
  <c r="AQ103" i="30" s="1"/>
  <c r="BB103" i="30" s="1"/>
  <c r="AN104" i="30"/>
  <c r="AP104" i="30" s="1"/>
  <c r="AQ104" i="30" s="1"/>
  <c r="BB104" i="30" s="1"/>
  <c r="AN6" i="29"/>
  <c r="AP6" i="29" s="1"/>
  <c r="AQ6" i="29" s="1"/>
  <c r="AN7" i="29"/>
  <c r="AP7" i="29" s="1"/>
  <c r="AQ7" i="29" s="1"/>
  <c r="AN8" i="29"/>
  <c r="AP8" i="29" s="1"/>
  <c r="AQ8" i="29" s="1"/>
  <c r="AN9" i="29"/>
  <c r="AP9" i="29" s="1"/>
  <c r="AQ9" i="29" s="1"/>
  <c r="AN10" i="29"/>
  <c r="AP10" i="29" s="1"/>
  <c r="AQ10" i="29" s="1"/>
  <c r="AN11" i="29"/>
  <c r="AP11" i="29" s="1"/>
  <c r="AQ11" i="29" s="1"/>
  <c r="AN12" i="29"/>
  <c r="AP12" i="29" s="1"/>
  <c r="AQ12" i="29" s="1"/>
  <c r="AN13" i="29"/>
  <c r="AP13" i="29" s="1"/>
  <c r="AQ13" i="29" s="1"/>
  <c r="AN14" i="29"/>
  <c r="AP14" i="29" s="1"/>
  <c r="AQ14" i="29" s="1"/>
  <c r="AN15" i="29"/>
  <c r="AP15" i="29" s="1"/>
  <c r="AQ15" i="29" s="1"/>
  <c r="AN16" i="29"/>
  <c r="AP16" i="29" s="1"/>
  <c r="AQ16" i="29" s="1"/>
  <c r="AN17" i="29"/>
  <c r="AP17" i="29" s="1"/>
  <c r="AQ17" i="29" s="1"/>
  <c r="AN18" i="29"/>
  <c r="AP18" i="29" s="1"/>
  <c r="AQ18" i="29" s="1"/>
  <c r="AN19" i="29"/>
  <c r="AP19" i="29" s="1"/>
  <c r="AQ19" i="29" s="1"/>
  <c r="AN20" i="29"/>
  <c r="AP20" i="29" s="1"/>
  <c r="AQ20" i="29" s="1"/>
  <c r="AN21" i="29"/>
  <c r="AP21" i="29" s="1"/>
  <c r="AQ21" i="29" s="1"/>
  <c r="AN22" i="29"/>
  <c r="AP22" i="29" s="1"/>
  <c r="AQ22" i="29" s="1"/>
  <c r="AN23" i="29"/>
  <c r="AP23" i="29" s="1"/>
  <c r="AQ23" i="29" s="1"/>
  <c r="AN24" i="29"/>
  <c r="AP24" i="29" s="1"/>
  <c r="AQ24" i="29" s="1"/>
  <c r="AN25" i="29"/>
  <c r="AP25" i="29" s="1"/>
  <c r="AQ25" i="29" s="1"/>
  <c r="AN26" i="29"/>
  <c r="AP26" i="29" s="1"/>
  <c r="AQ26" i="29" s="1"/>
  <c r="AN27" i="29"/>
  <c r="AP27" i="29" s="1"/>
  <c r="AQ27" i="29" s="1"/>
  <c r="AN28" i="29"/>
  <c r="AP28" i="29" s="1"/>
  <c r="AQ28" i="29" s="1"/>
  <c r="AN29" i="29"/>
  <c r="AP29" i="29" s="1"/>
  <c r="AQ29" i="29" s="1"/>
  <c r="AN30" i="29"/>
  <c r="AP30" i="29" s="1"/>
  <c r="AQ30" i="29" s="1"/>
  <c r="AN31" i="29"/>
  <c r="AP31" i="29" s="1"/>
  <c r="AQ31" i="29" s="1"/>
  <c r="AN32" i="29"/>
  <c r="AP32" i="29" s="1"/>
  <c r="AQ32" i="29" s="1"/>
  <c r="AN33" i="29"/>
  <c r="AP33" i="29" s="1"/>
  <c r="AQ33" i="29" s="1"/>
  <c r="AN34" i="29"/>
  <c r="AP34" i="29" s="1"/>
  <c r="AQ34" i="29" s="1"/>
  <c r="AN35" i="29"/>
  <c r="AP35" i="29" s="1"/>
  <c r="AQ35" i="29" s="1"/>
  <c r="AN36" i="29"/>
  <c r="AP36" i="29" s="1"/>
  <c r="AQ36" i="29" s="1"/>
  <c r="AN37" i="29"/>
  <c r="AP37" i="29" s="1"/>
  <c r="AQ37" i="29" s="1"/>
  <c r="AN38" i="29"/>
  <c r="AP38" i="29" s="1"/>
  <c r="AQ38" i="29" s="1"/>
  <c r="AN39" i="29"/>
  <c r="AP39" i="29" s="1"/>
  <c r="AQ39" i="29" s="1"/>
  <c r="AN40" i="29"/>
  <c r="AP40" i="29" s="1"/>
  <c r="AQ40" i="29" s="1"/>
  <c r="AN41" i="29"/>
  <c r="AP41" i="29" s="1"/>
  <c r="AQ41" i="29" s="1"/>
  <c r="AN42" i="29"/>
  <c r="AP42" i="29" s="1"/>
  <c r="AQ42" i="29" s="1"/>
  <c r="AN43" i="29"/>
  <c r="AP43" i="29" s="1"/>
  <c r="AQ43" i="29" s="1"/>
  <c r="AN44" i="29"/>
  <c r="AP44" i="29" s="1"/>
  <c r="AQ44" i="29" s="1"/>
  <c r="AN45" i="29"/>
  <c r="AP45" i="29" s="1"/>
  <c r="AQ45" i="29" s="1"/>
  <c r="AN46" i="29"/>
  <c r="AP46" i="29" s="1"/>
  <c r="AQ46" i="29" s="1"/>
  <c r="AN47" i="29"/>
  <c r="AP47" i="29" s="1"/>
  <c r="AQ47" i="29" s="1"/>
  <c r="AN48" i="29"/>
  <c r="AP48" i="29" s="1"/>
  <c r="AQ48" i="29" s="1"/>
  <c r="AN49" i="29"/>
  <c r="AP49" i="29" s="1"/>
  <c r="AQ49" i="29" s="1"/>
  <c r="AN50" i="29"/>
  <c r="AP50" i="29" s="1"/>
  <c r="AQ50" i="29" s="1"/>
  <c r="AN51" i="29"/>
  <c r="AP51" i="29" s="1"/>
  <c r="AQ51" i="29" s="1"/>
  <c r="AN52" i="29"/>
  <c r="AP52" i="29" s="1"/>
  <c r="AQ52" i="29" s="1"/>
  <c r="AN53" i="29"/>
  <c r="AP53" i="29" s="1"/>
  <c r="AQ53" i="29" s="1"/>
  <c r="AN54" i="29"/>
  <c r="AP54" i="29" s="1"/>
  <c r="AQ54" i="29" s="1"/>
  <c r="AN55" i="29"/>
  <c r="AP55" i="29" s="1"/>
  <c r="AQ55" i="29" s="1"/>
  <c r="AN56" i="29"/>
  <c r="AP56" i="29" s="1"/>
  <c r="AQ56" i="29" s="1"/>
  <c r="AN57" i="29"/>
  <c r="AP57" i="29" s="1"/>
  <c r="AQ57" i="29" s="1"/>
  <c r="AN58" i="29"/>
  <c r="AP58" i="29" s="1"/>
  <c r="AQ58" i="29" s="1"/>
  <c r="AN59" i="29"/>
  <c r="AP59" i="29" s="1"/>
  <c r="AQ59" i="29" s="1"/>
  <c r="AN60" i="29"/>
  <c r="AP60" i="29" s="1"/>
  <c r="AQ60" i="29" s="1"/>
  <c r="AN61" i="29"/>
  <c r="AP61" i="29" s="1"/>
  <c r="AQ61" i="29" s="1"/>
  <c r="AN62" i="29"/>
  <c r="AP62" i="29" s="1"/>
  <c r="AQ62" i="29" s="1"/>
  <c r="AN63" i="29"/>
  <c r="AP63" i="29" s="1"/>
  <c r="AQ63" i="29" s="1"/>
  <c r="AN64" i="29"/>
  <c r="AP64" i="29" s="1"/>
  <c r="AQ64" i="29" s="1"/>
  <c r="AS64" i="29" s="1"/>
  <c r="AN65" i="29"/>
  <c r="AP65" i="29" s="1"/>
  <c r="AQ65" i="29" s="1"/>
  <c r="AN66" i="29"/>
  <c r="AP66" i="29" s="1"/>
  <c r="AQ66" i="29" s="1"/>
  <c r="AN67" i="29"/>
  <c r="AP67" i="29" s="1"/>
  <c r="AQ67" i="29" s="1"/>
  <c r="AS67" i="29" s="1"/>
  <c r="AN68" i="29"/>
  <c r="AP68" i="29" s="1"/>
  <c r="AQ68" i="29" s="1"/>
  <c r="AN69" i="29"/>
  <c r="AP69" i="29" s="1"/>
  <c r="AQ69" i="29" s="1"/>
  <c r="AN70" i="29"/>
  <c r="AP70" i="29" s="1"/>
  <c r="AQ70" i="29" s="1"/>
  <c r="AN71" i="29"/>
  <c r="AP71" i="29" s="1"/>
  <c r="AQ71" i="29" s="1"/>
  <c r="AN72" i="29"/>
  <c r="AP72" i="29" s="1"/>
  <c r="AQ72" i="29" s="1"/>
  <c r="AN73" i="29"/>
  <c r="AP73" i="29" s="1"/>
  <c r="AQ73" i="29" s="1"/>
  <c r="AS73" i="29" s="1"/>
  <c r="AN74" i="29"/>
  <c r="AP74" i="29" s="1"/>
  <c r="AQ74" i="29" s="1"/>
  <c r="BB74" i="29" s="1"/>
  <c r="AN75" i="29"/>
  <c r="AP75" i="29" s="1"/>
  <c r="AN76" i="29"/>
  <c r="AP76" i="29" s="1"/>
  <c r="AQ76" i="29" s="1"/>
  <c r="AN77" i="29"/>
  <c r="AP77" i="29" s="1"/>
  <c r="AQ77" i="29" s="1"/>
  <c r="AN78" i="29"/>
  <c r="AP78" i="29" s="1"/>
  <c r="AQ78" i="29" s="1"/>
  <c r="AN79" i="29"/>
  <c r="AP79" i="29" s="1"/>
  <c r="AQ79" i="29" s="1"/>
  <c r="AN80" i="29"/>
  <c r="AP80" i="29" s="1"/>
  <c r="AQ80" i="29" s="1"/>
  <c r="AS80" i="29" s="1"/>
  <c r="AN81" i="29"/>
  <c r="AP81" i="29" s="1"/>
  <c r="AQ81" i="29" s="1"/>
  <c r="AS81" i="29" s="1"/>
  <c r="AN82" i="29"/>
  <c r="AP82" i="29" s="1"/>
  <c r="AQ82" i="29" s="1"/>
  <c r="AS82" i="29" s="1"/>
  <c r="AN83" i="29"/>
  <c r="AP83" i="29" s="1"/>
  <c r="AQ83" i="29" s="1"/>
  <c r="AN84" i="29"/>
  <c r="AP84" i="29" s="1"/>
  <c r="AQ84" i="29" s="1"/>
  <c r="AN85" i="29"/>
  <c r="AP85" i="29" s="1"/>
  <c r="AQ85" i="29" s="1"/>
  <c r="AS85" i="29" s="1"/>
  <c r="AN86" i="29"/>
  <c r="AP86" i="29" s="1"/>
  <c r="AQ86" i="29" s="1"/>
  <c r="AN87" i="29"/>
  <c r="AP87" i="29" s="1"/>
  <c r="AQ87" i="29" s="1"/>
  <c r="AN88" i="29"/>
  <c r="AP88" i="29" s="1"/>
  <c r="AQ88" i="29" s="1"/>
  <c r="AN89" i="29"/>
  <c r="AP89" i="29" s="1"/>
  <c r="AQ89" i="29" s="1"/>
  <c r="AN90" i="29"/>
  <c r="AP90" i="29" s="1"/>
  <c r="AQ90" i="29" s="1"/>
  <c r="BB90" i="29" s="1"/>
  <c r="AN91" i="29"/>
  <c r="AP91" i="29" s="1"/>
  <c r="AQ91" i="29" s="1"/>
  <c r="AN92" i="29"/>
  <c r="AP92" i="29" s="1"/>
  <c r="AQ92" i="29" s="1"/>
  <c r="BB92" i="29" s="1"/>
  <c r="AN93" i="29"/>
  <c r="AP93" i="29" s="1"/>
  <c r="AQ93" i="29" s="1"/>
  <c r="AN94" i="29"/>
  <c r="AP94" i="29" s="1"/>
  <c r="AQ94" i="29" s="1"/>
  <c r="AN95" i="29"/>
  <c r="AP95" i="29" s="1"/>
  <c r="AQ95" i="29" s="1"/>
  <c r="AN96" i="29"/>
  <c r="AP96" i="29" s="1"/>
  <c r="AQ96" i="29" s="1"/>
  <c r="AN97" i="29"/>
  <c r="AP97" i="29" s="1"/>
  <c r="AQ97" i="29" s="1"/>
  <c r="AN98" i="29"/>
  <c r="AP98" i="29" s="1"/>
  <c r="AQ98" i="29" s="1"/>
  <c r="AN99" i="29"/>
  <c r="AP99" i="29" s="1"/>
  <c r="AQ99" i="29" s="1"/>
  <c r="AN100" i="29"/>
  <c r="AP100" i="29" s="1"/>
  <c r="AQ100" i="29" s="1"/>
  <c r="BB100" i="29" s="1"/>
  <c r="AN101" i="29"/>
  <c r="AP101" i="29" s="1"/>
  <c r="AQ101" i="29" s="1"/>
  <c r="BB101" i="29" s="1"/>
  <c r="AN102" i="29"/>
  <c r="AP102" i="29" s="1"/>
  <c r="AQ102" i="29" s="1"/>
  <c r="BB102" i="29" s="1"/>
  <c r="AN103" i="29"/>
  <c r="AP103" i="29" s="1"/>
  <c r="AQ103" i="29" s="1"/>
  <c r="BB103" i="29" s="1"/>
  <c r="AN104" i="29"/>
  <c r="AP104" i="29" s="1"/>
  <c r="AQ104" i="29" s="1"/>
  <c r="BB104" i="29" s="1"/>
  <c r="D6" i="29"/>
  <c r="D7" i="29"/>
  <c r="D8" i="29"/>
  <c r="D9" i="29"/>
  <c r="D10" i="29"/>
  <c r="D11" i="29"/>
  <c r="D12" i="29"/>
  <c r="D13" i="29"/>
  <c r="D14" i="29"/>
  <c r="D15" i="29"/>
  <c r="D16" i="29"/>
  <c r="D17" i="29"/>
  <c r="G17" i="29" s="1"/>
  <c r="Q17" i="29" s="1"/>
  <c r="D18" i="29"/>
  <c r="G18" i="29" s="1"/>
  <c r="Q18" i="29" s="1"/>
  <c r="D19" i="29"/>
  <c r="G19" i="29" s="1"/>
  <c r="Q19" i="29" s="1"/>
  <c r="D20" i="29"/>
  <c r="G20" i="29" s="1"/>
  <c r="Q20" i="29" s="1"/>
  <c r="D21" i="29"/>
  <c r="D22" i="29"/>
  <c r="G22" i="29" s="1"/>
  <c r="Q22" i="29" s="1"/>
  <c r="D23" i="29"/>
  <c r="G23" i="29" s="1"/>
  <c r="Q23" i="29" s="1"/>
  <c r="D24" i="29"/>
  <c r="G24" i="29" s="1"/>
  <c r="Q24" i="29" s="1"/>
  <c r="D25" i="29"/>
  <c r="G25" i="29" s="1"/>
  <c r="Q25" i="29" s="1"/>
  <c r="D26" i="29"/>
  <c r="G26" i="29" s="1"/>
  <c r="Q26" i="29" s="1"/>
  <c r="D27" i="29"/>
  <c r="G27" i="29" s="1"/>
  <c r="Q27" i="29" s="1"/>
  <c r="D28" i="29"/>
  <c r="G28" i="29" s="1"/>
  <c r="Q28" i="29" s="1"/>
  <c r="D29" i="29"/>
  <c r="G29" i="29" s="1"/>
  <c r="Q29" i="29" s="1"/>
  <c r="D30" i="29"/>
  <c r="G30" i="29" s="1"/>
  <c r="Q30" i="29" s="1"/>
  <c r="D31" i="29"/>
  <c r="G31" i="29" s="1"/>
  <c r="Q31" i="29" s="1"/>
  <c r="D32" i="29"/>
  <c r="G32" i="29" s="1"/>
  <c r="Q32" i="29" s="1"/>
  <c r="D33" i="29"/>
  <c r="G33" i="29" s="1"/>
  <c r="Q33" i="29" s="1"/>
  <c r="D34" i="29"/>
  <c r="G34" i="29" s="1"/>
  <c r="Q34" i="29" s="1"/>
  <c r="D35" i="29"/>
  <c r="G35" i="29" s="1"/>
  <c r="Q35" i="29" s="1"/>
  <c r="G36" i="29"/>
  <c r="Q36" i="29" s="1"/>
  <c r="D37" i="29"/>
  <c r="G37" i="29" s="1"/>
  <c r="Q37" i="29" s="1"/>
  <c r="D38" i="29"/>
  <c r="G38" i="29" s="1"/>
  <c r="Q38" i="29" s="1"/>
  <c r="D39" i="29"/>
  <c r="G39" i="29" s="1"/>
  <c r="Q39" i="29" s="1"/>
  <c r="D40" i="29"/>
  <c r="G40" i="29" s="1"/>
  <c r="Q40" i="29" s="1"/>
  <c r="D41" i="29"/>
  <c r="G41" i="29" s="1"/>
  <c r="Q41" i="29" s="1"/>
  <c r="D42" i="29"/>
  <c r="G42" i="29" s="1"/>
  <c r="Q42" i="29" s="1"/>
  <c r="D43" i="29"/>
  <c r="G43" i="29" s="1"/>
  <c r="Q43" i="29" s="1"/>
  <c r="D44" i="29"/>
  <c r="G44" i="29" s="1"/>
  <c r="Q44" i="29" s="1"/>
  <c r="D45" i="29"/>
  <c r="G45" i="29" s="1"/>
  <c r="Q45" i="29" s="1"/>
  <c r="D46" i="29"/>
  <c r="G46" i="29" s="1"/>
  <c r="Q46" i="29" s="1"/>
  <c r="D47" i="29"/>
  <c r="G47" i="29" s="1"/>
  <c r="Q47" i="29" s="1"/>
  <c r="D48" i="29"/>
  <c r="G48" i="29" s="1"/>
  <c r="Q48" i="29" s="1"/>
  <c r="D49" i="29"/>
  <c r="G49" i="29" s="1"/>
  <c r="Q49" i="29" s="1"/>
  <c r="D50" i="29"/>
  <c r="G50" i="29" s="1"/>
  <c r="Q50" i="29" s="1"/>
  <c r="D51" i="29"/>
  <c r="G51" i="29" s="1"/>
  <c r="Q51" i="29" s="1"/>
  <c r="D52" i="29"/>
  <c r="G52" i="29" s="1"/>
  <c r="Q52" i="29" s="1"/>
  <c r="D53" i="29"/>
  <c r="G53" i="29" s="1"/>
  <c r="Q53" i="29" s="1"/>
  <c r="D54" i="29"/>
  <c r="G54" i="29" s="1"/>
  <c r="Q54" i="29" s="1"/>
  <c r="D55" i="29"/>
  <c r="G55" i="29" s="1"/>
  <c r="Q55" i="29" s="1"/>
  <c r="D56" i="29"/>
  <c r="G56" i="29" s="1"/>
  <c r="Q56" i="29" s="1"/>
  <c r="D57" i="29"/>
  <c r="G57" i="29" s="1"/>
  <c r="Q57" i="29" s="1"/>
  <c r="D58" i="29"/>
  <c r="G58" i="29" s="1"/>
  <c r="Q58" i="29" s="1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A102" i="29"/>
  <c r="B102" i="29"/>
  <c r="D102" i="29" s="1"/>
  <c r="A103" i="29"/>
  <c r="B103" i="29"/>
  <c r="D103" i="29" s="1"/>
  <c r="A104" i="29"/>
  <c r="B104" i="29"/>
  <c r="D104" i="29" s="1"/>
  <c r="AN6" i="37"/>
  <c r="AP6" i="37" s="1"/>
  <c r="AQ6" i="37" s="1"/>
  <c r="AN7" i="37"/>
  <c r="AP7" i="37" s="1"/>
  <c r="AQ7" i="37" s="1"/>
  <c r="AN8" i="37"/>
  <c r="AP8" i="37" s="1"/>
  <c r="AQ8" i="37" s="1"/>
  <c r="AN9" i="37"/>
  <c r="AP9" i="37" s="1"/>
  <c r="AQ9" i="37" s="1"/>
  <c r="AN10" i="37"/>
  <c r="AP10" i="37" s="1"/>
  <c r="AQ10" i="37" s="1"/>
  <c r="AN11" i="37"/>
  <c r="AP11" i="37" s="1"/>
  <c r="AQ11" i="37" s="1"/>
  <c r="AN12" i="37"/>
  <c r="AP12" i="37" s="1"/>
  <c r="AQ12" i="37" s="1"/>
  <c r="AN13" i="37"/>
  <c r="AP13" i="37" s="1"/>
  <c r="AQ13" i="37" s="1"/>
  <c r="AN14" i="37"/>
  <c r="AP14" i="37" s="1"/>
  <c r="AQ14" i="37" s="1"/>
  <c r="AN15" i="37"/>
  <c r="AP15" i="37" s="1"/>
  <c r="AQ15" i="37" s="1"/>
  <c r="AN16" i="37"/>
  <c r="AP16" i="37" s="1"/>
  <c r="AQ16" i="37" s="1"/>
  <c r="AN17" i="37"/>
  <c r="AP17" i="37" s="1"/>
  <c r="AQ17" i="37" s="1"/>
  <c r="AN18" i="37"/>
  <c r="AP18" i="37" s="1"/>
  <c r="AQ18" i="37" s="1"/>
  <c r="AN19" i="37"/>
  <c r="AP19" i="37" s="1"/>
  <c r="AQ19" i="37" s="1"/>
  <c r="AN20" i="37"/>
  <c r="AP20" i="37" s="1"/>
  <c r="AQ20" i="37" s="1"/>
  <c r="AN21" i="37"/>
  <c r="AP21" i="37" s="1"/>
  <c r="AQ21" i="37" s="1"/>
  <c r="AN22" i="37"/>
  <c r="AP22" i="37" s="1"/>
  <c r="AQ22" i="37" s="1"/>
  <c r="AN23" i="37"/>
  <c r="AP23" i="37" s="1"/>
  <c r="AQ23" i="37" s="1"/>
  <c r="AN24" i="37"/>
  <c r="AP24" i="37" s="1"/>
  <c r="AQ24" i="37" s="1"/>
  <c r="AN25" i="37"/>
  <c r="AP25" i="37" s="1"/>
  <c r="AQ25" i="37" s="1"/>
  <c r="AN26" i="37"/>
  <c r="AP26" i="37" s="1"/>
  <c r="AQ26" i="37" s="1"/>
  <c r="AN27" i="37"/>
  <c r="AP27" i="37" s="1"/>
  <c r="AQ27" i="37" s="1"/>
  <c r="AN28" i="37"/>
  <c r="AP28" i="37" s="1"/>
  <c r="AQ28" i="37" s="1"/>
  <c r="AN29" i="37"/>
  <c r="AP29" i="37" s="1"/>
  <c r="AQ29" i="37" s="1"/>
  <c r="AN30" i="37"/>
  <c r="AP30" i="37" s="1"/>
  <c r="AQ30" i="37" s="1"/>
  <c r="AN31" i="37"/>
  <c r="AP31" i="37" s="1"/>
  <c r="AQ31" i="37" s="1"/>
  <c r="AN32" i="37"/>
  <c r="AP32" i="37" s="1"/>
  <c r="AQ32" i="37" s="1"/>
  <c r="AN33" i="37"/>
  <c r="AP33" i="37" s="1"/>
  <c r="AQ33" i="37" s="1"/>
  <c r="AN34" i="37"/>
  <c r="AP34" i="37" s="1"/>
  <c r="AQ34" i="37" s="1"/>
  <c r="AS34" i="37" s="1"/>
  <c r="AN35" i="37"/>
  <c r="AP35" i="37" s="1"/>
  <c r="AQ35" i="37" s="1"/>
  <c r="AN36" i="37"/>
  <c r="AP36" i="37" s="1"/>
  <c r="AQ36" i="37" s="1"/>
  <c r="AN37" i="37"/>
  <c r="AP37" i="37" s="1"/>
  <c r="AN38" i="37"/>
  <c r="AP38" i="37" s="1"/>
  <c r="AQ38" i="37" s="1"/>
  <c r="AN39" i="37"/>
  <c r="AP39" i="37" s="1"/>
  <c r="AQ39" i="37" s="1"/>
  <c r="AN40" i="37"/>
  <c r="AP40" i="37" s="1"/>
  <c r="AQ40" i="37" s="1"/>
  <c r="AN41" i="37"/>
  <c r="AP41" i="37" s="1"/>
  <c r="AQ41" i="37" s="1"/>
  <c r="AN42" i="37"/>
  <c r="AP42" i="37" s="1"/>
  <c r="AQ42" i="37" s="1"/>
  <c r="AN43" i="37"/>
  <c r="AP43" i="37" s="1"/>
  <c r="AQ43" i="37" s="1"/>
  <c r="AN44" i="37"/>
  <c r="AP44" i="37" s="1"/>
  <c r="AQ44" i="37" s="1"/>
  <c r="AN45" i="37"/>
  <c r="AP45" i="37" s="1"/>
  <c r="AQ45" i="37" s="1"/>
  <c r="AN46" i="37"/>
  <c r="AP46" i="37" s="1"/>
  <c r="AQ46" i="37" s="1"/>
  <c r="AN47" i="37"/>
  <c r="AP47" i="37" s="1"/>
  <c r="AQ47" i="37" s="1"/>
  <c r="AN48" i="37"/>
  <c r="AP48" i="37" s="1"/>
  <c r="AQ48" i="37" s="1"/>
  <c r="AN49" i="37"/>
  <c r="AP49" i="37" s="1"/>
  <c r="AQ49" i="37" s="1"/>
  <c r="AN50" i="37"/>
  <c r="AP50" i="37" s="1"/>
  <c r="AQ50" i="37" s="1"/>
  <c r="AN51" i="37"/>
  <c r="AP51" i="37" s="1"/>
  <c r="AQ51" i="37" s="1"/>
  <c r="AN52" i="37"/>
  <c r="AP52" i="37" s="1"/>
  <c r="AQ52" i="37" s="1"/>
  <c r="AN53" i="37"/>
  <c r="AP53" i="37" s="1"/>
  <c r="AQ53" i="37" s="1"/>
  <c r="AN54" i="37"/>
  <c r="AP54" i="37" s="1"/>
  <c r="AQ54" i="37" s="1"/>
  <c r="AN55" i="37"/>
  <c r="AP55" i="37" s="1"/>
  <c r="AQ55" i="37" s="1"/>
  <c r="AN56" i="37"/>
  <c r="AP56" i="37" s="1"/>
  <c r="AQ56" i="37" s="1"/>
  <c r="AN57" i="37"/>
  <c r="AP57" i="37" s="1"/>
  <c r="AQ57" i="37" s="1"/>
  <c r="AN58" i="37"/>
  <c r="AP58" i="37" s="1"/>
  <c r="AQ58" i="37" s="1"/>
  <c r="AN59" i="37"/>
  <c r="AP59" i="37" s="1"/>
  <c r="AQ59" i="37" s="1"/>
  <c r="AN60" i="37"/>
  <c r="AP60" i="37" s="1"/>
  <c r="AQ60" i="37" s="1"/>
  <c r="AS60" i="37" s="1"/>
  <c r="AN61" i="37"/>
  <c r="AP61" i="37" s="1"/>
  <c r="AQ61" i="37" s="1"/>
  <c r="AS61" i="37" s="1"/>
  <c r="AN62" i="37"/>
  <c r="AP62" i="37" s="1"/>
  <c r="AQ62" i="37" s="1"/>
  <c r="AN63" i="37"/>
  <c r="AP63" i="37" s="1"/>
  <c r="AQ63" i="37" s="1"/>
  <c r="AS63" i="37" s="1"/>
  <c r="AN64" i="37"/>
  <c r="AP64" i="37" s="1"/>
  <c r="AQ64" i="37" s="1"/>
  <c r="AS64" i="37" s="1"/>
  <c r="AN65" i="37"/>
  <c r="AP65" i="37" s="1"/>
  <c r="AQ65" i="37" s="1"/>
  <c r="AN66" i="37"/>
  <c r="AP66" i="37" s="1"/>
  <c r="AQ66" i="37" s="1"/>
  <c r="AN67" i="37"/>
  <c r="AP67" i="37" s="1"/>
  <c r="AQ67" i="37" s="1"/>
  <c r="AS67" i="37" s="1"/>
  <c r="AN68" i="37"/>
  <c r="AP68" i="37" s="1"/>
  <c r="AQ68" i="37" s="1"/>
  <c r="AS68" i="37" s="1"/>
  <c r="AN69" i="37"/>
  <c r="AP69" i="37" s="1"/>
  <c r="AQ69" i="37" s="1"/>
  <c r="AN70" i="37"/>
  <c r="AP70" i="37" s="1"/>
  <c r="AQ70" i="37" s="1"/>
  <c r="AN71" i="37"/>
  <c r="AP71" i="37" s="1"/>
  <c r="AQ71" i="37" s="1"/>
  <c r="AN72" i="37"/>
  <c r="AP72" i="37" s="1"/>
  <c r="AQ72" i="37" s="1"/>
  <c r="AS72" i="37" s="1"/>
  <c r="AN73" i="37"/>
  <c r="AP73" i="37" s="1"/>
  <c r="AQ73" i="37" s="1"/>
  <c r="AS73" i="37" s="1"/>
  <c r="AN74" i="37"/>
  <c r="AP74" i="37" s="1"/>
  <c r="AQ74" i="37" s="1"/>
  <c r="BB74" i="37" s="1"/>
  <c r="AN75" i="37"/>
  <c r="AP75" i="37" s="1"/>
  <c r="AN76" i="37"/>
  <c r="AP76" i="37" s="1"/>
  <c r="AQ76" i="37" s="1"/>
  <c r="AN77" i="37"/>
  <c r="AP77" i="37" s="1"/>
  <c r="AQ77" i="37" s="1"/>
  <c r="AN78" i="37"/>
  <c r="AP78" i="37" s="1"/>
  <c r="AQ78" i="37" s="1"/>
  <c r="AN79" i="37"/>
  <c r="AP79" i="37" s="1"/>
  <c r="AQ79" i="37" s="1"/>
  <c r="AN80" i="37"/>
  <c r="AP80" i="37" s="1"/>
  <c r="AQ80" i="37" s="1"/>
  <c r="AS80" i="37" s="1"/>
  <c r="AN81" i="37"/>
  <c r="AP81" i="37" s="1"/>
  <c r="AQ81" i="37" s="1"/>
  <c r="AN82" i="37"/>
  <c r="AP82" i="37" s="1"/>
  <c r="AQ82" i="37" s="1"/>
  <c r="AN83" i="37"/>
  <c r="AP83" i="37" s="1"/>
  <c r="AQ83" i="37" s="1"/>
  <c r="AN84" i="37"/>
  <c r="AP84" i="37" s="1"/>
  <c r="AQ84" i="37" s="1"/>
  <c r="AS84" i="37" s="1"/>
  <c r="AN85" i="37"/>
  <c r="AP85" i="37" s="1"/>
  <c r="AQ85" i="37" s="1"/>
  <c r="AS85" i="37" s="1"/>
  <c r="AN86" i="37"/>
  <c r="AP86" i="37" s="1"/>
  <c r="AQ86" i="37" s="1"/>
  <c r="AN87" i="37"/>
  <c r="AP87" i="37" s="1"/>
  <c r="AQ87" i="37" s="1"/>
  <c r="AN88" i="37"/>
  <c r="AP88" i="37" s="1"/>
  <c r="AQ88" i="37" s="1"/>
  <c r="AN89" i="37"/>
  <c r="AP89" i="37" s="1"/>
  <c r="AQ89" i="37" s="1"/>
  <c r="AN90" i="37"/>
  <c r="AP90" i="37" s="1"/>
  <c r="AQ90" i="37" s="1"/>
  <c r="AN91" i="37"/>
  <c r="AP91" i="37" s="1"/>
  <c r="AQ91" i="37" s="1"/>
  <c r="AN92" i="37"/>
  <c r="AP92" i="37" s="1"/>
  <c r="AQ92" i="37" s="1"/>
  <c r="BB92" i="37" s="1"/>
  <c r="AN93" i="37"/>
  <c r="AP93" i="37" s="1"/>
  <c r="AQ93" i="37" s="1"/>
  <c r="AN94" i="37"/>
  <c r="AP94" i="37" s="1"/>
  <c r="AQ94" i="37" s="1"/>
  <c r="AN95" i="37"/>
  <c r="AP95" i="37" s="1"/>
  <c r="AQ95" i="37" s="1"/>
  <c r="AN96" i="37"/>
  <c r="AP96" i="37" s="1"/>
  <c r="AQ96" i="37" s="1"/>
  <c r="AN97" i="37"/>
  <c r="AP97" i="37" s="1"/>
  <c r="AQ97" i="37" s="1"/>
  <c r="AN98" i="37"/>
  <c r="AP98" i="37" s="1"/>
  <c r="AQ98" i="37" s="1"/>
  <c r="AN99" i="37"/>
  <c r="AP99" i="37" s="1"/>
  <c r="AQ99" i="37" s="1"/>
  <c r="AN100" i="37"/>
  <c r="AP100" i="37" s="1"/>
  <c r="AQ100" i="37" s="1"/>
  <c r="BB100" i="37" s="1"/>
  <c r="AN101" i="37"/>
  <c r="AP101" i="37" s="1"/>
  <c r="AQ101" i="37" s="1"/>
  <c r="BB101" i="37" s="1"/>
  <c r="AN102" i="37"/>
  <c r="AP102" i="37" s="1"/>
  <c r="AQ102" i="37" s="1"/>
  <c r="BB102" i="37" s="1"/>
  <c r="AN103" i="37"/>
  <c r="AP103" i="37" s="1"/>
  <c r="AQ103" i="37" s="1"/>
  <c r="BB103" i="37" s="1"/>
  <c r="AN104" i="37"/>
  <c r="AP104" i="37" s="1"/>
  <c r="AQ104" i="37" s="1"/>
  <c r="BB104" i="37" s="1"/>
  <c r="D6" i="37"/>
  <c r="D7" i="37"/>
  <c r="D8" i="37"/>
  <c r="D9" i="37"/>
  <c r="D10" i="37"/>
  <c r="D11" i="37"/>
  <c r="D12" i="37"/>
  <c r="D13" i="37"/>
  <c r="D14" i="37"/>
  <c r="D15" i="37"/>
  <c r="D16" i="37"/>
  <c r="D17" i="37"/>
  <c r="G17" i="37" s="1"/>
  <c r="Q17" i="37" s="1"/>
  <c r="D18" i="37"/>
  <c r="G18" i="37" s="1"/>
  <c r="Q18" i="37" s="1"/>
  <c r="D19" i="37"/>
  <c r="G19" i="37" s="1"/>
  <c r="Q19" i="37" s="1"/>
  <c r="D20" i="37"/>
  <c r="G20" i="37" s="1"/>
  <c r="Q20" i="37" s="1"/>
  <c r="D21" i="37"/>
  <c r="D22" i="37"/>
  <c r="G22" i="37" s="1"/>
  <c r="Q22" i="37" s="1"/>
  <c r="D23" i="37"/>
  <c r="G23" i="37" s="1"/>
  <c r="Q23" i="37" s="1"/>
  <c r="D24" i="37"/>
  <c r="Q24" i="37" s="1"/>
  <c r="D25" i="37"/>
  <c r="G25" i="37" s="1"/>
  <c r="Q25" i="37" s="1"/>
  <c r="G26" i="37"/>
  <c r="Q26" i="37" s="1"/>
  <c r="D27" i="37"/>
  <c r="G27" i="37" s="1"/>
  <c r="Q27" i="37" s="1"/>
  <c r="D28" i="37"/>
  <c r="G28" i="37" s="1"/>
  <c r="Q28" i="37" s="1"/>
  <c r="D29" i="37"/>
  <c r="G29" i="37" s="1"/>
  <c r="Q29" i="37" s="1"/>
  <c r="D30" i="37"/>
  <c r="G30" i="37" s="1"/>
  <c r="Q30" i="37" s="1"/>
  <c r="D31" i="37"/>
  <c r="G31" i="37" s="1"/>
  <c r="Q31" i="37" s="1"/>
  <c r="D32" i="37"/>
  <c r="G32" i="37" s="1"/>
  <c r="Q32" i="37" s="1"/>
  <c r="D33" i="37"/>
  <c r="G33" i="37" s="1"/>
  <c r="Q33" i="37" s="1"/>
  <c r="D34" i="37"/>
  <c r="G34" i="37" s="1"/>
  <c r="Q34" i="37" s="1"/>
  <c r="D35" i="37"/>
  <c r="G35" i="37" s="1"/>
  <c r="Q35" i="37" s="1"/>
  <c r="G36" i="37"/>
  <c r="Q36" i="37" s="1"/>
  <c r="D37" i="37"/>
  <c r="G37" i="37" s="1"/>
  <c r="Q37" i="37" s="1"/>
  <c r="D38" i="37"/>
  <c r="G38" i="37" s="1"/>
  <c r="Q38" i="37" s="1"/>
  <c r="D39" i="37"/>
  <c r="G39" i="37" s="1"/>
  <c r="Q39" i="37" s="1"/>
  <c r="D40" i="37"/>
  <c r="G40" i="37" s="1"/>
  <c r="Q40" i="37" s="1"/>
  <c r="D41" i="37"/>
  <c r="G41" i="37" s="1"/>
  <c r="Q41" i="37" s="1"/>
  <c r="D42" i="37"/>
  <c r="G42" i="37" s="1"/>
  <c r="Q42" i="37" s="1"/>
  <c r="D43" i="37"/>
  <c r="G43" i="37" s="1"/>
  <c r="Q43" i="37" s="1"/>
  <c r="D44" i="37"/>
  <c r="G44" i="37" s="1"/>
  <c r="Q44" i="37" s="1"/>
  <c r="D45" i="37"/>
  <c r="G45" i="37" s="1"/>
  <c r="Q45" i="37" s="1"/>
  <c r="D46" i="37"/>
  <c r="G46" i="37" s="1"/>
  <c r="Q46" i="37" s="1"/>
  <c r="D47" i="37"/>
  <c r="G47" i="37" s="1"/>
  <c r="Q47" i="37" s="1"/>
  <c r="D48" i="37"/>
  <c r="G48" i="37" s="1"/>
  <c r="Q48" i="37" s="1"/>
  <c r="D49" i="37"/>
  <c r="G49" i="37" s="1"/>
  <c r="Q49" i="37" s="1"/>
  <c r="D50" i="37"/>
  <c r="G50" i="37" s="1"/>
  <c r="Q50" i="37" s="1"/>
  <c r="D51" i="37"/>
  <c r="G51" i="37" s="1"/>
  <c r="Q51" i="37" s="1"/>
  <c r="D52" i="37"/>
  <c r="G52" i="37" s="1"/>
  <c r="Q52" i="37" s="1"/>
  <c r="D53" i="37"/>
  <c r="G53" i="37" s="1"/>
  <c r="Q53" i="37" s="1"/>
  <c r="D54" i="37"/>
  <c r="G54" i="37" s="1"/>
  <c r="Q54" i="37" s="1"/>
  <c r="D55" i="37"/>
  <c r="G55" i="37" s="1"/>
  <c r="Q55" i="37" s="1"/>
  <c r="D56" i="37"/>
  <c r="G56" i="37" s="1"/>
  <c r="Q56" i="37" s="1"/>
  <c r="D57" i="37"/>
  <c r="G57" i="37" s="1"/>
  <c r="Q57" i="37" s="1"/>
  <c r="D58" i="37"/>
  <c r="G58" i="37" s="1"/>
  <c r="Q58" i="37" s="1"/>
  <c r="D59" i="37"/>
  <c r="G59" i="37" s="1"/>
  <c r="Q59" i="37" s="1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AN6" i="27"/>
  <c r="AP6" i="27" s="1"/>
  <c r="AQ6" i="27" s="1"/>
  <c r="AN7" i="27"/>
  <c r="AP7" i="27" s="1"/>
  <c r="AQ7" i="27" s="1"/>
  <c r="AN8" i="27"/>
  <c r="AP8" i="27" s="1"/>
  <c r="AQ8" i="27" s="1"/>
  <c r="AN9" i="27"/>
  <c r="AP9" i="27" s="1"/>
  <c r="AQ9" i="27" s="1"/>
  <c r="AN10" i="27"/>
  <c r="AP10" i="27" s="1"/>
  <c r="AQ10" i="27" s="1"/>
  <c r="AN11" i="27"/>
  <c r="AP11" i="27" s="1"/>
  <c r="AQ11" i="27" s="1"/>
  <c r="AN12" i="27"/>
  <c r="AP12" i="27" s="1"/>
  <c r="AQ12" i="27" s="1"/>
  <c r="AN13" i="27"/>
  <c r="AP13" i="27" s="1"/>
  <c r="AQ13" i="27" s="1"/>
  <c r="AN14" i="27"/>
  <c r="AP14" i="27" s="1"/>
  <c r="AQ14" i="27" s="1"/>
  <c r="AN15" i="27"/>
  <c r="AP15" i="27" s="1"/>
  <c r="AQ15" i="27" s="1"/>
  <c r="AN16" i="27"/>
  <c r="AP16" i="27" s="1"/>
  <c r="AQ16" i="27" s="1"/>
  <c r="AN17" i="27"/>
  <c r="AP17" i="27" s="1"/>
  <c r="AQ17" i="27" s="1"/>
  <c r="AN18" i="27"/>
  <c r="AP18" i="27" s="1"/>
  <c r="AQ18" i="27" s="1"/>
  <c r="AN19" i="27"/>
  <c r="AP19" i="27" s="1"/>
  <c r="AQ19" i="27" s="1"/>
  <c r="AN20" i="27"/>
  <c r="AP20" i="27" s="1"/>
  <c r="AQ20" i="27" s="1"/>
  <c r="AN21" i="27"/>
  <c r="AP21" i="27" s="1"/>
  <c r="AQ21" i="27" s="1"/>
  <c r="AN22" i="27"/>
  <c r="AP22" i="27" s="1"/>
  <c r="AQ22" i="27" s="1"/>
  <c r="AN23" i="27"/>
  <c r="AP23" i="27" s="1"/>
  <c r="AQ23" i="27" s="1"/>
  <c r="AN24" i="27"/>
  <c r="AP24" i="27" s="1"/>
  <c r="AQ24" i="27" s="1"/>
  <c r="AN25" i="27"/>
  <c r="AP25" i="27" s="1"/>
  <c r="AQ25" i="27" s="1"/>
  <c r="AN26" i="27"/>
  <c r="AP26" i="27" s="1"/>
  <c r="AQ26" i="27" s="1"/>
  <c r="AN27" i="27"/>
  <c r="AP27" i="27" s="1"/>
  <c r="AQ27" i="27" s="1"/>
  <c r="AN28" i="27"/>
  <c r="AP28" i="27" s="1"/>
  <c r="AQ28" i="27" s="1"/>
  <c r="AN29" i="27"/>
  <c r="AP29" i="27" s="1"/>
  <c r="AQ29" i="27" s="1"/>
  <c r="AN30" i="27"/>
  <c r="AP30" i="27" s="1"/>
  <c r="AQ30" i="27" s="1"/>
  <c r="AN31" i="27"/>
  <c r="AP31" i="27" s="1"/>
  <c r="AQ31" i="27" s="1"/>
  <c r="AN32" i="27"/>
  <c r="AP32" i="27" s="1"/>
  <c r="AQ32" i="27" s="1"/>
  <c r="AN33" i="27"/>
  <c r="AP33" i="27" s="1"/>
  <c r="AQ33" i="27" s="1"/>
  <c r="AN34" i="27"/>
  <c r="AP34" i="27" s="1"/>
  <c r="AQ34" i="27" s="1"/>
  <c r="AN35" i="27"/>
  <c r="AP35" i="27" s="1"/>
  <c r="AQ35" i="27" s="1"/>
  <c r="AN36" i="27"/>
  <c r="AP36" i="27" s="1"/>
  <c r="AQ36" i="27" s="1"/>
  <c r="AN37" i="27"/>
  <c r="AP37" i="27" s="1"/>
  <c r="AQ37" i="27" s="1"/>
  <c r="AN38" i="27"/>
  <c r="AP38" i="27" s="1"/>
  <c r="AQ38" i="27" s="1"/>
  <c r="AN39" i="27"/>
  <c r="AP39" i="27" s="1"/>
  <c r="AQ39" i="27" s="1"/>
  <c r="AN40" i="27"/>
  <c r="AP40" i="27" s="1"/>
  <c r="AQ40" i="27" s="1"/>
  <c r="AN41" i="27"/>
  <c r="AP41" i="27" s="1"/>
  <c r="AQ41" i="27" s="1"/>
  <c r="AN42" i="27"/>
  <c r="AP42" i="27" s="1"/>
  <c r="AQ42" i="27" s="1"/>
  <c r="AN43" i="27"/>
  <c r="AP43" i="27" s="1"/>
  <c r="AQ43" i="27" s="1"/>
  <c r="AN44" i="27"/>
  <c r="AP44" i="27" s="1"/>
  <c r="AQ44" i="27" s="1"/>
  <c r="AN45" i="27"/>
  <c r="AP45" i="27" s="1"/>
  <c r="AQ45" i="27" s="1"/>
  <c r="AN46" i="27"/>
  <c r="AP46" i="27" s="1"/>
  <c r="AQ46" i="27" s="1"/>
  <c r="AN47" i="27"/>
  <c r="AP47" i="27" s="1"/>
  <c r="AQ47" i="27" s="1"/>
  <c r="AN48" i="27"/>
  <c r="AP48" i="27" s="1"/>
  <c r="AQ48" i="27" s="1"/>
  <c r="AN49" i="27"/>
  <c r="AP49" i="27" s="1"/>
  <c r="AQ49" i="27" s="1"/>
  <c r="AN50" i="27"/>
  <c r="AP50" i="27" s="1"/>
  <c r="AQ50" i="27" s="1"/>
  <c r="AN51" i="27"/>
  <c r="AP51" i="27" s="1"/>
  <c r="AQ51" i="27" s="1"/>
  <c r="AN52" i="27"/>
  <c r="AP52" i="27" s="1"/>
  <c r="AQ52" i="27" s="1"/>
  <c r="AN53" i="27"/>
  <c r="AP53" i="27" s="1"/>
  <c r="AQ53" i="27" s="1"/>
  <c r="AN54" i="27"/>
  <c r="AP54" i="27" s="1"/>
  <c r="AQ54" i="27" s="1"/>
  <c r="AN55" i="27"/>
  <c r="AP55" i="27" s="1"/>
  <c r="AQ55" i="27" s="1"/>
  <c r="AN56" i="27"/>
  <c r="AP56" i="27" s="1"/>
  <c r="AQ56" i="27" s="1"/>
  <c r="AN57" i="27"/>
  <c r="AP57" i="27" s="1"/>
  <c r="AQ57" i="27" s="1"/>
  <c r="AN58" i="27"/>
  <c r="AP58" i="27" s="1"/>
  <c r="AQ58" i="27" s="1"/>
  <c r="AN59" i="27"/>
  <c r="AP59" i="27" s="1"/>
  <c r="AQ59" i="27" s="1"/>
  <c r="AN60" i="27"/>
  <c r="AP60" i="27" s="1"/>
  <c r="AQ60" i="27" s="1"/>
  <c r="AS60" i="27" s="1"/>
  <c r="AN61" i="27"/>
  <c r="AP61" i="27" s="1"/>
  <c r="AQ61" i="27" s="1"/>
  <c r="AS61" i="27" s="1"/>
  <c r="AN62" i="27"/>
  <c r="AP62" i="27" s="1"/>
  <c r="AQ62" i="27" s="1"/>
  <c r="AN63" i="27"/>
  <c r="AP63" i="27" s="1"/>
  <c r="AQ63" i="27" s="1"/>
  <c r="AS63" i="27" s="1"/>
  <c r="AN64" i="27"/>
  <c r="AP64" i="27" s="1"/>
  <c r="AQ64" i="27" s="1"/>
  <c r="AS64" i="27" s="1"/>
  <c r="AN65" i="27"/>
  <c r="AP65" i="27" s="1"/>
  <c r="AQ65" i="27" s="1"/>
  <c r="AS65" i="27" s="1"/>
  <c r="AN66" i="27"/>
  <c r="AP66" i="27" s="1"/>
  <c r="AQ66" i="27" s="1"/>
  <c r="AS66" i="27" s="1"/>
  <c r="AN67" i="27"/>
  <c r="AP67" i="27" s="1"/>
  <c r="AQ67" i="27" s="1"/>
  <c r="AS67" i="27" s="1"/>
  <c r="AN68" i="27"/>
  <c r="AP68" i="27" s="1"/>
  <c r="AQ68" i="27" s="1"/>
  <c r="AS68" i="27" s="1"/>
  <c r="AN69" i="27"/>
  <c r="AP69" i="27" s="1"/>
  <c r="AQ69" i="27" s="1"/>
  <c r="AN70" i="27"/>
  <c r="AP70" i="27" s="1"/>
  <c r="AQ70" i="27" s="1"/>
  <c r="AN71" i="27"/>
  <c r="AP71" i="27" s="1"/>
  <c r="AQ71" i="27" s="1"/>
  <c r="AN72" i="27"/>
  <c r="AP72" i="27" s="1"/>
  <c r="AQ72" i="27" s="1"/>
  <c r="AS72" i="27" s="1"/>
  <c r="AN73" i="27"/>
  <c r="AP73" i="27" s="1"/>
  <c r="AQ73" i="27" s="1"/>
  <c r="AN74" i="27"/>
  <c r="AP74" i="27" s="1"/>
  <c r="AQ74" i="27" s="1"/>
  <c r="AN75" i="27"/>
  <c r="AP75" i="27" s="1"/>
  <c r="AN76" i="27"/>
  <c r="AP76" i="27" s="1"/>
  <c r="AQ76" i="27" s="1"/>
  <c r="AN77" i="27"/>
  <c r="AP77" i="27" s="1"/>
  <c r="AQ77" i="27" s="1"/>
  <c r="AN78" i="27"/>
  <c r="AP78" i="27" s="1"/>
  <c r="AQ78" i="27" s="1"/>
  <c r="AN79" i="27"/>
  <c r="AP79" i="27" s="1"/>
  <c r="AQ79" i="27" s="1"/>
  <c r="AN80" i="27"/>
  <c r="AP80" i="27" s="1"/>
  <c r="AQ80" i="27" s="1"/>
  <c r="AN81" i="27"/>
  <c r="AP81" i="27" s="1"/>
  <c r="AQ81" i="27" s="1"/>
  <c r="AS81" i="27" s="1"/>
  <c r="AN82" i="27"/>
  <c r="AP82" i="27" s="1"/>
  <c r="AQ82" i="27" s="1"/>
  <c r="AN83" i="27"/>
  <c r="AP83" i="27" s="1"/>
  <c r="AQ83" i="27" s="1"/>
  <c r="AN84" i="27"/>
  <c r="AP84" i="27" s="1"/>
  <c r="AQ84" i="27" s="1"/>
  <c r="AN85" i="27"/>
  <c r="AP85" i="27" s="1"/>
  <c r="AQ85" i="27" s="1"/>
  <c r="AN86" i="27"/>
  <c r="AP86" i="27" s="1"/>
  <c r="AQ86" i="27" s="1"/>
  <c r="AN87" i="27"/>
  <c r="AP87" i="27" s="1"/>
  <c r="AQ87" i="27" s="1"/>
  <c r="AN88" i="27"/>
  <c r="AP88" i="27" s="1"/>
  <c r="AQ88" i="27" s="1"/>
  <c r="AN89" i="27"/>
  <c r="AP89" i="27" s="1"/>
  <c r="AQ89" i="27" s="1"/>
  <c r="AN90" i="27"/>
  <c r="AP90" i="27" s="1"/>
  <c r="AQ90" i="27" s="1"/>
  <c r="AN91" i="27"/>
  <c r="AP91" i="27" s="1"/>
  <c r="AQ91" i="27" s="1"/>
  <c r="AN92" i="27"/>
  <c r="AP92" i="27" s="1"/>
  <c r="AQ92" i="27" s="1"/>
  <c r="AN93" i="27"/>
  <c r="AP93" i="27" s="1"/>
  <c r="AQ93" i="27" s="1"/>
  <c r="AN94" i="27"/>
  <c r="AP94" i="27" s="1"/>
  <c r="AQ94" i="27" s="1"/>
  <c r="AN95" i="27"/>
  <c r="AP95" i="27" s="1"/>
  <c r="AQ95" i="27" s="1"/>
  <c r="AN96" i="27"/>
  <c r="AP96" i="27" s="1"/>
  <c r="AQ96" i="27" s="1"/>
  <c r="AN97" i="27"/>
  <c r="AP97" i="27" s="1"/>
  <c r="AQ97" i="27" s="1"/>
  <c r="AN98" i="27"/>
  <c r="AP98" i="27" s="1"/>
  <c r="AQ98" i="27" s="1"/>
  <c r="AN99" i="27"/>
  <c r="AP99" i="27" s="1"/>
  <c r="AQ99" i="27" s="1"/>
  <c r="AN100" i="27"/>
  <c r="AP100" i="27" s="1"/>
  <c r="AQ100" i="27" s="1"/>
  <c r="BB100" i="27" s="1"/>
  <c r="AN101" i="27"/>
  <c r="AP101" i="27" s="1"/>
  <c r="AQ101" i="27" s="1"/>
  <c r="BB101" i="27" s="1"/>
  <c r="AN102" i="27"/>
  <c r="AP102" i="27" s="1"/>
  <c r="AQ102" i="27" s="1"/>
  <c r="BB102" i="27" s="1"/>
  <c r="AN103" i="27"/>
  <c r="AP103" i="27" s="1"/>
  <c r="AQ103" i="27" s="1"/>
  <c r="BB103" i="27" s="1"/>
  <c r="AN104" i="27"/>
  <c r="AP104" i="27" s="1"/>
  <c r="AQ104" i="27" s="1"/>
  <c r="BB104" i="27" s="1"/>
  <c r="D6" i="27"/>
  <c r="D7" i="27"/>
  <c r="D8" i="27"/>
  <c r="D9" i="27"/>
  <c r="D10" i="27"/>
  <c r="D11" i="27"/>
  <c r="D12" i="27"/>
  <c r="D13" i="27"/>
  <c r="D14" i="27"/>
  <c r="D15" i="27"/>
  <c r="D16" i="27"/>
  <c r="D17" i="27"/>
  <c r="G17" i="27" s="1"/>
  <c r="Q17" i="27" s="1"/>
  <c r="D18" i="27"/>
  <c r="G18" i="27" s="1"/>
  <c r="Q18" i="27" s="1"/>
  <c r="D19" i="27"/>
  <c r="G19" i="27" s="1"/>
  <c r="Q19" i="27" s="1"/>
  <c r="D20" i="27"/>
  <c r="G20" i="27" s="1"/>
  <c r="Q20" i="27" s="1"/>
  <c r="D21" i="27"/>
  <c r="D22" i="27"/>
  <c r="G22" i="27" s="1"/>
  <c r="Q22" i="27" s="1"/>
  <c r="D23" i="27"/>
  <c r="G23" i="27" s="1"/>
  <c r="Q23" i="27" s="1"/>
  <c r="D24" i="27"/>
  <c r="G24" i="27" s="1"/>
  <c r="Q24" i="27" s="1"/>
  <c r="D25" i="27"/>
  <c r="G25" i="27" s="1"/>
  <c r="Q25" i="27" s="1"/>
  <c r="G26" i="27"/>
  <c r="Q26" i="27" s="1"/>
  <c r="D27" i="27"/>
  <c r="G27" i="27" s="1"/>
  <c r="Q27" i="27" s="1"/>
  <c r="D28" i="27"/>
  <c r="G28" i="27" s="1"/>
  <c r="Q28" i="27" s="1"/>
  <c r="D29" i="27"/>
  <c r="G29" i="27" s="1"/>
  <c r="Q29" i="27" s="1"/>
  <c r="D30" i="27"/>
  <c r="G30" i="27" s="1"/>
  <c r="Q30" i="27" s="1"/>
  <c r="D31" i="27"/>
  <c r="G31" i="27" s="1"/>
  <c r="Q31" i="27" s="1"/>
  <c r="D32" i="27"/>
  <c r="G32" i="27" s="1"/>
  <c r="Q32" i="27" s="1"/>
  <c r="D33" i="27"/>
  <c r="G33" i="27" s="1"/>
  <c r="Q33" i="27" s="1"/>
  <c r="D34" i="27"/>
  <c r="G34" i="27" s="1"/>
  <c r="Q34" i="27" s="1"/>
  <c r="D35" i="27"/>
  <c r="G35" i="27" s="1"/>
  <c r="Q35" i="27" s="1"/>
  <c r="G36" i="27"/>
  <c r="Q36" i="27" s="1"/>
  <c r="D37" i="27"/>
  <c r="G37" i="27" s="1"/>
  <c r="Q37" i="27" s="1"/>
  <c r="D38" i="27"/>
  <c r="G38" i="27" s="1"/>
  <c r="Q38" i="27" s="1"/>
  <c r="D39" i="27"/>
  <c r="G39" i="27" s="1"/>
  <c r="Q39" i="27" s="1"/>
  <c r="D40" i="27"/>
  <c r="G40" i="27" s="1"/>
  <c r="Q40" i="27" s="1"/>
  <c r="D41" i="27"/>
  <c r="G41" i="27" s="1"/>
  <c r="Q41" i="27" s="1"/>
  <c r="D42" i="27"/>
  <c r="G42" i="27" s="1"/>
  <c r="Q42" i="27" s="1"/>
  <c r="D43" i="27"/>
  <c r="G43" i="27" s="1"/>
  <c r="Q43" i="27" s="1"/>
  <c r="D44" i="27"/>
  <c r="G44" i="27" s="1"/>
  <c r="Q44" i="27" s="1"/>
  <c r="D45" i="27"/>
  <c r="G45" i="27" s="1"/>
  <c r="Q45" i="27" s="1"/>
  <c r="D46" i="27"/>
  <c r="G46" i="27" s="1"/>
  <c r="Q46" i="27" s="1"/>
  <c r="D47" i="27"/>
  <c r="G47" i="27" s="1"/>
  <c r="Q47" i="27" s="1"/>
  <c r="D48" i="27"/>
  <c r="G48" i="27" s="1"/>
  <c r="Q48" i="27" s="1"/>
  <c r="D49" i="27"/>
  <c r="G49" i="27" s="1"/>
  <c r="Q49" i="27" s="1"/>
  <c r="D50" i="27"/>
  <c r="G50" i="27" s="1"/>
  <c r="Q50" i="27" s="1"/>
  <c r="D51" i="27"/>
  <c r="G51" i="27" s="1"/>
  <c r="Q51" i="27" s="1"/>
  <c r="D52" i="27"/>
  <c r="G52" i="27" s="1"/>
  <c r="Q52" i="27" s="1"/>
  <c r="D53" i="27"/>
  <c r="G53" i="27" s="1"/>
  <c r="Q53" i="27" s="1"/>
  <c r="D54" i="27"/>
  <c r="G54" i="27" s="1"/>
  <c r="Q54" i="27" s="1"/>
  <c r="D55" i="27"/>
  <c r="G55" i="27" s="1"/>
  <c r="Q55" i="27" s="1"/>
  <c r="D56" i="27"/>
  <c r="G56" i="27" s="1"/>
  <c r="Q56" i="27" s="1"/>
  <c r="D57" i="27"/>
  <c r="G57" i="27" s="1"/>
  <c r="Q57" i="27" s="1"/>
  <c r="D58" i="27"/>
  <c r="G58" i="27" s="1"/>
  <c r="Q58" i="27" s="1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A102" i="27"/>
  <c r="B102" i="27"/>
  <c r="D102" i="27" s="1"/>
  <c r="A103" i="27"/>
  <c r="B103" i="27"/>
  <c r="D103" i="27" s="1"/>
  <c r="A104" i="27"/>
  <c r="B104" i="27"/>
  <c r="D104" i="27" s="1"/>
  <c r="D6" i="34"/>
  <c r="D7" i="34"/>
  <c r="D12" i="34"/>
  <c r="D13" i="34"/>
  <c r="D14" i="34"/>
  <c r="D15" i="34"/>
  <c r="D16" i="34"/>
  <c r="D17" i="34"/>
  <c r="G17" i="34" s="1"/>
  <c r="Q17" i="34" s="1"/>
  <c r="D18" i="34"/>
  <c r="G18" i="34" s="1"/>
  <c r="Q18" i="34" s="1"/>
  <c r="D19" i="34"/>
  <c r="G19" i="34" s="1"/>
  <c r="Q19" i="34" s="1"/>
  <c r="D20" i="34"/>
  <c r="G20" i="34" s="1"/>
  <c r="Q20" i="34" s="1"/>
  <c r="D21" i="34"/>
  <c r="D22" i="34"/>
  <c r="G22" i="34" s="1"/>
  <c r="Q22" i="34" s="1"/>
  <c r="D23" i="34"/>
  <c r="G23" i="34" s="1"/>
  <c r="Q23" i="34" s="1"/>
  <c r="D24" i="34"/>
  <c r="G24" i="34" s="1"/>
  <c r="Q24" i="34" s="1"/>
  <c r="D25" i="34"/>
  <c r="G25" i="34" s="1"/>
  <c r="Q25" i="34" s="1"/>
  <c r="D26" i="34"/>
  <c r="G26" i="34" s="1"/>
  <c r="Q26" i="34" s="1"/>
  <c r="D27" i="34"/>
  <c r="G27" i="34" s="1"/>
  <c r="Q27" i="34" s="1"/>
  <c r="D28" i="34"/>
  <c r="G28" i="34" s="1"/>
  <c r="Q28" i="34" s="1"/>
  <c r="D29" i="34"/>
  <c r="G29" i="34" s="1"/>
  <c r="Q29" i="34" s="1"/>
  <c r="D30" i="34"/>
  <c r="G30" i="34" s="1"/>
  <c r="Q30" i="34" s="1"/>
  <c r="D31" i="34"/>
  <c r="G31" i="34" s="1"/>
  <c r="Q31" i="34" s="1"/>
  <c r="D32" i="34"/>
  <c r="G32" i="34" s="1"/>
  <c r="Q32" i="34" s="1"/>
  <c r="D33" i="34"/>
  <c r="G33" i="34" s="1"/>
  <c r="Q33" i="34" s="1"/>
  <c r="D34" i="34"/>
  <c r="G34" i="34" s="1"/>
  <c r="Q34" i="34" s="1"/>
  <c r="D35" i="34"/>
  <c r="G35" i="34" s="1"/>
  <c r="Q35" i="34" s="1"/>
  <c r="D36" i="34"/>
  <c r="G36" i="34" s="1"/>
  <c r="Q36" i="34" s="1"/>
  <c r="D37" i="34"/>
  <c r="G37" i="34" s="1"/>
  <c r="Q37" i="34" s="1"/>
  <c r="D38" i="34"/>
  <c r="G38" i="34" s="1"/>
  <c r="Q38" i="34" s="1"/>
  <c r="D39" i="34"/>
  <c r="G39" i="34" s="1"/>
  <c r="Q39" i="34" s="1"/>
  <c r="D40" i="34"/>
  <c r="G40" i="34" s="1"/>
  <c r="Q40" i="34" s="1"/>
  <c r="D41" i="34"/>
  <c r="G41" i="34" s="1"/>
  <c r="Q41" i="34" s="1"/>
  <c r="D42" i="34"/>
  <c r="G42" i="34" s="1"/>
  <c r="Q42" i="34" s="1"/>
  <c r="D43" i="34"/>
  <c r="G43" i="34" s="1"/>
  <c r="Q43" i="34" s="1"/>
  <c r="D44" i="34"/>
  <c r="G44" i="34" s="1"/>
  <c r="Q44" i="34" s="1"/>
  <c r="D45" i="34"/>
  <c r="G45" i="34" s="1"/>
  <c r="Q45" i="34" s="1"/>
  <c r="D46" i="34"/>
  <c r="G46" i="34" s="1"/>
  <c r="Q46" i="34" s="1"/>
  <c r="D47" i="34"/>
  <c r="G47" i="34" s="1"/>
  <c r="Q47" i="34" s="1"/>
  <c r="D48" i="34"/>
  <c r="G48" i="34" s="1"/>
  <c r="Q48" i="34" s="1"/>
  <c r="D49" i="34"/>
  <c r="G49" i="34" s="1"/>
  <c r="Q49" i="34" s="1"/>
  <c r="D50" i="34"/>
  <c r="G50" i="34" s="1"/>
  <c r="Q50" i="34" s="1"/>
  <c r="D51" i="34"/>
  <c r="G51" i="34" s="1"/>
  <c r="Q51" i="34" s="1"/>
  <c r="D52" i="34"/>
  <c r="G52" i="34" s="1"/>
  <c r="Q52" i="34" s="1"/>
  <c r="D53" i="34"/>
  <c r="G53" i="34" s="1"/>
  <c r="Q53" i="34" s="1"/>
  <c r="D54" i="34"/>
  <c r="G54" i="34" s="1"/>
  <c r="Q54" i="34" s="1"/>
  <c r="D55" i="34"/>
  <c r="G55" i="34" s="1"/>
  <c r="Q55" i="34" s="1"/>
  <c r="D56" i="34"/>
  <c r="G56" i="34" s="1"/>
  <c r="Q56" i="34" s="1"/>
  <c r="D57" i="34"/>
  <c r="G57" i="34" s="1"/>
  <c r="Q57" i="34" s="1"/>
  <c r="D58" i="34"/>
  <c r="G58" i="34" s="1"/>
  <c r="Q58" i="34" s="1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AN6" i="34"/>
  <c r="AP6" i="34" s="1"/>
  <c r="AQ6" i="34" s="1"/>
  <c r="AN7" i="34"/>
  <c r="AP7" i="34" s="1"/>
  <c r="AQ7" i="34" s="1"/>
  <c r="AN8" i="34"/>
  <c r="AP8" i="34" s="1"/>
  <c r="AQ8" i="34" s="1"/>
  <c r="AN9" i="34"/>
  <c r="AP9" i="34" s="1"/>
  <c r="AQ9" i="34" s="1"/>
  <c r="AN10" i="34"/>
  <c r="AP10" i="34" s="1"/>
  <c r="AQ10" i="34" s="1"/>
  <c r="AN11" i="34"/>
  <c r="AP11" i="34" s="1"/>
  <c r="AQ11" i="34" s="1"/>
  <c r="AN12" i="34"/>
  <c r="AP12" i="34" s="1"/>
  <c r="AQ12" i="34" s="1"/>
  <c r="AN13" i="34"/>
  <c r="AP13" i="34" s="1"/>
  <c r="AQ13" i="34" s="1"/>
  <c r="AN14" i="34"/>
  <c r="AP14" i="34" s="1"/>
  <c r="AQ14" i="34" s="1"/>
  <c r="AN15" i="34"/>
  <c r="AP15" i="34" s="1"/>
  <c r="AQ15" i="34" s="1"/>
  <c r="AN16" i="34"/>
  <c r="AP16" i="34" s="1"/>
  <c r="AQ16" i="34" s="1"/>
  <c r="AN17" i="34"/>
  <c r="AP17" i="34" s="1"/>
  <c r="AQ17" i="34" s="1"/>
  <c r="AN18" i="34"/>
  <c r="AP18" i="34" s="1"/>
  <c r="AQ18" i="34" s="1"/>
  <c r="AN19" i="34"/>
  <c r="AP19" i="34" s="1"/>
  <c r="AQ19" i="34" s="1"/>
  <c r="AN20" i="34"/>
  <c r="AP20" i="34" s="1"/>
  <c r="AQ20" i="34" s="1"/>
  <c r="AN21" i="34"/>
  <c r="AP21" i="34" s="1"/>
  <c r="AQ21" i="34" s="1"/>
  <c r="AN22" i="34"/>
  <c r="AP22" i="34" s="1"/>
  <c r="AQ22" i="34" s="1"/>
  <c r="AN23" i="34"/>
  <c r="AP23" i="34" s="1"/>
  <c r="AQ23" i="34" s="1"/>
  <c r="AN24" i="34"/>
  <c r="AP24" i="34" s="1"/>
  <c r="AQ24" i="34" s="1"/>
  <c r="AN25" i="34"/>
  <c r="AP25" i="34" s="1"/>
  <c r="AQ25" i="34" s="1"/>
  <c r="AN26" i="34"/>
  <c r="AP26" i="34" s="1"/>
  <c r="AQ26" i="34" s="1"/>
  <c r="AN27" i="34"/>
  <c r="AP27" i="34" s="1"/>
  <c r="AQ27" i="34" s="1"/>
  <c r="AN28" i="34"/>
  <c r="AP28" i="34" s="1"/>
  <c r="AQ28" i="34" s="1"/>
  <c r="AN29" i="34"/>
  <c r="AP29" i="34" s="1"/>
  <c r="AQ29" i="34" s="1"/>
  <c r="AN30" i="34"/>
  <c r="AP30" i="34" s="1"/>
  <c r="AQ30" i="34" s="1"/>
  <c r="AN31" i="34"/>
  <c r="AP31" i="34" s="1"/>
  <c r="AQ31" i="34" s="1"/>
  <c r="AN32" i="34"/>
  <c r="AP32" i="34" s="1"/>
  <c r="AQ32" i="34" s="1"/>
  <c r="AN33" i="34"/>
  <c r="AP33" i="34" s="1"/>
  <c r="AQ33" i="34" s="1"/>
  <c r="AN34" i="34"/>
  <c r="AP34" i="34" s="1"/>
  <c r="AQ34" i="34" s="1"/>
  <c r="AN35" i="34"/>
  <c r="AP35" i="34" s="1"/>
  <c r="AQ35" i="34" s="1"/>
  <c r="AN36" i="34"/>
  <c r="AP36" i="34" s="1"/>
  <c r="AQ36" i="34" s="1"/>
  <c r="AN37" i="34"/>
  <c r="AP37" i="34" s="1"/>
  <c r="AQ37" i="34" s="1"/>
  <c r="AN38" i="34"/>
  <c r="AP38" i="34" s="1"/>
  <c r="AQ38" i="34" s="1"/>
  <c r="AN39" i="34"/>
  <c r="AP39" i="34" s="1"/>
  <c r="AQ39" i="34" s="1"/>
  <c r="AN40" i="34"/>
  <c r="AP40" i="34" s="1"/>
  <c r="AQ40" i="34" s="1"/>
  <c r="AN41" i="34"/>
  <c r="AP41" i="34" s="1"/>
  <c r="AQ41" i="34" s="1"/>
  <c r="AN42" i="34"/>
  <c r="AP42" i="34" s="1"/>
  <c r="AQ42" i="34" s="1"/>
  <c r="AN43" i="34"/>
  <c r="AP43" i="34" s="1"/>
  <c r="AQ43" i="34" s="1"/>
  <c r="AN44" i="34"/>
  <c r="AP44" i="34" s="1"/>
  <c r="AQ44" i="34" s="1"/>
  <c r="AN45" i="34"/>
  <c r="AP45" i="34" s="1"/>
  <c r="AQ45" i="34" s="1"/>
  <c r="AN46" i="34"/>
  <c r="AP46" i="34" s="1"/>
  <c r="AQ46" i="34" s="1"/>
  <c r="AN47" i="34"/>
  <c r="AP47" i="34" s="1"/>
  <c r="AQ47" i="34" s="1"/>
  <c r="AN48" i="34"/>
  <c r="AP48" i="34" s="1"/>
  <c r="AQ48" i="34" s="1"/>
  <c r="AN49" i="34"/>
  <c r="AP49" i="34" s="1"/>
  <c r="AQ49" i="34" s="1"/>
  <c r="AN50" i="34"/>
  <c r="AP50" i="34" s="1"/>
  <c r="AQ50" i="34" s="1"/>
  <c r="AN51" i="34"/>
  <c r="AP51" i="34" s="1"/>
  <c r="AQ51" i="34" s="1"/>
  <c r="AN52" i="34"/>
  <c r="AP52" i="34" s="1"/>
  <c r="AQ52" i="34" s="1"/>
  <c r="AN53" i="34"/>
  <c r="AP53" i="34" s="1"/>
  <c r="AQ53" i="34" s="1"/>
  <c r="AN54" i="34"/>
  <c r="AP54" i="34" s="1"/>
  <c r="AQ54" i="34" s="1"/>
  <c r="AN55" i="34"/>
  <c r="AP55" i="34" s="1"/>
  <c r="AQ55" i="34" s="1"/>
  <c r="AN56" i="34"/>
  <c r="AP56" i="34" s="1"/>
  <c r="AQ56" i="34" s="1"/>
  <c r="AN57" i="34"/>
  <c r="AP57" i="34" s="1"/>
  <c r="AQ57" i="34" s="1"/>
  <c r="AN58" i="34"/>
  <c r="AP58" i="34" s="1"/>
  <c r="AQ58" i="34" s="1"/>
  <c r="AN59" i="34"/>
  <c r="AP59" i="34" s="1"/>
  <c r="AQ59" i="34" s="1"/>
  <c r="AN60" i="34"/>
  <c r="AP60" i="34" s="1"/>
  <c r="AQ60" i="34" s="1"/>
  <c r="AN61" i="34"/>
  <c r="AP61" i="34" s="1"/>
  <c r="AQ61" i="34" s="1"/>
  <c r="AS61" i="34" s="1"/>
  <c r="AN62" i="34"/>
  <c r="AP62" i="34" s="1"/>
  <c r="AQ62" i="34" s="1"/>
  <c r="AS62" i="34" s="1"/>
  <c r="AN63" i="34"/>
  <c r="AP63" i="34" s="1"/>
  <c r="AN64" i="34"/>
  <c r="AP64" i="34" s="1"/>
  <c r="AQ64" i="34" s="1"/>
  <c r="AN65" i="34"/>
  <c r="AP65" i="34" s="1"/>
  <c r="AQ65" i="34" s="1"/>
  <c r="AN66" i="34"/>
  <c r="AP66" i="34" s="1"/>
  <c r="AQ66" i="34" s="1"/>
  <c r="AS66" i="34" s="1"/>
  <c r="AN67" i="34"/>
  <c r="AP67" i="34" s="1"/>
  <c r="AQ67" i="34" s="1"/>
  <c r="AN68" i="34"/>
  <c r="AP68" i="34" s="1"/>
  <c r="AQ68" i="34" s="1"/>
  <c r="AN69" i="34"/>
  <c r="AP69" i="34" s="1"/>
  <c r="AQ69" i="34" s="1"/>
  <c r="AN70" i="34"/>
  <c r="AP70" i="34" s="1"/>
  <c r="AQ70" i="34" s="1"/>
  <c r="AN71" i="34"/>
  <c r="AP71" i="34" s="1"/>
  <c r="AQ71" i="34" s="1"/>
  <c r="AN72" i="34"/>
  <c r="AP72" i="34" s="1"/>
  <c r="AQ72" i="34" s="1"/>
  <c r="AN73" i="34"/>
  <c r="AP73" i="34" s="1"/>
  <c r="AQ73" i="34" s="1"/>
  <c r="AS73" i="34" s="1"/>
  <c r="AN74" i="34"/>
  <c r="AP74" i="34" s="1"/>
  <c r="AQ74" i="34" s="1"/>
  <c r="BB74" i="34" s="1"/>
  <c r="AN75" i="34"/>
  <c r="AP75" i="34" s="1"/>
  <c r="AN76" i="34"/>
  <c r="AP76" i="34" s="1"/>
  <c r="AQ76" i="34" s="1"/>
  <c r="AN77" i="34"/>
  <c r="AP77" i="34" s="1"/>
  <c r="AQ77" i="34" s="1"/>
  <c r="AN78" i="34"/>
  <c r="AP78" i="34" s="1"/>
  <c r="AQ78" i="34" s="1"/>
  <c r="AN79" i="34"/>
  <c r="AP79" i="34" s="1"/>
  <c r="AQ79" i="34" s="1"/>
  <c r="AN80" i="34"/>
  <c r="AP80" i="34" s="1"/>
  <c r="AQ80" i="34" s="1"/>
  <c r="AN81" i="34"/>
  <c r="AP81" i="34" s="1"/>
  <c r="AQ81" i="34" s="1"/>
  <c r="AN82" i="34"/>
  <c r="AP82" i="34" s="1"/>
  <c r="AQ82" i="34" s="1"/>
  <c r="AS82" i="34" s="1"/>
  <c r="AN83" i="34"/>
  <c r="AP83" i="34" s="1"/>
  <c r="AQ83" i="34" s="1"/>
  <c r="AN84" i="34"/>
  <c r="AP84" i="34" s="1"/>
  <c r="AQ84" i="34" s="1"/>
  <c r="AN85" i="34"/>
  <c r="AP85" i="34" s="1"/>
  <c r="AQ85" i="34" s="1"/>
  <c r="AS85" i="34" s="1"/>
  <c r="AN86" i="34"/>
  <c r="AP86" i="34" s="1"/>
  <c r="AQ86" i="34" s="1"/>
  <c r="AN87" i="34"/>
  <c r="AP87" i="34" s="1"/>
  <c r="AQ87" i="34" s="1"/>
  <c r="AN88" i="34"/>
  <c r="AP88" i="34" s="1"/>
  <c r="AQ88" i="34" s="1"/>
  <c r="AN89" i="34"/>
  <c r="AP89" i="34" s="1"/>
  <c r="AQ89" i="34" s="1"/>
  <c r="AN90" i="34"/>
  <c r="AP90" i="34" s="1"/>
  <c r="AQ90" i="34" s="1"/>
  <c r="AN91" i="34"/>
  <c r="AP91" i="34" s="1"/>
  <c r="AQ91" i="34" s="1"/>
  <c r="AN92" i="34"/>
  <c r="AP92" i="34" s="1"/>
  <c r="AQ92" i="34" s="1"/>
  <c r="AN93" i="34"/>
  <c r="AP93" i="34" s="1"/>
  <c r="AQ93" i="34" s="1"/>
  <c r="AN94" i="34"/>
  <c r="AP94" i="34" s="1"/>
  <c r="AQ94" i="34" s="1"/>
  <c r="AN95" i="34"/>
  <c r="AP95" i="34" s="1"/>
  <c r="AQ95" i="34" s="1"/>
  <c r="AN96" i="34"/>
  <c r="AP96" i="34" s="1"/>
  <c r="AQ96" i="34" s="1"/>
  <c r="AN97" i="34"/>
  <c r="AP97" i="34" s="1"/>
  <c r="AQ97" i="34" s="1"/>
  <c r="AN98" i="34"/>
  <c r="AP98" i="34" s="1"/>
  <c r="AQ98" i="34" s="1"/>
  <c r="AN99" i="34"/>
  <c r="AP99" i="34" s="1"/>
  <c r="AQ99" i="34" s="1"/>
  <c r="AN100" i="34"/>
  <c r="AP100" i="34" s="1"/>
  <c r="AQ100" i="34" s="1"/>
  <c r="BB100" i="34" s="1"/>
  <c r="AN101" i="34"/>
  <c r="AP101" i="34" s="1"/>
  <c r="AQ101" i="34" s="1"/>
  <c r="BB101" i="34" s="1"/>
  <c r="AN102" i="34"/>
  <c r="AP102" i="34" s="1"/>
  <c r="AQ102" i="34" s="1"/>
  <c r="BB102" i="34" s="1"/>
  <c r="AN103" i="34"/>
  <c r="AP103" i="34" s="1"/>
  <c r="AQ103" i="34" s="1"/>
  <c r="BB103" i="34" s="1"/>
  <c r="AN104" i="34"/>
  <c r="AP104" i="34" s="1"/>
  <c r="AQ104" i="34" s="1"/>
  <c r="BB104" i="34" s="1"/>
  <c r="AN6" i="25"/>
  <c r="AP6" i="25" s="1"/>
  <c r="AQ6" i="25" s="1"/>
  <c r="AN7" i="25"/>
  <c r="AP7" i="25" s="1"/>
  <c r="AQ7" i="25" s="1"/>
  <c r="AN8" i="25"/>
  <c r="AP8" i="25" s="1"/>
  <c r="AQ8" i="25" s="1"/>
  <c r="AN9" i="25"/>
  <c r="AP9" i="25" s="1"/>
  <c r="AQ9" i="25" s="1"/>
  <c r="AN10" i="25"/>
  <c r="AP10" i="25" s="1"/>
  <c r="AQ10" i="25" s="1"/>
  <c r="AN11" i="25"/>
  <c r="AP11" i="25" s="1"/>
  <c r="AQ11" i="25" s="1"/>
  <c r="AN12" i="25"/>
  <c r="AP12" i="25" s="1"/>
  <c r="AQ12" i="25" s="1"/>
  <c r="AN13" i="25"/>
  <c r="AP13" i="25" s="1"/>
  <c r="AQ13" i="25" s="1"/>
  <c r="AN14" i="25"/>
  <c r="AP14" i="25" s="1"/>
  <c r="AQ14" i="25" s="1"/>
  <c r="AN15" i="25"/>
  <c r="AP15" i="25" s="1"/>
  <c r="AQ15" i="25" s="1"/>
  <c r="AN16" i="25"/>
  <c r="AP16" i="25" s="1"/>
  <c r="AQ16" i="25" s="1"/>
  <c r="AN17" i="25"/>
  <c r="AP17" i="25" s="1"/>
  <c r="AQ17" i="25" s="1"/>
  <c r="AN18" i="25"/>
  <c r="AP18" i="25" s="1"/>
  <c r="AQ18" i="25" s="1"/>
  <c r="AN19" i="25"/>
  <c r="AP19" i="25" s="1"/>
  <c r="AQ19" i="25" s="1"/>
  <c r="AN20" i="25"/>
  <c r="AP20" i="25" s="1"/>
  <c r="AQ20" i="25" s="1"/>
  <c r="AN21" i="25"/>
  <c r="AP21" i="25" s="1"/>
  <c r="AQ21" i="25" s="1"/>
  <c r="AN22" i="25"/>
  <c r="AP22" i="25" s="1"/>
  <c r="AQ22" i="25" s="1"/>
  <c r="AN23" i="25"/>
  <c r="AP23" i="25" s="1"/>
  <c r="AQ23" i="25" s="1"/>
  <c r="AN24" i="25"/>
  <c r="AP24" i="25" s="1"/>
  <c r="AQ24" i="25" s="1"/>
  <c r="AN25" i="25"/>
  <c r="AP25" i="25" s="1"/>
  <c r="AQ25" i="25" s="1"/>
  <c r="AN26" i="25"/>
  <c r="AP26" i="25" s="1"/>
  <c r="AQ26" i="25" s="1"/>
  <c r="AN27" i="25"/>
  <c r="AP27" i="25" s="1"/>
  <c r="AQ27" i="25" s="1"/>
  <c r="AN28" i="25"/>
  <c r="AP28" i="25" s="1"/>
  <c r="AQ28" i="25" s="1"/>
  <c r="AN29" i="25"/>
  <c r="AP29" i="25" s="1"/>
  <c r="AQ29" i="25" s="1"/>
  <c r="AN30" i="25"/>
  <c r="AP30" i="25" s="1"/>
  <c r="AQ30" i="25" s="1"/>
  <c r="AN31" i="25"/>
  <c r="AP31" i="25" s="1"/>
  <c r="AQ31" i="25" s="1"/>
  <c r="AN32" i="25"/>
  <c r="AP32" i="25" s="1"/>
  <c r="AQ32" i="25" s="1"/>
  <c r="AN33" i="25"/>
  <c r="AP33" i="25" s="1"/>
  <c r="AQ33" i="25" s="1"/>
  <c r="AN34" i="25"/>
  <c r="AP34" i="25" s="1"/>
  <c r="AQ34" i="25" s="1"/>
  <c r="AN35" i="25"/>
  <c r="AP35" i="25" s="1"/>
  <c r="AQ35" i="25" s="1"/>
  <c r="AN36" i="25"/>
  <c r="AP36" i="25" s="1"/>
  <c r="AQ36" i="25" s="1"/>
  <c r="AN37" i="25"/>
  <c r="AP37" i="25" s="1"/>
  <c r="AQ37" i="25" s="1"/>
  <c r="AN38" i="25"/>
  <c r="AP38" i="25" s="1"/>
  <c r="AQ38" i="25" s="1"/>
  <c r="AN39" i="25"/>
  <c r="AP39" i="25" s="1"/>
  <c r="AQ39" i="25" s="1"/>
  <c r="AP40" i="25"/>
  <c r="AQ40" i="25" s="1"/>
  <c r="AP41" i="25"/>
  <c r="AQ41" i="25" s="1"/>
  <c r="AN42" i="25"/>
  <c r="AP42" i="25" s="1"/>
  <c r="AQ42" i="25" s="1"/>
  <c r="AN43" i="25"/>
  <c r="AP43" i="25" s="1"/>
  <c r="AQ43" i="25" s="1"/>
  <c r="AN44" i="25"/>
  <c r="AP44" i="25" s="1"/>
  <c r="AQ44" i="25" s="1"/>
  <c r="AN45" i="25"/>
  <c r="AP45" i="25" s="1"/>
  <c r="AQ45" i="25" s="1"/>
  <c r="AN46" i="25"/>
  <c r="AP46" i="25" s="1"/>
  <c r="AQ46" i="25" s="1"/>
  <c r="AN47" i="25"/>
  <c r="AP47" i="25" s="1"/>
  <c r="AQ47" i="25" s="1"/>
  <c r="AN48" i="25"/>
  <c r="AP48" i="25" s="1"/>
  <c r="AQ48" i="25" s="1"/>
  <c r="AN49" i="25"/>
  <c r="AP49" i="25" s="1"/>
  <c r="AQ49" i="25" s="1"/>
  <c r="AN50" i="25"/>
  <c r="AP50" i="25" s="1"/>
  <c r="AQ50" i="25" s="1"/>
  <c r="AN51" i="25"/>
  <c r="AP51" i="25" s="1"/>
  <c r="AQ51" i="25" s="1"/>
  <c r="AN52" i="25"/>
  <c r="AP52" i="25" s="1"/>
  <c r="AQ52" i="25" s="1"/>
  <c r="AN53" i="25"/>
  <c r="AP53" i="25" s="1"/>
  <c r="AQ53" i="25" s="1"/>
  <c r="AN54" i="25"/>
  <c r="AP54" i="25" s="1"/>
  <c r="AQ54" i="25" s="1"/>
  <c r="AN55" i="25"/>
  <c r="AP55" i="25" s="1"/>
  <c r="AQ55" i="25" s="1"/>
  <c r="AN56" i="25"/>
  <c r="AP56" i="25" s="1"/>
  <c r="AQ56" i="25" s="1"/>
  <c r="AN57" i="25"/>
  <c r="AP57" i="25" s="1"/>
  <c r="AQ57" i="25" s="1"/>
  <c r="AN58" i="25"/>
  <c r="AP58" i="25" s="1"/>
  <c r="AQ58" i="25" s="1"/>
  <c r="AN59" i="25"/>
  <c r="AP59" i="25" s="1"/>
  <c r="AQ59" i="25" s="1"/>
  <c r="AN60" i="25"/>
  <c r="AP60" i="25" s="1"/>
  <c r="AQ60" i="25" s="1"/>
  <c r="AS60" i="25" s="1"/>
  <c r="AN61" i="25"/>
  <c r="AP61" i="25" s="1"/>
  <c r="AQ61" i="25" s="1"/>
  <c r="AS61" i="25" s="1"/>
  <c r="AN62" i="25"/>
  <c r="AP62" i="25" s="1"/>
  <c r="AQ62" i="25" s="1"/>
  <c r="AS62" i="25" s="1"/>
  <c r="AN63" i="25"/>
  <c r="AP63" i="25" s="1"/>
  <c r="AQ63" i="25" s="1"/>
  <c r="AS63" i="25" s="1"/>
  <c r="AN64" i="25"/>
  <c r="AP64" i="25" s="1"/>
  <c r="AQ64" i="25" s="1"/>
  <c r="AS64" i="25" s="1"/>
  <c r="AN65" i="25"/>
  <c r="AP65" i="25" s="1"/>
  <c r="AQ65" i="25" s="1"/>
  <c r="AN66" i="25"/>
  <c r="AP66" i="25" s="1"/>
  <c r="AQ66" i="25" s="1"/>
  <c r="AS66" i="25" s="1"/>
  <c r="AN67" i="25"/>
  <c r="AP67" i="25" s="1"/>
  <c r="AQ67" i="25" s="1"/>
  <c r="AS67" i="25" s="1"/>
  <c r="AN68" i="25"/>
  <c r="AP68" i="25" s="1"/>
  <c r="AQ68" i="25" s="1"/>
  <c r="AS68" i="25" s="1"/>
  <c r="AN69" i="25"/>
  <c r="AP69" i="25" s="1"/>
  <c r="AQ69" i="25" s="1"/>
  <c r="AS69" i="25" s="1"/>
  <c r="AN70" i="25"/>
  <c r="AP70" i="25" s="1"/>
  <c r="AQ70" i="25" s="1"/>
  <c r="AS70" i="25" s="1"/>
  <c r="AN71" i="25"/>
  <c r="AP71" i="25" s="1"/>
  <c r="AQ71" i="25" s="1"/>
  <c r="AS71" i="25" s="1"/>
  <c r="AN72" i="25"/>
  <c r="AP72" i="25" s="1"/>
  <c r="AQ72" i="25" s="1"/>
  <c r="AS72" i="25" s="1"/>
  <c r="AN73" i="25"/>
  <c r="AP73" i="25" s="1"/>
  <c r="AQ73" i="25" s="1"/>
  <c r="AN74" i="25"/>
  <c r="AP74" i="25" s="1"/>
  <c r="AQ74" i="25" s="1"/>
  <c r="AN75" i="25"/>
  <c r="AP75" i="25" s="1"/>
  <c r="AN76" i="25"/>
  <c r="AP76" i="25" s="1"/>
  <c r="AQ76" i="25" s="1"/>
  <c r="AS76" i="25" s="1"/>
  <c r="AN77" i="25"/>
  <c r="AP77" i="25" s="1"/>
  <c r="AQ77" i="25" s="1"/>
  <c r="AS77" i="25" s="1"/>
  <c r="AN78" i="25"/>
  <c r="AP78" i="25" s="1"/>
  <c r="AQ78" i="25" s="1"/>
  <c r="AS78" i="25" s="1"/>
  <c r="AN79" i="25"/>
  <c r="AP79" i="25" s="1"/>
  <c r="AQ79" i="25" s="1"/>
  <c r="AS79" i="25" s="1"/>
  <c r="AN80" i="25"/>
  <c r="AP80" i="25" s="1"/>
  <c r="AQ80" i="25" s="1"/>
  <c r="AS80" i="25" s="1"/>
  <c r="AN81" i="25"/>
  <c r="AP81" i="25" s="1"/>
  <c r="AQ81" i="25" s="1"/>
  <c r="AN82" i="25"/>
  <c r="AP82" i="25" s="1"/>
  <c r="AQ82" i="25" s="1"/>
  <c r="AS82" i="25" s="1"/>
  <c r="AN83" i="25"/>
  <c r="AP83" i="25" s="1"/>
  <c r="AQ83" i="25" s="1"/>
  <c r="AS83" i="25" s="1"/>
  <c r="AN84" i="25"/>
  <c r="AP84" i="25" s="1"/>
  <c r="AQ84" i="25" s="1"/>
  <c r="AS84" i="25" s="1"/>
  <c r="AN85" i="25"/>
  <c r="AP85" i="25" s="1"/>
  <c r="AQ85" i="25" s="1"/>
  <c r="AN86" i="25"/>
  <c r="AP86" i="25" s="1"/>
  <c r="AQ86" i="25" s="1"/>
  <c r="AN87" i="25"/>
  <c r="AP87" i="25" s="1"/>
  <c r="AQ87" i="25" s="1"/>
  <c r="AN88" i="25"/>
  <c r="AP88" i="25" s="1"/>
  <c r="AQ88" i="25" s="1"/>
  <c r="AN89" i="25"/>
  <c r="AP89" i="25" s="1"/>
  <c r="AQ89" i="25" s="1"/>
  <c r="AN90" i="25"/>
  <c r="AP90" i="25" s="1"/>
  <c r="AQ90" i="25" s="1"/>
  <c r="AN91" i="25"/>
  <c r="AP91" i="25" s="1"/>
  <c r="AQ91" i="25" s="1"/>
  <c r="AN92" i="25"/>
  <c r="AP92" i="25" s="1"/>
  <c r="AQ92" i="25" s="1"/>
  <c r="BB92" i="25" s="1"/>
  <c r="AN93" i="25"/>
  <c r="AP93" i="25" s="1"/>
  <c r="AQ93" i="25" s="1"/>
  <c r="AN94" i="25"/>
  <c r="AP94" i="25" s="1"/>
  <c r="AQ94" i="25" s="1"/>
  <c r="BB94" i="25" s="1"/>
  <c r="AN95" i="25"/>
  <c r="AP95" i="25" s="1"/>
  <c r="AQ95" i="25" s="1"/>
  <c r="AN96" i="25"/>
  <c r="AP96" i="25" s="1"/>
  <c r="AQ96" i="25" s="1"/>
  <c r="AN97" i="25"/>
  <c r="AP97" i="25" s="1"/>
  <c r="AQ97" i="25" s="1"/>
  <c r="AN98" i="25"/>
  <c r="AP98" i="25" s="1"/>
  <c r="AQ98" i="25" s="1"/>
  <c r="AN99" i="25"/>
  <c r="AP99" i="25" s="1"/>
  <c r="AQ99" i="25" s="1"/>
  <c r="AN100" i="25"/>
  <c r="AP100" i="25" s="1"/>
  <c r="AQ100" i="25" s="1"/>
  <c r="BB100" i="25" s="1"/>
  <c r="AN101" i="25"/>
  <c r="AP101" i="25" s="1"/>
  <c r="AQ101" i="25" s="1"/>
  <c r="BB101" i="25" s="1"/>
  <c r="AN102" i="25"/>
  <c r="AP102" i="25" s="1"/>
  <c r="AQ102" i="25" s="1"/>
  <c r="BB102" i="25" s="1"/>
  <c r="AN103" i="25"/>
  <c r="AP103" i="25" s="1"/>
  <c r="AQ103" i="25" s="1"/>
  <c r="BB103" i="25" s="1"/>
  <c r="AN104" i="25"/>
  <c r="AP104" i="25" s="1"/>
  <c r="AQ104" i="25" s="1"/>
  <c r="BB104" i="25" s="1"/>
  <c r="D6" i="25"/>
  <c r="D7" i="25"/>
  <c r="D8" i="25"/>
  <c r="D9" i="25"/>
  <c r="D10" i="25"/>
  <c r="D11" i="25"/>
  <c r="D12" i="25"/>
  <c r="D13" i="25"/>
  <c r="D14" i="25"/>
  <c r="D15" i="25"/>
  <c r="D16" i="25"/>
  <c r="D17" i="25"/>
  <c r="G17" i="25" s="1"/>
  <c r="Q17" i="25" s="1"/>
  <c r="D18" i="25"/>
  <c r="G18" i="25" s="1"/>
  <c r="Q18" i="25" s="1"/>
  <c r="D19" i="25"/>
  <c r="G19" i="25" s="1"/>
  <c r="Q19" i="25" s="1"/>
  <c r="D20" i="25"/>
  <c r="G20" i="25" s="1"/>
  <c r="Q20" i="25" s="1"/>
  <c r="D21" i="25"/>
  <c r="D22" i="25"/>
  <c r="G22" i="25" s="1"/>
  <c r="Q22" i="25" s="1"/>
  <c r="D23" i="25"/>
  <c r="G23" i="25" s="1"/>
  <c r="Q23" i="25" s="1"/>
  <c r="D24" i="25"/>
  <c r="G24" i="25" s="1"/>
  <c r="Q24" i="25" s="1"/>
  <c r="D25" i="25"/>
  <c r="G25" i="25" s="1"/>
  <c r="Q25" i="25" s="1"/>
  <c r="Q26" i="25"/>
  <c r="D27" i="25"/>
  <c r="G27" i="25" s="1"/>
  <c r="Q27" i="25" s="1"/>
  <c r="D28" i="25"/>
  <c r="G28" i="25" s="1"/>
  <c r="Q28" i="25" s="1"/>
  <c r="D29" i="25"/>
  <c r="G29" i="25" s="1"/>
  <c r="Q29" i="25" s="1"/>
  <c r="D30" i="25"/>
  <c r="G30" i="25" s="1"/>
  <c r="Q30" i="25" s="1"/>
  <c r="D31" i="25"/>
  <c r="G31" i="25" s="1"/>
  <c r="Q31" i="25" s="1"/>
  <c r="D32" i="25"/>
  <c r="G32" i="25" s="1"/>
  <c r="Q32" i="25" s="1"/>
  <c r="D33" i="25"/>
  <c r="G33" i="25" s="1"/>
  <c r="Q33" i="25" s="1"/>
  <c r="D34" i="25"/>
  <c r="G34" i="25" s="1"/>
  <c r="Q34" i="25" s="1"/>
  <c r="D35" i="25"/>
  <c r="G35" i="25" s="1"/>
  <c r="Q35" i="25" s="1"/>
  <c r="G36" i="25"/>
  <c r="Q36" i="25" s="1"/>
  <c r="D37" i="25"/>
  <c r="G37" i="25" s="1"/>
  <c r="Q37" i="25" s="1"/>
  <c r="D38" i="25"/>
  <c r="G38" i="25" s="1"/>
  <c r="Q38" i="25" s="1"/>
  <c r="D39" i="25"/>
  <c r="G39" i="25" s="1"/>
  <c r="Q39" i="25" s="1"/>
  <c r="D40" i="25"/>
  <c r="G40" i="25" s="1"/>
  <c r="Q40" i="25" s="1"/>
  <c r="D41" i="25"/>
  <c r="G41" i="25" s="1"/>
  <c r="Q41" i="25" s="1"/>
  <c r="D42" i="25"/>
  <c r="G42" i="25" s="1"/>
  <c r="Q42" i="25" s="1"/>
  <c r="D43" i="25"/>
  <c r="G43" i="25" s="1"/>
  <c r="Q43" i="25" s="1"/>
  <c r="D44" i="25"/>
  <c r="G44" i="25" s="1"/>
  <c r="Q44" i="25" s="1"/>
  <c r="D45" i="25"/>
  <c r="G45" i="25" s="1"/>
  <c r="Q45" i="25" s="1"/>
  <c r="D46" i="25"/>
  <c r="G46" i="25" s="1"/>
  <c r="Q46" i="25" s="1"/>
  <c r="D47" i="25"/>
  <c r="G47" i="25" s="1"/>
  <c r="Q47" i="25" s="1"/>
  <c r="D48" i="25"/>
  <c r="G48" i="25" s="1"/>
  <c r="Q48" i="25" s="1"/>
  <c r="D49" i="25"/>
  <c r="G49" i="25" s="1"/>
  <c r="Q49" i="25" s="1"/>
  <c r="D50" i="25"/>
  <c r="G50" i="25" s="1"/>
  <c r="Q50" i="25" s="1"/>
  <c r="D51" i="25"/>
  <c r="G51" i="25" s="1"/>
  <c r="Q51" i="25" s="1"/>
  <c r="D52" i="25"/>
  <c r="G52" i="25" s="1"/>
  <c r="Q52" i="25" s="1"/>
  <c r="D53" i="25"/>
  <c r="G53" i="25" s="1"/>
  <c r="Q53" i="25" s="1"/>
  <c r="D54" i="25"/>
  <c r="G54" i="25" s="1"/>
  <c r="Q54" i="25" s="1"/>
  <c r="D55" i="25"/>
  <c r="G55" i="25" s="1"/>
  <c r="Q55" i="25" s="1"/>
  <c r="D56" i="25"/>
  <c r="G56" i="25" s="1"/>
  <c r="Q56" i="25" s="1"/>
  <c r="D57" i="25"/>
  <c r="G57" i="25" s="1"/>
  <c r="Q57" i="25" s="1"/>
  <c r="D58" i="25"/>
  <c r="G58" i="25" s="1"/>
  <c r="Q58" i="25" s="1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AN6" i="24"/>
  <c r="AP6" i="24" s="1"/>
  <c r="AQ6" i="24" s="1"/>
  <c r="AN7" i="24"/>
  <c r="AP7" i="24" s="1"/>
  <c r="AQ7" i="24" s="1"/>
  <c r="AN8" i="24"/>
  <c r="AP8" i="24" s="1"/>
  <c r="AQ8" i="24" s="1"/>
  <c r="AN9" i="24"/>
  <c r="AP9" i="24" s="1"/>
  <c r="AQ9" i="24" s="1"/>
  <c r="AN10" i="24"/>
  <c r="AP10" i="24" s="1"/>
  <c r="AQ10" i="24" s="1"/>
  <c r="AN11" i="24"/>
  <c r="AP11" i="24" s="1"/>
  <c r="AQ11" i="24" s="1"/>
  <c r="AN12" i="24"/>
  <c r="AP12" i="24" s="1"/>
  <c r="AQ12" i="24" s="1"/>
  <c r="AN13" i="24"/>
  <c r="AP13" i="24" s="1"/>
  <c r="AQ13" i="24" s="1"/>
  <c r="AN14" i="24"/>
  <c r="AP14" i="24" s="1"/>
  <c r="AQ14" i="24" s="1"/>
  <c r="AN15" i="24"/>
  <c r="AP15" i="24" s="1"/>
  <c r="AQ15" i="24" s="1"/>
  <c r="AN16" i="24"/>
  <c r="AP16" i="24" s="1"/>
  <c r="AQ16" i="24" s="1"/>
  <c r="AN17" i="24"/>
  <c r="AP17" i="24" s="1"/>
  <c r="AQ17" i="24" s="1"/>
  <c r="AN18" i="24"/>
  <c r="AP18" i="24" s="1"/>
  <c r="AQ18" i="24" s="1"/>
  <c r="AN19" i="24"/>
  <c r="AP19" i="24" s="1"/>
  <c r="AQ19" i="24" s="1"/>
  <c r="AN20" i="24"/>
  <c r="AP20" i="24" s="1"/>
  <c r="AQ20" i="24" s="1"/>
  <c r="AN21" i="24"/>
  <c r="AP21" i="24" s="1"/>
  <c r="AQ21" i="24" s="1"/>
  <c r="AN22" i="24"/>
  <c r="AP22" i="24" s="1"/>
  <c r="AQ22" i="24" s="1"/>
  <c r="AN23" i="24"/>
  <c r="AP23" i="24" s="1"/>
  <c r="AQ23" i="24" s="1"/>
  <c r="AN24" i="24"/>
  <c r="AP24" i="24" s="1"/>
  <c r="AQ24" i="24" s="1"/>
  <c r="AN25" i="24"/>
  <c r="AP25" i="24" s="1"/>
  <c r="AQ25" i="24" s="1"/>
  <c r="AN26" i="24"/>
  <c r="AP26" i="24" s="1"/>
  <c r="AQ26" i="24" s="1"/>
  <c r="AN27" i="24"/>
  <c r="AP27" i="24" s="1"/>
  <c r="AQ27" i="24" s="1"/>
  <c r="AN28" i="24"/>
  <c r="AP28" i="24" s="1"/>
  <c r="AQ28" i="24" s="1"/>
  <c r="AN29" i="24"/>
  <c r="AP29" i="24" s="1"/>
  <c r="AQ29" i="24" s="1"/>
  <c r="AN30" i="24"/>
  <c r="AP30" i="24" s="1"/>
  <c r="AQ30" i="24" s="1"/>
  <c r="AN31" i="24"/>
  <c r="AP31" i="24" s="1"/>
  <c r="AQ31" i="24" s="1"/>
  <c r="AN32" i="24"/>
  <c r="AP32" i="24" s="1"/>
  <c r="AQ32" i="24" s="1"/>
  <c r="AN33" i="24"/>
  <c r="AP33" i="24" s="1"/>
  <c r="AQ33" i="24" s="1"/>
  <c r="AN34" i="24"/>
  <c r="AP34" i="24" s="1"/>
  <c r="AQ34" i="24" s="1"/>
  <c r="AN35" i="24"/>
  <c r="AP35" i="24" s="1"/>
  <c r="AQ35" i="24" s="1"/>
  <c r="AN36" i="24"/>
  <c r="AP36" i="24" s="1"/>
  <c r="AQ36" i="24" s="1"/>
  <c r="AN37" i="24"/>
  <c r="AP37" i="24" s="1"/>
  <c r="AQ37" i="24" s="1"/>
  <c r="AN38" i="24"/>
  <c r="AP38" i="24" s="1"/>
  <c r="AQ38" i="24" s="1"/>
  <c r="AN39" i="24"/>
  <c r="AP39" i="24" s="1"/>
  <c r="AQ39" i="24" s="1"/>
  <c r="AN40" i="24"/>
  <c r="AP40" i="24" s="1"/>
  <c r="AQ40" i="24" s="1"/>
  <c r="AN41" i="24"/>
  <c r="AP41" i="24" s="1"/>
  <c r="AQ41" i="24" s="1"/>
  <c r="AN42" i="24"/>
  <c r="AP42" i="24" s="1"/>
  <c r="AQ42" i="24" s="1"/>
  <c r="AN43" i="24"/>
  <c r="AP43" i="24" s="1"/>
  <c r="AQ43" i="24" s="1"/>
  <c r="AN44" i="24"/>
  <c r="AP44" i="24" s="1"/>
  <c r="AN45" i="24"/>
  <c r="AP45" i="24" s="1"/>
  <c r="AQ45" i="24" s="1"/>
  <c r="AN46" i="24"/>
  <c r="AP46" i="24" s="1"/>
  <c r="AQ46" i="24" s="1"/>
  <c r="AN47" i="24"/>
  <c r="AP47" i="24" s="1"/>
  <c r="AQ47" i="24" s="1"/>
  <c r="AN48" i="24"/>
  <c r="AP48" i="24" s="1"/>
  <c r="AQ48" i="24" s="1"/>
  <c r="AN49" i="24"/>
  <c r="AP49" i="24" s="1"/>
  <c r="AQ49" i="24" s="1"/>
  <c r="AN50" i="24"/>
  <c r="AP50" i="24" s="1"/>
  <c r="AQ50" i="24" s="1"/>
  <c r="AN51" i="24"/>
  <c r="AP51" i="24" s="1"/>
  <c r="AQ51" i="24" s="1"/>
  <c r="AN52" i="24"/>
  <c r="AP52" i="24" s="1"/>
  <c r="AQ52" i="24" s="1"/>
  <c r="AN53" i="24"/>
  <c r="AP53" i="24" s="1"/>
  <c r="AQ53" i="24" s="1"/>
  <c r="AN54" i="24"/>
  <c r="AP54" i="24" s="1"/>
  <c r="AQ54" i="24" s="1"/>
  <c r="AN55" i="24"/>
  <c r="AP55" i="24" s="1"/>
  <c r="AQ55" i="24" s="1"/>
  <c r="AN56" i="24"/>
  <c r="AP56" i="24" s="1"/>
  <c r="AQ56" i="24" s="1"/>
  <c r="AN57" i="24"/>
  <c r="AP57" i="24" s="1"/>
  <c r="AQ57" i="24" s="1"/>
  <c r="AN58" i="24"/>
  <c r="AP58" i="24" s="1"/>
  <c r="AQ58" i="24" s="1"/>
  <c r="AN59" i="24"/>
  <c r="AP59" i="24" s="1"/>
  <c r="AQ59" i="24" s="1"/>
  <c r="AN60" i="24"/>
  <c r="AP60" i="24" s="1"/>
  <c r="AQ60" i="24" s="1"/>
  <c r="AN61" i="24"/>
  <c r="AP61" i="24" s="1"/>
  <c r="AQ61" i="24" s="1"/>
  <c r="AN62" i="24"/>
  <c r="AP62" i="24" s="1"/>
  <c r="AQ62" i="24" s="1"/>
  <c r="AS62" i="24" s="1"/>
  <c r="AN63" i="24"/>
  <c r="AP63" i="24" s="1"/>
  <c r="AQ63" i="24" s="1"/>
  <c r="AS63" i="24" s="1"/>
  <c r="AN64" i="24"/>
  <c r="AP64" i="24" s="1"/>
  <c r="AQ64" i="24" s="1"/>
  <c r="AS64" i="24" s="1"/>
  <c r="AN65" i="24"/>
  <c r="AP65" i="24" s="1"/>
  <c r="AQ65" i="24" s="1"/>
  <c r="AN66" i="24"/>
  <c r="AP66" i="24" s="1"/>
  <c r="AQ66" i="24" s="1"/>
  <c r="AN67" i="24"/>
  <c r="AP67" i="24" s="1"/>
  <c r="AQ67" i="24" s="1"/>
  <c r="AN68" i="24"/>
  <c r="AP68" i="24" s="1"/>
  <c r="AQ68" i="24" s="1"/>
  <c r="AS68" i="24" s="1"/>
  <c r="AN69" i="24"/>
  <c r="AP69" i="24" s="1"/>
  <c r="AQ69" i="24" s="1"/>
  <c r="AN70" i="24"/>
  <c r="AP70" i="24" s="1"/>
  <c r="AQ70" i="24" s="1"/>
  <c r="AN71" i="24"/>
  <c r="AP71" i="24" s="1"/>
  <c r="AQ71" i="24" s="1"/>
  <c r="AN72" i="24"/>
  <c r="AP72" i="24" s="1"/>
  <c r="AQ72" i="24" s="1"/>
  <c r="AN73" i="24"/>
  <c r="AP73" i="24" s="1"/>
  <c r="AQ73" i="24" s="1"/>
  <c r="AN74" i="24"/>
  <c r="AP74" i="24" s="1"/>
  <c r="AQ74" i="24" s="1"/>
  <c r="AN75" i="24"/>
  <c r="AP75" i="24" s="1"/>
  <c r="AN76" i="24"/>
  <c r="AP76" i="24" s="1"/>
  <c r="AQ76" i="24" s="1"/>
  <c r="AN77" i="24"/>
  <c r="AP77" i="24" s="1"/>
  <c r="AQ77" i="24" s="1"/>
  <c r="AN78" i="24"/>
  <c r="AP78" i="24" s="1"/>
  <c r="AQ78" i="24" s="1"/>
  <c r="AN79" i="24"/>
  <c r="AP79" i="24" s="1"/>
  <c r="AQ79" i="24" s="1"/>
  <c r="AN80" i="24"/>
  <c r="AP80" i="24" s="1"/>
  <c r="AQ80" i="24" s="1"/>
  <c r="AS80" i="24" s="1"/>
  <c r="AN81" i="24"/>
  <c r="AP81" i="24" s="1"/>
  <c r="AQ81" i="24" s="1"/>
  <c r="AN82" i="24"/>
  <c r="AP82" i="24" s="1"/>
  <c r="AQ82" i="24" s="1"/>
  <c r="AN83" i="24"/>
  <c r="AP83" i="24" s="1"/>
  <c r="AQ83" i="24" s="1"/>
  <c r="AN84" i="24"/>
  <c r="AP84" i="24" s="1"/>
  <c r="AQ84" i="24" s="1"/>
  <c r="AN85" i="24"/>
  <c r="AP85" i="24" s="1"/>
  <c r="AQ85" i="24" s="1"/>
  <c r="AS85" i="24" s="1"/>
  <c r="AN86" i="24"/>
  <c r="AP86" i="24" s="1"/>
  <c r="AQ86" i="24" s="1"/>
  <c r="AN87" i="24"/>
  <c r="AP87" i="24" s="1"/>
  <c r="AQ87" i="24" s="1"/>
  <c r="AN88" i="24"/>
  <c r="AP88" i="24" s="1"/>
  <c r="AQ88" i="24" s="1"/>
  <c r="AN89" i="24"/>
  <c r="AP89" i="24" s="1"/>
  <c r="AQ89" i="24" s="1"/>
  <c r="AN90" i="24"/>
  <c r="AP90" i="24" s="1"/>
  <c r="AQ90" i="24" s="1"/>
  <c r="AN91" i="24"/>
  <c r="AP91" i="24" s="1"/>
  <c r="AQ91" i="24" s="1"/>
  <c r="AN92" i="24"/>
  <c r="AP92" i="24" s="1"/>
  <c r="AQ92" i="24" s="1"/>
  <c r="BB92" i="24" s="1"/>
  <c r="AN93" i="24"/>
  <c r="AP93" i="24" s="1"/>
  <c r="AQ93" i="24" s="1"/>
  <c r="AN94" i="24"/>
  <c r="AP94" i="24" s="1"/>
  <c r="AQ94" i="24" s="1"/>
  <c r="BB94" i="24" s="1"/>
  <c r="AN95" i="24"/>
  <c r="AP95" i="24" s="1"/>
  <c r="AQ95" i="24" s="1"/>
  <c r="AN96" i="24"/>
  <c r="AP96" i="24" s="1"/>
  <c r="AQ96" i="24" s="1"/>
  <c r="AN97" i="24"/>
  <c r="AP97" i="24" s="1"/>
  <c r="AQ97" i="24" s="1"/>
  <c r="AN98" i="24"/>
  <c r="AP98" i="24" s="1"/>
  <c r="AQ98" i="24" s="1"/>
  <c r="AN99" i="24"/>
  <c r="AP99" i="24" s="1"/>
  <c r="AQ99" i="24" s="1"/>
  <c r="AN100" i="24"/>
  <c r="AP100" i="24" s="1"/>
  <c r="AQ100" i="24" s="1"/>
  <c r="BB100" i="24" s="1"/>
  <c r="AN101" i="24"/>
  <c r="AP101" i="24" s="1"/>
  <c r="AQ101" i="24" s="1"/>
  <c r="BB101" i="24" s="1"/>
  <c r="AN102" i="24"/>
  <c r="AP102" i="24" s="1"/>
  <c r="AQ102" i="24" s="1"/>
  <c r="BB102" i="24" s="1"/>
  <c r="AN103" i="24"/>
  <c r="AP103" i="24" s="1"/>
  <c r="AQ103" i="24" s="1"/>
  <c r="BB103" i="24" s="1"/>
  <c r="AN104" i="24"/>
  <c r="AP104" i="24" s="1"/>
  <c r="AQ104" i="24" s="1"/>
  <c r="BB104" i="24" s="1"/>
  <c r="D6" i="24"/>
  <c r="D7" i="24"/>
  <c r="D8" i="24"/>
  <c r="D9" i="24"/>
  <c r="D10" i="24"/>
  <c r="D11" i="24"/>
  <c r="D12" i="24"/>
  <c r="D13" i="24"/>
  <c r="D14" i="24"/>
  <c r="D15" i="24"/>
  <c r="D16" i="24"/>
  <c r="D17" i="24"/>
  <c r="Q17" i="24" s="1"/>
  <c r="D18" i="24"/>
  <c r="G18" i="24" s="1"/>
  <c r="Q18" i="24" s="1"/>
  <c r="D19" i="24"/>
  <c r="G19" i="24" s="1"/>
  <c r="Q19" i="24" s="1"/>
  <c r="D20" i="24"/>
  <c r="G20" i="24" s="1"/>
  <c r="Q20" i="24" s="1"/>
  <c r="D21" i="24"/>
  <c r="D22" i="24"/>
  <c r="G22" i="24" s="1"/>
  <c r="Q22" i="24" s="1"/>
  <c r="D23" i="24"/>
  <c r="G23" i="24" s="1"/>
  <c r="Q23" i="24" s="1"/>
  <c r="D24" i="24"/>
  <c r="Q24" i="24" s="1"/>
  <c r="D25" i="24"/>
  <c r="G25" i="24" s="1"/>
  <c r="Q25" i="24" s="1"/>
  <c r="D26" i="24"/>
  <c r="Q26" i="24" s="1"/>
  <c r="D27" i="24"/>
  <c r="G27" i="24" s="1"/>
  <c r="Q27" i="24" s="1"/>
  <c r="D28" i="24"/>
  <c r="G28" i="24" s="1"/>
  <c r="Q28" i="24" s="1"/>
  <c r="D29" i="24"/>
  <c r="G29" i="24" s="1"/>
  <c r="Q29" i="24" s="1"/>
  <c r="D30" i="24"/>
  <c r="G30" i="24" s="1"/>
  <c r="Q30" i="24" s="1"/>
  <c r="D31" i="24"/>
  <c r="G31" i="24" s="1"/>
  <c r="Q31" i="24" s="1"/>
  <c r="D32" i="24"/>
  <c r="G32" i="24" s="1"/>
  <c r="Q32" i="24" s="1"/>
  <c r="D33" i="24"/>
  <c r="G33" i="24" s="1"/>
  <c r="Q33" i="24" s="1"/>
  <c r="D58" i="24"/>
  <c r="G58" i="24" s="1"/>
  <c r="Q58" i="24" s="1"/>
  <c r="D59" i="24"/>
  <c r="G59" i="24" s="1"/>
  <c r="Q59" i="24" s="1"/>
  <c r="D94" i="24"/>
  <c r="D95" i="24"/>
  <c r="D96" i="24"/>
  <c r="D97" i="24"/>
  <c r="D98" i="24"/>
  <c r="D99" i="24"/>
  <c r="D100" i="24"/>
  <c r="D101" i="24"/>
  <c r="D102" i="24"/>
  <c r="D103" i="24"/>
  <c r="D104" i="24"/>
  <c r="AN6" i="23"/>
  <c r="AP6" i="23" s="1"/>
  <c r="AQ6" i="23" s="1"/>
  <c r="AN7" i="23"/>
  <c r="AP7" i="23" s="1"/>
  <c r="AQ7" i="23" s="1"/>
  <c r="AN8" i="23"/>
  <c r="AP8" i="23" s="1"/>
  <c r="AQ8" i="23" s="1"/>
  <c r="AN9" i="23"/>
  <c r="AP9" i="23" s="1"/>
  <c r="AQ9" i="23" s="1"/>
  <c r="AN10" i="23"/>
  <c r="AP10" i="23" s="1"/>
  <c r="AQ10" i="23" s="1"/>
  <c r="AN11" i="23"/>
  <c r="AP11" i="23" s="1"/>
  <c r="AQ11" i="23" s="1"/>
  <c r="AN12" i="23"/>
  <c r="AP12" i="23" s="1"/>
  <c r="AQ12" i="23" s="1"/>
  <c r="AN13" i="23"/>
  <c r="AP13" i="23" s="1"/>
  <c r="AQ13" i="23" s="1"/>
  <c r="AN14" i="23"/>
  <c r="AP14" i="23" s="1"/>
  <c r="AQ14" i="23" s="1"/>
  <c r="AN15" i="23"/>
  <c r="AP15" i="23" s="1"/>
  <c r="AQ15" i="23" s="1"/>
  <c r="AN16" i="23"/>
  <c r="AP16" i="23" s="1"/>
  <c r="AQ16" i="23" s="1"/>
  <c r="AN17" i="23"/>
  <c r="AP17" i="23" s="1"/>
  <c r="AQ17" i="23" s="1"/>
  <c r="AN18" i="23"/>
  <c r="AP18" i="23" s="1"/>
  <c r="AQ18" i="23" s="1"/>
  <c r="AN19" i="23"/>
  <c r="AP19" i="23" s="1"/>
  <c r="AQ19" i="23" s="1"/>
  <c r="AN20" i="23"/>
  <c r="AP20" i="23" s="1"/>
  <c r="AQ20" i="23" s="1"/>
  <c r="AN21" i="23"/>
  <c r="AP21" i="23" s="1"/>
  <c r="AQ21" i="23" s="1"/>
  <c r="AN22" i="23"/>
  <c r="AP22" i="23" s="1"/>
  <c r="AQ22" i="23" s="1"/>
  <c r="AN23" i="23"/>
  <c r="AP23" i="23" s="1"/>
  <c r="AQ23" i="23" s="1"/>
  <c r="AN24" i="23"/>
  <c r="AP24" i="23" s="1"/>
  <c r="AQ24" i="23" s="1"/>
  <c r="AN25" i="23"/>
  <c r="AP25" i="23" s="1"/>
  <c r="AQ25" i="23" s="1"/>
  <c r="AN26" i="23"/>
  <c r="AP26" i="23" s="1"/>
  <c r="AQ26" i="23" s="1"/>
  <c r="AN27" i="23"/>
  <c r="AP27" i="23" s="1"/>
  <c r="AQ27" i="23" s="1"/>
  <c r="AN28" i="23"/>
  <c r="AP28" i="23" s="1"/>
  <c r="AQ28" i="23" s="1"/>
  <c r="AN29" i="23"/>
  <c r="AP29" i="23" s="1"/>
  <c r="AQ29" i="23" s="1"/>
  <c r="AN30" i="23"/>
  <c r="AP30" i="23" s="1"/>
  <c r="AQ30" i="23" s="1"/>
  <c r="AN31" i="23"/>
  <c r="AP31" i="23" s="1"/>
  <c r="AQ31" i="23" s="1"/>
  <c r="AN32" i="23"/>
  <c r="AP32" i="23" s="1"/>
  <c r="AQ32" i="23" s="1"/>
  <c r="AN33" i="23"/>
  <c r="AP33" i="23" s="1"/>
  <c r="AQ33" i="23" s="1"/>
  <c r="AN34" i="23"/>
  <c r="AP34" i="23" s="1"/>
  <c r="AQ34" i="23" s="1"/>
  <c r="AN35" i="23"/>
  <c r="AP35" i="23" s="1"/>
  <c r="AQ35" i="23" s="1"/>
  <c r="AN36" i="23"/>
  <c r="AP36" i="23" s="1"/>
  <c r="AQ36" i="23" s="1"/>
  <c r="AN37" i="23"/>
  <c r="AP37" i="23" s="1"/>
  <c r="AQ37" i="23" s="1"/>
  <c r="AN38" i="23"/>
  <c r="AP38" i="23" s="1"/>
  <c r="AQ38" i="23" s="1"/>
  <c r="AN39" i="23"/>
  <c r="AP39" i="23" s="1"/>
  <c r="AQ39" i="23" s="1"/>
  <c r="AN40" i="23"/>
  <c r="AP40" i="23" s="1"/>
  <c r="AQ40" i="23" s="1"/>
  <c r="AN41" i="23"/>
  <c r="AP41" i="23" s="1"/>
  <c r="AQ41" i="23" s="1"/>
  <c r="AN42" i="23"/>
  <c r="AP42" i="23" s="1"/>
  <c r="AQ42" i="23" s="1"/>
  <c r="AN43" i="23"/>
  <c r="AP43" i="23" s="1"/>
  <c r="AQ43" i="23" s="1"/>
  <c r="AN44" i="23"/>
  <c r="AP44" i="23" s="1"/>
  <c r="AQ44" i="23" s="1"/>
  <c r="AN45" i="23"/>
  <c r="AP45" i="23" s="1"/>
  <c r="AQ45" i="23" s="1"/>
  <c r="AN46" i="23"/>
  <c r="AP46" i="23" s="1"/>
  <c r="AQ46" i="23" s="1"/>
  <c r="AN47" i="23"/>
  <c r="AP47" i="23" s="1"/>
  <c r="AQ47" i="23" s="1"/>
  <c r="AN48" i="23"/>
  <c r="AP48" i="23" s="1"/>
  <c r="AQ48" i="23" s="1"/>
  <c r="AN49" i="23"/>
  <c r="AP49" i="23" s="1"/>
  <c r="AQ49" i="23" s="1"/>
  <c r="AN50" i="23"/>
  <c r="AP50" i="23" s="1"/>
  <c r="AQ50" i="23" s="1"/>
  <c r="AN51" i="23"/>
  <c r="AP51" i="23" s="1"/>
  <c r="AQ51" i="23" s="1"/>
  <c r="AN52" i="23"/>
  <c r="AP52" i="23" s="1"/>
  <c r="AQ52" i="23" s="1"/>
  <c r="AN53" i="23"/>
  <c r="AP53" i="23" s="1"/>
  <c r="AQ53" i="23" s="1"/>
  <c r="AN54" i="23"/>
  <c r="AP54" i="23" s="1"/>
  <c r="AQ54" i="23" s="1"/>
  <c r="AN55" i="23"/>
  <c r="AP55" i="23" s="1"/>
  <c r="AQ55" i="23" s="1"/>
  <c r="AN56" i="23"/>
  <c r="AP56" i="23" s="1"/>
  <c r="AQ56" i="23" s="1"/>
  <c r="AN57" i="23"/>
  <c r="AP57" i="23" s="1"/>
  <c r="AQ57" i="23" s="1"/>
  <c r="AN58" i="23"/>
  <c r="AP58" i="23" s="1"/>
  <c r="AQ58" i="23" s="1"/>
  <c r="AN59" i="23"/>
  <c r="AP59" i="23" s="1"/>
  <c r="AQ59" i="23" s="1"/>
  <c r="AN60" i="23"/>
  <c r="AP60" i="23" s="1"/>
  <c r="AQ60" i="23" s="1"/>
  <c r="AS60" i="23" s="1"/>
  <c r="AN61" i="23"/>
  <c r="AP61" i="23" s="1"/>
  <c r="AQ61" i="23" s="1"/>
  <c r="AS61" i="23" s="1"/>
  <c r="AN62" i="23"/>
  <c r="AP62" i="23" s="1"/>
  <c r="AQ62" i="23" s="1"/>
  <c r="AS62" i="23" s="1"/>
  <c r="AN63" i="23"/>
  <c r="AP63" i="23" s="1"/>
  <c r="AQ63" i="23" s="1"/>
  <c r="AS63" i="23" s="1"/>
  <c r="AN64" i="23"/>
  <c r="AP64" i="23" s="1"/>
  <c r="AQ64" i="23" s="1"/>
  <c r="AS64" i="23" s="1"/>
  <c r="AN65" i="23"/>
  <c r="AP65" i="23" s="1"/>
  <c r="AQ65" i="23" s="1"/>
  <c r="AN66" i="23"/>
  <c r="AP66" i="23" s="1"/>
  <c r="AQ66" i="23" s="1"/>
  <c r="AS66" i="23" s="1"/>
  <c r="AN67" i="23"/>
  <c r="AP67" i="23" s="1"/>
  <c r="AQ67" i="23" s="1"/>
  <c r="AN68" i="23"/>
  <c r="AP68" i="23" s="1"/>
  <c r="AQ68" i="23" s="1"/>
  <c r="AS68" i="23" s="1"/>
  <c r="AN69" i="23"/>
  <c r="AP69" i="23" s="1"/>
  <c r="AQ69" i="23" s="1"/>
  <c r="AN70" i="23"/>
  <c r="AP70" i="23" s="1"/>
  <c r="AQ70" i="23" s="1"/>
  <c r="AN71" i="23"/>
  <c r="AP71" i="23" s="1"/>
  <c r="AQ71" i="23" s="1"/>
  <c r="AN72" i="23"/>
  <c r="AP72" i="23" s="1"/>
  <c r="AQ72" i="23" s="1"/>
  <c r="AS72" i="23" s="1"/>
  <c r="AN73" i="23"/>
  <c r="AP73" i="23" s="1"/>
  <c r="AQ73" i="23" s="1"/>
  <c r="AS73" i="23" s="1"/>
  <c r="AN74" i="23"/>
  <c r="AP74" i="23" s="1"/>
  <c r="AQ74" i="23" s="1"/>
  <c r="BB74" i="23" s="1"/>
  <c r="AN75" i="23"/>
  <c r="AP75" i="23" s="1"/>
  <c r="AN76" i="23"/>
  <c r="AP76" i="23" s="1"/>
  <c r="AQ76" i="23" s="1"/>
  <c r="AN77" i="23"/>
  <c r="AP77" i="23" s="1"/>
  <c r="AQ77" i="23" s="1"/>
  <c r="AN78" i="23"/>
  <c r="AP78" i="23" s="1"/>
  <c r="AQ78" i="23" s="1"/>
  <c r="AN79" i="23"/>
  <c r="AP79" i="23" s="1"/>
  <c r="AQ79" i="23" s="1"/>
  <c r="AN80" i="23"/>
  <c r="AP80" i="23" s="1"/>
  <c r="AQ80" i="23" s="1"/>
  <c r="AS80" i="23" s="1"/>
  <c r="AN81" i="23"/>
  <c r="AP81" i="23" s="1"/>
  <c r="AQ81" i="23" s="1"/>
  <c r="AN82" i="23"/>
  <c r="AP82" i="23" s="1"/>
  <c r="AQ82" i="23" s="1"/>
  <c r="AN83" i="23"/>
  <c r="AP83" i="23" s="1"/>
  <c r="AQ83" i="23" s="1"/>
  <c r="AN84" i="23"/>
  <c r="AP84" i="23" s="1"/>
  <c r="AQ84" i="23" s="1"/>
  <c r="AN85" i="23"/>
  <c r="AP85" i="23" s="1"/>
  <c r="AQ85" i="23" s="1"/>
  <c r="AS85" i="23" s="1"/>
  <c r="AN86" i="23"/>
  <c r="AP86" i="23" s="1"/>
  <c r="AQ86" i="23" s="1"/>
  <c r="AN87" i="23"/>
  <c r="AP87" i="23" s="1"/>
  <c r="AQ87" i="23" s="1"/>
  <c r="AN88" i="23"/>
  <c r="AP88" i="23" s="1"/>
  <c r="AQ88" i="23" s="1"/>
  <c r="AN89" i="23"/>
  <c r="AP89" i="23" s="1"/>
  <c r="AQ89" i="23" s="1"/>
  <c r="AN90" i="23"/>
  <c r="AP90" i="23" s="1"/>
  <c r="AQ90" i="23" s="1"/>
  <c r="AN91" i="23"/>
  <c r="AP91" i="23" s="1"/>
  <c r="AQ91" i="23" s="1"/>
  <c r="AN92" i="23"/>
  <c r="AP92" i="23" s="1"/>
  <c r="AQ92" i="23" s="1"/>
  <c r="BB92" i="23" s="1"/>
  <c r="AN93" i="23"/>
  <c r="AP93" i="23" s="1"/>
  <c r="AQ93" i="23" s="1"/>
  <c r="AN94" i="23"/>
  <c r="AP94" i="23" s="1"/>
  <c r="AQ94" i="23" s="1"/>
  <c r="BB94" i="23" s="1"/>
  <c r="AN95" i="23"/>
  <c r="AP95" i="23" s="1"/>
  <c r="AQ95" i="23" s="1"/>
  <c r="AN96" i="23"/>
  <c r="AP96" i="23" s="1"/>
  <c r="AQ96" i="23" s="1"/>
  <c r="AN97" i="23"/>
  <c r="AP97" i="23" s="1"/>
  <c r="AQ97" i="23" s="1"/>
  <c r="AN98" i="23"/>
  <c r="AP98" i="23" s="1"/>
  <c r="AN99" i="23"/>
  <c r="AP99" i="23" s="1"/>
  <c r="AQ99" i="23" s="1"/>
  <c r="AN100" i="23"/>
  <c r="AP100" i="23" s="1"/>
  <c r="AQ100" i="23" s="1"/>
  <c r="BB100" i="23" s="1"/>
  <c r="AN101" i="23"/>
  <c r="AP101" i="23" s="1"/>
  <c r="AQ101" i="23" s="1"/>
  <c r="BB101" i="23" s="1"/>
  <c r="AN102" i="23"/>
  <c r="AP102" i="23" s="1"/>
  <c r="AQ102" i="23" s="1"/>
  <c r="BB102" i="23" s="1"/>
  <c r="AN103" i="23"/>
  <c r="AP103" i="23" s="1"/>
  <c r="AQ103" i="23" s="1"/>
  <c r="BB103" i="23" s="1"/>
  <c r="AN104" i="23"/>
  <c r="AP104" i="23" s="1"/>
  <c r="AQ104" i="23" s="1"/>
  <c r="BB104" i="23" s="1"/>
  <c r="D6" i="23"/>
  <c r="D7" i="23"/>
  <c r="D8" i="23"/>
  <c r="D9" i="23"/>
  <c r="D10" i="23"/>
  <c r="D11" i="23"/>
  <c r="D12" i="23"/>
  <c r="D13" i="23"/>
  <c r="D14" i="23"/>
  <c r="D15" i="23"/>
  <c r="D16" i="23"/>
  <c r="D17" i="23"/>
  <c r="G17" i="23" s="1"/>
  <c r="Q17" i="23" s="1"/>
  <c r="D18" i="23"/>
  <c r="G18" i="23" s="1"/>
  <c r="Q18" i="23" s="1"/>
  <c r="D19" i="23"/>
  <c r="G19" i="23" s="1"/>
  <c r="Q19" i="23" s="1"/>
  <c r="D20" i="23"/>
  <c r="Q20" i="23" s="1"/>
  <c r="D21" i="23"/>
  <c r="D22" i="23"/>
  <c r="G22" i="23" s="1"/>
  <c r="Q22" i="23" s="1"/>
  <c r="D23" i="23"/>
  <c r="G23" i="23" s="1"/>
  <c r="Q23" i="23" s="1"/>
  <c r="D24" i="23"/>
  <c r="G24" i="23" s="1"/>
  <c r="Q24" i="23" s="1"/>
  <c r="D25" i="23"/>
  <c r="G25" i="23" s="1"/>
  <c r="Q25" i="23" s="1"/>
  <c r="G26" i="23"/>
  <c r="Q26" i="23" s="1"/>
  <c r="D27" i="23"/>
  <c r="G27" i="23" s="1"/>
  <c r="Q27" i="23" s="1"/>
  <c r="D28" i="23"/>
  <c r="G28" i="23" s="1"/>
  <c r="Q28" i="23" s="1"/>
  <c r="D29" i="23"/>
  <c r="G29" i="23" s="1"/>
  <c r="Q29" i="23" s="1"/>
  <c r="D30" i="23"/>
  <c r="G30" i="23" s="1"/>
  <c r="Q30" i="23" s="1"/>
  <c r="D31" i="23"/>
  <c r="G31" i="23" s="1"/>
  <c r="Q31" i="23" s="1"/>
  <c r="G36" i="23"/>
  <c r="Q36" i="23" s="1"/>
  <c r="D38" i="23"/>
  <c r="G38" i="23" s="1"/>
  <c r="Q38" i="23" s="1"/>
  <c r="D59" i="23"/>
  <c r="G59" i="23" s="1"/>
  <c r="Q59" i="23" s="1"/>
  <c r="D100" i="23"/>
  <c r="D101" i="23"/>
  <c r="D102" i="23"/>
  <c r="D103" i="23"/>
  <c r="D104" i="23"/>
  <c r="AN6" i="22"/>
  <c r="AP6" i="22" s="1"/>
  <c r="AQ6" i="22" s="1"/>
  <c r="AN7" i="22"/>
  <c r="AP7" i="22" s="1"/>
  <c r="AQ7" i="22" s="1"/>
  <c r="AN8" i="22"/>
  <c r="AP8" i="22" s="1"/>
  <c r="AQ8" i="22" s="1"/>
  <c r="AN9" i="22"/>
  <c r="AP9" i="22" s="1"/>
  <c r="AQ9" i="22" s="1"/>
  <c r="AN10" i="22"/>
  <c r="AP10" i="22" s="1"/>
  <c r="AQ10" i="22" s="1"/>
  <c r="AN11" i="22"/>
  <c r="AP11" i="22" s="1"/>
  <c r="AQ11" i="22" s="1"/>
  <c r="AN12" i="22"/>
  <c r="AP12" i="22" s="1"/>
  <c r="AQ12" i="22" s="1"/>
  <c r="AN13" i="22"/>
  <c r="AP13" i="22" s="1"/>
  <c r="AQ13" i="22" s="1"/>
  <c r="AN14" i="22"/>
  <c r="AP14" i="22" s="1"/>
  <c r="AQ14" i="22" s="1"/>
  <c r="AN15" i="22"/>
  <c r="AP15" i="22" s="1"/>
  <c r="AQ15" i="22" s="1"/>
  <c r="AN16" i="22"/>
  <c r="AP16" i="22" s="1"/>
  <c r="AQ16" i="22" s="1"/>
  <c r="AN17" i="22"/>
  <c r="AP17" i="22" s="1"/>
  <c r="AQ17" i="22" s="1"/>
  <c r="AN18" i="22"/>
  <c r="AP18" i="22" s="1"/>
  <c r="AQ18" i="22" s="1"/>
  <c r="AN19" i="22"/>
  <c r="AP19" i="22" s="1"/>
  <c r="AQ19" i="22" s="1"/>
  <c r="AN20" i="22"/>
  <c r="AP20" i="22" s="1"/>
  <c r="AQ20" i="22" s="1"/>
  <c r="AN21" i="22"/>
  <c r="AP21" i="22" s="1"/>
  <c r="AQ21" i="22" s="1"/>
  <c r="AN22" i="22"/>
  <c r="AP22" i="22" s="1"/>
  <c r="AQ22" i="22" s="1"/>
  <c r="AN23" i="22"/>
  <c r="AP23" i="22" s="1"/>
  <c r="AQ23" i="22" s="1"/>
  <c r="AN24" i="22"/>
  <c r="AP24" i="22" s="1"/>
  <c r="AQ24" i="22" s="1"/>
  <c r="AN25" i="22"/>
  <c r="AP25" i="22" s="1"/>
  <c r="AQ25" i="22" s="1"/>
  <c r="AN26" i="22"/>
  <c r="AP26" i="22" s="1"/>
  <c r="AQ26" i="22" s="1"/>
  <c r="AN27" i="22"/>
  <c r="AP27" i="22" s="1"/>
  <c r="AQ27" i="22" s="1"/>
  <c r="AN28" i="22"/>
  <c r="AP28" i="22" s="1"/>
  <c r="AQ28" i="22" s="1"/>
  <c r="AN29" i="22"/>
  <c r="AP29" i="22" s="1"/>
  <c r="AQ29" i="22" s="1"/>
  <c r="AN30" i="22"/>
  <c r="AP30" i="22" s="1"/>
  <c r="AQ30" i="22" s="1"/>
  <c r="AN31" i="22"/>
  <c r="AP31" i="22" s="1"/>
  <c r="AQ31" i="22" s="1"/>
  <c r="AN32" i="22"/>
  <c r="AP32" i="22" s="1"/>
  <c r="AQ32" i="22" s="1"/>
  <c r="AN33" i="22"/>
  <c r="AP33" i="22" s="1"/>
  <c r="AQ33" i="22" s="1"/>
  <c r="AN34" i="22"/>
  <c r="AP34" i="22" s="1"/>
  <c r="AQ34" i="22" s="1"/>
  <c r="AN35" i="22"/>
  <c r="AP35" i="22" s="1"/>
  <c r="AQ35" i="22" s="1"/>
  <c r="AN36" i="22"/>
  <c r="AP36" i="22" s="1"/>
  <c r="AQ36" i="22" s="1"/>
  <c r="AN37" i="22"/>
  <c r="AP37" i="22" s="1"/>
  <c r="AQ37" i="22" s="1"/>
  <c r="AN38" i="22"/>
  <c r="AP38" i="22" s="1"/>
  <c r="AQ38" i="22" s="1"/>
  <c r="AN39" i="22"/>
  <c r="AP39" i="22" s="1"/>
  <c r="AQ39" i="22" s="1"/>
  <c r="AN40" i="22"/>
  <c r="AP40" i="22" s="1"/>
  <c r="AQ40" i="22" s="1"/>
  <c r="AN41" i="22"/>
  <c r="AP41" i="22" s="1"/>
  <c r="AQ41" i="22" s="1"/>
  <c r="AN42" i="22"/>
  <c r="AP42" i="22" s="1"/>
  <c r="AQ42" i="22" s="1"/>
  <c r="AN43" i="22"/>
  <c r="AP43" i="22" s="1"/>
  <c r="AQ43" i="22" s="1"/>
  <c r="AN44" i="22"/>
  <c r="AP44" i="22" s="1"/>
  <c r="AQ44" i="22" s="1"/>
  <c r="AN45" i="22"/>
  <c r="AP45" i="22" s="1"/>
  <c r="AQ45" i="22" s="1"/>
  <c r="AN46" i="22"/>
  <c r="AP46" i="22" s="1"/>
  <c r="AQ46" i="22" s="1"/>
  <c r="AN47" i="22"/>
  <c r="AP47" i="22" s="1"/>
  <c r="AQ47" i="22" s="1"/>
  <c r="AN48" i="22"/>
  <c r="AP48" i="22" s="1"/>
  <c r="AQ48" i="22" s="1"/>
  <c r="AN49" i="22"/>
  <c r="AP49" i="22" s="1"/>
  <c r="AQ49" i="22" s="1"/>
  <c r="AN50" i="22"/>
  <c r="AP50" i="22" s="1"/>
  <c r="AQ50" i="22" s="1"/>
  <c r="AN51" i="22"/>
  <c r="AP51" i="22" s="1"/>
  <c r="AQ51" i="22" s="1"/>
  <c r="AN52" i="22"/>
  <c r="AP52" i="22" s="1"/>
  <c r="AQ52" i="22" s="1"/>
  <c r="AN53" i="22"/>
  <c r="AP53" i="22" s="1"/>
  <c r="AQ53" i="22" s="1"/>
  <c r="AN54" i="22"/>
  <c r="AP54" i="22" s="1"/>
  <c r="AQ54" i="22" s="1"/>
  <c r="AN55" i="22"/>
  <c r="AP55" i="22" s="1"/>
  <c r="AQ55" i="22" s="1"/>
  <c r="AN56" i="22"/>
  <c r="AP56" i="22" s="1"/>
  <c r="AQ56" i="22" s="1"/>
  <c r="AN57" i="22"/>
  <c r="AP57" i="22" s="1"/>
  <c r="AQ57" i="22" s="1"/>
  <c r="AN58" i="22"/>
  <c r="AP58" i="22" s="1"/>
  <c r="AQ58" i="22" s="1"/>
  <c r="AN59" i="22"/>
  <c r="AP59" i="22" s="1"/>
  <c r="AQ59" i="22" s="1"/>
  <c r="AN60" i="22"/>
  <c r="AP60" i="22" s="1"/>
  <c r="AQ60" i="22" s="1"/>
  <c r="AS60" i="22" s="1"/>
  <c r="AN61" i="22"/>
  <c r="AP61" i="22" s="1"/>
  <c r="AQ61" i="22" s="1"/>
  <c r="AS61" i="22" s="1"/>
  <c r="AN62" i="22"/>
  <c r="AP62" i="22" s="1"/>
  <c r="AQ62" i="22" s="1"/>
  <c r="AN63" i="22"/>
  <c r="AP63" i="22" s="1"/>
  <c r="AQ63" i="22" s="1"/>
  <c r="AS63" i="22" s="1"/>
  <c r="AN64" i="22"/>
  <c r="AP64" i="22" s="1"/>
  <c r="AQ64" i="22" s="1"/>
  <c r="AS64" i="22" s="1"/>
  <c r="AN65" i="22"/>
  <c r="AP65" i="22" s="1"/>
  <c r="AQ65" i="22" s="1"/>
  <c r="AS65" i="22" s="1"/>
  <c r="AN66" i="22"/>
  <c r="AP66" i="22" s="1"/>
  <c r="AQ66" i="22" s="1"/>
  <c r="AN67" i="22"/>
  <c r="AP67" i="22" s="1"/>
  <c r="AQ67" i="22" s="1"/>
  <c r="AN68" i="22"/>
  <c r="AP68" i="22" s="1"/>
  <c r="AQ68" i="22" s="1"/>
  <c r="AN69" i="22"/>
  <c r="AP69" i="22" s="1"/>
  <c r="AQ69" i="22" s="1"/>
  <c r="AS69" i="22" s="1"/>
  <c r="AN70" i="22"/>
  <c r="AP70" i="22" s="1"/>
  <c r="AQ70" i="22" s="1"/>
  <c r="AN71" i="22"/>
  <c r="AP71" i="22" s="1"/>
  <c r="AQ71" i="22" s="1"/>
  <c r="AN72" i="22"/>
  <c r="AP72" i="22" s="1"/>
  <c r="AQ72" i="22" s="1"/>
  <c r="AN73" i="22"/>
  <c r="AP73" i="22" s="1"/>
  <c r="AQ73" i="22" s="1"/>
  <c r="AS73" i="22" s="1"/>
  <c r="AN74" i="22"/>
  <c r="AP74" i="22" s="1"/>
  <c r="AQ74" i="22" s="1"/>
  <c r="BB74" i="22" s="1"/>
  <c r="AN75" i="22"/>
  <c r="AP75" i="22" s="1"/>
  <c r="AN76" i="22"/>
  <c r="AP76" i="22" s="1"/>
  <c r="AQ76" i="22" s="1"/>
  <c r="AN77" i="22"/>
  <c r="AP77" i="22" s="1"/>
  <c r="AQ77" i="22" s="1"/>
  <c r="AS77" i="22" s="1"/>
  <c r="AN78" i="22"/>
  <c r="AP78" i="22" s="1"/>
  <c r="AQ78" i="22" s="1"/>
  <c r="AN79" i="22"/>
  <c r="AP79" i="22" s="1"/>
  <c r="AQ79" i="22" s="1"/>
  <c r="AN80" i="22"/>
  <c r="AP80" i="22" s="1"/>
  <c r="AQ80" i="22" s="1"/>
  <c r="AS80" i="22" s="1"/>
  <c r="AN81" i="22"/>
  <c r="AP81" i="22" s="1"/>
  <c r="AQ81" i="22" s="1"/>
  <c r="AS81" i="22" s="1"/>
  <c r="AN82" i="22"/>
  <c r="AP82" i="22" s="1"/>
  <c r="AQ82" i="22" s="1"/>
  <c r="AN83" i="22"/>
  <c r="AP83" i="22" s="1"/>
  <c r="AQ83" i="22" s="1"/>
  <c r="AN84" i="22"/>
  <c r="AP84" i="22" s="1"/>
  <c r="AQ84" i="22" s="1"/>
  <c r="AS84" i="22" s="1"/>
  <c r="AN85" i="22"/>
  <c r="AP85" i="22" s="1"/>
  <c r="AQ85" i="22" s="1"/>
  <c r="AN86" i="22"/>
  <c r="AP86" i="22" s="1"/>
  <c r="AQ86" i="22" s="1"/>
  <c r="AN87" i="22"/>
  <c r="AP87" i="22" s="1"/>
  <c r="AQ87" i="22" s="1"/>
  <c r="AN88" i="22"/>
  <c r="AP88" i="22" s="1"/>
  <c r="AQ88" i="22" s="1"/>
  <c r="AN89" i="22"/>
  <c r="AP89" i="22" s="1"/>
  <c r="AQ89" i="22" s="1"/>
  <c r="AN90" i="22"/>
  <c r="AP90" i="22" s="1"/>
  <c r="AQ90" i="22" s="1"/>
  <c r="AN91" i="22"/>
  <c r="AP91" i="22" s="1"/>
  <c r="AQ91" i="22" s="1"/>
  <c r="AN92" i="22"/>
  <c r="AP92" i="22" s="1"/>
  <c r="AQ92" i="22" s="1"/>
  <c r="BB92" i="22" s="1"/>
  <c r="AN93" i="22"/>
  <c r="AP93" i="22" s="1"/>
  <c r="AQ93" i="22" s="1"/>
  <c r="AN94" i="22"/>
  <c r="AP94" i="22" s="1"/>
  <c r="AQ94" i="22" s="1"/>
  <c r="BB94" i="22" s="1"/>
  <c r="AN95" i="22"/>
  <c r="AP95" i="22" s="1"/>
  <c r="AQ95" i="22" s="1"/>
  <c r="AN96" i="22"/>
  <c r="AP96" i="22" s="1"/>
  <c r="AQ96" i="22" s="1"/>
  <c r="AN97" i="22"/>
  <c r="AP97" i="22" s="1"/>
  <c r="AQ97" i="22" s="1"/>
  <c r="AN98" i="22"/>
  <c r="AP98" i="22" s="1"/>
  <c r="AQ98" i="22" s="1"/>
  <c r="AN99" i="22"/>
  <c r="AP99" i="22" s="1"/>
  <c r="AQ99" i="22" s="1"/>
  <c r="AN100" i="22"/>
  <c r="AP100" i="22" s="1"/>
  <c r="AQ100" i="22" s="1"/>
  <c r="BB100" i="22" s="1"/>
  <c r="AN101" i="22"/>
  <c r="AP101" i="22" s="1"/>
  <c r="AQ101" i="22" s="1"/>
  <c r="BB101" i="22" s="1"/>
  <c r="AN102" i="22"/>
  <c r="AP102" i="22" s="1"/>
  <c r="AQ102" i="22" s="1"/>
  <c r="BB102" i="22" s="1"/>
  <c r="AN103" i="22"/>
  <c r="AP103" i="22" s="1"/>
  <c r="AQ103" i="22" s="1"/>
  <c r="BB103" i="22" s="1"/>
  <c r="AN104" i="22"/>
  <c r="AP104" i="22" s="1"/>
  <c r="AQ104" i="22" s="1"/>
  <c r="BB104" i="22" s="1"/>
  <c r="D6" i="22"/>
  <c r="G6" i="22" s="1"/>
  <c r="D7" i="22"/>
  <c r="D8" i="22"/>
  <c r="G8" i="22" s="1"/>
  <c r="D9" i="22"/>
  <c r="G9" i="22" s="1"/>
  <c r="D10" i="22"/>
  <c r="D11" i="22"/>
  <c r="G11" i="22" s="1"/>
  <c r="D12" i="22"/>
  <c r="G12" i="22" s="1"/>
  <c r="D15" i="22"/>
  <c r="G15" i="22" s="1"/>
  <c r="D16" i="22"/>
  <c r="G16" i="22" s="1"/>
  <c r="Q16" i="22" s="1"/>
  <c r="D17" i="22"/>
  <c r="D18" i="22"/>
  <c r="D19" i="22"/>
  <c r="D20" i="22"/>
  <c r="D21" i="22"/>
  <c r="G21" i="22" s="1"/>
  <c r="G21" i="32" s="1"/>
  <c r="D22" i="22"/>
  <c r="Q41" i="22"/>
  <c r="Q55" i="22"/>
  <c r="Q56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6" i="21"/>
  <c r="D7" i="21"/>
  <c r="D8" i="21"/>
  <c r="D9" i="21"/>
  <c r="D10" i="21"/>
  <c r="D11" i="21"/>
  <c r="D12" i="21"/>
  <c r="D13" i="21"/>
  <c r="D14" i="21"/>
  <c r="D16" i="21"/>
  <c r="D21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AN6" i="21"/>
  <c r="AP6" i="21" s="1"/>
  <c r="AQ6" i="21" s="1"/>
  <c r="AN7" i="21"/>
  <c r="AP7" i="21" s="1"/>
  <c r="AQ7" i="21" s="1"/>
  <c r="AN8" i="21"/>
  <c r="AP8" i="21" s="1"/>
  <c r="AQ8" i="21" s="1"/>
  <c r="AN9" i="21"/>
  <c r="AP9" i="21" s="1"/>
  <c r="AQ9" i="21" s="1"/>
  <c r="AN10" i="21"/>
  <c r="AP10" i="21" s="1"/>
  <c r="AQ10" i="21" s="1"/>
  <c r="AN11" i="21"/>
  <c r="AP11" i="21" s="1"/>
  <c r="AQ11" i="21" s="1"/>
  <c r="AN12" i="21"/>
  <c r="AP12" i="21" s="1"/>
  <c r="AQ12" i="21" s="1"/>
  <c r="AN13" i="21"/>
  <c r="AP13" i="21" s="1"/>
  <c r="AQ13" i="21" s="1"/>
  <c r="AN14" i="21"/>
  <c r="AP14" i="21" s="1"/>
  <c r="AQ14" i="21" s="1"/>
  <c r="AN15" i="21"/>
  <c r="AP15" i="21" s="1"/>
  <c r="AQ15" i="21" s="1"/>
  <c r="AN16" i="21"/>
  <c r="AP16" i="21" s="1"/>
  <c r="AQ16" i="21" s="1"/>
  <c r="AN17" i="21"/>
  <c r="AP17" i="21" s="1"/>
  <c r="AQ17" i="21" s="1"/>
  <c r="AN18" i="21"/>
  <c r="AP18" i="21" s="1"/>
  <c r="AQ18" i="21" s="1"/>
  <c r="AN19" i="21"/>
  <c r="AP19" i="21" s="1"/>
  <c r="AQ19" i="21" s="1"/>
  <c r="AN20" i="21"/>
  <c r="AP20" i="21" s="1"/>
  <c r="AQ20" i="21" s="1"/>
  <c r="AN21" i="21"/>
  <c r="AP21" i="21" s="1"/>
  <c r="AQ21" i="21" s="1"/>
  <c r="AN22" i="21"/>
  <c r="AP22" i="21" s="1"/>
  <c r="AQ22" i="21" s="1"/>
  <c r="AN23" i="21"/>
  <c r="AP23" i="21" s="1"/>
  <c r="AQ23" i="21" s="1"/>
  <c r="AN24" i="21"/>
  <c r="AP24" i="21" s="1"/>
  <c r="AQ24" i="21" s="1"/>
  <c r="AN25" i="21"/>
  <c r="AP25" i="21" s="1"/>
  <c r="AQ25" i="21" s="1"/>
  <c r="AN26" i="21"/>
  <c r="AP26" i="21" s="1"/>
  <c r="AQ26" i="21" s="1"/>
  <c r="AN27" i="21"/>
  <c r="AP27" i="21" s="1"/>
  <c r="AQ27" i="21" s="1"/>
  <c r="AN28" i="21"/>
  <c r="AP28" i="21" s="1"/>
  <c r="AQ28" i="21" s="1"/>
  <c r="AN29" i="21"/>
  <c r="AP29" i="21" s="1"/>
  <c r="AQ29" i="21" s="1"/>
  <c r="AN30" i="21"/>
  <c r="AP30" i="21" s="1"/>
  <c r="AQ30" i="21" s="1"/>
  <c r="AN31" i="21"/>
  <c r="AP31" i="21" s="1"/>
  <c r="AQ31" i="21" s="1"/>
  <c r="AN32" i="21"/>
  <c r="AP32" i="21" s="1"/>
  <c r="AQ32" i="21" s="1"/>
  <c r="AN33" i="21"/>
  <c r="AP33" i="21" s="1"/>
  <c r="AQ33" i="21" s="1"/>
  <c r="AN34" i="21"/>
  <c r="AP34" i="21" s="1"/>
  <c r="AQ34" i="21" s="1"/>
  <c r="AN35" i="21"/>
  <c r="AP35" i="21" s="1"/>
  <c r="AQ35" i="21" s="1"/>
  <c r="AN36" i="21"/>
  <c r="AP36" i="21" s="1"/>
  <c r="AQ36" i="21" s="1"/>
  <c r="AN37" i="21"/>
  <c r="AP37" i="21" s="1"/>
  <c r="AQ37" i="21" s="1"/>
  <c r="AN38" i="21"/>
  <c r="AP38" i="21" s="1"/>
  <c r="AQ38" i="21" s="1"/>
  <c r="AN39" i="21"/>
  <c r="AP39" i="21" s="1"/>
  <c r="AQ39" i="21" s="1"/>
  <c r="AN40" i="21"/>
  <c r="AP40" i="21" s="1"/>
  <c r="AQ40" i="21" s="1"/>
  <c r="AN41" i="21"/>
  <c r="AP41" i="21" s="1"/>
  <c r="AQ41" i="21" s="1"/>
  <c r="AN42" i="21"/>
  <c r="AP42" i="21" s="1"/>
  <c r="AQ42" i="21" s="1"/>
  <c r="AN43" i="21"/>
  <c r="AP43" i="21" s="1"/>
  <c r="AQ43" i="21" s="1"/>
  <c r="AN44" i="21"/>
  <c r="AP44" i="21" s="1"/>
  <c r="AQ44" i="21" s="1"/>
  <c r="AN45" i="21"/>
  <c r="AP45" i="21" s="1"/>
  <c r="AQ45" i="21" s="1"/>
  <c r="AN46" i="21"/>
  <c r="AP46" i="21" s="1"/>
  <c r="AQ46" i="21" s="1"/>
  <c r="AN47" i="21"/>
  <c r="AP47" i="21" s="1"/>
  <c r="AQ47" i="21" s="1"/>
  <c r="AN48" i="21"/>
  <c r="AP48" i="21" s="1"/>
  <c r="AQ48" i="21" s="1"/>
  <c r="AN49" i="21"/>
  <c r="AP49" i="21" s="1"/>
  <c r="AQ49" i="21" s="1"/>
  <c r="AN50" i="21"/>
  <c r="AP50" i="21" s="1"/>
  <c r="AQ50" i="21" s="1"/>
  <c r="AN51" i="21"/>
  <c r="AP51" i="21" s="1"/>
  <c r="AQ51" i="21" s="1"/>
  <c r="AN52" i="21"/>
  <c r="AP52" i="21" s="1"/>
  <c r="AQ52" i="21" s="1"/>
  <c r="AN53" i="21"/>
  <c r="AP53" i="21" s="1"/>
  <c r="AQ53" i="21" s="1"/>
  <c r="AN54" i="21"/>
  <c r="AP54" i="21" s="1"/>
  <c r="AQ54" i="21" s="1"/>
  <c r="AN55" i="21"/>
  <c r="AP55" i="21" s="1"/>
  <c r="AQ55" i="21" s="1"/>
  <c r="AN56" i="21"/>
  <c r="AP56" i="21" s="1"/>
  <c r="AQ56" i="21" s="1"/>
  <c r="AN57" i="21"/>
  <c r="AP57" i="21" s="1"/>
  <c r="AQ57" i="21" s="1"/>
  <c r="AN58" i="21"/>
  <c r="AP58" i="21" s="1"/>
  <c r="AQ58" i="21" s="1"/>
  <c r="AN59" i="21"/>
  <c r="AP59" i="21" s="1"/>
  <c r="AQ59" i="21" s="1"/>
  <c r="AN60" i="21"/>
  <c r="AP60" i="21" s="1"/>
  <c r="AQ60" i="21" s="1"/>
  <c r="AN61" i="21"/>
  <c r="AP61" i="21" s="1"/>
  <c r="AQ61" i="21" s="1"/>
  <c r="AN62" i="21"/>
  <c r="AP62" i="21" s="1"/>
  <c r="AQ62" i="21" s="1"/>
  <c r="AN63" i="21"/>
  <c r="AP63" i="21" s="1"/>
  <c r="AQ63" i="21" s="1"/>
  <c r="AN64" i="21"/>
  <c r="AP64" i="21" s="1"/>
  <c r="AQ64" i="21" s="1"/>
  <c r="AN65" i="21"/>
  <c r="AP65" i="21" s="1"/>
  <c r="AQ65" i="21" s="1"/>
  <c r="AN66" i="21"/>
  <c r="AP66" i="21" s="1"/>
  <c r="AQ66" i="21" s="1"/>
  <c r="AN67" i="21"/>
  <c r="AP67" i="21" s="1"/>
  <c r="AQ67" i="21" s="1"/>
  <c r="AN68" i="21"/>
  <c r="AP68" i="21" s="1"/>
  <c r="AQ68" i="21" s="1"/>
  <c r="AN69" i="21"/>
  <c r="AP69" i="21" s="1"/>
  <c r="AQ69" i="21" s="1"/>
  <c r="AN70" i="21"/>
  <c r="AP70" i="21" s="1"/>
  <c r="AQ70" i="21" s="1"/>
  <c r="AN71" i="21"/>
  <c r="AP71" i="21" s="1"/>
  <c r="AQ71" i="21" s="1"/>
  <c r="AS71" i="21" s="1"/>
  <c r="AN72" i="21"/>
  <c r="AP72" i="21" s="1"/>
  <c r="AQ72" i="21" s="1"/>
  <c r="AN73" i="21"/>
  <c r="AP73" i="21" s="1"/>
  <c r="AQ73" i="21" s="1"/>
  <c r="AN74" i="21"/>
  <c r="AP74" i="21" s="1"/>
  <c r="AQ74" i="21" s="1"/>
  <c r="BB74" i="21" s="1"/>
  <c r="AN75" i="21"/>
  <c r="AP75" i="21" s="1"/>
  <c r="AN76" i="21"/>
  <c r="AP76" i="21" s="1"/>
  <c r="AQ76" i="21" s="1"/>
  <c r="AN77" i="21"/>
  <c r="AP77" i="21" s="1"/>
  <c r="AQ77" i="21" s="1"/>
  <c r="AN78" i="21"/>
  <c r="AP78" i="21" s="1"/>
  <c r="AQ78" i="21" s="1"/>
  <c r="AN79" i="21"/>
  <c r="AP79" i="21" s="1"/>
  <c r="AQ79" i="21" s="1"/>
  <c r="AN80" i="21"/>
  <c r="AP80" i="21" s="1"/>
  <c r="AQ80" i="21" s="1"/>
  <c r="AN81" i="21"/>
  <c r="AP81" i="21" s="1"/>
  <c r="AQ81" i="21" s="1"/>
  <c r="AN82" i="21"/>
  <c r="AP82" i="21" s="1"/>
  <c r="AQ82" i="21" s="1"/>
  <c r="AN83" i="21"/>
  <c r="AP83" i="21" s="1"/>
  <c r="AQ83" i="21" s="1"/>
  <c r="AS83" i="21" s="1"/>
  <c r="AN84" i="21"/>
  <c r="AP84" i="21" s="1"/>
  <c r="AQ84" i="21" s="1"/>
  <c r="AN85" i="21"/>
  <c r="AP85" i="21" s="1"/>
  <c r="AQ85" i="21" s="1"/>
  <c r="AN86" i="21"/>
  <c r="AP86" i="21" s="1"/>
  <c r="AQ86" i="21" s="1"/>
  <c r="AN87" i="21"/>
  <c r="AP87" i="21" s="1"/>
  <c r="AQ87" i="21" s="1"/>
  <c r="AN88" i="21"/>
  <c r="AP88" i="21" s="1"/>
  <c r="AQ88" i="21" s="1"/>
  <c r="AN89" i="21"/>
  <c r="AP89" i="21" s="1"/>
  <c r="AQ89" i="21" s="1"/>
  <c r="AN90" i="21"/>
  <c r="AP90" i="21" s="1"/>
  <c r="AQ90" i="21" s="1"/>
  <c r="AN91" i="21"/>
  <c r="AP91" i="21" s="1"/>
  <c r="AQ91" i="21" s="1"/>
  <c r="AN92" i="21"/>
  <c r="AP92" i="21" s="1"/>
  <c r="AQ92" i="21" s="1"/>
  <c r="BB92" i="21" s="1"/>
  <c r="AN93" i="21"/>
  <c r="AP93" i="21" s="1"/>
  <c r="AQ93" i="21" s="1"/>
  <c r="AN94" i="21"/>
  <c r="AP94" i="21" s="1"/>
  <c r="AQ94" i="21" s="1"/>
  <c r="BB94" i="21" s="1"/>
  <c r="AN95" i="21"/>
  <c r="AP95" i="21" s="1"/>
  <c r="AQ95" i="21" s="1"/>
  <c r="AN96" i="21"/>
  <c r="AP96" i="21" s="1"/>
  <c r="AQ96" i="21" s="1"/>
  <c r="AN97" i="21"/>
  <c r="AP97" i="21" s="1"/>
  <c r="AQ97" i="21" s="1"/>
  <c r="AN98" i="21"/>
  <c r="AP98" i="21" s="1"/>
  <c r="AQ98" i="21" s="1"/>
  <c r="AN99" i="21"/>
  <c r="AP99" i="21" s="1"/>
  <c r="AQ99" i="21" s="1"/>
  <c r="AN100" i="21"/>
  <c r="AP100" i="21" s="1"/>
  <c r="AQ100" i="21" s="1"/>
  <c r="BB100" i="21" s="1"/>
  <c r="AN101" i="21"/>
  <c r="AP101" i="21" s="1"/>
  <c r="AQ101" i="21" s="1"/>
  <c r="BB101" i="21" s="1"/>
  <c r="AN102" i="21"/>
  <c r="AP102" i="21" s="1"/>
  <c r="AQ102" i="21" s="1"/>
  <c r="BB102" i="21" s="1"/>
  <c r="AN103" i="21"/>
  <c r="AP103" i="21" s="1"/>
  <c r="AQ103" i="21" s="1"/>
  <c r="BB103" i="21" s="1"/>
  <c r="AN104" i="21"/>
  <c r="AP104" i="21" s="1"/>
  <c r="AQ104" i="21" s="1"/>
  <c r="BB104" i="21" s="1"/>
  <c r="D6" i="20"/>
  <c r="D7" i="20"/>
  <c r="G7" i="20" s="1"/>
  <c r="D8" i="20"/>
  <c r="D9" i="20"/>
  <c r="D10" i="20"/>
  <c r="D11" i="20"/>
  <c r="D12" i="20"/>
  <c r="D13" i="20"/>
  <c r="D14" i="20"/>
  <c r="D15" i="20"/>
  <c r="G15" i="20" s="1"/>
  <c r="D16" i="20"/>
  <c r="D17" i="20"/>
  <c r="G17" i="20" s="1"/>
  <c r="Q17" i="20" s="1"/>
  <c r="D18" i="20"/>
  <c r="G18" i="20" s="1"/>
  <c r="Q18" i="20" s="1"/>
  <c r="D19" i="20"/>
  <c r="G19" i="20" s="1"/>
  <c r="Q19" i="20" s="1"/>
  <c r="D20" i="20"/>
  <c r="G20" i="20" s="1"/>
  <c r="Q20" i="20" s="1"/>
  <c r="D21" i="20"/>
  <c r="G26" i="20"/>
  <c r="Q26" i="20" s="1"/>
  <c r="D36" i="20"/>
  <c r="G36" i="20" s="1"/>
  <c r="Q36" i="20" s="1"/>
  <c r="D38" i="20"/>
  <c r="G38" i="20" s="1"/>
  <c r="Q38" i="20" s="1"/>
  <c r="G40" i="20"/>
  <c r="Q40" i="20" s="1"/>
  <c r="AS42" i="20"/>
  <c r="AS43" i="20"/>
  <c r="AS44" i="20"/>
  <c r="AS45" i="20"/>
  <c r="AS46" i="20"/>
  <c r="AS47" i="20"/>
  <c r="AS48" i="20"/>
  <c r="AS49" i="20"/>
  <c r="AS50" i="20"/>
  <c r="AS51" i="20"/>
  <c r="G52" i="20"/>
  <c r="Q52" i="20" s="1"/>
  <c r="G53" i="20"/>
  <c r="Q53" i="20" s="1"/>
  <c r="G54" i="20"/>
  <c r="Q54" i="20" s="1"/>
  <c r="G55" i="20"/>
  <c r="Q55" i="20" s="1"/>
  <c r="G56" i="20"/>
  <c r="Q56" i="20" s="1"/>
  <c r="D87" i="20"/>
  <c r="AS87" i="20" s="1"/>
  <c r="D88" i="20"/>
  <c r="AS88" i="20" s="1"/>
  <c r="D89" i="20"/>
  <c r="AS89" i="20" s="1"/>
  <c r="D90" i="20"/>
  <c r="AS90" i="20" s="1"/>
  <c r="D91" i="20"/>
  <c r="AS91" i="20" s="1"/>
  <c r="D92" i="20"/>
  <c r="AS92" i="20" s="1"/>
  <c r="D93" i="20"/>
  <c r="AS93" i="20" s="1"/>
  <c r="D94" i="20"/>
  <c r="AS94" i="20" s="1"/>
  <c r="D95" i="20"/>
  <c r="AS95" i="20" s="1"/>
  <c r="D96" i="20"/>
  <c r="AS96" i="20" s="1"/>
  <c r="D97" i="20"/>
  <c r="AS97" i="20" s="1"/>
  <c r="D98" i="20"/>
  <c r="AS98" i="20" s="1"/>
  <c r="D99" i="20"/>
  <c r="AS99" i="20" s="1"/>
  <c r="D100" i="20"/>
  <c r="AS100" i="20" s="1"/>
  <c r="D101" i="20"/>
  <c r="AS101" i="20" s="1"/>
  <c r="D102" i="20"/>
  <c r="AS102" i="20" s="1"/>
  <c r="D103" i="20"/>
  <c r="AS103" i="20" s="1"/>
  <c r="D104" i="20"/>
  <c r="AS104" i="20" s="1"/>
  <c r="AN6" i="19"/>
  <c r="AP6" i="19" s="1"/>
  <c r="AQ6" i="19" s="1"/>
  <c r="AN7" i="19"/>
  <c r="AP7" i="19" s="1"/>
  <c r="AQ7" i="19" s="1"/>
  <c r="AN8" i="19"/>
  <c r="AP8" i="19" s="1"/>
  <c r="AQ8" i="19" s="1"/>
  <c r="AN9" i="19"/>
  <c r="AP9" i="19" s="1"/>
  <c r="AQ9" i="19" s="1"/>
  <c r="AN10" i="19"/>
  <c r="AP10" i="19" s="1"/>
  <c r="AQ10" i="19" s="1"/>
  <c r="AN11" i="19"/>
  <c r="AP11" i="19" s="1"/>
  <c r="AQ11" i="19" s="1"/>
  <c r="AN12" i="19"/>
  <c r="AP12" i="19" s="1"/>
  <c r="AQ12" i="19" s="1"/>
  <c r="AN13" i="19"/>
  <c r="AP13" i="19" s="1"/>
  <c r="AQ13" i="19" s="1"/>
  <c r="AN14" i="19"/>
  <c r="AP14" i="19" s="1"/>
  <c r="AQ14" i="19" s="1"/>
  <c r="AN15" i="19"/>
  <c r="AP15" i="19" s="1"/>
  <c r="AQ15" i="19" s="1"/>
  <c r="AN16" i="19"/>
  <c r="AP16" i="19" s="1"/>
  <c r="AQ16" i="19" s="1"/>
  <c r="AN17" i="19"/>
  <c r="AP17" i="19" s="1"/>
  <c r="AQ17" i="19" s="1"/>
  <c r="AN18" i="19"/>
  <c r="AP18" i="19" s="1"/>
  <c r="AQ18" i="19" s="1"/>
  <c r="AN19" i="19"/>
  <c r="AP19" i="19" s="1"/>
  <c r="AQ19" i="19" s="1"/>
  <c r="AN20" i="19"/>
  <c r="AP20" i="19" s="1"/>
  <c r="AQ20" i="19" s="1"/>
  <c r="AN21" i="19"/>
  <c r="AP21" i="19" s="1"/>
  <c r="AQ21" i="19" s="1"/>
  <c r="AN22" i="19"/>
  <c r="AP22" i="19" s="1"/>
  <c r="AQ22" i="19" s="1"/>
  <c r="AN23" i="19"/>
  <c r="AP23" i="19" s="1"/>
  <c r="AQ23" i="19" s="1"/>
  <c r="AN24" i="19"/>
  <c r="AP24" i="19" s="1"/>
  <c r="AQ24" i="19" s="1"/>
  <c r="AN25" i="19"/>
  <c r="AP25" i="19" s="1"/>
  <c r="AQ25" i="19" s="1"/>
  <c r="AN26" i="19"/>
  <c r="AP26" i="19" s="1"/>
  <c r="AQ26" i="19" s="1"/>
  <c r="AN27" i="19"/>
  <c r="AP27" i="19" s="1"/>
  <c r="AQ27" i="19" s="1"/>
  <c r="AN28" i="19"/>
  <c r="AP28" i="19" s="1"/>
  <c r="AQ28" i="19" s="1"/>
  <c r="AN29" i="19"/>
  <c r="AP29" i="19" s="1"/>
  <c r="AQ29" i="19" s="1"/>
  <c r="AN30" i="19"/>
  <c r="AP30" i="19" s="1"/>
  <c r="AQ30" i="19" s="1"/>
  <c r="AN31" i="19"/>
  <c r="AP31" i="19" s="1"/>
  <c r="AQ31" i="19" s="1"/>
  <c r="AN32" i="19"/>
  <c r="AP32" i="19" s="1"/>
  <c r="AQ32" i="19" s="1"/>
  <c r="AN33" i="19"/>
  <c r="AP33" i="19" s="1"/>
  <c r="AQ33" i="19" s="1"/>
  <c r="AN34" i="19"/>
  <c r="AP34" i="19" s="1"/>
  <c r="AQ34" i="19" s="1"/>
  <c r="AN35" i="19"/>
  <c r="AP35" i="19" s="1"/>
  <c r="AQ35" i="19" s="1"/>
  <c r="AN36" i="19"/>
  <c r="AP36" i="19" s="1"/>
  <c r="AQ36" i="19" s="1"/>
  <c r="AN37" i="19"/>
  <c r="AP37" i="19" s="1"/>
  <c r="AQ37" i="19" s="1"/>
  <c r="AN38" i="19"/>
  <c r="AP38" i="19" s="1"/>
  <c r="AQ38" i="19" s="1"/>
  <c r="AN39" i="19"/>
  <c r="AP39" i="19" s="1"/>
  <c r="AQ39" i="19" s="1"/>
  <c r="AN40" i="19"/>
  <c r="AP40" i="19" s="1"/>
  <c r="AQ40" i="19" s="1"/>
  <c r="AN41" i="19"/>
  <c r="AP41" i="19" s="1"/>
  <c r="AQ41" i="19" s="1"/>
  <c r="AN42" i="19"/>
  <c r="AP42" i="19" s="1"/>
  <c r="AQ42" i="19" s="1"/>
  <c r="AN43" i="19"/>
  <c r="AP43" i="19" s="1"/>
  <c r="AQ43" i="19" s="1"/>
  <c r="AN44" i="19"/>
  <c r="AP44" i="19" s="1"/>
  <c r="AQ44" i="19" s="1"/>
  <c r="AN45" i="19"/>
  <c r="AP45" i="19" s="1"/>
  <c r="AQ45" i="19" s="1"/>
  <c r="AN46" i="19"/>
  <c r="AP46" i="19" s="1"/>
  <c r="AQ46" i="19" s="1"/>
  <c r="AN47" i="19"/>
  <c r="AP47" i="19" s="1"/>
  <c r="AQ47" i="19" s="1"/>
  <c r="AN48" i="19"/>
  <c r="AP48" i="19" s="1"/>
  <c r="AQ48" i="19" s="1"/>
  <c r="AN49" i="19"/>
  <c r="AP49" i="19" s="1"/>
  <c r="AQ49" i="19" s="1"/>
  <c r="AN50" i="19"/>
  <c r="AP50" i="19" s="1"/>
  <c r="AQ50" i="19" s="1"/>
  <c r="AN51" i="19"/>
  <c r="AP51" i="19" s="1"/>
  <c r="AQ51" i="19" s="1"/>
  <c r="AN52" i="19"/>
  <c r="AP52" i="19" s="1"/>
  <c r="AQ52" i="19" s="1"/>
  <c r="AN53" i="19"/>
  <c r="AP53" i="19" s="1"/>
  <c r="AQ53" i="19" s="1"/>
  <c r="AN54" i="19"/>
  <c r="AP54" i="19" s="1"/>
  <c r="AQ54" i="19" s="1"/>
  <c r="AN55" i="19"/>
  <c r="AP55" i="19" s="1"/>
  <c r="AQ55" i="19" s="1"/>
  <c r="AN56" i="19"/>
  <c r="AP56" i="19" s="1"/>
  <c r="AQ56" i="19" s="1"/>
  <c r="AN57" i="19"/>
  <c r="AP57" i="19" s="1"/>
  <c r="AQ57" i="19" s="1"/>
  <c r="AN58" i="19"/>
  <c r="AP58" i="19" s="1"/>
  <c r="AQ58" i="19" s="1"/>
  <c r="AN59" i="19"/>
  <c r="AP59" i="19" s="1"/>
  <c r="AQ59" i="19" s="1"/>
  <c r="AN60" i="19"/>
  <c r="AP60" i="19" s="1"/>
  <c r="AQ60" i="19" s="1"/>
  <c r="AN61" i="19"/>
  <c r="AP61" i="19" s="1"/>
  <c r="AQ61" i="19" s="1"/>
  <c r="AN62" i="19"/>
  <c r="AP62" i="19" s="1"/>
  <c r="AQ62" i="19" s="1"/>
  <c r="AN63" i="19"/>
  <c r="AP63" i="19" s="1"/>
  <c r="AQ63" i="19" s="1"/>
  <c r="AN64" i="19"/>
  <c r="AP64" i="19" s="1"/>
  <c r="AQ64" i="19" s="1"/>
  <c r="AN65" i="19"/>
  <c r="AP65" i="19" s="1"/>
  <c r="AQ65" i="19" s="1"/>
  <c r="AN66" i="19"/>
  <c r="AP66" i="19" s="1"/>
  <c r="AQ66" i="19" s="1"/>
  <c r="AN67" i="19"/>
  <c r="AP67" i="19" s="1"/>
  <c r="AQ67" i="19" s="1"/>
  <c r="AN68" i="19"/>
  <c r="AP68" i="19" s="1"/>
  <c r="AQ68" i="19" s="1"/>
  <c r="AN69" i="19"/>
  <c r="AP69" i="19" s="1"/>
  <c r="AQ69" i="19" s="1"/>
  <c r="AN70" i="19"/>
  <c r="AP70" i="19" s="1"/>
  <c r="AQ70" i="19" s="1"/>
  <c r="AN71" i="19"/>
  <c r="AP71" i="19" s="1"/>
  <c r="AQ71" i="19" s="1"/>
  <c r="AN72" i="19"/>
  <c r="AP72" i="19" s="1"/>
  <c r="AQ72" i="19" s="1"/>
  <c r="AN73" i="19"/>
  <c r="AP73" i="19" s="1"/>
  <c r="AQ73" i="19" s="1"/>
  <c r="AS73" i="19" s="1"/>
  <c r="AN74" i="19"/>
  <c r="AP74" i="19" s="1"/>
  <c r="AQ74" i="19" s="1"/>
  <c r="BB74" i="19" s="1"/>
  <c r="AN75" i="19"/>
  <c r="AP75" i="19" s="1"/>
  <c r="AN76" i="19"/>
  <c r="AP76" i="19" s="1"/>
  <c r="AQ76" i="19" s="1"/>
  <c r="AN77" i="19"/>
  <c r="AP77" i="19" s="1"/>
  <c r="AQ77" i="19" s="1"/>
  <c r="AN78" i="19"/>
  <c r="AP78" i="19" s="1"/>
  <c r="AQ78" i="19" s="1"/>
  <c r="AN79" i="19"/>
  <c r="AP79" i="19" s="1"/>
  <c r="AQ79" i="19" s="1"/>
  <c r="AN80" i="19"/>
  <c r="AP80" i="19" s="1"/>
  <c r="AQ80" i="19" s="1"/>
  <c r="AS80" i="19" s="1"/>
  <c r="AN81" i="19"/>
  <c r="AP81" i="19" s="1"/>
  <c r="AQ81" i="19" s="1"/>
  <c r="AS81" i="19" s="1"/>
  <c r="AN82" i="19"/>
  <c r="AP82" i="19" s="1"/>
  <c r="AQ82" i="19" s="1"/>
  <c r="AN83" i="19"/>
  <c r="AP83" i="19" s="1"/>
  <c r="AQ83" i="19" s="1"/>
  <c r="AN84" i="19"/>
  <c r="AP84" i="19" s="1"/>
  <c r="AQ84" i="19" s="1"/>
  <c r="AN85" i="19"/>
  <c r="AP85" i="19" s="1"/>
  <c r="AQ85" i="19" s="1"/>
  <c r="AS85" i="19" s="1"/>
  <c r="AN86" i="19"/>
  <c r="AP86" i="19" s="1"/>
  <c r="AQ86" i="19" s="1"/>
  <c r="AN87" i="19"/>
  <c r="AP87" i="19" s="1"/>
  <c r="AQ87" i="19" s="1"/>
  <c r="AN88" i="19"/>
  <c r="AP88" i="19" s="1"/>
  <c r="AQ88" i="19" s="1"/>
  <c r="AN89" i="19"/>
  <c r="AP89" i="19" s="1"/>
  <c r="AQ89" i="19" s="1"/>
  <c r="AN90" i="19"/>
  <c r="AP90" i="19" s="1"/>
  <c r="AQ90" i="19" s="1"/>
  <c r="AN91" i="19"/>
  <c r="AP91" i="19" s="1"/>
  <c r="AQ91" i="19" s="1"/>
  <c r="AN92" i="19"/>
  <c r="AP92" i="19" s="1"/>
  <c r="AQ92" i="19" s="1"/>
  <c r="AN93" i="19"/>
  <c r="AP93" i="19" s="1"/>
  <c r="AQ93" i="19" s="1"/>
  <c r="AS93" i="19" s="1"/>
  <c r="AN94" i="19"/>
  <c r="AP94" i="19" s="1"/>
  <c r="AQ94" i="19" s="1"/>
  <c r="AN95" i="19"/>
  <c r="AP95" i="19" s="1"/>
  <c r="AQ95" i="19" s="1"/>
  <c r="AN96" i="19"/>
  <c r="AP96" i="19" s="1"/>
  <c r="AQ96" i="19" s="1"/>
  <c r="AN97" i="19"/>
  <c r="AP97" i="19" s="1"/>
  <c r="AQ97" i="19" s="1"/>
  <c r="AN98" i="19"/>
  <c r="AP98" i="19" s="1"/>
  <c r="AQ98" i="19" s="1"/>
  <c r="AN99" i="19"/>
  <c r="AP99" i="19" s="1"/>
  <c r="AQ99" i="19" s="1"/>
  <c r="AN100" i="19"/>
  <c r="AP100" i="19" s="1"/>
  <c r="AQ100" i="19" s="1"/>
  <c r="AN101" i="19"/>
  <c r="AP101" i="19" s="1"/>
  <c r="AQ101" i="19" s="1"/>
  <c r="AN102" i="19"/>
  <c r="AP102" i="19" s="1"/>
  <c r="AQ102" i="19" s="1"/>
  <c r="AN103" i="19"/>
  <c r="AP103" i="19" s="1"/>
  <c r="AQ103" i="19" s="1"/>
  <c r="AN104" i="19"/>
  <c r="AP104" i="19" s="1"/>
  <c r="AQ104" i="19" s="1"/>
  <c r="BB104" i="19" s="1"/>
  <c r="AN89" i="18"/>
  <c r="AP89" i="18" s="1"/>
  <c r="AN90" i="18"/>
  <c r="AP90" i="18" s="1"/>
  <c r="AN91" i="18"/>
  <c r="AP91" i="18" s="1"/>
  <c r="AN92" i="18"/>
  <c r="AP92" i="18" s="1"/>
  <c r="AN93" i="18"/>
  <c r="AP93" i="18" s="1"/>
  <c r="AN94" i="18"/>
  <c r="AP94" i="18" s="1"/>
  <c r="AN95" i="18"/>
  <c r="AP95" i="18" s="1"/>
  <c r="AN96" i="18"/>
  <c r="AP96" i="18" s="1"/>
  <c r="AN97" i="18"/>
  <c r="AP97" i="18" s="1"/>
  <c r="AN98" i="18"/>
  <c r="AP98" i="18" s="1"/>
  <c r="AN99" i="18"/>
  <c r="AP99" i="18" s="1"/>
  <c r="AN100" i="18"/>
  <c r="AP100" i="18" s="1"/>
  <c r="AN101" i="18"/>
  <c r="AP101" i="18" s="1"/>
  <c r="AN102" i="18"/>
  <c r="AP102" i="18" s="1"/>
  <c r="AN103" i="18"/>
  <c r="AP103" i="18" s="1"/>
  <c r="AN104" i="18"/>
  <c r="AP104" i="18" s="1"/>
  <c r="AN6" i="18"/>
  <c r="AP6" i="18" s="1"/>
  <c r="AN7" i="18"/>
  <c r="AP7" i="18" s="1"/>
  <c r="AN8" i="18"/>
  <c r="AP8" i="18" s="1"/>
  <c r="AN9" i="18"/>
  <c r="AP9" i="18" s="1"/>
  <c r="AN10" i="18"/>
  <c r="AP10" i="18" s="1"/>
  <c r="AN11" i="18"/>
  <c r="AP11" i="18" s="1"/>
  <c r="AN12" i="18"/>
  <c r="AP12" i="18" s="1"/>
  <c r="AN13" i="18"/>
  <c r="AP13" i="18" s="1"/>
  <c r="AN14" i="18"/>
  <c r="AP14" i="18" s="1"/>
  <c r="AQ14" i="18" s="1"/>
  <c r="AN15" i="18"/>
  <c r="AP15" i="18" s="1"/>
  <c r="AN16" i="18"/>
  <c r="AP16" i="18" s="1"/>
  <c r="AN17" i="18"/>
  <c r="AP17" i="18" s="1"/>
  <c r="AN18" i="18"/>
  <c r="AP18" i="18" s="1"/>
  <c r="AN19" i="18"/>
  <c r="AP19" i="18" s="1"/>
  <c r="AN20" i="18"/>
  <c r="AP20" i="18" s="1"/>
  <c r="AN21" i="18"/>
  <c r="AP21" i="18" s="1"/>
  <c r="AN22" i="18"/>
  <c r="AP22" i="18" s="1"/>
  <c r="AN23" i="18"/>
  <c r="AP23" i="18" s="1"/>
  <c r="AN24" i="18"/>
  <c r="AP24" i="18" s="1"/>
  <c r="AN25" i="18"/>
  <c r="AP25" i="18" s="1"/>
  <c r="AN26" i="18"/>
  <c r="AP26" i="18" s="1"/>
  <c r="AN27" i="18"/>
  <c r="AP27" i="18" s="1"/>
  <c r="AN28" i="18"/>
  <c r="AP28" i="18" s="1"/>
  <c r="AN29" i="18"/>
  <c r="AP29" i="18" s="1"/>
  <c r="AN30" i="18"/>
  <c r="AP30" i="18" s="1"/>
  <c r="AN31" i="18"/>
  <c r="AP31" i="18" s="1"/>
  <c r="AN32" i="18"/>
  <c r="AP32" i="18" s="1"/>
  <c r="AN33" i="18"/>
  <c r="AP33" i="18" s="1"/>
  <c r="AN34" i="18"/>
  <c r="AP34" i="18" s="1"/>
  <c r="AN35" i="18"/>
  <c r="AP35" i="18" s="1"/>
  <c r="AN36" i="18"/>
  <c r="AP36" i="18" s="1"/>
  <c r="AN37" i="18"/>
  <c r="AP37" i="18" s="1"/>
  <c r="AN38" i="18"/>
  <c r="AP38" i="18" s="1"/>
  <c r="AN39" i="18"/>
  <c r="AP39" i="18" s="1"/>
  <c r="AN40" i="18"/>
  <c r="AP40" i="18" s="1"/>
  <c r="AN41" i="18"/>
  <c r="AP41" i="18" s="1"/>
  <c r="AN42" i="18"/>
  <c r="AP42" i="18" s="1"/>
  <c r="AN43" i="18"/>
  <c r="AP43" i="18" s="1"/>
  <c r="AN44" i="18"/>
  <c r="AP44" i="18" s="1"/>
  <c r="AN45" i="18"/>
  <c r="AP45" i="18" s="1"/>
  <c r="AN46" i="18"/>
  <c r="AP46" i="18" s="1"/>
  <c r="AN47" i="18"/>
  <c r="AP47" i="18" s="1"/>
  <c r="AN48" i="18"/>
  <c r="AP48" i="18" s="1"/>
  <c r="AN49" i="18"/>
  <c r="AP49" i="18" s="1"/>
  <c r="AN50" i="18"/>
  <c r="AP50" i="18" s="1"/>
  <c r="AN51" i="18"/>
  <c r="AP51" i="18" s="1"/>
  <c r="AN52" i="18"/>
  <c r="AP52" i="18" s="1"/>
  <c r="AN53" i="18"/>
  <c r="AP53" i="18" s="1"/>
  <c r="AN54" i="18"/>
  <c r="AP54" i="18" s="1"/>
  <c r="AN55" i="18"/>
  <c r="AP55" i="18" s="1"/>
  <c r="AN56" i="18"/>
  <c r="AP56" i="18" s="1"/>
  <c r="AN57" i="18"/>
  <c r="AP57" i="18" s="1"/>
  <c r="AN58" i="18"/>
  <c r="AP58" i="18" s="1"/>
  <c r="AN59" i="18"/>
  <c r="AP59" i="18" s="1"/>
  <c r="AN60" i="18"/>
  <c r="AP60" i="18" s="1"/>
  <c r="AN61" i="18"/>
  <c r="AP61" i="18" s="1"/>
  <c r="AN62" i="18"/>
  <c r="AP62" i="18" s="1"/>
  <c r="AN63" i="18"/>
  <c r="AP63" i="18" s="1"/>
  <c r="AN64" i="18"/>
  <c r="AP64" i="18" s="1"/>
  <c r="AN65" i="18"/>
  <c r="AP65" i="18" s="1"/>
  <c r="AN66" i="18"/>
  <c r="AP66" i="18" s="1"/>
  <c r="AN67" i="18"/>
  <c r="AP67" i="18" s="1"/>
  <c r="AN68" i="18"/>
  <c r="AP68" i="18" s="1"/>
  <c r="AN69" i="18"/>
  <c r="AP69" i="18" s="1"/>
  <c r="AN70" i="18"/>
  <c r="AP70" i="18" s="1"/>
  <c r="AN71" i="18"/>
  <c r="AP71" i="18" s="1"/>
  <c r="AN72" i="18"/>
  <c r="AP72" i="18" s="1"/>
  <c r="AN73" i="18"/>
  <c r="AP73" i="18" s="1"/>
  <c r="AN74" i="18"/>
  <c r="AP74" i="18" s="1"/>
  <c r="AN75" i="18"/>
  <c r="AP75" i="18" s="1"/>
  <c r="BC75" i="18" s="1"/>
  <c r="BC105" i="18" s="1"/>
  <c r="AN76" i="18"/>
  <c r="AP76" i="18" s="1"/>
  <c r="AN77" i="18"/>
  <c r="AP77" i="18" s="1"/>
  <c r="AN78" i="18"/>
  <c r="AP78" i="18" s="1"/>
  <c r="AN79" i="18"/>
  <c r="AP79" i="18" s="1"/>
  <c r="AN80" i="18"/>
  <c r="AP80" i="18" s="1"/>
  <c r="AN81" i="18"/>
  <c r="AP81" i="18" s="1"/>
  <c r="AN82" i="18"/>
  <c r="AP82" i="18" s="1"/>
  <c r="AN83" i="18"/>
  <c r="AP83" i="18" s="1"/>
  <c r="AN84" i="18"/>
  <c r="AP84" i="18" s="1"/>
  <c r="AN85" i="18"/>
  <c r="AP85" i="18" s="1"/>
  <c r="AN86" i="18"/>
  <c r="AP86" i="18" s="1"/>
  <c r="AN87" i="18"/>
  <c r="AP87" i="18" s="1"/>
  <c r="AN88" i="18"/>
  <c r="AP88" i="18" s="1"/>
  <c r="D6" i="18"/>
  <c r="D7" i="18"/>
  <c r="D8" i="18"/>
  <c r="D9" i="18"/>
  <c r="D10" i="18"/>
  <c r="D11" i="18"/>
  <c r="D12" i="18"/>
  <c r="D13" i="18"/>
  <c r="D14" i="18"/>
  <c r="D15" i="18"/>
  <c r="D16" i="18"/>
  <c r="D17" i="18"/>
  <c r="G17" i="18" s="1"/>
  <c r="Q17" i="18" s="1"/>
  <c r="D18" i="18"/>
  <c r="G18" i="18" s="1"/>
  <c r="Q18" i="18" s="1"/>
  <c r="D19" i="18"/>
  <c r="G19" i="18" s="1"/>
  <c r="Q19" i="18" s="1"/>
  <c r="D20" i="18"/>
  <c r="G20" i="18" s="1"/>
  <c r="Q20" i="18" s="1"/>
  <c r="D21" i="18"/>
  <c r="D22" i="18"/>
  <c r="G22" i="18" s="1"/>
  <c r="Q22" i="18" s="1"/>
  <c r="D23" i="18"/>
  <c r="G23" i="18" s="1"/>
  <c r="Q23" i="18" s="1"/>
  <c r="D24" i="18"/>
  <c r="G24" i="18" s="1"/>
  <c r="Q24" i="18" s="1"/>
  <c r="D25" i="18"/>
  <c r="G25" i="18" s="1"/>
  <c r="Q25" i="18" s="1"/>
  <c r="D26" i="18"/>
  <c r="D27" i="18"/>
  <c r="G27" i="18" s="1"/>
  <c r="Q27" i="18" s="1"/>
  <c r="D28" i="18"/>
  <c r="G28" i="18" s="1"/>
  <c r="Q28" i="18" s="1"/>
  <c r="D29" i="18"/>
  <c r="G29" i="18" s="1"/>
  <c r="Q29" i="18" s="1"/>
  <c r="D30" i="18"/>
  <c r="G30" i="18" s="1"/>
  <c r="Q30" i="18" s="1"/>
  <c r="D31" i="18"/>
  <c r="G31" i="18" s="1"/>
  <c r="Q31" i="18" s="1"/>
  <c r="D32" i="18"/>
  <c r="G32" i="18" s="1"/>
  <c r="Q32" i="18" s="1"/>
  <c r="D33" i="18"/>
  <c r="G33" i="18" s="1"/>
  <c r="Q33" i="18" s="1"/>
  <c r="D34" i="18"/>
  <c r="G34" i="18" s="1"/>
  <c r="Q34" i="18" s="1"/>
  <c r="D35" i="18"/>
  <c r="G35" i="18" s="1"/>
  <c r="Q35" i="18" s="1"/>
  <c r="D36" i="18"/>
  <c r="G36" i="18" s="1"/>
  <c r="Q36" i="18" s="1"/>
  <c r="D37" i="18"/>
  <c r="G37" i="18" s="1"/>
  <c r="Q37" i="18" s="1"/>
  <c r="D38" i="18"/>
  <c r="G38" i="18" s="1"/>
  <c r="Q38" i="18" s="1"/>
  <c r="D39" i="18"/>
  <c r="G39" i="18" s="1"/>
  <c r="Q39" i="18" s="1"/>
  <c r="D40" i="18"/>
  <c r="G40" i="18" s="1"/>
  <c r="Q40" i="18" s="1"/>
  <c r="D41" i="18"/>
  <c r="G41" i="18" s="1"/>
  <c r="Q41" i="18" s="1"/>
  <c r="D42" i="18"/>
  <c r="G42" i="18" s="1"/>
  <c r="Q42" i="18" s="1"/>
  <c r="D43" i="18"/>
  <c r="G43" i="18" s="1"/>
  <c r="Q43" i="18" s="1"/>
  <c r="D44" i="18"/>
  <c r="G44" i="18" s="1"/>
  <c r="Q44" i="18" s="1"/>
  <c r="D45" i="18"/>
  <c r="G45" i="18" s="1"/>
  <c r="Q45" i="18" s="1"/>
  <c r="D46" i="18"/>
  <c r="G46" i="18" s="1"/>
  <c r="Q46" i="18" s="1"/>
  <c r="G47" i="18"/>
  <c r="Q47" i="18" s="1"/>
  <c r="D48" i="18"/>
  <c r="G48" i="18" s="1"/>
  <c r="Q48" i="18" s="1"/>
  <c r="D49" i="18"/>
  <c r="G49" i="18" s="1"/>
  <c r="Q49" i="18" s="1"/>
  <c r="D50" i="18"/>
  <c r="G50" i="18" s="1"/>
  <c r="Q50" i="18" s="1"/>
  <c r="D51" i="18"/>
  <c r="G51" i="18" s="1"/>
  <c r="Q51" i="18" s="1"/>
  <c r="D52" i="18"/>
  <c r="G52" i="18" s="1"/>
  <c r="Q52" i="18" s="1"/>
  <c r="D53" i="18"/>
  <c r="G53" i="18" s="1"/>
  <c r="Q53" i="18" s="1"/>
  <c r="D54" i="18"/>
  <c r="G54" i="18" s="1"/>
  <c r="Q54" i="18" s="1"/>
  <c r="D55" i="18"/>
  <c r="G55" i="18" s="1"/>
  <c r="Q55" i="18" s="1"/>
  <c r="D100" i="18"/>
  <c r="D101" i="18"/>
  <c r="D102" i="18"/>
  <c r="D103" i="18"/>
  <c r="D104" i="18"/>
  <c r="BB101" i="30" l="1"/>
  <c r="BB100" i="30"/>
  <c r="BA72" i="33"/>
  <c r="AZ72" i="33"/>
  <c r="AY72" i="33"/>
  <c r="AX72" i="33"/>
  <c r="AW72" i="33"/>
  <c r="AZ85" i="30"/>
  <c r="AY85" i="30"/>
  <c r="AX85" i="30"/>
  <c r="AW85" i="30"/>
  <c r="BA85" i="30"/>
  <c r="BA80" i="30"/>
  <c r="AZ80" i="30"/>
  <c r="AY80" i="30"/>
  <c r="AX80" i="30"/>
  <c r="AW80" i="30"/>
  <c r="AW73" i="30"/>
  <c r="BA73" i="30"/>
  <c r="AX73" i="30"/>
  <c r="AZ73" i="30"/>
  <c r="AY73" i="30"/>
  <c r="AW69" i="30"/>
  <c r="AX69" i="30"/>
  <c r="BA69" i="30"/>
  <c r="AZ69" i="30"/>
  <c r="AY69" i="30"/>
  <c r="AZ68" i="30"/>
  <c r="BA68" i="30"/>
  <c r="AX68" i="30"/>
  <c r="AW68" i="30"/>
  <c r="AY68" i="30"/>
  <c r="AX73" i="29"/>
  <c r="BA73" i="29"/>
  <c r="AW73" i="29"/>
  <c r="AZ73" i="29"/>
  <c r="AY73" i="29"/>
  <c r="BA85" i="29"/>
  <c r="AZ85" i="29"/>
  <c r="AY85" i="29"/>
  <c r="AX85" i="29"/>
  <c r="AW85" i="29"/>
  <c r="AZ80" i="29"/>
  <c r="BA80" i="29"/>
  <c r="AY80" i="29"/>
  <c r="AX80" i="29"/>
  <c r="AW80" i="29"/>
  <c r="AY81" i="29"/>
  <c r="AW81" i="29"/>
  <c r="BA81" i="29"/>
  <c r="AZ81" i="29"/>
  <c r="AX81" i="29"/>
  <c r="AW67" i="29"/>
  <c r="BA67" i="29"/>
  <c r="AX67" i="29"/>
  <c r="AZ67" i="29"/>
  <c r="AY67" i="29"/>
  <c r="AY72" i="37"/>
  <c r="AX72" i="37"/>
  <c r="AW72" i="37"/>
  <c r="BA72" i="37"/>
  <c r="AZ72" i="37"/>
  <c r="AW80" i="37"/>
  <c r="BA80" i="37"/>
  <c r="AZ80" i="37"/>
  <c r="AY80" i="37"/>
  <c r="AX80" i="37"/>
  <c r="AX73" i="37"/>
  <c r="AW73" i="37"/>
  <c r="BA73" i="37"/>
  <c r="AZ73" i="37"/>
  <c r="AY73" i="37"/>
  <c r="AZ68" i="37"/>
  <c r="AX68" i="37"/>
  <c r="AW68" i="37"/>
  <c r="BA68" i="37"/>
  <c r="AY68" i="37"/>
  <c r="AX67" i="37"/>
  <c r="AW67" i="37"/>
  <c r="AZ67" i="37"/>
  <c r="BA67" i="37"/>
  <c r="AY67" i="37"/>
  <c r="AZ85" i="37"/>
  <c r="AY85" i="37"/>
  <c r="AX85" i="37"/>
  <c r="AW85" i="37"/>
  <c r="BA85" i="37"/>
  <c r="AX61" i="37"/>
  <c r="AW61" i="37"/>
  <c r="BA61" i="37"/>
  <c r="AZ61" i="37"/>
  <c r="AY61" i="37"/>
  <c r="AY63" i="37"/>
  <c r="AX63" i="37"/>
  <c r="AW63" i="37"/>
  <c r="BA63" i="37"/>
  <c r="AZ63" i="37"/>
  <c r="BA65" i="27"/>
  <c r="AZ65" i="27"/>
  <c r="AY65" i="27"/>
  <c r="AX65" i="27"/>
  <c r="AW65" i="27"/>
  <c r="AX60" i="27"/>
  <c r="AW60" i="27"/>
  <c r="BA60" i="27"/>
  <c r="AZ60" i="27"/>
  <c r="AY60" i="27"/>
  <c r="AY61" i="27"/>
  <c r="AX61" i="27"/>
  <c r="AW61" i="27"/>
  <c r="BA61" i="27"/>
  <c r="AZ61" i="27"/>
  <c r="BA64" i="27"/>
  <c r="AZ64" i="27"/>
  <c r="AX64" i="27"/>
  <c r="AW64" i="27"/>
  <c r="AY64" i="27"/>
  <c r="AZ63" i="27"/>
  <c r="AY63" i="27"/>
  <c r="AX63" i="27"/>
  <c r="BA63" i="27"/>
  <c r="AW63" i="27"/>
  <c r="AX67" i="27"/>
  <c r="AW67" i="27"/>
  <c r="BA67" i="27"/>
  <c r="AZ67" i="27"/>
  <c r="AY67" i="27"/>
  <c r="AX66" i="27"/>
  <c r="AW66" i="27"/>
  <c r="BA66" i="27"/>
  <c r="AZ66" i="27"/>
  <c r="AY66" i="27"/>
  <c r="BA72" i="27"/>
  <c r="AZ72" i="27"/>
  <c r="AX72" i="27"/>
  <c r="AW72" i="27"/>
  <c r="AY72" i="27"/>
  <c r="BA68" i="27"/>
  <c r="AZ68" i="27"/>
  <c r="AX68" i="27"/>
  <c r="AW68" i="27"/>
  <c r="AY68" i="27"/>
  <c r="AZ81" i="27"/>
  <c r="AY81" i="27"/>
  <c r="AX81" i="27"/>
  <c r="BA81" i="27"/>
  <c r="AW81" i="27"/>
  <c r="AS85" i="25"/>
  <c r="AY85" i="25" s="1"/>
  <c r="BA82" i="34"/>
  <c r="AW82" i="34"/>
  <c r="AZ82" i="34"/>
  <c r="AX82" i="34"/>
  <c r="AY82" i="34"/>
  <c r="AX73" i="34"/>
  <c r="BA73" i="34"/>
  <c r="AZ73" i="34"/>
  <c r="AW73" i="34"/>
  <c r="AY73" i="34"/>
  <c r="BA62" i="34"/>
  <c r="AZ62" i="34"/>
  <c r="AY62" i="34"/>
  <c r="AW62" i="34"/>
  <c r="AX62" i="34"/>
  <c r="AY85" i="34"/>
  <c r="AX85" i="34"/>
  <c r="AW85" i="34"/>
  <c r="BA85" i="34"/>
  <c r="AZ85" i="34"/>
  <c r="AY61" i="34"/>
  <c r="BA61" i="34"/>
  <c r="AX61" i="34"/>
  <c r="AW61" i="34"/>
  <c r="AZ61" i="34"/>
  <c r="BA85" i="25"/>
  <c r="AW85" i="25"/>
  <c r="AZ85" i="25"/>
  <c r="AX66" i="34"/>
  <c r="AW66" i="34"/>
  <c r="BA66" i="34"/>
  <c r="AZ66" i="34"/>
  <c r="AY66" i="34"/>
  <c r="AY72" i="25"/>
  <c r="AZ72" i="25"/>
  <c r="AX72" i="25"/>
  <c r="AW72" i="25"/>
  <c r="BA72" i="25"/>
  <c r="AZ69" i="25"/>
  <c r="AX69" i="25"/>
  <c r="AW69" i="25"/>
  <c r="BA69" i="25"/>
  <c r="AY69" i="25"/>
  <c r="AZ61" i="25"/>
  <c r="AY61" i="25"/>
  <c r="AX61" i="25"/>
  <c r="AW61" i="25"/>
  <c r="BA61" i="25"/>
  <c r="AW76" i="25"/>
  <c r="BA76" i="25"/>
  <c r="AZ76" i="25"/>
  <c r="AY76" i="25"/>
  <c r="AX76" i="25"/>
  <c r="BA80" i="25"/>
  <c r="AZ80" i="25"/>
  <c r="AY80" i="25"/>
  <c r="AX80" i="25"/>
  <c r="AW80" i="25"/>
  <c r="BA79" i="25"/>
  <c r="AZ79" i="25"/>
  <c r="AY79" i="25"/>
  <c r="AX79" i="25"/>
  <c r="AW79" i="25"/>
  <c r="AX77" i="25"/>
  <c r="AW77" i="25"/>
  <c r="BA77" i="25"/>
  <c r="AZ77" i="25"/>
  <c r="AY77" i="25"/>
  <c r="BA71" i="25"/>
  <c r="AZ71" i="25"/>
  <c r="AX71" i="25"/>
  <c r="AW71" i="25"/>
  <c r="AY71" i="25"/>
  <c r="AZ70" i="25"/>
  <c r="AX70" i="25"/>
  <c r="AW70" i="25"/>
  <c r="BA70" i="25"/>
  <c r="AY70" i="25"/>
  <c r="AW68" i="25"/>
  <c r="BA68" i="25"/>
  <c r="AZ68" i="25"/>
  <c r="AX68" i="25"/>
  <c r="AY68" i="25"/>
  <c r="BA67" i="25"/>
  <c r="AZ67" i="25"/>
  <c r="AX67" i="25"/>
  <c r="AW67" i="25"/>
  <c r="AY67" i="25"/>
  <c r="BA66" i="25"/>
  <c r="AZ66" i="25"/>
  <c r="AX66" i="25"/>
  <c r="AW66" i="25"/>
  <c r="AY66" i="25"/>
  <c r="AW62" i="25"/>
  <c r="BA62" i="25"/>
  <c r="AZ62" i="25"/>
  <c r="AY62" i="25"/>
  <c r="AX62" i="25"/>
  <c r="AY63" i="25"/>
  <c r="BA63" i="25"/>
  <c r="AZ63" i="25"/>
  <c r="AX63" i="25"/>
  <c r="AW63" i="25"/>
  <c r="AZ80" i="24"/>
  <c r="BA80" i="24"/>
  <c r="AY80" i="24"/>
  <c r="AX80" i="24"/>
  <c r="AW80" i="24"/>
  <c r="BA68" i="24"/>
  <c r="AZ68" i="24"/>
  <c r="AX68" i="24"/>
  <c r="AW68" i="24"/>
  <c r="AY68" i="24"/>
  <c r="AZ62" i="24"/>
  <c r="AY62" i="24"/>
  <c r="AX62" i="24"/>
  <c r="AW62" i="24"/>
  <c r="BA62" i="24"/>
  <c r="AX63" i="24"/>
  <c r="AW63" i="24"/>
  <c r="BA63" i="24"/>
  <c r="AZ63" i="24"/>
  <c r="AY63" i="24"/>
  <c r="AZ72" i="23"/>
  <c r="AY72" i="23"/>
  <c r="BA72" i="23"/>
  <c r="AX72" i="23"/>
  <c r="AW72" i="23"/>
  <c r="AX66" i="23"/>
  <c r="AW66" i="23"/>
  <c r="BA66" i="23"/>
  <c r="AZ66" i="23"/>
  <c r="AY66" i="23"/>
  <c r="BA68" i="23"/>
  <c r="AZ68" i="23"/>
  <c r="AX68" i="23"/>
  <c r="AW68" i="23"/>
  <c r="AY68" i="23"/>
  <c r="AX73" i="23"/>
  <c r="BA73" i="23"/>
  <c r="AW73" i="23"/>
  <c r="AZ73" i="23"/>
  <c r="AY73" i="23"/>
  <c r="BA80" i="23"/>
  <c r="AW80" i="23"/>
  <c r="AZ80" i="23"/>
  <c r="AX80" i="23"/>
  <c r="AY80" i="23"/>
  <c r="BA63" i="23"/>
  <c r="AZ63" i="23"/>
  <c r="AY63" i="23"/>
  <c r="AX63" i="23"/>
  <c r="AW63" i="23"/>
  <c r="BA62" i="23"/>
  <c r="AZ62" i="23"/>
  <c r="AY62" i="23"/>
  <c r="AX62" i="23"/>
  <c r="AW62" i="23"/>
  <c r="AY61" i="23"/>
  <c r="AX61" i="23"/>
  <c r="AW61" i="23"/>
  <c r="BA61" i="23"/>
  <c r="AZ61" i="23"/>
  <c r="AZ73" i="22"/>
  <c r="AX73" i="22"/>
  <c r="AW73" i="22"/>
  <c r="BA73" i="22"/>
  <c r="AY73" i="22"/>
  <c r="AW69" i="22"/>
  <c r="BA69" i="22"/>
  <c r="AZ69" i="22"/>
  <c r="AX69" i="22"/>
  <c r="AY69" i="22"/>
  <c r="AY81" i="22"/>
  <c r="AX81" i="22"/>
  <c r="AW81" i="22"/>
  <c r="BA81" i="22"/>
  <c r="AZ81" i="22"/>
  <c r="BA80" i="22"/>
  <c r="AZ80" i="22"/>
  <c r="AY80" i="22"/>
  <c r="AX80" i="22"/>
  <c r="AW80" i="22"/>
  <c r="AW77" i="22"/>
  <c r="BA77" i="22"/>
  <c r="AZ77" i="22"/>
  <c r="AY77" i="22"/>
  <c r="AX77" i="22"/>
  <c r="AW61" i="22"/>
  <c r="BA61" i="22"/>
  <c r="AZ61" i="22"/>
  <c r="AY61" i="22"/>
  <c r="AX61" i="22"/>
  <c r="BA63" i="22"/>
  <c r="AZ63" i="22"/>
  <c r="AY63" i="22"/>
  <c r="AX63" i="22"/>
  <c r="AW63" i="22"/>
  <c r="BA71" i="21"/>
  <c r="AZ71" i="21"/>
  <c r="AY71" i="21"/>
  <c r="AX71" i="21"/>
  <c r="AW71" i="21"/>
  <c r="AZ95" i="20"/>
  <c r="AW95" i="20"/>
  <c r="BA95" i="20"/>
  <c r="AY95" i="20"/>
  <c r="AX95" i="20"/>
  <c r="AX94" i="20"/>
  <c r="AY94" i="20"/>
  <c r="AW94" i="20"/>
  <c r="BB94" i="20" s="1"/>
  <c r="AZ94" i="20"/>
  <c r="BA94" i="20"/>
  <c r="BA93" i="20"/>
  <c r="AW93" i="20"/>
  <c r="AZ93" i="20"/>
  <c r="AX93" i="20"/>
  <c r="AY93" i="20"/>
  <c r="AY99" i="20"/>
  <c r="AX99" i="20"/>
  <c r="BA99" i="20"/>
  <c r="AW99" i="20"/>
  <c r="AZ99" i="20"/>
  <c r="AX98" i="20"/>
  <c r="AW98" i="20"/>
  <c r="AZ98" i="20"/>
  <c r="AY98" i="20"/>
  <c r="BA98" i="20"/>
  <c r="BA97" i="20"/>
  <c r="AZ97" i="20"/>
  <c r="AY97" i="20"/>
  <c r="AW97" i="20"/>
  <c r="AX97" i="20"/>
  <c r="AX93" i="19"/>
  <c r="BA93" i="19"/>
  <c r="AZ93" i="19"/>
  <c r="AW93" i="19"/>
  <c r="AY93" i="19"/>
  <c r="BA96" i="20"/>
  <c r="AW96" i="20"/>
  <c r="AZ96" i="20"/>
  <c r="AY96" i="20"/>
  <c r="AX96" i="20"/>
  <c r="AZ48" i="20"/>
  <c r="AY48" i="20"/>
  <c r="AX48" i="20"/>
  <c r="AW48" i="20"/>
  <c r="BA48" i="20"/>
  <c r="BA46" i="20"/>
  <c r="AY46" i="20"/>
  <c r="AZ46" i="20"/>
  <c r="AX46" i="20"/>
  <c r="AW46" i="20"/>
  <c r="AZ91" i="20"/>
  <c r="AY91" i="20"/>
  <c r="AX91" i="20"/>
  <c r="AW91" i="20"/>
  <c r="BB91" i="20" s="1"/>
  <c r="BA91" i="20"/>
  <c r="BA45" i="20"/>
  <c r="AZ45" i="20"/>
  <c r="AY45" i="20"/>
  <c r="AX45" i="20"/>
  <c r="AW45" i="20"/>
  <c r="BA87" i="20"/>
  <c r="AZ87" i="20"/>
  <c r="AY87" i="20"/>
  <c r="AX87" i="20"/>
  <c r="AW87" i="20"/>
  <c r="BA49" i="20"/>
  <c r="AZ49" i="20"/>
  <c r="AY49" i="20"/>
  <c r="AW49" i="20"/>
  <c r="AX49" i="20"/>
  <c r="AW16" i="20"/>
  <c r="BA16" i="20"/>
  <c r="AX16" i="20"/>
  <c r="AZ16" i="20"/>
  <c r="AY16" i="20"/>
  <c r="AY90" i="20"/>
  <c r="AW90" i="20"/>
  <c r="AX90" i="20"/>
  <c r="AZ90" i="20"/>
  <c r="BA90" i="20"/>
  <c r="AZ44" i="20"/>
  <c r="AX44" i="20"/>
  <c r="AY44" i="20"/>
  <c r="AW44" i="20"/>
  <c r="BA44" i="20"/>
  <c r="AX47" i="20"/>
  <c r="AW47" i="20"/>
  <c r="BA47" i="20"/>
  <c r="AZ47" i="20"/>
  <c r="AY47" i="20"/>
  <c r="AW89" i="20"/>
  <c r="AY89" i="20"/>
  <c r="AX89" i="20"/>
  <c r="BA89" i="20"/>
  <c r="AZ89" i="20"/>
  <c r="AW51" i="20"/>
  <c r="BA51" i="20"/>
  <c r="AZ51" i="20"/>
  <c r="AY51" i="20"/>
  <c r="AX51" i="20"/>
  <c r="AX43" i="20"/>
  <c r="AW43" i="20"/>
  <c r="AY43" i="20"/>
  <c r="AZ43" i="20"/>
  <c r="BA43" i="20"/>
  <c r="BA92" i="20"/>
  <c r="AZ92" i="20"/>
  <c r="AY92" i="20"/>
  <c r="AX92" i="20"/>
  <c r="AW92" i="20"/>
  <c r="BB92" i="20" s="1"/>
  <c r="BA85" i="19"/>
  <c r="AZ85" i="19"/>
  <c r="AX85" i="19"/>
  <c r="AW85" i="19"/>
  <c r="AY85" i="19"/>
  <c r="BA88" i="20"/>
  <c r="AZ88" i="20"/>
  <c r="AX88" i="20"/>
  <c r="AW88" i="20"/>
  <c r="AY88" i="20"/>
  <c r="BA50" i="20"/>
  <c r="AX50" i="20"/>
  <c r="AW50" i="20"/>
  <c r="AY50" i="20"/>
  <c r="AZ50" i="20"/>
  <c r="AW42" i="20"/>
  <c r="AX42" i="20"/>
  <c r="AZ42" i="20"/>
  <c r="AY42" i="20"/>
  <c r="BA42" i="20"/>
  <c r="AZ73" i="19"/>
  <c r="AY73" i="19"/>
  <c r="AX73" i="19"/>
  <c r="AW73" i="19"/>
  <c r="BA73" i="19"/>
  <c r="BA81" i="19"/>
  <c r="AZ81" i="19"/>
  <c r="AY81" i="19"/>
  <c r="AX81" i="19"/>
  <c r="AW81" i="19"/>
  <c r="BA80" i="19"/>
  <c r="AZ80" i="19"/>
  <c r="AY80" i="19"/>
  <c r="AX80" i="19"/>
  <c r="AW80" i="19"/>
  <c r="G26" i="18"/>
  <c r="Q26" i="18" s="1"/>
  <c r="G14" i="33"/>
  <c r="Q14" i="33" s="1"/>
  <c r="G13" i="33"/>
  <c r="Q13" i="33" s="1"/>
  <c r="G8" i="33"/>
  <c r="Q8" i="33" s="1"/>
  <c r="G7" i="33"/>
  <c r="Q7" i="33" s="1"/>
  <c r="G6" i="33"/>
  <c r="Q6" i="33" s="1"/>
  <c r="G12" i="33"/>
  <c r="Q12" i="33" s="1"/>
  <c r="G15" i="33"/>
  <c r="Q15" i="33" s="1"/>
  <c r="G11" i="33"/>
  <c r="Q11" i="33" s="1"/>
  <c r="G10" i="33"/>
  <c r="Q10" i="33" s="1"/>
  <c r="G9" i="33"/>
  <c r="Q9" i="33" s="1"/>
  <c r="G10" i="29"/>
  <c r="Q10" i="29" s="1"/>
  <c r="G8" i="29"/>
  <c r="Q8" i="29" s="1"/>
  <c r="G11" i="29"/>
  <c r="Q11" i="29" s="1"/>
  <c r="Q7" i="29"/>
  <c r="G6" i="29"/>
  <c r="Q6" i="29" s="1"/>
  <c r="G13" i="29"/>
  <c r="Q13" i="29" s="1"/>
  <c r="G9" i="29"/>
  <c r="Q9" i="29" s="1"/>
  <c r="G12" i="29"/>
  <c r="Q12" i="29" s="1"/>
  <c r="G15" i="29"/>
  <c r="Q15" i="29" s="1"/>
  <c r="G14" i="29"/>
  <c r="Q14" i="29" s="1"/>
  <c r="G9" i="37"/>
  <c r="Q9" i="37" s="1"/>
  <c r="G12" i="37"/>
  <c r="Q12" i="37" s="1"/>
  <c r="Q8" i="37"/>
  <c r="G15" i="37"/>
  <c r="Q15" i="37" s="1"/>
  <c r="G11" i="37"/>
  <c r="Q11" i="37" s="1"/>
  <c r="Q7" i="37"/>
  <c r="G13" i="37"/>
  <c r="Q13" i="37" s="1"/>
  <c r="G14" i="37"/>
  <c r="Q14" i="37" s="1"/>
  <c r="G10" i="37"/>
  <c r="Q10" i="37" s="1"/>
  <c r="G6" i="37"/>
  <c r="Q6" i="37" s="1"/>
  <c r="Q7" i="27"/>
  <c r="G11" i="27"/>
  <c r="Q11" i="27" s="1"/>
  <c r="G8" i="27"/>
  <c r="Q8" i="27" s="1"/>
  <c r="G13" i="27"/>
  <c r="Q13" i="27" s="1"/>
  <c r="G10" i="27"/>
  <c r="Q10" i="27" s="1"/>
  <c r="G6" i="27"/>
  <c r="Q6" i="27" s="1"/>
  <c r="G12" i="27"/>
  <c r="Q12" i="27" s="1"/>
  <c r="G15" i="27"/>
  <c r="Q15" i="27" s="1"/>
  <c r="G14" i="27"/>
  <c r="Q14" i="27" s="1"/>
  <c r="G9" i="27"/>
  <c r="Q9" i="27" s="1"/>
  <c r="G14" i="34"/>
  <c r="Q14" i="34" s="1"/>
  <c r="G7" i="34"/>
  <c r="Q7" i="34" s="1"/>
  <c r="G12" i="34"/>
  <c r="Q12" i="34" s="1"/>
  <c r="G6" i="34"/>
  <c r="Q6" i="34" s="1"/>
  <c r="G13" i="34"/>
  <c r="Q13" i="34" s="1"/>
  <c r="G15" i="34"/>
  <c r="Q15" i="34" s="1"/>
  <c r="G12" i="25"/>
  <c r="Q12" i="25" s="1"/>
  <c r="G15" i="25"/>
  <c r="Q15" i="25" s="1"/>
  <c r="G11" i="25"/>
  <c r="Q11" i="25" s="1"/>
  <c r="Q7" i="25"/>
  <c r="G9" i="25"/>
  <c r="Q9" i="25" s="1"/>
  <c r="G8" i="25"/>
  <c r="Q8" i="25" s="1"/>
  <c r="G13" i="25"/>
  <c r="Q13" i="25" s="1"/>
  <c r="G14" i="25"/>
  <c r="Q14" i="25" s="1"/>
  <c r="G10" i="25"/>
  <c r="Q10" i="25" s="1"/>
  <c r="G6" i="25"/>
  <c r="Q6" i="25" s="1"/>
  <c r="Q7" i="24"/>
  <c r="G14" i="24"/>
  <c r="Q14" i="24" s="1"/>
  <c r="G11" i="24"/>
  <c r="Q11" i="24" s="1"/>
  <c r="G9" i="24"/>
  <c r="Q9" i="24" s="1"/>
  <c r="G8" i="24"/>
  <c r="Q8" i="24" s="1"/>
  <c r="G15" i="24"/>
  <c r="Q15" i="24" s="1"/>
  <c r="G6" i="24"/>
  <c r="Q6" i="24" s="1"/>
  <c r="G13" i="24"/>
  <c r="Q13" i="24" s="1"/>
  <c r="Q12" i="24"/>
  <c r="G10" i="24"/>
  <c r="Q10" i="24" s="1"/>
  <c r="G14" i="23"/>
  <c r="Q14" i="23" s="1"/>
  <c r="G10" i="23"/>
  <c r="Q10" i="23" s="1"/>
  <c r="G6" i="23"/>
  <c r="Q6" i="23" s="1"/>
  <c r="G12" i="23"/>
  <c r="Q12" i="23" s="1"/>
  <c r="G8" i="23"/>
  <c r="Q8" i="23" s="1"/>
  <c r="G9" i="23"/>
  <c r="Q9" i="23" s="1"/>
  <c r="G13" i="23"/>
  <c r="Q13" i="23" s="1"/>
  <c r="G15" i="23"/>
  <c r="Q15" i="23" s="1"/>
  <c r="G11" i="23"/>
  <c r="Q11" i="23" s="1"/>
  <c r="Q7" i="23"/>
  <c r="G14" i="21"/>
  <c r="Q14" i="21" s="1"/>
  <c r="G10" i="21"/>
  <c r="Q10" i="21" s="1"/>
  <c r="G9" i="21"/>
  <c r="Q9" i="21" s="1"/>
  <c r="G8" i="21"/>
  <c r="Q8" i="21" s="1"/>
  <c r="G11" i="21"/>
  <c r="Q11" i="21" s="1"/>
  <c r="G7" i="21"/>
  <c r="Q7" i="21" s="1"/>
  <c r="G6" i="21"/>
  <c r="Q6" i="21" s="1"/>
  <c r="G13" i="21"/>
  <c r="Q13" i="21" s="1"/>
  <c r="G12" i="21"/>
  <c r="Q12" i="21" s="1"/>
  <c r="G6" i="20"/>
  <c r="Q6" i="20" s="1"/>
  <c r="G13" i="20"/>
  <c r="Q13" i="20" s="1"/>
  <c r="G8" i="20"/>
  <c r="Q8" i="20" s="1"/>
  <c r="G14" i="20"/>
  <c r="Q14" i="20" s="1"/>
  <c r="G10" i="20"/>
  <c r="Q10" i="20" s="1"/>
  <c r="G9" i="20"/>
  <c r="Q9" i="20" s="1"/>
  <c r="G12" i="20"/>
  <c r="Q12" i="20" s="1"/>
  <c r="G11" i="20"/>
  <c r="Q11" i="20" s="1"/>
  <c r="G13" i="18"/>
  <c r="Q13" i="18" s="1"/>
  <c r="G8" i="18"/>
  <c r="Q8" i="18" s="1"/>
  <c r="G15" i="18"/>
  <c r="Q15" i="18" s="1"/>
  <c r="G11" i="18"/>
  <c r="Q11" i="18" s="1"/>
  <c r="G7" i="18"/>
  <c r="Q7" i="18" s="1"/>
  <c r="G9" i="18"/>
  <c r="Q9" i="18" s="1"/>
  <c r="G12" i="18"/>
  <c r="Q12" i="18" s="1"/>
  <c r="G14" i="18"/>
  <c r="Q14" i="18" s="1"/>
  <c r="Q10" i="18"/>
  <c r="G6" i="18"/>
  <c r="Q6" i="18" s="1"/>
  <c r="AZ62" i="40"/>
  <c r="BC62" i="40"/>
  <c r="BC61" i="40"/>
  <c r="AZ61" i="40"/>
  <c r="AZ73" i="40"/>
  <c r="BC73" i="40"/>
  <c r="AZ72" i="40"/>
  <c r="BC72" i="40"/>
  <c r="BC69" i="40"/>
  <c r="AZ69" i="40"/>
  <c r="BC80" i="40"/>
  <c r="BC79" i="40"/>
  <c r="BC70" i="40"/>
  <c r="AZ70" i="40"/>
  <c r="BC71" i="40"/>
  <c r="AZ71" i="40"/>
  <c r="BC68" i="40"/>
  <c r="AZ68" i="40"/>
  <c r="AZ67" i="40"/>
  <c r="BC67" i="40"/>
  <c r="AZ66" i="40"/>
  <c r="BC66" i="40"/>
  <c r="AZ58" i="40"/>
  <c r="BC58" i="40"/>
  <c r="AZ49" i="40"/>
  <c r="BC49" i="40"/>
  <c r="AY49" i="40"/>
  <c r="AX49" i="40"/>
  <c r="AW49" i="40"/>
  <c r="BC48" i="40"/>
  <c r="AZ48" i="40"/>
  <c r="AW48" i="40"/>
  <c r="AY48" i="40"/>
  <c r="AX48" i="40"/>
  <c r="BC46" i="40"/>
  <c r="AZ46" i="40"/>
  <c r="AY46" i="40"/>
  <c r="AX46" i="40"/>
  <c r="AW46" i="40"/>
  <c r="BC45" i="40"/>
  <c r="AZ45" i="40"/>
  <c r="AY45" i="40"/>
  <c r="AX45" i="40"/>
  <c r="AW45" i="40"/>
  <c r="G19" i="22"/>
  <c r="Q19" i="22" s="1"/>
  <c r="D57" i="23"/>
  <c r="G57" i="23" s="1"/>
  <c r="Q57" i="23" s="1"/>
  <c r="D51" i="21"/>
  <c r="AS51" i="21" s="1"/>
  <c r="D43" i="21"/>
  <c r="G43" i="21" s="1"/>
  <c r="Q43" i="21" s="1"/>
  <c r="D35" i="21"/>
  <c r="G35" i="21" s="1"/>
  <c r="Q35" i="21" s="1"/>
  <c r="D19" i="21"/>
  <c r="G19" i="21" s="1"/>
  <c r="Q19" i="21" s="1"/>
  <c r="D23" i="20"/>
  <c r="AS23" i="20" s="1"/>
  <c r="G17" i="22"/>
  <c r="Q17" i="22" s="1"/>
  <c r="D56" i="23"/>
  <c r="G56" i="23" s="1"/>
  <c r="Q56" i="23" s="1"/>
  <c r="D42" i="24"/>
  <c r="G42" i="24" s="1"/>
  <c r="Q42" i="24" s="1"/>
  <c r="D34" i="24"/>
  <c r="AS34" i="24" s="1"/>
  <c r="D59" i="20"/>
  <c r="AS59" i="20" s="1"/>
  <c r="D54" i="21"/>
  <c r="G54" i="21" s="1"/>
  <c r="Q54" i="21" s="1"/>
  <c r="D50" i="21"/>
  <c r="AS50" i="21" s="1"/>
  <c r="D46" i="21"/>
  <c r="AS46" i="21" s="1"/>
  <c r="D42" i="21"/>
  <c r="G42" i="21" s="1"/>
  <c r="Q42" i="21" s="1"/>
  <c r="D38" i="21"/>
  <c r="G38" i="21" s="1"/>
  <c r="Q38" i="21" s="1"/>
  <c r="D34" i="21"/>
  <c r="G34" i="21" s="1"/>
  <c r="Q34" i="21" s="1"/>
  <c r="D30" i="21"/>
  <c r="AS30" i="21" s="1"/>
  <c r="G26" i="21"/>
  <c r="Q26" i="21" s="1"/>
  <c r="D22" i="21"/>
  <c r="G22" i="21" s="1"/>
  <c r="Q22" i="21" s="1"/>
  <c r="D18" i="21"/>
  <c r="G18" i="21" s="1"/>
  <c r="Q18" i="21" s="1"/>
  <c r="D40" i="22"/>
  <c r="G40" i="22" s="1"/>
  <c r="Q40" i="22" s="1"/>
  <c r="D32" i="22"/>
  <c r="G32" i="22" s="1"/>
  <c r="Q32" i="22" s="1"/>
  <c r="D24" i="22"/>
  <c r="G24" i="22" s="1"/>
  <c r="Q24" i="22" s="1"/>
  <c r="Q6" i="22"/>
  <c r="D46" i="23"/>
  <c r="G46" i="23" s="1"/>
  <c r="Q46" i="23" s="1"/>
  <c r="D42" i="23"/>
  <c r="AS42" i="23" s="1"/>
  <c r="D34" i="23"/>
  <c r="G34" i="23" s="1"/>
  <c r="Q34" i="23" s="1"/>
  <c r="D57" i="24"/>
  <c r="G57" i="24" s="1"/>
  <c r="Q57" i="24" s="1"/>
  <c r="D49" i="24"/>
  <c r="G49" i="24" s="1"/>
  <c r="Q49" i="24" s="1"/>
  <c r="D41" i="24"/>
  <c r="G41" i="24" s="1"/>
  <c r="Q41" i="24" s="1"/>
  <c r="D55" i="21"/>
  <c r="G55" i="21" s="1"/>
  <c r="Q55" i="21" s="1"/>
  <c r="D34" i="22"/>
  <c r="G34" i="22" s="1"/>
  <c r="Q34" i="22" s="1"/>
  <c r="D43" i="24"/>
  <c r="AS43" i="24" s="1"/>
  <c r="D35" i="20"/>
  <c r="G35" i="20" s="1"/>
  <c r="Q35" i="20" s="1"/>
  <c r="D31" i="20"/>
  <c r="G31" i="20" s="1"/>
  <c r="Q31" i="20" s="1"/>
  <c r="D27" i="20"/>
  <c r="G27" i="20" s="1"/>
  <c r="Q27" i="20" s="1"/>
  <c r="D33" i="22"/>
  <c r="G33" i="22" s="1"/>
  <c r="Q33" i="22" s="1"/>
  <c r="D34" i="20"/>
  <c r="G34" i="20" s="1"/>
  <c r="Q34" i="20" s="1"/>
  <c r="D30" i="20"/>
  <c r="G30" i="20" s="1"/>
  <c r="Q30" i="20" s="1"/>
  <c r="D22" i="20"/>
  <c r="G22" i="20" s="1"/>
  <c r="Q22" i="20" s="1"/>
  <c r="D39" i="22"/>
  <c r="G39" i="22" s="1"/>
  <c r="Q39" i="22" s="1"/>
  <c r="D31" i="22"/>
  <c r="G31" i="22" s="1"/>
  <c r="Q31" i="22" s="1"/>
  <c r="D23" i="22"/>
  <c r="G23" i="22" s="1"/>
  <c r="Q23" i="22" s="1"/>
  <c r="Q15" i="22"/>
  <c r="D55" i="23"/>
  <c r="G55" i="23" s="1"/>
  <c r="Q55" i="23" s="1"/>
  <c r="D56" i="24"/>
  <c r="AS56" i="24" s="1"/>
  <c r="D48" i="24"/>
  <c r="G48" i="24" s="1"/>
  <c r="Q48" i="24" s="1"/>
  <c r="D40" i="24"/>
  <c r="G40" i="24" s="1"/>
  <c r="Q40" i="24" s="1"/>
  <c r="D35" i="22"/>
  <c r="G35" i="22" s="1"/>
  <c r="Q35" i="22" s="1"/>
  <c r="G18" i="22"/>
  <c r="Q18" i="22" s="1"/>
  <c r="D43" i="23"/>
  <c r="G43" i="23" s="1"/>
  <c r="Q43" i="23" s="1"/>
  <c r="D35" i="23"/>
  <c r="G35" i="23" s="1"/>
  <c r="Q35" i="23" s="1"/>
  <c r="D51" i="24"/>
  <c r="AS51" i="24" s="1"/>
  <c r="D35" i="24"/>
  <c r="AS35" i="24" s="1"/>
  <c r="Q7" i="22"/>
  <c r="D52" i="23"/>
  <c r="G52" i="23" s="1"/>
  <c r="Q52" i="23" s="1"/>
  <c r="D50" i="24"/>
  <c r="AS50" i="24" s="1"/>
  <c r="D58" i="20"/>
  <c r="G58" i="20" s="1"/>
  <c r="Q58" i="20" s="1"/>
  <c r="D57" i="21"/>
  <c r="G57" i="21" s="1"/>
  <c r="Q57" i="21" s="1"/>
  <c r="D53" i="21"/>
  <c r="G53" i="21" s="1"/>
  <c r="Q53" i="21" s="1"/>
  <c r="D49" i="21"/>
  <c r="AS49" i="21" s="1"/>
  <c r="D45" i="21"/>
  <c r="G45" i="21" s="1"/>
  <c r="Q45" i="21" s="1"/>
  <c r="D41" i="21"/>
  <c r="G41" i="21" s="1"/>
  <c r="Q41" i="21" s="1"/>
  <c r="D37" i="21"/>
  <c r="G37" i="21" s="1"/>
  <c r="Q37" i="21" s="1"/>
  <c r="D33" i="21"/>
  <c r="G33" i="21" s="1"/>
  <c r="Q33" i="21" s="1"/>
  <c r="D29" i="21"/>
  <c r="AS29" i="21" s="1"/>
  <c r="D25" i="21"/>
  <c r="G25" i="21" s="1"/>
  <c r="Q25" i="21" s="1"/>
  <c r="D17" i="21"/>
  <c r="G17" i="21" s="1"/>
  <c r="Q17" i="21" s="1"/>
  <c r="D38" i="22"/>
  <c r="G38" i="22" s="1"/>
  <c r="Q38" i="22" s="1"/>
  <c r="D30" i="22"/>
  <c r="G30" i="22" s="1"/>
  <c r="Q30" i="22" s="1"/>
  <c r="G22" i="22"/>
  <c r="Q22" i="22" s="1"/>
  <c r="Q12" i="22"/>
  <c r="D45" i="23"/>
  <c r="G45" i="23" s="1"/>
  <c r="Q45" i="23" s="1"/>
  <c r="D41" i="23"/>
  <c r="G41" i="23" s="1"/>
  <c r="Q41" i="23" s="1"/>
  <c r="D37" i="23"/>
  <c r="G37" i="23" s="1"/>
  <c r="Q37" i="23" s="1"/>
  <c r="D33" i="23"/>
  <c r="G33" i="23" s="1"/>
  <c r="Q33" i="23" s="1"/>
  <c r="D55" i="24"/>
  <c r="G55" i="24" s="1"/>
  <c r="Q55" i="24" s="1"/>
  <c r="AS47" i="24"/>
  <c r="D39" i="24"/>
  <c r="G39" i="24" s="1"/>
  <c r="Q39" i="24" s="1"/>
  <c r="D28" i="20"/>
  <c r="G28" i="20" s="1"/>
  <c r="Q28" i="20" s="1"/>
  <c r="Q9" i="22"/>
  <c r="D53" i="23"/>
  <c r="G53" i="23" s="1"/>
  <c r="Q53" i="23" s="1"/>
  <c r="D52" i="24"/>
  <c r="G52" i="24" s="1"/>
  <c r="Q52" i="24" s="1"/>
  <c r="G36" i="24"/>
  <c r="Q36" i="24" s="1"/>
  <c r="AS47" i="21"/>
  <c r="D39" i="21"/>
  <c r="G39" i="21" s="1"/>
  <c r="Q39" i="21" s="1"/>
  <c r="D31" i="21"/>
  <c r="G31" i="21" s="1"/>
  <c r="Q31" i="21" s="1"/>
  <c r="D27" i="21"/>
  <c r="G27" i="21" s="1"/>
  <c r="Q27" i="21" s="1"/>
  <c r="D15" i="21"/>
  <c r="G26" i="22"/>
  <c r="Q26" i="22" s="1"/>
  <c r="G47" i="23"/>
  <c r="Q47" i="23" s="1"/>
  <c r="D39" i="23"/>
  <c r="G39" i="23" s="1"/>
  <c r="Q39" i="23" s="1"/>
  <c r="D39" i="20"/>
  <c r="AS39" i="20" s="1"/>
  <c r="D25" i="22"/>
  <c r="G25" i="22" s="1"/>
  <c r="Q25" i="22" s="1"/>
  <c r="D37" i="20"/>
  <c r="G37" i="20" s="1"/>
  <c r="Q37" i="20" s="1"/>
  <c r="D33" i="20"/>
  <c r="G33" i="20" s="1"/>
  <c r="Q33" i="20" s="1"/>
  <c r="D29" i="20"/>
  <c r="AS29" i="20" s="1"/>
  <c r="D25" i="20"/>
  <c r="G25" i="20" s="1"/>
  <c r="Q25" i="20" s="1"/>
  <c r="D37" i="22"/>
  <c r="G37" i="22" s="1"/>
  <c r="Q37" i="22" s="1"/>
  <c r="D29" i="22"/>
  <c r="G29" i="22" s="1"/>
  <c r="Q29" i="22" s="1"/>
  <c r="Q21" i="22"/>
  <c r="Q11" i="22"/>
  <c r="D58" i="23"/>
  <c r="G58" i="23" s="1"/>
  <c r="Q58" i="23" s="1"/>
  <c r="D54" i="23"/>
  <c r="G54" i="23" s="1"/>
  <c r="Q54" i="23" s="1"/>
  <c r="D54" i="24"/>
  <c r="G54" i="24" s="1"/>
  <c r="Q54" i="24" s="1"/>
  <c r="D46" i="24"/>
  <c r="AS46" i="24" s="1"/>
  <c r="D38" i="24"/>
  <c r="G38" i="24" s="1"/>
  <c r="Q38" i="24" s="1"/>
  <c r="D32" i="20"/>
  <c r="G32" i="20" s="1"/>
  <c r="Q32" i="20" s="1"/>
  <c r="D24" i="20"/>
  <c r="G24" i="20" s="1"/>
  <c r="Q24" i="20" s="1"/>
  <c r="D27" i="22"/>
  <c r="G27" i="22" s="1"/>
  <c r="Q27" i="22" s="1"/>
  <c r="D44" i="24"/>
  <c r="G44" i="24" s="1"/>
  <c r="Q44" i="24" s="1"/>
  <c r="D23" i="21"/>
  <c r="G23" i="21" s="1"/>
  <c r="Q23" i="21" s="1"/>
  <c r="Q8" i="22"/>
  <c r="D57" i="20"/>
  <c r="AS57" i="20" s="1"/>
  <c r="D56" i="21"/>
  <c r="G56" i="21" s="1"/>
  <c r="Q56" i="21" s="1"/>
  <c r="D52" i="21"/>
  <c r="G52" i="21" s="1"/>
  <c r="Q52" i="21" s="1"/>
  <c r="D48" i="21"/>
  <c r="G48" i="21" s="1"/>
  <c r="Q48" i="21" s="1"/>
  <c r="D44" i="21"/>
  <c r="AS44" i="21" s="1"/>
  <c r="D40" i="21"/>
  <c r="G40" i="21" s="1"/>
  <c r="Q40" i="21" s="1"/>
  <c r="G36" i="21"/>
  <c r="Q36" i="21" s="1"/>
  <c r="D32" i="21"/>
  <c r="AS32" i="21" s="1"/>
  <c r="D28" i="21"/>
  <c r="G28" i="21" s="1"/>
  <c r="Q28" i="21" s="1"/>
  <c r="D24" i="21"/>
  <c r="G24" i="21" s="1"/>
  <c r="Q24" i="21" s="1"/>
  <c r="D20" i="21"/>
  <c r="Q20" i="21" s="1"/>
  <c r="D57" i="22"/>
  <c r="G57" i="22" s="1"/>
  <c r="Q57" i="22" s="1"/>
  <c r="G36" i="22"/>
  <c r="Q36" i="22" s="1"/>
  <c r="D28" i="22"/>
  <c r="G28" i="22" s="1"/>
  <c r="Q28" i="22" s="1"/>
  <c r="G20" i="22"/>
  <c r="Q20" i="22" s="1"/>
  <c r="Q10" i="22"/>
  <c r="D48" i="23"/>
  <c r="G48" i="23" s="1"/>
  <c r="Q48" i="23" s="1"/>
  <c r="D44" i="23"/>
  <c r="G44" i="23" s="1"/>
  <c r="Q44" i="23" s="1"/>
  <c r="D40" i="23"/>
  <c r="G40" i="23" s="1"/>
  <c r="Q40" i="23" s="1"/>
  <c r="D32" i="23"/>
  <c r="AS32" i="23" s="1"/>
  <c r="D53" i="24"/>
  <c r="G53" i="24" s="1"/>
  <c r="Q53" i="24" s="1"/>
  <c r="D45" i="24"/>
  <c r="G45" i="24" s="1"/>
  <c r="Q45" i="24" s="1"/>
  <c r="D37" i="24"/>
  <c r="G37" i="24" s="1"/>
  <c r="Q37" i="24" s="1"/>
  <c r="AS15" i="20"/>
  <c r="Q15" i="20"/>
  <c r="AS7" i="20"/>
  <c r="Q7" i="20"/>
  <c r="Q77" i="1"/>
  <c r="Q77" i="32" s="1"/>
  <c r="Q76" i="1"/>
  <c r="AS86" i="33"/>
  <c r="AQ75" i="33"/>
  <c r="AS75" i="33" s="1"/>
  <c r="BC75" i="33"/>
  <c r="BC105" i="33" s="1"/>
  <c r="AQ75" i="30"/>
  <c r="AS75" i="30" s="1"/>
  <c r="BC75" i="30"/>
  <c r="BC105" i="30" s="1"/>
  <c r="AS86" i="29"/>
  <c r="AQ75" i="29"/>
  <c r="AS75" i="29" s="1"/>
  <c r="BC75" i="29"/>
  <c r="BC105" i="29" s="1"/>
  <c r="AQ75" i="37"/>
  <c r="AS75" i="37" s="1"/>
  <c r="BC75" i="37"/>
  <c r="BC105" i="37" s="1"/>
  <c r="AS9" i="27"/>
  <c r="AQ75" i="27"/>
  <c r="AS75" i="27" s="1"/>
  <c r="BC75" i="27"/>
  <c r="BC105" i="27" s="1"/>
  <c r="AS74" i="27"/>
  <c r="AQ75" i="34"/>
  <c r="BC75" i="34"/>
  <c r="BC105" i="34" s="1"/>
  <c r="AS86" i="34"/>
  <c r="AS74" i="25"/>
  <c r="BB74" i="25"/>
  <c r="AQ75" i="25"/>
  <c r="AS75" i="25" s="1"/>
  <c r="BC75" i="25"/>
  <c r="BC105" i="25" s="1"/>
  <c r="AS86" i="25"/>
  <c r="AQ75" i="24"/>
  <c r="AS75" i="24" s="1"/>
  <c r="BC75" i="24"/>
  <c r="BC105" i="24" s="1"/>
  <c r="AS86" i="24"/>
  <c r="AQ75" i="23"/>
  <c r="AS75" i="23" s="1"/>
  <c r="BC75" i="23"/>
  <c r="BC105" i="23" s="1"/>
  <c r="AQ75" i="22"/>
  <c r="AS75" i="22" s="1"/>
  <c r="BC75" i="22"/>
  <c r="BC105" i="22" s="1"/>
  <c r="AS86" i="22"/>
  <c r="AQ75" i="21"/>
  <c r="AS75" i="21" s="1"/>
  <c r="BC75" i="21"/>
  <c r="BC105" i="21" s="1"/>
  <c r="AS27" i="20"/>
  <c r="AS19" i="20"/>
  <c r="AS55" i="20"/>
  <c r="AS38" i="20"/>
  <c r="AS26" i="20"/>
  <c r="AS18" i="20"/>
  <c r="AS10" i="20"/>
  <c r="AS6" i="20"/>
  <c r="AS54" i="20"/>
  <c r="AS17" i="20"/>
  <c r="AS13" i="20"/>
  <c r="AS9" i="20"/>
  <c r="AS53" i="20"/>
  <c r="AS40" i="20"/>
  <c r="AS36" i="20"/>
  <c r="AS20" i="20"/>
  <c r="AS12" i="20"/>
  <c r="AS8" i="20"/>
  <c r="AS11" i="20"/>
  <c r="AS14" i="20"/>
  <c r="AS21" i="20"/>
  <c r="AS56" i="20"/>
  <c r="AS52" i="20"/>
  <c r="AS95" i="19"/>
  <c r="AS98" i="19"/>
  <c r="AS86" i="19"/>
  <c r="AS101" i="19"/>
  <c r="BB101" i="19"/>
  <c r="AS97" i="19"/>
  <c r="AS89" i="19"/>
  <c r="AS103" i="19"/>
  <c r="BB103" i="19"/>
  <c r="AS91" i="19"/>
  <c r="AS94" i="19"/>
  <c r="AS99" i="19"/>
  <c r="AS87" i="19"/>
  <c r="AQ75" i="19"/>
  <c r="AS75" i="19" s="1"/>
  <c r="BC75" i="19"/>
  <c r="BC105" i="19" s="1"/>
  <c r="AS102" i="19"/>
  <c r="BB102" i="19"/>
  <c r="AS90" i="19"/>
  <c r="AS100" i="19"/>
  <c r="BB100" i="19"/>
  <c r="AS96" i="19"/>
  <c r="AS92" i="19"/>
  <c r="AS88" i="19"/>
  <c r="AX67" i="40"/>
  <c r="AY67" i="40"/>
  <c r="AW67" i="40"/>
  <c r="AY70" i="40"/>
  <c r="AW70" i="40"/>
  <c r="AX70" i="40"/>
  <c r="AY71" i="40"/>
  <c r="AX71" i="40"/>
  <c r="AW71" i="40"/>
  <c r="AY69" i="40"/>
  <c r="AX69" i="40"/>
  <c r="AW69" i="40"/>
  <c r="AS76" i="40"/>
  <c r="AY66" i="40"/>
  <c r="AX66" i="40"/>
  <c r="AW66" i="40"/>
  <c r="AX72" i="40"/>
  <c r="AW72" i="40"/>
  <c r="AY72" i="40"/>
  <c r="AW68" i="40"/>
  <c r="AY68" i="40"/>
  <c r="AX68" i="40"/>
  <c r="AQ75" i="40"/>
  <c r="AS75" i="40" s="1"/>
  <c r="AS9" i="29"/>
  <c r="AS9" i="37"/>
  <c r="AS82" i="27"/>
  <c r="AS73" i="27"/>
  <c r="AS83" i="27"/>
  <c r="AS84" i="27"/>
  <c r="AS82" i="40"/>
  <c r="AS84" i="40"/>
  <c r="AS83" i="40"/>
  <c r="AW76" i="1"/>
  <c r="AX76" i="1"/>
  <c r="AY76" i="1"/>
  <c r="AS82" i="22"/>
  <c r="AS82" i="23"/>
  <c r="AS99" i="33"/>
  <c r="AS102" i="33"/>
  <c r="AS104" i="33"/>
  <c r="AS88" i="33"/>
  <c r="AS94" i="33"/>
  <c r="AS90" i="33"/>
  <c r="AS11" i="29"/>
  <c r="AS98" i="29"/>
  <c r="AS99" i="29"/>
  <c r="AS95" i="29"/>
  <c r="AS91" i="29"/>
  <c r="AS103" i="29"/>
  <c r="AS102" i="29"/>
  <c r="AS97" i="29"/>
  <c r="AS16" i="29"/>
  <c r="AS32" i="29"/>
  <c r="AS94" i="29"/>
  <c r="AS101" i="29"/>
  <c r="AS104" i="29"/>
  <c r="AS100" i="29"/>
  <c r="AS11" i="37"/>
  <c r="AS96" i="37"/>
  <c r="AS101" i="37"/>
  <c r="AS104" i="37"/>
  <c r="AS100" i="37"/>
  <c r="AS103" i="37"/>
  <c r="AS98" i="37"/>
  <c r="AS87" i="37"/>
  <c r="AS102" i="37"/>
  <c r="AS99" i="37"/>
  <c r="AS19" i="27"/>
  <c r="AS11" i="27"/>
  <c r="AS104" i="27"/>
  <c r="AS99" i="27"/>
  <c r="AS44" i="27"/>
  <c r="AS93" i="27"/>
  <c r="AS96" i="27"/>
  <c r="AS57" i="27"/>
  <c r="AS102" i="27"/>
  <c r="AS22" i="25"/>
  <c r="AS89" i="34"/>
  <c r="AS37" i="25"/>
  <c r="AS9" i="24"/>
  <c r="AS103" i="25"/>
  <c r="AS102" i="25"/>
  <c r="AS99" i="25"/>
  <c r="AS88" i="25"/>
  <c r="AS97" i="25"/>
  <c r="AS104" i="25"/>
  <c r="AS10" i="25"/>
  <c r="AS16" i="25"/>
  <c r="AS98" i="25"/>
  <c r="AS92" i="25"/>
  <c r="AS100" i="25"/>
  <c r="AS101" i="25"/>
  <c r="AS89" i="25"/>
  <c r="AS26" i="25"/>
  <c r="AS95" i="25"/>
  <c r="AS6" i="25"/>
  <c r="AS55" i="25"/>
  <c r="AS48" i="25"/>
  <c r="AS24" i="25"/>
  <c r="AS20" i="25"/>
  <c r="AS13" i="25"/>
  <c r="AS100" i="24"/>
  <c r="AS104" i="24"/>
  <c r="AS103" i="24"/>
  <c r="AS102" i="24"/>
  <c r="AS40" i="24"/>
  <c r="AS99" i="24"/>
  <c r="AS101" i="24"/>
  <c r="AS98" i="24"/>
  <c r="AS104" i="23"/>
  <c r="AS100" i="23"/>
  <c r="AS102" i="23"/>
  <c r="AS103" i="23"/>
  <c r="AS101" i="23"/>
  <c r="AS11" i="23"/>
  <c r="AS9" i="23"/>
  <c r="AS103" i="22"/>
  <c r="AS102" i="22"/>
  <c r="AS100" i="22"/>
  <c r="AS8" i="22"/>
  <c r="AS99" i="22"/>
  <c r="AS104" i="22"/>
  <c r="AS101" i="22"/>
  <c r="AS98" i="22"/>
  <c r="AS94" i="22"/>
  <c r="AS16" i="22"/>
  <c r="AS97" i="22"/>
  <c r="AS9" i="22"/>
  <c r="AS98" i="21"/>
  <c r="AQ13" i="18"/>
  <c r="AS13" i="18" s="1"/>
  <c r="AQ15" i="18"/>
  <c r="AS15" i="18" s="1"/>
  <c r="AQ104" i="18"/>
  <c r="AQ16" i="18"/>
  <c r="AS16" i="18" s="1"/>
  <c r="AQ81" i="18"/>
  <c r="AQ22" i="18"/>
  <c r="AS22" i="18" s="1"/>
  <c r="AQ103" i="18"/>
  <c r="AQ32" i="18"/>
  <c r="AS32" i="18" s="1"/>
  <c r="AQ24" i="18"/>
  <c r="AS24" i="18" s="1"/>
  <c r="AQ87" i="18"/>
  <c r="AQ78" i="18"/>
  <c r="AQ63" i="18"/>
  <c r="AQ59" i="18"/>
  <c r="AS59" i="18" s="1"/>
  <c r="AQ56" i="18"/>
  <c r="AS56" i="18" s="1"/>
  <c r="AQ42" i="18"/>
  <c r="AS42" i="18" s="1"/>
  <c r="AQ36" i="18"/>
  <c r="AS36" i="18" s="1"/>
  <c r="AQ30" i="18"/>
  <c r="AS30" i="18" s="1"/>
  <c r="AQ99" i="18"/>
  <c r="AQ77" i="18"/>
  <c r="AQ70" i="18"/>
  <c r="AQ51" i="18"/>
  <c r="AS51" i="18" s="1"/>
  <c r="AQ45" i="18"/>
  <c r="AS45" i="18" s="1"/>
  <c r="AQ10" i="18"/>
  <c r="AS10" i="18" s="1"/>
  <c r="AQ102" i="18"/>
  <c r="AQ95" i="18"/>
  <c r="AQ91" i="18"/>
  <c r="AQ80" i="18"/>
  <c r="AS80" i="18" s="1"/>
  <c r="AQ83" i="18"/>
  <c r="AQ76" i="18"/>
  <c r="AQ69" i="18"/>
  <c r="AQ62" i="18"/>
  <c r="AS62" i="18" s="1"/>
  <c r="AQ49" i="18"/>
  <c r="AS49" i="18" s="1"/>
  <c r="AQ43" i="18"/>
  <c r="AS43" i="18" s="1"/>
  <c r="AQ40" i="18"/>
  <c r="AS40" i="18" s="1"/>
  <c r="AQ37" i="18"/>
  <c r="AS37" i="18" s="1"/>
  <c r="AQ7" i="18"/>
  <c r="AS7" i="18" s="1"/>
  <c r="AQ98" i="18"/>
  <c r="AQ94" i="18"/>
  <c r="AQ90" i="18"/>
  <c r="AQ72" i="18"/>
  <c r="AQ52" i="18"/>
  <c r="AS52" i="18" s="1"/>
  <c r="AQ46" i="18"/>
  <c r="AS46" i="18" s="1"/>
  <c r="AQ26" i="18"/>
  <c r="AS26" i="18" s="1"/>
  <c r="AQ19" i="18"/>
  <c r="AS19" i="18" s="1"/>
  <c r="AQ11" i="18"/>
  <c r="AS11" i="18" s="1"/>
  <c r="AQ8" i="18"/>
  <c r="AS8" i="18" s="1"/>
  <c r="AQ101" i="18"/>
  <c r="AQ84" i="18"/>
  <c r="AS84" i="18" s="1"/>
  <c r="AQ73" i="18"/>
  <c r="AS73" i="18" s="1"/>
  <c r="AQ66" i="18"/>
  <c r="AS66" i="18" s="1"/>
  <c r="AQ48" i="18"/>
  <c r="AS48" i="18" s="1"/>
  <c r="AQ39" i="18"/>
  <c r="AS39" i="18" s="1"/>
  <c r="AQ25" i="18"/>
  <c r="AS25" i="18" s="1"/>
  <c r="AQ18" i="18"/>
  <c r="AS18" i="18" s="1"/>
  <c r="AQ6" i="18"/>
  <c r="AS6" i="18" s="1"/>
  <c r="AQ88" i="18"/>
  <c r="AQ65" i="18"/>
  <c r="AQ57" i="18"/>
  <c r="AS57" i="18" s="1"/>
  <c r="AQ54" i="18"/>
  <c r="AS54" i="18" s="1"/>
  <c r="AQ34" i="18"/>
  <c r="AS34" i="18" s="1"/>
  <c r="AQ31" i="18"/>
  <c r="AS31" i="18" s="1"/>
  <c r="AQ28" i="18"/>
  <c r="AS28" i="18" s="1"/>
  <c r="AQ21" i="18"/>
  <c r="AS21" i="18" s="1"/>
  <c r="AQ86" i="18"/>
  <c r="AQ79" i="18"/>
  <c r="AS79" i="18" s="1"/>
  <c r="AQ75" i="18"/>
  <c r="AS75" i="18" s="1"/>
  <c r="AQ68" i="18"/>
  <c r="AS68" i="18" s="1"/>
  <c r="AQ64" i="18"/>
  <c r="AS64" i="18" s="1"/>
  <c r="AQ61" i="18"/>
  <c r="AS61" i="18" s="1"/>
  <c r="AQ58" i="18"/>
  <c r="AS58" i="18" s="1"/>
  <c r="AQ55" i="18"/>
  <c r="AS55" i="18" s="1"/>
  <c r="AQ41" i="18"/>
  <c r="AS41" i="18" s="1"/>
  <c r="AQ35" i="18"/>
  <c r="AS35" i="18" s="1"/>
  <c r="AQ29" i="18"/>
  <c r="AS29" i="18" s="1"/>
  <c r="AQ23" i="18"/>
  <c r="AS23" i="18" s="1"/>
  <c r="AQ97" i="18"/>
  <c r="AQ93" i="18"/>
  <c r="AS93" i="18" s="1"/>
  <c r="AQ89" i="18"/>
  <c r="AQ82" i="18"/>
  <c r="AQ71" i="18"/>
  <c r="AS71" i="18" s="1"/>
  <c r="AQ60" i="18"/>
  <c r="AQ50" i="18"/>
  <c r="AS50" i="18" s="1"/>
  <c r="AQ44" i="18"/>
  <c r="AS44" i="18" s="1"/>
  <c r="AQ38" i="18"/>
  <c r="AS38" i="18" s="1"/>
  <c r="AQ17" i="18"/>
  <c r="AS17" i="18" s="1"/>
  <c r="AQ9" i="18"/>
  <c r="AS9" i="18" s="1"/>
  <c r="AQ100" i="18"/>
  <c r="AQ85" i="18"/>
  <c r="AQ74" i="18"/>
  <c r="BB74" i="18" s="1"/>
  <c r="AQ67" i="18"/>
  <c r="AS67" i="18" s="1"/>
  <c r="AQ53" i="18"/>
  <c r="AS53" i="18" s="1"/>
  <c r="AQ47" i="18"/>
  <c r="AS47" i="18" s="1"/>
  <c r="AQ33" i="18"/>
  <c r="AS33" i="18" s="1"/>
  <c r="AQ27" i="18"/>
  <c r="AS27" i="18" s="1"/>
  <c r="AQ20" i="18"/>
  <c r="AS20" i="18" s="1"/>
  <c r="AQ12" i="18"/>
  <c r="AS12" i="18" s="1"/>
  <c r="AQ96" i="18"/>
  <c r="AQ92" i="18"/>
  <c r="AS91" i="33"/>
  <c r="AS70" i="33"/>
  <c r="AS96" i="33"/>
  <c r="AS11" i="33"/>
  <c r="AS54" i="33"/>
  <c r="AS10" i="33"/>
  <c r="AS56" i="33"/>
  <c r="AS55" i="33"/>
  <c r="AS98" i="33"/>
  <c r="AS50" i="33"/>
  <c r="AS79" i="30"/>
  <c r="AS71" i="30"/>
  <c r="AS77" i="30"/>
  <c r="AS72" i="30"/>
  <c r="AS20" i="29"/>
  <c r="AS10" i="29"/>
  <c r="AS52" i="29"/>
  <c r="AS59" i="29"/>
  <c r="AS77" i="29"/>
  <c r="AS57" i="29"/>
  <c r="AS56" i="29"/>
  <c r="AS40" i="29"/>
  <c r="AS97" i="37"/>
  <c r="AS79" i="29"/>
  <c r="AS72" i="29"/>
  <c r="AS83" i="29"/>
  <c r="AS71" i="29"/>
  <c r="AS56" i="37"/>
  <c r="AS93" i="37"/>
  <c r="AS16" i="37"/>
  <c r="AS54" i="29"/>
  <c r="AS32" i="37"/>
  <c r="AS90" i="29"/>
  <c r="AS87" i="29"/>
  <c r="AS37" i="29"/>
  <c r="AS25" i="29"/>
  <c r="AS55" i="29"/>
  <c r="AS53" i="29"/>
  <c r="AS29" i="29"/>
  <c r="AS96" i="29"/>
  <c r="AS93" i="29"/>
  <c r="AS89" i="29"/>
  <c r="AS7" i="29"/>
  <c r="AS90" i="37"/>
  <c r="AS92" i="29"/>
  <c r="AS88" i="29"/>
  <c r="AS77" i="37"/>
  <c r="AS53" i="37"/>
  <c r="AS52" i="37"/>
  <c r="AS76" i="37"/>
  <c r="AS57" i="37"/>
  <c r="AS21" i="37"/>
  <c r="AS51" i="27"/>
  <c r="AS30" i="37"/>
  <c r="AS22" i="27"/>
  <c r="AS95" i="37"/>
  <c r="AS55" i="37"/>
  <c r="AS10" i="37"/>
  <c r="AS92" i="37"/>
  <c r="AS89" i="37"/>
  <c r="AS29" i="37"/>
  <c r="AS94" i="37"/>
  <c r="AS7" i="37"/>
  <c r="AS35" i="27"/>
  <c r="AS88" i="37"/>
  <c r="AS54" i="37"/>
  <c r="AS28" i="37"/>
  <c r="AS91" i="37"/>
  <c r="AS45" i="37"/>
  <c r="AS98" i="27"/>
  <c r="AS94" i="27"/>
  <c r="AS49" i="27"/>
  <c r="AS77" i="27"/>
  <c r="AS79" i="27"/>
  <c r="AS76" i="27"/>
  <c r="AS70" i="27"/>
  <c r="AS78" i="27"/>
  <c r="AS37" i="27"/>
  <c r="AS69" i="27"/>
  <c r="AS42" i="27"/>
  <c r="AS71" i="27"/>
  <c r="AS52" i="27"/>
  <c r="AS49" i="34"/>
  <c r="AS30" i="27"/>
  <c r="AS95" i="27"/>
  <c r="AS26" i="27"/>
  <c r="AS29" i="27"/>
  <c r="AS10" i="27"/>
  <c r="AS97" i="27"/>
  <c r="AS92" i="27"/>
  <c r="AS53" i="27"/>
  <c r="AS89" i="27"/>
  <c r="AS55" i="27"/>
  <c r="AS16" i="27"/>
  <c r="AS7" i="27"/>
  <c r="AS9" i="25"/>
  <c r="AS36" i="25"/>
  <c r="AS54" i="34"/>
  <c r="AS94" i="25"/>
  <c r="AS21" i="25"/>
  <c r="AS90" i="34"/>
  <c r="AS23" i="25"/>
  <c r="AS78" i="34"/>
  <c r="AS10" i="34"/>
  <c r="AS34" i="34"/>
  <c r="AS91" i="25"/>
  <c r="AS12" i="25"/>
  <c r="AS96" i="25"/>
  <c r="AS90" i="25"/>
  <c r="AS43" i="25"/>
  <c r="AS15" i="25"/>
  <c r="AS53" i="25"/>
  <c r="AS46" i="25"/>
  <c r="AS18" i="25"/>
  <c r="AS32" i="25"/>
  <c r="AS35" i="25"/>
  <c r="AS28" i="25"/>
  <c r="AS8" i="25"/>
  <c r="AS52" i="25"/>
  <c r="AS31" i="25"/>
  <c r="AS54" i="25"/>
  <c r="AS11" i="24"/>
  <c r="AS93" i="25"/>
  <c r="AS22" i="24"/>
  <c r="AS87" i="25"/>
  <c r="AS56" i="25"/>
  <c r="AS79" i="24"/>
  <c r="AS70" i="24"/>
  <c r="AS96" i="24"/>
  <c r="AS72" i="24"/>
  <c r="AS29" i="24"/>
  <c r="AS97" i="24"/>
  <c r="AS95" i="24"/>
  <c r="AS32" i="24"/>
  <c r="AS19" i="24"/>
  <c r="AS16" i="24"/>
  <c r="AS10" i="24"/>
  <c r="AS94" i="24"/>
  <c r="AS77" i="23"/>
  <c r="AS70" i="23"/>
  <c r="AS79" i="23"/>
  <c r="AS69" i="23"/>
  <c r="AS88" i="22"/>
  <c r="AS17" i="23"/>
  <c r="AS97" i="23"/>
  <c r="AS78" i="23"/>
  <c r="AS16" i="23"/>
  <c r="AQ98" i="23"/>
  <c r="AS90" i="22"/>
  <c r="AS93" i="22"/>
  <c r="AS10" i="22"/>
  <c r="AS51" i="23"/>
  <c r="AS89" i="22"/>
  <c r="AS54" i="22"/>
  <c r="AS29" i="23"/>
  <c r="AS96" i="22"/>
  <c r="AS92" i="22"/>
  <c r="AS50" i="23"/>
  <c r="AS10" i="23"/>
  <c r="AS91" i="22"/>
  <c r="AS95" i="22"/>
  <c r="AS52" i="22"/>
  <c r="AS17" i="22"/>
  <c r="AS56" i="22"/>
  <c r="AS13" i="22"/>
  <c r="AS41" i="22"/>
  <c r="AS21" i="22"/>
  <c r="AS11" i="22"/>
  <c r="AS20" i="22"/>
  <c r="AS47" i="22"/>
  <c r="AS53" i="22"/>
  <c r="AS55" i="22"/>
  <c r="AS84" i="19"/>
  <c r="AS82" i="19"/>
  <c r="AS72" i="19"/>
  <c r="AS71" i="19"/>
  <c r="AS59" i="33"/>
  <c r="AS7" i="33"/>
  <c r="AS18" i="33"/>
  <c r="AS23" i="33"/>
  <c r="AS27" i="33"/>
  <c r="AS40" i="33"/>
  <c r="AS39" i="33"/>
  <c r="AS76" i="30"/>
  <c r="AS58" i="33"/>
  <c r="AS30" i="33"/>
  <c r="AS26" i="33"/>
  <c r="AS24" i="33"/>
  <c r="AS22" i="33"/>
  <c r="AS8" i="33"/>
  <c r="AS6" i="33"/>
  <c r="AS14" i="33"/>
  <c r="AS46" i="33"/>
  <c r="AS43" i="33"/>
  <c r="AS42" i="33"/>
  <c r="AS34" i="33"/>
  <c r="AS38" i="33"/>
  <c r="AS87" i="33"/>
  <c r="AS58" i="29"/>
  <c r="AS89" i="30"/>
  <c r="AS88" i="30"/>
  <c r="AS87" i="30"/>
  <c r="AS43" i="29"/>
  <c r="AS35" i="29"/>
  <c r="AS30" i="29"/>
  <c r="AS24" i="29"/>
  <c r="AS22" i="29"/>
  <c r="AS14" i="29"/>
  <c r="AS49" i="29"/>
  <c r="AS48" i="29"/>
  <c r="AS13" i="37"/>
  <c r="AQ37" i="37"/>
  <c r="AS8" i="37"/>
  <c r="AS79" i="37"/>
  <c r="AS70" i="37"/>
  <c r="AS69" i="37"/>
  <c r="AS51" i="29"/>
  <c r="AS50" i="37"/>
  <c r="AS50" i="29"/>
  <c r="AS46" i="29"/>
  <c r="AS39" i="29"/>
  <c r="AS36" i="29"/>
  <c r="AS27" i="37"/>
  <c r="AS27" i="29"/>
  <c r="AS23" i="37"/>
  <c r="AS23" i="29"/>
  <c r="AS18" i="29"/>
  <c r="AS17" i="29"/>
  <c r="AS12" i="29"/>
  <c r="AS13" i="29"/>
  <c r="AS31" i="29"/>
  <c r="AS28" i="29"/>
  <c r="AS26" i="29"/>
  <c r="AS21" i="29"/>
  <c r="AS19" i="37"/>
  <c r="AS19" i="29"/>
  <c r="AS8" i="29"/>
  <c r="AS6" i="29"/>
  <c r="AS45" i="29"/>
  <c r="AS44" i="29"/>
  <c r="AS42" i="29"/>
  <c r="AS41" i="37"/>
  <c r="AS41" i="29"/>
  <c r="AS38" i="29"/>
  <c r="AS35" i="37"/>
  <c r="AS34" i="29"/>
  <c r="AS33" i="29"/>
  <c r="AS15" i="29"/>
  <c r="AS47" i="29"/>
  <c r="AS40" i="37"/>
  <c r="AS39" i="27"/>
  <c r="AS91" i="27"/>
  <c r="AS58" i="27"/>
  <c r="AS48" i="37"/>
  <c r="AS45" i="27"/>
  <c r="AS39" i="37"/>
  <c r="AS46" i="37"/>
  <c r="AS47" i="37"/>
  <c r="AS49" i="37"/>
  <c r="AS15" i="37"/>
  <c r="AS51" i="37"/>
  <c r="AS34" i="27"/>
  <c r="AS44" i="37"/>
  <c r="AS58" i="37"/>
  <c r="AS59" i="37"/>
  <c r="AS43" i="27"/>
  <c r="AS43" i="37"/>
  <c r="AS42" i="37"/>
  <c r="AS38" i="37"/>
  <c r="AS36" i="37"/>
  <c r="AS33" i="37"/>
  <c r="AS14" i="37"/>
  <c r="AS12" i="37"/>
  <c r="AS12" i="27"/>
  <c r="AS31" i="37"/>
  <c r="AS26" i="37"/>
  <c r="AS25" i="27"/>
  <c r="AS25" i="37"/>
  <c r="AS24" i="37"/>
  <c r="AS22" i="37"/>
  <c r="AS20" i="37"/>
  <c r="AS18" i="37"/>
  <c r="AS17" i="37"/>
  <c r="AS6" i="37"/>
  <c r="AS77" i="34"/>
  <c r="AS76" i="34"/>
  <c r="AS69" i="34"/>
  <c r="AS70" i="34"/>
  <c r="AS90" i="27"/>
  <c r="AS50" i="27"/>
  <c r="AS47" i="27"/>
  <c r="AS13" i="27"/>
  <c r="AS15" i="27"/>
  <c r="AS18" i="27"/>
  <c r="AS27" i="27"/>
  <c r="AS41" i="27"/>
  <c r="AS41" i="34"/>
  <c r="AS59" i="27"/>
  <c r="AS36" i="27"/>
  <c r="AS33" i="27"/>
  <c r="AS31" i="27"/>
  <c r="AS21" i="27"/>
  <c r="AS20" i="27"/>
  <c r="AS17" i="27"/>
  <c r="AS6" i="27"/>
  <c r="AS14" i="27"/>
  <c r="AS28" i="27"/>
  <c r="AS103" i="27"/>
  <c r="AS101" i="27"/>
  <c r="AS23" i="27"/>
  <c r="AS100" i="27"/>
  <c r="AS56" i="27"/>
  <c r="AS54" i="27"/>
  <c r="AS48" i="27"/>
  <c r="AS38" i="27"/>
  <c r="AS32" i="27"/>
  <c r="AS24" i="27"/>
  <c r="AS8" i="27"/>
  <c r="AS88" i="27"/>
  <c r="AS46" i="27"/>
  <c r="AS40" i="27"/>
  <c r="AS87" i="27"/>
  <c r="AQ63" i="34"/>
  <c r="AS63" i="34" s="1"/>
  <c r="AS37" i="34"/>
  <c r="AS11" i="25"/>
  <c r="AS57" i="34"/>
  <c r="AS53" i="34"/>
  <c r="AS50" i="34"/>
  <c r="AS7" i="25"/>
  <c r="AS46" i="34"/>
  <c r="AS39" i="25"/>
  <c r="AS19" i="25"/>
  <c r="AS42" i="34"/>
  <c r="AS45" i="34"/>
  <c r="AS38" i="34"/>
  <c r="AS58" i="34"/>
  <c r="AS29" i="25"/>
  <c r="AS44" i="34"/>
  <c r="AS57" i="25"/>
  <c r="AS41" i="25"/>
  <c r="AS20" i="34"/>
  <c r="AS38" i="25"/>
  <c r="AS36" i="34"/>
  <c r="AS33" i="34"/>
  <c r="AS12" i="34"/>
  <c r="AS25" i="34"/>
  <c r="AS50" i="25"/>
  <c r="AS14" i="25"/>
  <c r="AS58" i="25"/>
  <c r="AS59" i="24"/>
  <c r="AS59" i="25"/>
  <c r="AS27" i="25"/>
  <c r="AS40" i="25"/>
  <c r="AS51" i="25"/>
  <c r="AS14" i="24"/>
  <c r="AS42" i="25"/>
  <c r="AS44" i="25"/>
  <c r="AS45" i="25"/>
  <c r="AS34" i="25"/>
  <c r="AS33" i="25"/>
  <c r="AS30" i="25"/>
  <c r="AS26" i="24"/>
  <c r="AS25" i="25"/>
  <c r="AS20" i="24"/>
  <c r="AS17" i="25"/>
  <c r="AS8" i="24"/>
  <c r="AS49" i="25"/>
  <c r="AS47" i="25"/>
  <c r="AQ44" i="24"/>
  <c r="AS24" i="24"/>
  <c r="AS12" i="24"/>
  <c r="AS91" i="24"/>
  <c r="AS87" i="24"/>
  <c r="AS90" i="24"/>
  <c r="AS93" i="24"/>
  <c r="AS89" i="24"/>
  <c r="AS92" i="24"/>
  <c r="AS88" i="24"/>
  <c r="AS90" i="23"/>
  <c r="AS8" i="23"/>
  <c r="AS13" i="24"/>
  <c r="AS23" i="24"/>
  <c r="AS27" i="24"/>
  <c r="AS49" i="23"/>
  <c r="AS92" i="23"/>
  <c r="AS36" i="23"/>
  <c r="AS30" i="23"/>
  <c r="AS21" i="23"/>
  <c r="AS15" i="23"/>
  <c r="AS15" i="24"/>
  <c r="AS31" i="24"/>
  <c r="AS30" i="24"/>
  <c r="AS28" i="24"/>
  <c r="AS25" i="24"/>
  <c r="AS25" i="23"/>
  <c r="AS21" i="24"/>
  <c r="AS20" i="23"/>
  <c r="AS19" i="23"/>
  <c r="AS18" i="24"/>
  <c r="AS17" i="24"/>
  <c r="AS7" i="24"/>
  <c r="AS6" i="24"/>
  <c r="AS45" i="24"/>
  <c r="AS58" i="24"/>
  <c r="AS38" i="23"/>
  <c r="AS33" i="24"/>
  <c r="AS96" i="23"/>
  <c r="AS93" i="23"/>
  <c r="AS87" i="23"/>
  <c r="AS95" i="23"/>
  <c r="AS89" i="23"/>
  <c r="AS99" i="23"/>
  <c r="AS94" i="23"/>
  <c r="AS88" i="23"/>
  <c r="AS91" i="23"/>
  <c r="AS26" i="23"/>
  <c r="AS12" i="23"/>
  <c r="AS44" i="22"/>
  <c r="AS44" i="23"/>
  <c r="AS37" i="23"/>
  <c r="AS27" i="23"/>
  <c r="AS23" i="23"/>
  <c r="AS13" i="23"/>
  <c r="AS31" i="23"/>
  <c r="AS28" i="23"/>
  <c r="AS24" i="23"/>
  <c r="AS22" i="23"/>
  <c r="AS19" i="22"/>
  <c r="AS18" i="23"/>
  <c r="AS7" i="23"/>
  <c r="AS6" i="23"/>
  <c r="AS6" i="22"/>
  <c r="AS45" i="22"/>
  <c r="AS58" i="22"/>
  <c r="AS59" i="23"/>
  <c r="AS14" i="23"/>
  <c r="AS14" i="22"/>
  <c r="AS87" i="22"/>
  <c r="AS15" i="22"/>
  <c r="AS49" i="22"/>
  <c r="AS48" i="22"/>
  <c r="AS50" i="22"/>
  <c r="AS43" i="22"/>
  <c r="AS12" i="22"/>
  <c r="AS22" i="22"/>
  <c r="AS18" i="22"/>
  <c r="AS7" i="22"/>
  <c r="AS51" i="22"/>
  <c r="AS46" i="22"/>
  <c r="AS42" i="22"/>
  <c r="AS59" i="22"/>
  <c r="AS78" i="19"/>
  <c r="AS83" i="19"/>
  <c r="AS77" i="19"/>
  <c r="AS76" i="19"/>
  <c r="AS79" i="19"/>
  <c r="AS70" i="19"/>
  <c r="AS69" i="19"/>
  <c r="AS7" i="21"/>
  <c r="AS99" i="21"/>
  <c r="AS95" i="21"/>
  <c r="AS103" i="21"/>
  <c r="AS102" i="21"/>
  <c r="AS91" i="21"/>
  <c r="AS100" i="21"/>
  <c r="AS101" i="21"/>
  <c r="AS92" i="21"/>
  <c r="AS96" i="21"/>
  <c r="AS93" i="21"/>
  <c r="AS58" i="21"/>
  <c r="AS55" i="21"/>
  <c r="AS12" i="21"/>
  <c r="AS104" i="21"/>
  <c r="AS14" i="21"/>
  <c r="AS94" i="21"/>
  <c r="AS97" i="21"/>
  <c r="AS10" i="21"/>
  <c r="AS82" i="33"/>
  <c r="AS66" i="33"/>
  <c r="AS78" i="33"/>
  <c r="AS62" i="33"/>
  <c r="AS71" i="33"/>
  <c r="AS62" i="29"/>
  <c r="AS70" i="29"/>
  <c r="AS61" i="29"/>
  <c r="AS69" i="29"/>
  <c r="AS63" i="29"/>
  <c r="AS76" i="29"/>
  <c r="AS66" i="29"/>
  <c r="AS60" i="29"/>
  <c r="AS84" i="29"/>
  <c r="AS78" i="29"/>
  <c r="AS68" i="29"/>
  <c r="AS78" i="37"/>
  <c r="AS71" i="37"/>
  <c r="AS62" i="37"/>
  <c r="AS83" i="37"/>
  <c r="AS86" i="37"/>
  <c r="AS66" i="37"/>
  <c r="AS82" i="37"/>
  <c r="AS80" i="27"/>
  <c r="AS62" i="27"/>
  <c r="AS86" i="27"/>
  <c r="AS85" i="27"/>
  <c r="AS73" i="25"/>
  <c r="AS65" i="25"/>
  <c r="AS81" i="25"/>
  <c r="AS83" i="24"/>
  <c r="AS61" i="24"/>
  <c r="AS77" i="24"/>
  <c r="AS82" i="24"/>
  <c r="AS69" i="24"/>
  <c r="AS67" i="24"/>
  <c r="AS84" i="24"/>
  <c r="AS76" i="24"/>
  <c r="AS73" i="24"/>
  <c r="AS71" i="24"/>
  <c r="AS66" i="24"/>
  <c r="AS83" i="23"/>
  <c r="AS76" i="23"/>
  <c r="AS67" i="23"/>
  <c r="AS86" i="23"/>
  <c r="AS84" i="23"/>
  <c r="AS71" i="23"/>
  <c r="AS74" i="22"/>
  <c r="AS66" i="22"/>
  <c r="AS78" i="22"/>
  <c r="AS83" i="22"/>
  <c r="AS70" i="22"/>
  <c r="AS79" i="22"/>
  <c r="AS71" i="22"/>
  <c r="AS76" i="22"/>
  <c r="AS68" i="22"/>
  <c r="AS85" i="22"/>
  <c r="AS72" i="22"/>
  <c r="AS67" i="22"/>
  <c r="AS62" i="22"/>
  <c r="AS62" i="21"/>
  <c r="AS82" i="21"/>
  <c r="AS67" i="21"/>
  <c r="AS60" i="21"/>
  <c r="AS74" i="21"/>
  <c r="AS76" i="21"/>
  <c r="AS78" i="21"/>
  <c r="AS14" i="18"/>
  <c r="AS85" i="33"/>
  <c r="AS103" i="33"/>
  <c r="AS95" i="33"/>
  <c r="AS83" i="33"/>
  <c r="AS80" i="33"/>
  <c r="AS77" i="33"/>
  <c r="AS67" i="33"/>
  <c r="AS64" i="33"/>
  <c r="AS61" i="33"/>
  <c r="AS51" i="33"/>
  <c r="AS48" i="33"/>
  <c r="AS45" i="33"/>
  <c r="AS35" i="33"/>
  <c r="AS32" i="33"/>
  <c r="AS29" i="33"/>
  <c r="AS19" i="33"/>
  <c r="AS16" i="33"/>
  <c r="AS13" i="33"/>
  <c r="AS69" i="33"/>
  <c r="AS53" i="33"/>
  <c r="AS37" i="33"/>
  <c r="AS21" i="33"/>
  <c r="AS101" i="33"/>
  <c r="AS93" i="33"/>
  <c r="AS84" i="33"/>
  <c r="AS68" i="33"/>
  <c r="AS52" i="33"/>
  <c r="AS49" i="33"/>
  <c r="AS36" i="33"/>
  <c r="AS33" i="33"/>
  <c r="AS20" i="33"/>
  <c r="AS17" i="33"/>
  <c r="AS100" i="33"/>
  <c r="AS92" i="33"/>
  <c r="AS97" i="33"/>
  <c r="AS89" i="33"/>
  <c r="AS79" i="33"/>
  <c r="AS76" i="33"/>
  <c r="AS73" i="33"/>
  <c r="AS63" i="33"/>
  <c r="AS57" i="33"/>
  <c r="AS47" i="33"/>
  <c r="AS44" i="33"/>
  <c r="AS41" i="33"/>
  <c r="AS31" i="33"/>
  <c r="AS28" i="33"/>
  <c r="AS25" i="33"/>
  <c r="AS15" i="33"/>
  <c r="AS12" i="33"/>
  <c r="AS9" i="33"/>
  <c r="AS103" i="30"/>
  <c r="AS101" i="30"/>
  <c r="AS99" i="30"/>
  <c r="AS97" i="30"/>
  <c r="AS93" i="30"/>
  <c r="AS91" i="30"/>
  <c r="AS95" i="30"/>
  <c r="AS104" i="30"/>
  <c r="AS102" i="30"/>
  <c r="AS100" i="30"/>
  <c r="AS98" i="30"/>
  <c r="AS96" i="30"/>
  <c r="AS94" i="30"/>
  <c r="AS92" i="30"/>
  <c r="AS90" i="30"/>
  <c r="AS86" i="30"/>
  <c r="AS82" i="30"/>
  <c r="AS78" i="30"/>
  <c r="AS70" i="30"/>
  <c r="AS72" i="34"/>
  <c r="AS39" i="34"/>
  <c r="AS32" i="34"/>
  <c r="AS23" i="34"/>
  <c r="AS21" i="34"/>
  <c r="AS93" i="34"/>
  <c r="AS87" i="34"/>
  <c r="AS84" i="34"/>
  <c r="AS56" i="34"/>
  <c r="AS51" i="34"/>
  <c r="AS27" i="34"/>
  <c r="AS16" i="34"/>
  <c r="AS9" i="34"/>
  <c r="AS7" i="34"/>
  <c r="AS104" i="34"/>
  <c r="AS98" i="34"/>
  <c r="AS79" i="34"/>
  <c r="AS71" i="34"/>
  <c r="AS48" i="34"/>
  <c r="AS31" i="34"/>
  <c r="AS18" i="34"/>
  <c r="AS101" i="34"/>
  <c r="AS95" i="34"/>
  <c r="AS92" i="34"/>
  <c r="AS68" i="34"/>
  <c r="AS43" i="34"/>
  <c r="AS29" i="34"/>
  <c r="AS22" i="34"/>
  <c r="AS11" i="34"/>
  <c r="AS75" i="34"/>
  <c r="AS67" i="34"/>
  <c r="AS102" i="34"/>
  <c r="AS99" i="34"/>
  <c r="AS59" i="34"/>
  <c r="AS14" i="34"/>
  <c r="AS83" i="34"/>
  <c r="AS40" i="34"/>
  <c r="AS35" i="34"/>
  <c r="AS24" i="34"/>
  <c r="AS17" i="34"/>
  <c r="AS15" i="34"/>
  <c r="AS96" i="34"/>
  <c r="AS64" i="34"/>
  <c r="AS103" i="34"/>
  <c r="AS100" i="34"/>
  <c r="AS97" i="34"/>
  <c r="AS80" i="34"/>
  <c r="AS55" i="34"/>
  <c r="AS28" i="34"/>
  <c r="AS26" i="34"/>
  <c r="AS13" i="34"/>
  <c r="AS6" i="34"/>
  <c r="AS94" i="34"/>
  <c r="AS91" i="34"/>
  <c r="AS88" i="34"/>
  <c r="AS52" i="34"/>
  <c r="AS47" i="34"/>
  <c r="AS30" i="34"/>
  <c r="AS19" i="34"/>
  <c r="AS8" i="34"/>
  <c r="AS65" i="21"/>
  <c r="AS90" i="21"/>
  <c r="AS87" i="21"/>
  <c r="AS84" i="21"/>
  <c r="AS80" i="21"/>
  <c r="AS73" i="21"/>
  <c r="AS66" i="21"/>
  <c r="AS64" i="21"/>
  <c r="AS59" i="21"/>
  <c r="AS16" i="21"/>
  <c r="AS11" i="21"/>
  <c r="AS9" i="21"/>
  <c r="AS85" i="21"/>
  <c r="AS72" i="21"/>
  <c r="AS24" i="21"/>
  <c r="AS89" i="21"/>
  <c r="AS21" i="21"/>
  <c r="AS79" i="21"/>
  <c r="AS77" i="21"/>
  <c r="AS70" i="21"/>
  <c r="AS68" i="21"/>
  <c r="AS63" i="21"/>
  <c r="AS61" i="21"/>
  <c r="AS52" i="21"/>
  <c r="AS13" i="21"/>
  <c r="AS6" i="21"/>
  <c r="AS8" i="21"/>
  <c r="AS69" i="21"/>
  <c r="AS88" i="21"/>
  <c r="AS86" i="21"/>
  <c r="AS81" i="21"/>
  <c r="AN6" i="17"/>
  <c r="AN7" i="17"/>
  <c r="AN8" i="17"/>
  <c r="AN9" i="17"/>
  <c r="AN10" i="17"/>
  <c r="AN11" i="17"/>
  <c r="AN12" i="17"/>
  <c r="AN13" i="17"/>
  <c r="AN14" i="17"/>
  <c r="AN15" i="17"/>
  <c r="AP15" i="17" s="1"/>
  <c r="AN16" i="17"/>
  <c r="AN17" i="17"/>
  <c r="AN18" i="17"/>
  <c r="AN19" i="17"/>
  <c r="AN20" i="17"/>
  <c r="AN21" i="17"/>
  <c r="AN22" i="17"/>
  <c r="AN23" i="17"/>
  <c r="AP23" i="17" s="1"/>
  <c r="AN24" i="17"/>
  <c r="AN25" i="17"/>
  <c r="AN26" i="17"/>
  <c r="AN27" i="17"/>
  <c r="AN28" i="17"/>
  <c r="AN29" i="17"/>
  <c r="AN30" i="17"/>
  <c r="AN31" i="17"/>
  <c r="AN32" i="17"/>
  <c r="AN33" i="17"/>
  <c r="AN34" i="17"/>
  <c r="AN35" i="17"/>
  <c r="AN36" i="17"/>
  <c r="AN37" i="17"/>
  <c r="AN38" i="17"/>
  <c r="AN39" i="17"/>
  <c r="AN40" i="17"/>
  <c r="AN41" i="17"/>
  <c r="AN42" i="17"/>
  <c r="AN43" i="17"/>
  <c r="AN44" i="17"/>
  <c r="AN45" i="17"/>
  <c r="AP45" i="17" s="1"/>
  <c r="AN46" i="17"/>
  <c r="AN47" i="17"/>
  <c r="AN48" i="17"/>
  <c r="AN49" i="17"/>
  <c r="AN50" i="17"/>
  <c r="AN51" i="17"/>
  <c r="AN52" i="17"/>
  <c r="AN53" i="17"/>
  <c r="AN54" i="17"/>
  <c r="AN55" i="17"/>
  <c r="AN56" i="17"/>
  <c r="AN57" i="17"/>
  <c r="AN58" i="17"/>
  <c r="AN59" i="17"/>
  <c r="AN60" i="17"/>
  <c r="AN61" i="17"/>
  <c r="AN62" i="17"/>
  <c r="AN63" i="17"/>
  <c r="AN64" i="17"/>
  <c r="AN65" i="17"/>
  <c r="AN66" i="17"/>
  <c r="AN67" i="17"/>
  <c r="AN68" i="17"/>
  <c r="AN69" i="17"/>
  <c r="AN70" i="17"/>
  <c r="AN71" i="17"/>
  <c r="AN72" i="17"/>
  <c r="AN73" i="17"/>
  <c r="AN74" i="17"/>
  <c r="AN75" i="17"/>
  <c r="AN76" i="17"/>
  <c r="AN77" i="17"/>
  <c r="AN78" i="17"/>
  <c r="AN79" i="17"/>
  <c r="AN80" i="17"/>
  <c r="AN81" i="17"/>
  <c r="AN82" i="17"/>
  <c r="AN83" i="17"/>
  <c r="AN84" i="17"/>
  <c r="AN85" i="17"/>
  <c r="AN86" i="17"/>
  <c r="AN87" i="17"/>
  <c r="AN88" i="17"/>
  <c r="AN89" i="17"/>
  <c r="AN90" i="17"/>
  <c r="AN91" i="17"/>
  <c r="AN92" i="17"/>
  <c r="AN93" i="17"/>
  <c r="AN94" i="17"/>
  <c r="AN95" i="17"/>
  <c r="AP95" i="17" s="1"/>
  <c r="AN96" i="17"/>
  <c r="AN97" i="17"/>
  <c r="AN98" i="17"/>
  <c r="AN99" i="17"/>
  <c r="AN100" i="17"/>
  <c r="AN101" i="17"/>
  <c r="AN102" i="17"/>
  <c r="AN103" i="17"/>
  <c r="AN104" i="17"/>
  <c r="D6" i="17"/>
  <c r="D7" i="17"/>
  <c r="D9" i="17"/>
  <c r="D10" i="17"/>
  <c r="D11" i="17"/>
  <c r="D14" i="17"/>
  <c r="D16" i="17"/>
  <c r="D21" i="17"/>
  <c r="D26" i="17"/>
  <c r="G26" i="17" s="1"/>
  <c r="Q26" i="17" s="1"/>
  <c r="D34" i="17"/>
  <c r="D35" i="17"/>
  <c r="G36" i="17"/>
  <c r="Q36" i="17" s="1"/>
  <c r="D37" i="17"/>
  <c r="D38" i="17"/>
  <c r="G38" i="17" s="1"/>
  <c r="Q38" i="17" s="1"/>
  <c r="D39" i="17"/>
  <c r="D40" i="17"/>
  <c r="D41" i="17"/>
  <c r="D42" i="17"/>
  <c r="G42" i="17" s="1"/>
  <c r="Q42" i="17" s="1"/>
  <c r="D99" i="17"/>
  <c r="D100" i="17"/>
  <c r="D101" i="17"/>
  <c r="D102" i="17"/>
  <c r="D103" i="17"/>
  <c r="D104" i="17"/>
  <c r="AX99" i="33" l="1"/>
  <c r="AZ99" i="33"/>
  <c r="AW99" i="33"/>
  <c r="BA99" i="33"/>
  <c r="AY99" i="33"/>
  <c r="AW94" i="33"/>
  <c r="AX94" i="33"/>
  <c r="AZ94" i="33"/>
  <c r="AY94" i="33"/>
  <c r="BA94" i="33"/>
  <c r="BA96" i="33"/>
  <c r="AX96" i="33"/>
  <c r="AZ96" i="33"/>
  <c r="AY96" i="33"/>
  <c r="AW96" i="33"/>
  <c r="BB96" i="33" s="1"/>
  <c r="AW98" i="33"/>
  <c r="BB98" i="33" s="1"/>
  <c r="AX98" i="33"/>
  <c r="AZ98" i="33"/>
  <c r="AY98" i="33"/>
  <c r="BA98" i="33"/>
  <c r="AZ97" i="33"/>
  <c r="AW97" i="33"/>
  <c r="BA97" i="33"/>
  <c r="AY97" i="33"/>
  <c r="AX97" i="33"/>
  <c r="AY95" i="33"/>
  <c r="BA95" i="33"/>
  <c r="AX95" i="33"/>
  <c r="AZ95" i="33"/>
  <c r="AW95" i="33"/>
  <c r="BB95" i="33" s="1"/>
  <c r="AY29" i="33"/>
  <c r="AX29" i="33"/>
  <c r="AW29" i="33"/>
  <c r="BA29" i="33"/>
  <c r="AZ29" i="33"/>
  <c r="BA62" i="33"/>
  <c r="AX62" i="33"/>
  <c r="AZ62" i="33"/>
  <c r="AY62" i="33"/>
  <c r="AW62" i="33"/>
  <c r="AY89" i="33"/>
  <c r="AX89" i="33"/>
  <c r="AW89" i="33"/>
  <c r="BB89" i="33" s="1"/>
  <c r="BA89" i="33"/>
  <c r="AZ89" i="33"/>
  <c r="AW88" i="33"/>
  <c r="BA88" i="33"/>
  <c r="AZ88" i="33"/>
  <c r="AY88" i="33"/>
  <c r="AX88" i="33"/>
  <c r="BA87" i="33"/>
  <c r="AZ87" i="33"/>
  <c r="AY87" i="33"/>
  <c r="AX87" i="33"/>
  <c r="AW87" i="33"/>
  <c r="BB87" i="33" s="1"/>
  <c r="BA86" i="33"/>
  <c r="AZ86" i="33"/>
  <c r="AY86" i="33"/>
  <c r="AW86" i="33"/>
  <c r="AX86" i="33"/>
  <c r="AX73" i="33"/>
  <c r="AW73" i="33"/>
  <c r="BA73" i="33"/>
  <c r="AZ73" i="33"/>
  <c r="AY73" i="33"/>
  <c r="BA50" i="33"/>
  <c r="AZ50" i="33"/>
  <c r="AY50" i="33"/>
  <c r="AX50" i="33"/>
  <c r="AW50" i="33"/>
  <c r="AY43" i="33"/>
  <c r="BA43" i="33"/>
  <c r="AZ43" i="33"/>
  <c r="AX43" i="33"/>
  <c r="AW43" i="33"/>
  <c r="BA31" i="33"/>
  <c r="AZ31" i="33"/>
  <c r="AY31" i="33"/>
  <c r="AX31" i="33"/>
  <c r="AW31" i="33"/>
  <c r="AX24" i="33"/>
  <c r="AW24" i="33"/>
  <c r="BA24" i="33"/>
  <c r="AZ24" i="33"/>
  <c r="AY24" i="33"/>
  <c r="AZ21" i="33"/>
  <c r="AY21" i="33"/>
  <c r="BA21" i="33"/>
  <c r="AX21" i="33"/>
  <c r="AW21" i="33"/>
  <c r="BA22" i="33"/>
  <c r="AX22" i="33"/>
  <c r="AW22" i="33"/>
  <c r="AZ22" i="33"/>
  <c r="AY22" i="33"/>
  <c r="AY19" i="33"/>
  <c r="AW19" i="33"/>
  <c r="AX19" i="33"/>
  <c r="BA19" i="33"/>
  <c r="AZ19" i="33"/>
  <c r="AX15" i="33"/>
  <c r="AW15" i="33"/>
  <c r="BA15" i="33"/>
  <c r="AZ15" i="33"/>
  <c r="AY15" i="33"/>
  <c r="AW13" i="33"/>
  <c r="AZ13" i="33"/>
  <c r="AY13" i="33"/>
  <c r="AX13" i="33"/>
  <c r="BA13" i="33"/>
  <c r="AX12" i="33"/>
  <c r="AW12" i="33"/>
  <c r="BA12" i="33"/>
  <c r="AY12" i="33"/>
  <c r="AZ12" i="33"/>
  <c r="AW9" i="33"/>
  <c r="AZ9" i="33"/>
  <c r="AX9" i="33"/>
  <c r="AY9" i="33"/>
  <c r="BA9" i="33"/>
  <c r="AW6" i="33"/>
  <c r="BA6" i="33"/>
  <c r="AZ6" i="33"/>
  <c r="AY6" i="33"/>
  <c r="AX6" i="33"/>
  <c r="AW80" i="33"/>
  <c r="AZ80" i="33"/>
  <c r="BA80" i="33"/>
  <c r="AY80" i="33"/>
  <c r="AX80" i="33"/>
  <c r="AX79" i="33"/>
  <c r="BA79" i="33"/>
  <c r="AZ79" i="33"/>
  <c r="AY79" i="33"/>
  <c r="AW79" i="33"/>
  <c r="BA91" i="33"/>
  <c r="AZ91" i="33"/>
  <c r="AY91" i="33"/>
  <c r="AX91" i="33"/>
  <c r="AW91" i="33"/>
  <c r="BB91" i="33" s="1"/>
  <c r="BA14" i="33"/>
  <c r="AZ14" i="33"/>
  <c r="AY14" i="33"/>
  <c r="AX14" i="33"/>
  <c r="AW14" i="33"/>
  <c r="AW11" i="33"/>
  <c r="BA11" i="33"/>
  <c r="AZ11" i="33"/>
  <c r="AY11" i="33"/>
  <c r="AX11" i="33"/>
  <c r="AW10" i="33"/>
  <c r="BA10" i="33"/>
  <c r="AZ10" i="33"/>
  <c r="AY10" i="33"/>
  <c r="AX10" i="33"/>
  <c r="BA8" i="33"/>
  <c r="AZ8" i="33"/>
  <c r="AY8" i="33"/>
  <c r="AX8" i="33"/>
  <c r="AW8" i="33"/>
  <c r="AZ49" i="33"/>
  <c r="AY49" i="33"/>
  <c r="AX49" i="33"/>
  <c r="AW49" i="33"/>
  <c r="BA49" i="33"/>
  <c r="AY48" i="33"/>
  <c r="AX48" i="33"/>
  <c r="AW48" i="33"/>
  <c r="BA48" i="33"/>
  <c r="AZ48" i="33"/>
  <c r="AW47" i="33"/>
  <c r="BA47" i="33"/>
  <c r="AZ47" i="33"/>
  <c r="AY47" i="33"/>
  <c r="AX47" i="33"/>
  <c r="BA46" i="33"/>
  <c r="AZ46" i="33"/>
  <c r="AY46" i="33"/>
  <c r="AX46" i="33"/>
  <c r="AW46" i="33"/>
  <c r="BA45" i="33"/>
  <c r="AZ45" i="33"/>
  <c r="AY45" i="33"/>
  <c r="AX45" i="33"/>
  <c r="AW45" i="33"/>
  <c r="AX44" i="33"/>
  <c r="AW44" i="33"/>
  <c r="BA44" i="33"/>
  <c r="AZ44" i="33"/>
  <c r="AY44" i="33"/>
  <c r="BA42" i="33"/>
  <c r="AZ42" i="33"/>
  <c r="AY42" i="33"/>
  <c r="AX42" i="33"/>
  <c r="AW42" i="33"/>
  <c r="AW39" i="33"/>
  <c r="BA39" i="33"/>
  <c r="AZ39" i="33"/>
  <c r="AY39" i="33"/>
  <c r="AX39" i="33"/>
  <c r="BA38" i="33"/>
  <c r="AZ38" i="33"/>
  <c r="AY38" i="33"/>
  <c r="AX38" i="33"/>
  <c r="AW38" i="33"/>
  <c r="BA37" i="33"/>
  <c r="AZ37" i="33"/>
  <c r="AY37" i="33"/>
  <c r="AX37" i="33"/>
  <c r="AW37" i="33"/>
  <c r="AZ36" i="33"/>
  <c r="AY36" i="33"/>
  <c r="AX36" i="33"/>
  <c r="AW36" i="33"/>
  <c r="BA36" i="33"/>
  <c r="AW35" i="33"/>
  <c r="BA35" i="33"/>
  <c r="AY35" i="33"/>
  <c r="AX35" i="33"/>
  <c r="AZ35" i="33"/>
  <c r="AW34" i="33"/>
  <c r="BA34" i="33"/>
  <c r="AZ34" i="33"/>
  <c r="AY34" i="33"/>
  <c r="AX34" i="33"/>
  <c r="AZ32" i="33"/>
  <c r="AY32" i="33"/>
  <c r="BA32" i="33"/>
  <c r="AX32" i="33"/>
  <c r="AW32" i="33"/>
  <c r="AZ30" i="33"/>
  <c r="AY30" i="33"/>
  <c r="BA30" i="33"/>
  <c r="AX30" i="33"/>
  <c r="AW30" i="33"/>
  <c r="AZ28" i="33"/>
  <c r="AY28" i="33"/>
  <c r="AX28" i="33"/>
  <c r="AW28" i="33"/>
  <c r="BA28" i="33"/>
  <c r="AX27" i="33"/>
  <c r="AZ27" i="33"/>
  <c r="AY27" i="33"/>
  <c r="AW27" i="33"/>
  <c r="BA27" i="33"/>
  <c r="AY26" i="33"/>
  <c r="AX26" i="33"/>
  <c r="AW26" i="33"/>
  <c r="BA26" i="33"/>
  <c r="AZ26" i="33"/>
  <c r="AW25" i="33"/>
  <c r="BA25" i="33"/>
  <c r="AZ25" i="33"/>
  <c r="AY25" i="33"/>
  <c r="AX25" i="33"/>
  <c r="BA23" i="33"/>
  <c r="AZ23" i="33"/>
  <c r="AY23" i="33"/>
  <c r="AX23" i="33"/>
  <c r="AW23" i="33"/>
  <c r="BA20" i="33"/>
  <c r="AZ20" i="33"/>
  <c r="AY20" i="33"/>
  <c r="AX20" i="33"/>
  <c r="AW20" i="33"/>
  <c r="AX18" i="33"/>
  <c r="AW18" i="33"/>
  <c r="BA18" i="33"/>
  <c r="AZ18" i="33"/>
  <c r="AY18" i="33"/>
  <c r="BA17" i="33"/>
  <c r="AZ17" i="33"/>
  <c r="AY17" i="33"/>
  <c r="AX17" i="33"/>
  <c r="AW17" i="33"/>
  <c r="AW76" i="33"/>
  <c r="AY76" i="33"/>
  <c r="BA76" i="33"/>
  <c r="AZ76" i="33"/>
  <c r="AX76" i="33"/>
  <c r="BA57" i="33"/>
  <c r="AZ57" i="33"/>
  <c r="AY57" i="33"/>
  <c r="AX57" i="33"/>
  <c r="AW57" i="33"/>
  <c r="AZ53" i="33"/>
  <c r="AY53" i="33"/>
  <c r="AX53" i="33"/>
  <c r="AW53" i="33"/>
  <c r="BA53" i="33"/>
  <c r="AX52" i="33"/>
  <c r="AW52" i="33"/>
  <c r="BA52" i="33"/>
  <c r="AZ52" i="33"/>
  <c r="AY52" i="33"/>
  <c r="BA51" i="33"/>
  <c r="AZ51" i="33"/>
  <c r="AX51" i="33"/>
  <c r="AW51" i="33"/>
  <c r="AY51" i="33"/>
  <c r="BA58" i="33"/>
  <c r="AZ58" i="33"/>
  <c r="AY58" i="33"/>
  <c r="AX58" i="33"/>
  <c r="AW58" i="33"/>
  <c r="AZ63" i="33"/>
  <c r="BA63" i="33"/>
  <c r="AY63" i="33"/>
  <c r="AX63" i="33"/>
  <c r="AW63" i="33"/>
  <c r="AZ61" i="33"/>
  <c r="AY61" i="33"/>
  <c r="AX61" i="33"/>
  <c r="AW61" i="33"/>
  <c r="BA61" i="33"/>
  <c r="BA69" i="33"/>
  <c r="AZ69" i="33"/>
  <c r="AX69" i="33"/>
  <c r="AW69" i="33"/>
  <c r="AY69" i="33"/>
  <c r="BA75" i="33"/>
  <c r="AZ75" i="33"/>
  <c r="AY75" i="33"/>
  <c r="AX75" i="33"/>
  <c r="AW75" i="33"/>
  <c r="AX7" i="33"/>
  <c r="AW7" i="33"/>
  <c r="BA7" i="33"/>
  <c r="AZ7" i="33"/>
  <c r="AY7" i="33"/>
  <c r="AX70" i="33"/>
  <c r="AW70" i="33"/>
  <c r="AZ70" i="33"/>
  <c r="BA70" i="33"/>
  <c r="AY70" i="33"/>
  <c r="AY77" i="33"/>
  <c r="AX77" i="33"/>
  <c r="AW77" i="33"/>
  <c r="BA77" i="33"/>
  <c r="AZ77" i="33"/>
  <c r="BA71" i="33"/>
  <c r="AZ71" i="33"/>
  <c r="AX71" i="33"/>
  <c r="AW71" i="33"/>
  <c r="AY71" i="33"/>
  <c r="AW68" i="33"/>
  <c r="BA68" i="33"/>
  <c r="AZ68" i="33"/>
  <c r="AX68" i="33"/>
  <c r="AY68" i="33"/>
  <c r="BA67" i="33"/>
  <c r="AZ67" i="33"/>
  <c r="AX67" i="33"/>
  <c r="AW67" i="33"/>
  <c r="AY67" i="33"/>
  <c r="BA66" i="33"/>
  <c r="AZ66" i="33"/>
  <c r="AX66" i="33"/>
  <c r="AW66" i="33"/>
  <c r="AY66" i="33"/>
  <c r="AX72" i="30"/>
  <c r="AW72" i="30"/>
  <c r="BA72" i="30"/>
  <c r="AZ72" i="30"/>
  <c r="AY72" i="30"/>
  <c r="BA89" i="30"/>
  <c r="AZ89" i="30"/>
  <c r="AY89" i="30"/>
  <c r="AX89" i="30"/>
  <c r="AW89" i="30"/>
  <c r="BA88" i="30"/>
  <c r="AZ88" i="30"/>
  <c r="AY88" i="30"/>
  <c r="AX88" i="30"/>
  <c r="AW88" i="30"/>
  <c r="BA87" i="30"/>
  <c r="AZ87" i="30"/>
  <c r="AY87" i="30"/>
  <c r="AX87" i="30"/>
  <c r="AW87" i="30"/>
  <c r="AY86" i="30"/>
  <c r="AX86" i="30"/>
  <c r="AW86" i="30"/>
  <c r="BA86" i="30"/>
  <c r="AZ86" i="30"/>
  <c r="AZ79" i="30"/>
  <c r="AY79" i="30"/>
  <c r="AX79" i="30"/>
  <c r="AW79" i="30"/>
  <c r="BA79" i="30"/>
  <c r="AX77" i="30"/>
  <c r="AW77" i="30"/>
  <c r="BA77" i="30"/>
  <c r="AZ77" i="30"/>
  <c r="AY77" i="30"/>
  <c r="AX75" i="30"/>
  <c r="AW75" i="30"/>
  <c r="BA75" i="30"/>
  <c r="AZ75" i="30"/>
  <c r="AY75" i="30"/>
  <c r="AZ71" i="30"/>
  <c r="AX71" i="30"/>
  <c r="AW71" i="30"/>
  <c r="BA71" i="30"/>
  <c r="AY71" i="30"/>
  <c r="AW70" i="30"/>
  <c r="BA70" i="30"/>
  <c r="AZ70" i="30"/>
  <c r="AX70" i="30"/>
  <c r="AY70" i="30"/>
  <c r="AZ89" i="29"/>
  <c r="AY89" i="29"/>
  <c r="AX89" i="29"/>
  <c r="AW89" i="29"/>
  <c r="BA89" i="29"/>
  <c r="AZ62" i="29"/>
  <c r="AY62" i="29"/>
  <c r="AX62" i="29"/>
  <c r="AW62" i="29"/>
  <c r="BA62" i="29"/>
  <c r="BA91" i="30"/>
  <c r="AZ91" i="30"/>
  <c r="AY91" i="30"/>
  <c r="AX91" i="30"/>
  <c r="AW91" i="30"/>
  <c r="AX94" i="30"/>
  <c r="BA94" i="30"/>
  <c r="AY94" i="30"/>
  <c r="AW94" i="30"/>
  <c r="BB94" i="30" s="1"/>
  <c r="AZ94" i="30"/>
  <c r="AY96" i="30"/>
  <c r="BA96" i="30"/>
  <c r="AX96" i="30"/>
  <c r="AW96" i="30"/>
  <c r="AZ96" i="30"/>
  <c r="AW98" i="30"/>
  <c r="AZ98" i="30"/>
  <c r="BA98" i="30"/>
  <c r="AY98" i="30"/>
  <c r="AX98" i="30"/>
  <c r="AZ95" i="30"/>
  <c r="AW95" i="30"/>
  <c r="BA95" i="30"/>
  <c r="AY95" i="30"/>
  <c r="AX95" i="30"/>
  <c r="AX97" i="30"/>
  <c r="BA97" i="30"/>
  <c r="AZ97" i="30"/>
  <c r="AY97" i="30"/>
  <c r="AW97" i="30"/>
  <c r="AX99" i="30"/>
  <c r="AY99" i="30"/>
  <c r="AW99" i="30"/>
  <c r="BB99" i="30" s="1"/>
  <c r="BA99" i="30"/>
  <c r="AZ99" i="30"/>
  <c r="AX94" i="29"/>
  <c r="BA94" i="29"/>
  <c r="AW94" i="29"/>
  <c r="AZ94" i="29"/>
  <c r="AY94" i="29"/>
  <c r="AX76" i="30"/>
  <c r="AW76" i="30"/>
  <c r="BA76" i="30"/>
  <c r="AZ76" i="30"/>
  <c r="AY76" i="30"/>
  <c r="AX9" i="29"/>
  <c r="AW9" i="29"/>
  <c r="AZ9" i="29"/>
  <c r="AY9" i="29"/>
  <c r="BA9" i="29"/>
  <c r="AW99" i="29"/>
  <c r="AY99" i="29"/>
  <c r="BA99" i="29"/>
  <c r="AX99" i="29"/>
  <c r="AZ99" i="29"/>
  <c r="AZ98" i="29"/>
  <c r="AW98" i="29"/>
  <c r="AX98" i="29"/>
  <c r="BA98" i="29"/>
  <c r="AY98" i="29"/>
  <c r="AX95" i="29"/>
  <c r="AW95" i="29"/>
  <c r="BA95" i="29"/>
  <c r="AY95" i="29"/>
  <c r="AZ95" i="29"/>
  <c r="AZ96" i="29"/>
  <c r="AY96" i="29"/>
  <c r="AW96" i="29"/>
  <c r="AX96" i="29"/>
  <c r="BA96" i="29"/>
  <c r="AY97" i="29"/>
  <c r="BA97" i="29"/>
  <c r="AZ97" i="29"/>
  <c r="AX97" i="29"/>
  <c r="AW97" i="29"/>
  <c r="AZ15" i="29"/>
  <c r="AW15" i="29"/>
  <c r="AY15" i="29"/>
  <c r="BA15" i="29"/>
  <c r="AX15" i="29"/>
  <c r="BA13" i="29"/>
  <c r="AZ13" i="29"/>
  <c r="AY13" i="29"/>
  <c r="AX13" i="29"/>
  <c r="AW13" i="29"/>
  <c r="BA6" i="29"/>
  <c r="AX6" i="29"/>
  <c r="AW6" i="29"/>
  <c r="AZ6" i="29"/>
  <c r="AY6" i="29"/>
  <c r="AY72" i="29"/>
  <c r="AX72" i="29"/>
  <c r="AW72" i="29"/>
  <c r="BA72" i="29"/>
  <c r="AZ72" i="29"/>
  <c r="AZ88" i="29"/>
  <c r="BA88" i="29"/>
  <c r="AY88" i="29"/>
  <c r="AX88" i="29"/>
  <c r="AW88" i="29"/>
  <c r="BB88" i="29" s="1"/>
  <c r="AW87" i="29"/>
  <c r="BA87" i="29"/>
  <c r="AX87" i="29"/>
  <c r="AZ87" i="29"/>
  <c r="AY87" i="29"/>
  <c r="AZ86" i="29"/>
  <c r="AW86" i="29"/>
  <c r="BA86" i="29"/>
  <c r="AY86" i="29"/>
  <c r="AX86" i="29"/>
  <c r="AX79" i="29"/>
  <c r="AZ79" i="29"/>
  <c r="AW79" i="29"/>
  <c r="BA79" i="29"/>
  <c r="AY79" i="29"/>
  <c r="BA75" i="29"/>
  <c r="AW75" i="29"/>
  <c r="AZ75" i="29"/>
  <c r="AY75" i="29"/>
  <c r="AX75" i="29"/>
  <c r="AY7" i="29"/>
  <c r="AX7" i="29"/>
  <c r="AW7" i="29"/>
  <c r="BA7" i="29"/>
  <c r="AZ7" i="29"/>
  <c r="BA8" i="29"/>
  <c r="AY8" i="29"/>
  <c r="AZ8" i="29"/>
  <c r="AX8" i="29"/>
  <c r="AW8" i="29"/>
  <c r="AY77" i="29"/>
  <c r="AX77" i="29"/>
  <c r="AZ77" i="29"/>
  <c r="AW77" i="29"/>
  <c r="AY71" i="29"/>
  <c r="AW71" i="29"/>
  <c r="AZ71" i="29"/>
  <c r="AX71" i="29"/>
  <c r="BA71" i="29"/>
  <c r="AX69" i="29"/>
  <c r="AW69" i="29"/>
  <c r="BA69" i="29"/>
  <c r="AZ69" i="29"/>
  <c r="AY69" i="29"/>
  <c r="AW70" i="29"/>
  <c r="BA70" i="29"/>
  <c r="AZ70" i="29"/>
  <c r="AX70" i="29"/>
  <c r="AY70" i="29"/>
  <c r="BA68" i="29"/>
  <c r="AW68" i="29"/>
  <c r="AZ68" i="29"/>
  <c r="AX68" i="29"/>
  <c r="AY68" i="29"/>
  <c r="AX66" i="29"/>
  <c r="AW66" i="29"/>
  <c r="BA66" i="29"/>
  <c r="AZ66" i="29"/>
  <c r="AY66" i="29"/>
  <c r="AW50" i="29"/>
  <c r="BA50" i="29"/>
  <c r="AX50" i="29"/>
  <c r="AZ50" i="29"/>
  <c r="AY50" i="29"/>
  <c r="BA43" i="29"/>
  <c r="AW43" i="29"/>
  <c r="AZ43" i="29"/>
  <c r="AY43" i="29"/>
  <c r="AX43" i="29"/>
  <c r="AW39" i="29"/>
  <c r="AZ39" i="29"/>
  <c r="AY39" i="29"/>
  <c r="AX39" i="29"/>
  <c r="BA39" i="29"/>
  <c r="AZ37" i="29"/>
  <c r="AW37" i="29"/>
  <c r="AX37" i="29"/>
  <c r="BA37" i="29"/>
  <c r="AY37" i="29"/>
  <c r="AZ22" i="29"/>
  <c r="AX22" i="29"/>
  <c r="AW22" i="29"/>
  <c r="AY22" i="29"/>
  <c r="BA22" i="29"/>
  <c r="AW21" i="29"/>
  <c r="BA21" i="29"/>
  <c r="AX21" i="29"/>
  <c r="AZ21" i="29"/>
  <c r="AY21" i="29"/>
  <c r="BA19" i="29"/>
  <c r="AZ19" i="29"/>
  <c r="AY19" i="29"/>
  <c r="AX19" i="29"/>
  <c r="AW19" i="29"/>
  <c r="AZ18" i="29"/>
  <c r="AY18" i="29"/>
  <c r="AX18" i="29"/>
  <c r="AW18" i="29"/>
  <c r="BA18" i="29"/>
  <c r="AY58" i="29"/>
  <c r="AX58" i="29"/>
  <c r="AW58" i="29"/>
  <c r="BA58" i="29"/>
  <c r="AZ58" i="29"/>
  <c r="AY57" i="29"/>
  <c r="AX57" i="29"/>
  <c r="AW57" i="29"/>
  <c r="BA57" i="29"/>
  <c r="AZ57" i="29"/>
  <c r="AZ53" i="29"/>
  <c r="AY53" i="29"/>
  <c r="AX53" i="29"/>
  <c r="BA53" i="29"/>
  <c r="AW53" i="29"/>
  <c r="BA52" i="29"/>
  <c r="AY52" i="29"/>
  <c r="AW52" i="29"/>
  <c r="AZ52" i="29"/>
  <c r="AX52" i="29"/>
  <c r="AY51" i="29"/>
  <c r="AX51" i="29"/>
  <c r="AW51" i="29"/>
  <c r="BA51" i="29"/>
  <c r="AZ51" i="29"/>
  <c r="AZ63" i="29"/>
  <c r="AX63" i="29"/>
  <c r="AW63" i="29"/>
  <c r="AY63" i="29"/>
  <c r="BA63" i="29"/>
  <c r="BA62" i="37"/>
  <c r="AZ62" i="37"/>
  <c r="AY62" i="37"/>
  <c r="AX62" i="37"/>
  <c r="AW62" i="37"/>
  <c r="AZ61" i="29"/>
  <c r="AY61" i="29"/>
  <c r="AW61" i="29"/>
  <c r="BA61" i="29"/>
  <c r="AX61" i="29"/>
  <c r="AY76" i="29"/>
  <c r="AX76" i="29"/>
  <c r="AW76" i="29"/>
  <c r="BA76" i="29"/>
  <c r="AZ76" i="29"/>
  <c r="BA14" i="29"/>
  <c r="AZ14" i="29"/>
  <c r="AY14" i="29"/>
  <c r="AX14" i="29"/>
  <c r="AW14" i="29"/>
  <c r="AZ11" i="29"/>
  <c r="AX11" i="29"/>
  <c r="AY11" i="29"/>
  <c r="AW11" i="29"/>
  <c r="BA11" i="29"/>
  <c r="AY10" i="29"/>
  <c r="AX10" i="29"/>
  <c r="AW10" i="29"/>
  <c r="BA10" i="29"/>
  <c r="AZ10" i="29"/>
  <c r="AZ49" i="29"/>
  <c r="AY49" i="29"/>
  <c r="BA49" i="29"/>
  <c r="AX49" i="29"/>
  <c r="AW49" i="29"/>
  <c r="BA48" i="29"/>
  <c r="AZ48" i="29"/>
  <c r="AY48" i="29"/>
  <c r="AX48" i="29"/>
  <c r="AW48" i="29"/>
  <c r="AZ47" i="29"/>
  <c r="AY47" i="29"/>
  <c r="AX47" i="29"/>
  <c r="AW47" i="29"/>
  <c r="BA47" i="29"/>
  <c r="AY46" i="29"/>
  <c r="AX46" i="29"/>
  <c r="AW46" i="29"/>
  <c r="BA46" i="29"/>
  <c r="AZ46" i="29"/>
  <c r="AW45" i="29"/>
  <c r="BA45" i="29"/>
  <c r="AY45" i="29"/>
  <c r="AZ45" i="29"/>
  <c r="AX45" i="29"/>
  <c r="BA44" i="29"/>
  <c r="AZ44" i="29"/>
  <c r="AY44" i="29"/>
  <c r="AX44" i="29"/>
  <c r="AW44" i="29"/>
  <c r="AX42" i="29"/>
  <c r="BA42" i="29"/>
  <c r="AZ42" i="29"/>
  <c r="AY42" i="29"/>
  <c r="AW42" i="29"/>
  <c r="AX38" i="29"/>
  <c r="AZ38" i="29"/>
  <c r="AY38" i="29"/>
  <c r="AW38" i="29"/>
  <c r="BA38" i="29"/>
  <c r="BA36" i="29"/>
  <c r="AZ36" i="29"/>
  <c r="AY36" i="29"/>
  <c r="AX36" i="29"/>
  <c r="AW36" i="29"/>
  <c r="BA35" i="29"/>
  <c r="AZ35" i="29"/>
  <c r="AY35" i="29"/>
  <c r="AX35" i="29"/>
  <c r="AW35" i="29"/>
  <c r="AY34" i="29"/>
  <c r="AX34" i="29"/>
  <c r="AW34" i="29"/>
  <c r="BA34" i="29"/>
  <c r="AZ34" i="29"/>
  <c r="BA32" i="29"/>
  <c r="AY32" i="29"/>
  <c r="AW32" i="29"/>
  <c r="AZ32" i="29"/>
  <c r="AX32" i="29"/>
  <c r="BA31" i="29"/>
  <c r="AZ31" i="29"/>
  <c r="AY31" i="29"/>
  <c r="AX31" i="29"/>
  <c r="AW31" i="29"/>
  <c r="AY30" i="29"/>
  <c r="AX30" i="29"/>
  <c r="AW30" i="29"/>
  <c r="BA30" i="29"/>
  <c r="AZ30" i="29"/>
  <c r="AX27" i="29"/>
  <c r="AW27" i="29"/>
  <c r="BA27" i="29"/>
  <c r="AZ27" i="29"/>
  <c r="AY27" i="29"/>
  <c r="BA28" i="29"/>
  <c r="AZ28" i="29"/>
  <c r="AY28" i="29"/>
  <c r="AX28" i="29"/>
  <c r="AW28" i="29"/>
  <c r="AZ26" i="29"/>
  <c r="AY26" i="29"/>
  <c r="AX26" i="29"/>
  <c r="AW26" i="29"/>
  <c r="BA26" i="29"/>
  <c r="AX25" i="29"/>
  <c r="AW25" i="29"/>
  <c r="BA25" i="29"/>
  <c r="AZ25" i="29"/>
  <c r="AY25" i="29"/>
  <c r="BA24" i="29"/>
  <c r="AZ24" i="29"/>
  <c r="AY24" i="29"/>
  <c r="AX24" i="29"/>
  <c r="AW24" i="29"/>
  <c r="AZ23" i="29"/>
  <c r="AY23" i="29"/>
  <c r="AX23" i="29"/>
  <c r="BA23" i="29"/>
  <c r="AW23" i="29"/>
  <c r="AY20" i="29"/>
  <c r="BA20" i="29"/>
  <c r="AZ20" i="29"/>
  <c r="AX20" i="29"/>
  <c r="AW20" i="29"/>
  <c r="AZ17" i="29"/>
  <c r="AY17" i="29"/>
  <c r="AX17" i="29"/>
  <c r="AW17" i="29"/>
  <c r="BA17" i="29"/>
  <c r="AW12" i="29"/>
  <c r="BA12" i="29"/>
  <c r="AZ12" i="29"/>
  <c r="AY12" i="29"/>
  <c r="AX12" i="29"/>
  <c r="AX91" i="29"/>
  <c r="AW91" i="29"/>
  <c r="BA91" i="29"/>
  <c r="AZ91" i="29"/>
  <c r="AY91" i="29"/>
  <c r="BA79" i="37"/>
  <c r="AZ79" i="37"/>
  <c r="AY79" i="37"/>
  <c r="AX79" i="37"/>
  <c r="AW79" i="37"/>
  <c r="AW69" i="37"/>
  <c r="BA69" i="37"/>
  <c r="AZ69" i="37"/>
  <c r="AX69" i="37"/>
  <c r="AY69" i="37"/>
  <c r="AZ75" i="37"/>
  <c r="AW75" i="37"/>
  <c r="AY75" i="37"/>
  <c r="AX75" i="37"/>
  <c r="BA75" i="37"/>
  <c r="AY77" i="37"/>
  <c r="AX77" i="37"/>
  <c r="AW77" i="37"/>
  <c r="BA77" i="37"/>
  <c r="AZ77" i="37"/>
  <c r="AZ71" i="37"/>
  <c r="AX71" i="37"/>
  <c r="AW71" i="37"/>
  <c r="BA71" i="37"/>
  <c r="AY71" i="37"/>
  <c r="BA70" i="37"/>
  <c r="AW70" i="37"/>
  <c r="AZ70" i="37"/>
  <c r="AX70" i="37"/>
  <c r="AY70" i="37"/>
  <c r="AW66" i="37"/>
  <c r="BA66" i="37"/>
  <c r="AZ66" i="37"/>
  <c r="AX66" i="37"/>
  <c r="AY66" i="37"/>
  <c r="AW9" i="37"/>
  <c r="BA9" i="37"/>
  <c r="AZ9" i="37"/>
  <c r="AX9" i="37"/>
  <c r="AY9" i="37"/>
  <c r="BA7" i="37"/>
  <c r="AW7" i="37"/>
  <c r="AZ7" i="37"/>
  <c r="AY7" i="37"/>
  <c r="AX7" i="37"/>
  <c r="AW8" i="37"/>
  <c r="BA8" i="37"/>
  <c r="AZ8" i="37"/>
  <c r="AY8" i="37"/>
  <c r="AX8" i="37"/>
  <c r="AY13" i="37"/>
  <c r="AX13" i="37"/>
  <c r="BA13" i="37"/>
  <c r="AZ13" i="37"/>
  <c r="AW13" i="37"/>
  <c r="AW90" i="37"/>
  <c r="BA90" i="37"/>
  <c r="AZ90" i="37"/>
  <c r="AY90" i="37"/>
  <c r="AX90" i="37"/>
  <c r="AW89" i="37"/>
  <c r="BA89" i="37"/>
  <c r="AZ89" i="37"/>
  <c r="AY89" i="37"/>
  <c r="AX89" i="37"/>
  <c r="BA88" i="37"/>
  <c r="AZ88" i="37"/>
  <c r="AY88" i="37"/>
  <c r="AX88" i="37"/>
  <c r="AW88" i="37"/>
  <c r="BB88" i="37" s="1"/>
  <c r="AZ87" i="37"/>
  <c r="AY87" i="37"/>
  <c r="AX87" i="37"/>
  <c r="AW87" i="37"/>
  <c r="BA87" i="37"/>
  <c r="AW86" i="37"/>
  <c r="AZ86" i="37"/>
  <c r="BA86" i="37"/>
  <c r="AY86" i="37"/>
  <c r="AX86" i="37"/>
  <c r="BA43" i="37"/>
  <c r="AW43" i="37"/>
  <c r="AZ43" i="37"/>
  <c r="AY43" i="37"/>
  <c r="AX43" i="37"/>
  <c r="AW34" i="37"/>
  <c r="BA34" i="37"/>
  <c r="AZ34" i="37"/>
  <c r="AY34" i="37"/>
  <c r="AX34" i="37"/>
  <c r="AZ31" i="37"/>
  <c r="AY31" i="37"/>
  <c r="AX31" i="37"/>
  <c r="AW31" i="37"/>
  <c r="BA31" i="37"/>
  <c r="AY21" i="37"/>
  <c r="AZ21" i="37"/>
  <c r="AX21" i="37"/>
  <c r="AW21" i="37"/>
  <c r="BA21" i="37"/>
  <c r="BA22" i="37"/>
  <c r="AZ22" i="37"/>
  <c r="AY22" i="37"/>
  <c r="AX22" i="37"/>
  <c r="AW22" i="37"/>
  <c r="AY23" i="37"/>
  <c r="AW23" i="37"/>
  <c r="BA23" i="37"/>
  <c r="AZ23" i="37"/>
  <c r="AX23" i="37"/>
  <c r="BA15" i="37"/>
  <c r="AZ15" i="37"/>
  <c r="AY15" i="37"/>
  <c r="AX15" i="37"/>
  <c r="AW15" i="37"/>
  <c r="AW18" i="37"/>
  <c r="AZ18" i="37"/>
  <c r="BA18" i="37"/>
  <c r="AY18" i="37"/>
  <c r="AX18" i="37"/>
  <c r="AX19" i="37"/>
  <c r="AZ19" i="37"/>
  <c r="AY19" i="37"/>
  <c r="AW19" i="37"/>
  <c r="BA19" i="37"/>
  <c r="BA14" i="37"/>
  <c r="AZ14" i="37"/>
  <c r="AY14" i="37"/>
  <c r="AX14" i="37"/>
  <c r="AW14" i="37"/>
  <c r="BA91" i="37"/>
  <c r="AZ91" i="37"/>
  <c r="AY91" i="37"/>
  <c r="AX91" i="37"/>
  <c r="AW91" i="37"/>
  <c r="BB91" i="37" s="1"/>
  <c r="BA12" i="37"/>
  <c r="AZ12" i="37"/>
  <c r="AY12" i="37"/>
  <c r="AX12" i="37"/>
  <c r="AW12" i="37"/>
  <c r="AY76" i="37"/>
  <c r="BA76" i="37"/>
  <c r="AZ76" i="37"/>
  <c r="AX76" i="37"/>
  <c r="AW76" i="37"/>
  <c r="BA58" i="37"/>
  <c r="AZ58" i="37"/>
  <c r="AY58" i="37"/>
  <c r="AX58" i="37"/>
  <c r="AW58" i="37"/>
  <c r="AZ57" i="37"/>
  <c r="AY57" i="37"/>
  <c r="AW57" i="37"/>
  <c r="BA57" i="37"/>
  <c r="AX57" i="37"/>
  <c r="BA53" i="37"/>
  <c r="AZ53" i="37"/>
  <c r="AY53" i="37"/>
  <c r="AX53" i="37"/>
  <c r="AW53" i="37"/>
  <c r="AZ52" i="37"/>
  <c r="AY52" i="37"/>
  <c r="BA52" i="37"/>
  <c r="AX52" i="37"/>
  <c r="AW52" i="37"/>
  <c r="AY51" i="37"/>
  <c r="AX51" i="37"/>
  <c r="AW51" i="37"/>
  <c r="BA51" i="37"/>
  <c r="AZ51" i="37"/>
  <c r="AX6" i="37"/>
  <c r="AW6" i="37"/>
  <c r="BA6" i="37"/>
  <c r="AZ6" i="37"/>
  <c r="AY6" i="37"/>
  <c r="AZ11" i="37"/>
  <c r="AY11" i="37"/>
  <c r="AX11" i="37"/>
  <c r="AW11" i="37"/>
  <c r="BA11" i="37"/>
  <c r="AW10" i="37"/>
  <c r="BA10" i="37"/>
  <c r="AZ10" i="37"/>
  <c r="AY10" i="37"/>
  <c r="AX10" i="37"/>
  <c r="AX50" i="37"/>
  <c r="AW50" i="37"/>
  <c r="BA50" i="37"/>
  <c r="AZ50" i="37"/>
  <c r="AY50" i="37"/>
  <c r="BA49" i="37"/>
  <c r="AY49" i="37"/>
  <c r="AW49" i="37"/>
  <c r="AZ49" i="37"/>
  <c r="AX49" i="37"/>
  <c r="BA48" i="37"/>
  <c r="AZ48" i="37"/>
  <c r="AY48" i="37"/>
  <c r="AX48" i="37"/>
  <c r="AW48" i="37"/>
  <c r="AZ47" i="37"/>
  <c r="AY47" i="37"/>
  <c r="AX47" i="37"/>
  <c r="AW47" i="37"/>
  <c r="BA47" i="37"/>
  <c r="AY46" i="37"/>
  <c r="AX46" i="37"/>
  <c r="AW46" i="37"/>
  <c r="BA46" i="37"/>
  <c r="AZ46" i="37"/>
  <c r="AW45" i="37"/>
  <c r="BA45" i="37"/>
  <c r="AZ45" i="37"/>
  <c r="AY45" i="37"/>
  <c r="AX45" i="37"/>
  <c r="BA44" i="37"/>
  <c r="AZ44" i="37"/>
  <c r="AY44" i="37"/>
  <c r="AX44" i="37"/>
  <c r="AW44" i="37"/>
  <c r="AY42" i="37"/>
  <c r="AX42" i="37"/>
  <c r="AW42" i="37"/>
  <c r="BA42" i="37"/>
  <c r="AZ42" i="37"/>
  <c r="BA39" i="37"/>
  <c r="AZ39" i="37"/>
  <c r="AY39" i="37"/>
  <c r="AX39" i="37"/>
  <c r="AW39" i="37"/>
  <c r="AX38" i="37"/>
  <c r="AW38" i="37"/>
  <c r="BA38" i="37"/>
  <c r="AZ38" i="37"/>
  <c r="AY38" i="37"/>
  <c r="AZ36" i="37"/>
  <c r="AY36" i="37"/>
  <c r="AX36" i="37"/>
  <c r="AW36" i="37"/>
  <c r="BA36" i="37"/>
  <c r="BA35" i="37"/>
  <c r="AZ35" i="37"/>
  <c r="AY35" i="37"/>
  <c r="AX35" i="37"/>
  <c r="AW35" i="37"/>
  <c r="AW32" i="37"/>
  <c r="BA32" i="37"/>
  <c r="AZ32" i="37"/>
  <c r="AY32" i="37"/>
  <c r="AX32" i="37"/>
  <c r="AY30" i="37"/>
  <c r="AX30" i="37"/>
  <c r="AW30" i="37"/>
  <c r="BA30" i="37"/>
  <c r="AZ30" i="37"/>
  <c r="BA28" i="37"/>
  <c r="AZ28" i="37"/>
  <c r="AY28" i="37"/>
  <c r="AX28" i="37"/>
  <c r="AW28" i="37"/>
  <c r="BA27" i="37"/>
  <c r="AZ27" i="37"/>
  <c r="AY27" i="37"/>
  <c r="AX27" i="37"/>
  <c r="AW27" i="37"/>
  <c r="AY26" i="37"/>
  <c r="AX26" i="37"/>
  <c r="AW26" i="37"/>
  <c r="BA26" i="37"/>
  <c r="AZ26" i="37"/>
  <c r="AX25" i="37"/>
  <c r="BA25" i="37"/>
  <c r="AY25" i="37"/>
  <c r="AW25" i="37"/>
  <c r="AZ25" i="37"/>
  <c r="AW24" i="37"/>
  <c r="BA24" i="37"/>
  <c r="AZ24" i="37"/>
  <c r="AY24" i="37"/>
  <c r="AX24" i="37"/>
  <c r="AW20" i="37"/>
  <c r="BA20" i="37"/>
  <c r="AZ20" i="37"/>
  <c r="AY20" i="37"/>
  <c r="AX20" i="37"/>
  <c r="BA17" i="37"/>
  <c r="AZ17" i="37"/>
  <c r="AY17" i="37"/>
  <c r="AX17" i="37"/>
  <c r="AW17" i="37"/>
  <c r="AY94" i="37"/>
  <c r="AX94" i="37"/>
  <c r="AW94" i="37"/>
  <c r="BB94" i="37" s="1"/>
  <c r="BA94" i="37"/>
  <c r="AZ94" i="37"/>
  <c r="AY98" i="37"/>
  <c r="AX98" i="37"/>
  <c r="AW98" i="37"/>
  <c r="BB98" i="37" s="1"/>
  <c r="BA98" i="37"/>
  <c r="AZ98" i="37"/>
  <c r="BA95" i="37"/>
  <c r="AY95" i="37"/>
  <c r="AX95" i="37"/>
  <c r="AW95" i="37"/>
  <c r="AZ95" i="37"/>
  <c r="AZ99" i="37"/>
  <c r="AY99" i="37"/>
  <c r="AX99" i="37"/>
  <c r="BA99" i="37"/>
  <c r="AW99" i="37"/>
  <c r="BB99" i="37" s="1"/>
  <c r="AZ96" i="37"/>
  <c r="BA96" i="37"/>
  <c r="AX96" i="37"/>
  <c r="AY96" i="37"/>
  <c r="AW96" i="37"/>
  <c r="AW97" i="37"/>
  <c r="BA97" i="37"/>
  <c r="AZ97" i="37"/>
  <c r="AY97" i="37"/>
  <c r="AX97" i="37"/>
  <c r="BA94" i="27"/>
  <c r="AZ94" i="27"/>
  <c r="AY94" i="27"/>
  <c r="AX94" i="27"/>
  <c r="AW94" i="27"/>
  <c r="AZ96" i="27"/>
  <c r="AY96" i="27"/>
  <c r="AX96" i="27"/>
  <c r="AW96" i="27"/>
  <c r="BA96" i="27"/>
  <c r="BA98" i="27"/>
  <c r="AZ98" i="27"/>
  <c r="AY98" i="27"/>
  <c r="AX98" i="27"/>
  <c r="AW98" i="27"/>
  <c r="BB98" i="27" s="1"/>
  <c r="AX95" i="27"/>
  <c r="AW95" i="27"/>
  <c r="BA95" i="27"/>
  <c r="AZ95" i="27"/>
  <c r="AY95" i="27"/>
  <c r="BA78" i="27"/>
  <c r="AZ78" i="27"/>
  <c r="AY78" i="27"/>
  <c r="AX78" i="27"/>
  <c r="AW78" i="27"/>
  <c r="AW99" i="27"/>
  <c r="BA99" i="27"/>
  <c r="AZ99" i="27"/>
  <c r="AY99" i="27"/>
  <c r="AX99" i="27"/>
  <c r="AW74" i="27"/>
  <c r="BB74" i="27" s="1"/>
  <c r="BA74" i="27"/>
  <c r="AZ74" i="27"/>
  <c r="AY74" i="27"/>
  <c r="AX74" i="27"/>
  <c r="BA97" i="27"/>
  <c r="AZ97" i="27"/>
  <c r="AY97" i="27"/>
  <c r="AX97" i="27"/>
  <c r="AW97" i="27"/>
  <c r="BB97" i="27" s="1"/>
  <c r="BA59" i="27"/>
  <c r="AZ59" i="27"/>
  <c r="AY59" i="27"/>
  <c r="AX59" i="27"/>
  <c r="AW59" i="27"/>
  <c r="AY49" i="27"/>
  <c r="AX49" i="27"/>
  <c r="BA49" i="27"/>
  <c r="AZ49" i="27"/>
  <c r="AW49" i="27"/>
  <c r="BA23" i="27"/>
  <c r="AX23" i="27"/>
  <c r="AZ23" i="27"/>
  <c r="AY23" i="27"/>
  <c r="AW23" i="27"/>
  <c r="BA7" i="27"/>
  <c r="AY7" i="27"/>
  <c r="AX7" i="27"/>
  <c r="AW7" i="27"/>
  <c r="AZ7" i="27"/>
  <c r="BA32" i="27"/>
  <c r="AY32" i="27"/>
  <c r="AZ32" i="27"/>
  <c r="AX32" i="27"/>
  <c r="AW32" i="27"/>
  <c r="BA33" i="27"/>
  <c r="AZ33" i="27"/>
  <c r="AY33" i="27"/>
  <c r="AX33" i="27"/>
  <c r="AW33" i="27"/>
  <c r="AX13" i="27"/>
  <c r="AW13" i="27"/>
  <c r="BA13" i="27"/>
  <c r="AZ13" i="27"/>
  <c r="AY13" i="27"/>
  <c r="AZ58" i="27"/>
  <c r="AY58" i="27"/>
  <c r="BA58" i="27"/>
  <c r="AX58" i="27"/>
  <c r="AW58" i="27"/>
  <c r="AW55" i="27"/>
  <c r="BA55" i="27"/>
  <c r="AZ55" i="27"/>
  <c r="AY55" i="27"/>
  <c r="AX55" i="27"/>
  <c r="AW51" i="27"/>
  <c r="BA51" i="27"/>
  <c r="AZ51" i="27"/>
  <c r="AY51" i="27"/>
  <c r="AX51" i="27"/>
  <c r="AZ44" i="27"/>
  <c r="AW44" i="27"/>
  <c r="AY44" i="27"/>
  <c r="AX44" i="27"/>
  <c r="BA44" i="27"/>
  <c r="BA40" i="27"/>
  <c r="AX40" i="27"/>
  <c r="AZ40" i="27"/>
  <c r="AY40" i="27"/>
  <c r="AW40" i="27"/>
  <c r="AZ54" i="27"/>
  <c r="AY54" i="27"/>
  <c r="BA54" i="27"/>
  <c r="AX54" i="27"/>
  <c r="AW54" i="27"/>
  <c r="AZ6" i="27"/>
  <c r="AY6" i="27"/>
  <c r="BA6" i="27"/>
  <c r="AX6" i="27"/>
  <c r="AW6" i="27"/>
  <c r="AY52" i="27"/>
  <c r="AX52" i="27"/>
  <c r="AW52" i="27"/>
  <c r="BA52" i="27"/>
  <c r="AZ52" i="27"/>
  <c r="AZ11" i="27"/>
  <c r="AY11" i="27"/>
  <c r="BA11" i="27"/>
  <c r="AX11" i="27"/>
  <c r="AW11" i="27"/>
  <c r="BA46" i="27"/>
  <c r="AZ46" i="27"/>
  <c r="AY46" i="27"/>
  <c r="AX46" i="27"/>
  <c r="AW46" i="27"/>
  <c r="AY56" i="27"/>
  <c r="AX56" i="27"/>
  <c r="AW56" i="27"/>
  <c r="BA56" i="27"/>
  <c r="AZ56" i="27"/>
  <c r="AX17" i="27"/>
  <c r="AW17" i="27"/>
  <c r="BA17" i="27"/>
  <c r="AZ17" i="27"/>
  <c r="AY17" i="27"/>
  <c r="AZ41" i="27"/>
  <c r="BA41" i="27"/>
  <c r="AX41" i="27"/>
  <c r="AW41" i="27"/>
  <c r="AY41" i="27"/>
  <c r="BA19" i="27"/>
  <c r="AX19" i="27"/>
  <c r="AZ19" i="27"/>
  <c r="AY19" i="27"/>
  <c r="AW19" i="27"/>
  <c r="AZ9" i="27"/>
  <c r="AX9" i="27"/>
  <c r="AW9" i="27"/>
  <c r="AY9" i="27"/>
  <c r="BA9" i="27"/>
  <c r="AZ20" i="27"/>
  <c r="BA20" i="27"/>
  <c r="AY20" i="27"/>
  <c r="AX20" i="27"/>
  <c r="AW20" i="27"/>
  <c r="AZ27" i="27"/>
  <c r="AW27" i="27"/>
  <c r="AY27" i="27"/>
  <c r="AX27" i="27"/>
  <c r="BA27" i="27"/>
  <c r="BA10" i="27"/>
  <c r="AY10" i="27"/>
  <c r="AX10" i="27"/>
  <c r="AZ10" i="27"/>
  <c r="AW10" i="27"/>
  <c r="AW42" i="27"/>
  <c r="BA42" i="27"/>
  <c r="AZ42" i="27"/>
  <c r="AY42" i="27"/>
  <c r="AX42" i="27"/>
  <c r="AY35" i="27"/>
  <c r="AX35" i="27"/>
  <c r="AW35" i="27"/>
  <c r="BA35" i="27"/>
  <c r="AZ35" i="27"/>
  <c r="BA57" i="27"/>
  <c r="AX57" i="27"/>
  <c r="AW57" i="27"/>
  <c r="AZ57" i="27"/>
  <c r="AY57" i="27"/>
  <c r="AW21" i="27"/>
  <c r="AX21" i="27"/>
  <c r="BA21" i="27"/>
  <c r="AZ21" i="27"/>
  <c r="AY21" i="27"/>
  <c r="AZ18" i="27"/>
  <c r="AW18" i="27"/>
  <c r="AY18" i="27"/>
  <c r="AX18" i="27"/>
  <c r="BA18" i="27"/>
  <c r="AY45" i="27"/>
  <c r="AX45" i="27"/>
  <c r="BA45" i="27"/>
  <c r="AZ45" i="27"/>
  <c r="AW45" i="27"/>
  <c r="BA29" i="27"/>
  <c r="AZ29" i="27"/>
  <c r="AY29" i="27"/>
  <c r="AX29" i="27"/>
  <c r="AW29" i="27"/>
  <c r="AZ24" i="27"/>
  <c r="BA24" i="27"/>
  <c r="AY24" i="27"/>
  <c r="AX24" i="27"/>
  <c r="AW24" i="27"/>
  <c r="AZ31" i="27"/>
  <c r="AW31" i="27"/>
  <c r="AY31" i="27"/>
  <c r="AX31" i="27"/>
  <c r="BA31" i="27"/>
  <c r="AW25" i="27"/>
  <c r="AZ25" i="27"/>
  <c r="AY25" i="27"/>
  <c r="AX25" i="27"/>
  <c r="BA25" i="27"/>
  <c r="AX34" i="27"/>
  <c r="AW34" i="27"/>
  <c r="AZ34" i="27"/>
  <c r="AY34" i="27"/>
  <c r="BA34" i="27"/>
  <c r="BA16" i="27"/>
  <c r="AY16" i="27"/>
  <c r="AX16" i="27"/>
  <c r="AW16" i="27"/>
  <c r="AZ16" i="27"/>
  <c r="AY26" i="27"/>
  <c r="AX26" i="27"/>
  <c r="AW26" i="27"/>
  <c r="BA26" i="27"/>
  <c r="AZ26" i="27"/>
  <c r="AZ37" i="27"/>
  <c r="BA37" i="27"/>
  <c r="AY37" i="27"/>
  <c r="AW37" i="27"/>
  <c r="AX37" i="27"/>
  <c r="AW38" i="27"/>
  <c r="BA38" i="27"/>
  <c r="AZ38" i="27"/>
  <c r="AY38" i="27"/>
  <c r="AX38" i="27"/>
  <c r="AY28" i="27"/>
  <c r="BA28" i="27"/>
  <c r="AZ28" i="27"/>
  <c r="AW28" i="27"/>
  <c r="AX28" i="27"/>
  <c r="BA36" i="27"/>
  <c r="AX36" i="27"/>
  <c r="AZ36" i="27"/>
  <c r="AY36" i="27"/>
  <c r="AW36" i="27"/>
  <c r="AX47" i="27"/>
  <c r="AW47" i="27"/>
  <c r="BA47" i="27"/>
  <c r="AZ47" i="27"/>
  <c r="AY47" i="27"/>
  <c r="AX30" i="27"/>
  <c r="AW30" i="27"/>
  <c r="BA30" i="27"/>
  <c r="AZ30" i="27"/>
  <c r="AY30" i="27"/>
  <c r="AX8" i="27"/>
  <c r="AW8" i="27"/>
  <c r="AZ8" i="27"/>
  <c r="BA8" i="27"/>
  <c r="AY8" i="27"/>
  <c r="AY22" i="27"/>
  <c r="AX22" i="27"/>
  <c r="AW22" i="27"/>
  <c r="BA22" i="27"/>
  <c r="AZ22" i="27"/>
  <c r="AZ15" i="27"/>
  <c r="AY15" i="27"/>
  <c r="BA15" i="27"/>
  <c r="AX15" i="27"/>
  <c r="AW15" i="27"/>
  <c r="AZ48" i="27"/>
  <c r="AW48" i="27"/>
  <c r="AY48" i="27"/>
  <c r="AX48" i="27"/>
  <c r="BA48" i="27"/>
  <c r="AZ14" i="27"/>
  <c r="AX14" i="27"/>
  <c r="AW14" i="27"/>
  <c r="AY14" i="27"/>
  <c r="BA14" i="27"/>
  <c r="BA50" i="27"/>
  <c r="AZ50" i="27"/>
  <c r="AY50" i="27"/>
  <c r="AX50" i="27"/>
  <c r="AW50" i="27"/>
  <c r="BA12" i="27"/>
  <c r="AW12" i="27"/>
  <c r="AZ12" i="27"/>
  <c r="AY12" i="27"/>
  <c r="AX12" i="27"/>
  <c r="AX43" i="27"/>
  <c r="AW43" i="27"/>
  <c r="BA43" i="27"/>
  <c r="AZ43" i="27"/>
  <c r="AY43" i="27"/>
  <c r="AY39" i="27"/>
  <c r="AX39" i="27"/>
  <c r="AW39" i="27"/>
  <c r="BA39" i="27"/>
  <c r="AZ39" i="27"/>
  <c r="BA53" i="27"/>
  <c r="AX53" i="27"/>
  <c r="AW53" i="27"/>
  <c r="AZ53" i="27"/>
  <c r="AY53" i="27"/>
  <c r="AX62" i="27"/>
  <c r="AW62" i="27"/>
  <c r="BA62" i="27"/>
  <c r="AZ62" i="27"/>
  <c r="AY62" i="27"/>
  <c r="AX71" i="27"/>
  <c r="AZ71" i="27"/>
  <c r="AW71" i="27"/>
  <c r="BA71" i="27"/>
  <c r="AY71" i="27"/>
  <c r="AZ73" i="27"/>
  <c r="BA73" i="27"/>
  <c r="AX73" i="27"/>
  <c r="AW73" i="27"/>
  <c r="AY73" i="27"/>
  <c r="AZ69" i="27"/>
  <c r="BA69" i="27"/>
  <c r="AX69" i="27"/>
  <c r="AW69" i="27"/>
  <c r="AY69" i="27"/>
  <c r="AW70" i="27"/>
  <c r="BA70" i="27"/>
  <c r="AZ70" i="27"/>
  <c r="AX70" i="27"/>
  <c r="AY70" i="27"/>
  <c r="AY87" i="27"/>
  <c r="BA87" i="27"/>
  <c r="AZ87" i="27"/>
  <c r="AX87" i="27"/>
  <c r="AW87" i="27"/>
  <c r="AW90" i="27"/>
  <c r="AZ90" i="27"/>
  <c r="AX90" i="27"/>
  <c r="BA90" i="27"/>
  <c r="AY90" i="27"/>
  <c r="AZ92" i="27"/>
  <c r="AY92" i="27"/>
  <c r="AX92" i="27"/>
  <c r="AW92" i="27"/>
  <c r="BB92" i="27" s="1"/>
  <c r="BA92" i="27"/>
  <c r="AZ79" i="27"/>
  <c r="BA79" i="27"/>
  <c r="AY79" i="27"/>
  <c r="AX79" i="27"/>
  <c r="AW79" i="27"/>
  <c r="BA84" i="27"/>
  <c r="AW84" i="27"/>
  <c r="AZ84" i="27"/>
  <c r="AY84" i="27"/>
  <c r="AX84" i="27"/>
  <c r="AZ75" i="27"/>
  <c r="BA75" i="27"/>
  <c r="AY75" i="27"/>
  <c r="AX75" i="27"/>
  <c r="AW75" i="27"/>
  <c r="AX76" i="27"/>
  <c r="AW76" i="27"/>
  <c r="BA76" i="27"/>
  <c r="AZ76" i="27"/>
  <c r="AY76" i="27"/>
  <c r="AY85" i="27"/>
  <c r="AX85" i="27"/>
  <c r="AW85" i="27"/>
  <c r="BA85" i="27"/>
  <c r="AZ85" i="27"/>
  <c r="AZ77" i="27"/>
  <c r="AY77" i="27"/>
  <c r="AX77" i="27"/>
  <c r="BA77" i="27"/>
  <c r="AW77" i="27"/>
  <c r="AY83" i="27"/>
  <c r="BA83" i="27"/>
  <c r="AX83" i="27"/>
  <c r="AW83" i="27"/>
  <c r="AZ83" i="27"/>
  <c r="AW86" i="27"/>
  <c r="BA86" i="27"/>
  <c r="AZ86" i="27"/>
  <c r="AY86" i="27"/>
  <c r="AX86" i="27"/>
  <c r="BA88" i="27"/>
  <c r="AW88" i="27"/>
  <c r="AZ88" i="27"/>
  <c r="AY88" i="27"/>
  <c r="AX88" i="27"/>
  <c r="AX80" i="27"/>
  <c r="AW80" i="27"/>
  <c r="BA80" i="27"/>
  <c r="AZ80" i="27"/>
  <c r="AY80" i="27"/>
  <c r="AX93" i="27"/>
  <c r="AW93" i="27"/>
  <c r="BA93" i="27"/>
  <c r="AZ93" i="27"/>
  <c r="AY93" i="27"/>
  <c r="AX91" i="27"/>
  <c r="BA91" i="27"/>
  <c r="AZ91" i="27"/>
  <c r="AY91" i="27"/>
  <c r="AW91" i="27"/>
  <c r="AY89" i="27"/>
  <c r="AW89" i="27"/>
  <c r="BA89" i="27"/>
  <c r="AZ89" i="27"/>
  <c r="AX89" i="27"/>
  <c r="AX82" i="27"/>
  <c r="BA82" i="27"/>
  <c r="AZ82" i="27"/>
  <c r="AY82" i="27"/>
  <c r="AW82" i="27"/>
  <c r="BA47" i="25"/>
  <c r="AZ47" i="25"/>
  <c r="AY47" i="25"/>
  <c r="AX47" i="25"/>
  <c r="AW47" i="25"/>
  <c r="AX85" i="25"/>
  <c r="AY78" i="34"/>
  <c r="BA78" i="34"/>
  <c r="AX78" i="34"/>
  <c r="AW78" i="34"/>
  <c r="AZ78" i="34"/>
  <c r="AZ40" i="34"/>
  <c r="AY40" i="34"/>
  <c r="AX40" i="34"/>
  <c r="AW40" i="34"/>
  <c r="BA40" i="34"/>
  <c r="AY21" i="34"/>
  <c r="AX21" i="34"/>
  <c r="AW21" i="34"/>
  <c r="AZ21" i="34"/>
  <c r="BA21" i="34"/>
  <c r="AZ8" i="34"/>
  <c r="AY8" i="34"/>
  <c r="AX8" i="34"/>
  <c r="AW8" i="34"/>
  <c r="BA8" i="34"/>
  <c r="AY6" i="34"/>
  <c r="AX6" i="34"/>
  <c r="AW6" i="34"/>
  <c r="BA6" i="34"/>
  <c r="AZ6" i="34"/>
  <c r="AX83" i="34"/>
  <c r="AW83" i="34"/>
  <c r="AY83" i="34"/>
  <c r="BA83" i="34"/>
  <c r="AZ83" i="34"/>
  <c r="BA22" i="34"/>
  <c r="AZ22" i="34"/>
  <c r="AY22" i="34"/>
  <c r="AW22" i="34"/>
  <c r="AX22" i="34"/>
  <c r="AY31" i="34"/>
  <c r="AX31" i="34"/>
  <c r="AW31" i="34"/>
  <c r="AZ31" i="34"/>
  <c r="BA31" i="34"/>
  <c r="AX16" i="34"/>
  <c r="BA16" i="34"/>
  <c r="AW16" i="34"/>
  <c r="AY16" i="34"/>
  <c r="AZ16" i="34"/>
  <c r="AW37" i="34"/>
  <c r="BA37" i="34"/>
  <c r="AZ37" i="34"/>
  <c r="AX37" i="34"/>
  <c r="AY37" i="34"/>
  <c r="BA90" i="34"/>
  <c r="AZ90" i="34"/>
  <c r="AY90" i="34"/>
  <c r="AX90" i="34"/>
  <c r="AW90" i="34"/>
  <c r="AZ55" i="34"/>
  <c r="AY55" i="34"/>
  <c r="BA55" i="34"/>
  <c r="AX55" i="34"/>
  <c r="AW55" i="34"/>
  <c r="AW84" i="34"/>
  <c r="AZ84" i="34"/>
  <c r="AY84" i="34"/>
  <c r="BA84" i="34"/>
  <c r="AX84" i="34"/>
  <c r="BA58" i="34"/>
  <c r="AZ58" i="34"/>
  <c r="AY58" i="34"/>
  <c r="AX58" i="34"/>
  <c r="AW58" i="34"/>
  <c r="AX87" i="34"/>
  <c r="AW87" i="34"/>
  <c r="AY87" i="34"/>
  <c r="BA87" i="34"/>
  <c r="AZ87" i="34"/>
  <c r="AZ53" i="34"/>
  <c r="AY53" i="34"/>
  <c r="AX53" i="34"/>
  <c r="AW53" i="34"/>
  <c r="BA53" i="34"/>
  <c r="AZ57" i="34"/>
  <c r="AY57" i="34"/>
  <c r="AX57" i="34"/>
  <c r="AW57" i="34"/>
  <c r="BA57" i="34"/>
  <c r="BA86" i="34"/>
  <c r="AZ86" i="34"/>
  <c r="AY86" i="34"/>
  <c r="AW86" i="34"/>
  <c r="AX86" i="34"/>
  <c r="AZ11" i="34"/>
  <c r="AY11" i="34"/>
  <c r="BA11" i="34"/>
  <c r="AW11" i="34"/>
  <c r="AX11" i="34"/>
  <c r="AW20" i="34"/>
  <c r="AZ20" i="34"/>
  <c r="BA20" i="34"/>
  <c r="AY20" i="34"/>
  <c r="AX20" i="34"/>
  <c r="AX19" i="34"/>
  <c r="BA19" i="34"/>
  <c r="AZ19" i="34"/>
  <c r="AY19" i="34"/>
  <c r="AW19" i="34"/>
  <c r="AZ13" i="34"/>
  <c r="AY13" i="34"/>
  <c r="AX13" i="34"/>
  <c r="AW13" i="34"/>
  <c r="BA13" i="34"/>
  <c r="AX64" i="34"/>
  <c r="AW64" i="34"/>
  <c r="BA64" i="34"/>
  <c r="AZ64" i="34"/>
  <c r="AY64" i="34"/>
  <c r="BA14" i="34"/>
  <c r="AZ14" i="34"/>
  <c r="AX14" i="34"/>
  <c r="AW14" i="34"/>
  <c r="AY14" i="34"/>
  <c r="AX29" i="34"/>
  <c r="BA29" i="34"/>
  <c r="AZ29" i="34"/>
  <c r="AY29" i="34"/>
  <c r="AW29" i="34"/>
  <c r="AY48" i="34"/>
  <c r="AX48" i="34"/>
  <c r="AW48" i="34"/>
  <c r="BA48" i="34"/>
  <c r="AZ48" i="34"/>
  <c r="AY27" i="34"/>
  <c r="AX27" i="34"/>
  <c r="AW27" i="34"/>
  <c r="BA27" i="34"/>
  <c r="AZ27" i="34"/>
  <c r="BA32" i="34"/>
  <c r="AZ32" i="34"/>
  <c r="AY32" i="34"/>
  <c r="AW32" i="34"/>
  <c r="AX32" i="34"/>
  <c r="AX92" i="34"/>
  <c r="AZ92" i="34"/>
  <c r="AY92" i="34"/>
  <c r="BA92" i="34"/>
  <c r="AW92" i="34"/>
  <c r="AX33" i="34"/>
  <c r="BA33" i="34"/>
  <c r="AZ33" i="34"/>
  <c r="AY33" i="34"/>
  <c r="AW33" i="34"/>
  <c r="AW34" i="34"/>
  <c r="BA34" i="34"/>
  <c r="AZ34" i="34"/>
  <c r="AX34" i="34"/>
  <c r="AY34" i="34"/>
  <c r="AW88" i="34"/>
  <c r="AY88" i="34"/>
  <c r="BA88" i="34"/>
  <c r="AZ88" i="34"/>
  <c r="AX88" i="34"/>
  <c r="AZ36" i="34"/>
  <c r="AY36" i="34"/>
  <c r="AX36" i="34"/>
  <c r="AW36" i="34"/>
  <c r="BA36" i="34"/>
  <c r="BA69" i="34"/>
  <c r="AX69" i="34"/>
  <c r="AW69" i="34"/>
  <c r="AZ69" i="34"/>
  <c r="AY69" i="34"/>
  <c r="AX91" i="34"/>
  <c r="BA91" i="34"/>
  <c r="AW91" i="34"/>
  <c r="AZ91" i="34"/>
  <c r="AY91" i="34"/>
  <c r="AY75" i="34"/>
  <c r="AX75" i="34"/>
  <c r="BA75" i="34"/>
  <c r="AW75" i="34"/>
  <c r="AZ75" i="34"/>
  <c r="AX93" i="34"/>
  <c r="BA93" i="34"/>
  <c r="AW93" i="34"/>
  <c r="AZ93" i="34"/>
  <c r="AY93" i="34"/>
  <c r="AW9" i="34"/>
  <c r="BA9" i="34"/>
  <c r="AZ9" i="34"/>
  <c r="AX9" i="34"/>
  <c r="AY9" i="34"/>
  <c r="AW30" i="34"/>
  <c r="BA30" i="34"/>
  <c r="AZ30" i="34"/>
  <c r="AY30" i="34"/>
  <c r="AX30" i="34"/>
  <c r="AX26" i="34"/>
  <c r="AW26" i="34"/>
  <c r="BA26" i="34"/>
  <c r="AZ26" i="34"/>
  <c r="AY26" i="34"/>
  <c r="AX59" i="34"/>
  <c r="AY59" i="34"/>
  <c r="BA59" i="34"/>
  <c r="AZ59" i="34"/>
  <c r="AW59" i="34"/>
  <c r="AW43" i="34"/>
  <c r="AZ43" i="34"/>
  <c r="BA43" i="34"/>
  <c r="AY43" i="34"/>
  <c r="AX43" i="34"/>
  <c r="AZ51" i="34"/>
  <c r="BA51" i="34"/>
  <c r="AY51" i="34"/>
  <c r="AW51" i="34"/>
  <c r="AX51" i="34"/>
  <c r="AX39" i="34"/>
  <c r="AW39" i="34"/>
  <c r="BA39" i="34"/>
  <c r="AZ39" i="34"/>
  <c r="AY39" i="34"/>
  <c r="AZ25" i="34"/>
  <c r="AY25" i="34"/>
  <c r="BA25" i="34"/>
  <c r="AX25" i="34"/>
  <c r="AW25" i="34"/>
  <c r="AY44" i="34"/>
  <c r="AX44" i="34"/>
  <c r="AW44" i="34"/>
  <c r="AZ44" i="34"/>
  <c r="BA44" i="34"/>
  <c r="AX46" i="34"/>
  <c r="BA46" i="34"/>
  <c r="AZ46" i="34"/>
  <c r="AY46" i="34"/>
  <c r="AW46" i="34"/>
  <c r="BA49" i="34"/>
  <c r="AZ49" i="34"/>
  <c r="AW49" i="34"/>
  <c r="AY49" i="34"/>
  <c r="AX49" i="34"/>
  <c r="AY89" i="34"/>
  <c r="AX89" i="34"/>
  <c r="AW89" i="34"/>
  <c r="BA89" i="34"/>
  <c r="AZ89" i="34"/>
  <c r="AX52" i="34"/>
  <c r="AW52" i="34"/>
  <c r="BA52" i="34"/>
  <c r="AZ52" i="34"/>
  <c r="AY52" i="34"/>
  <c r="AZ17" i="34"/>
  <c r="AY17" i="34"/>
  <c r="AX17" i="34"/>
  <c r="AW17" i="34"/>
  <c r="BA17" i="34"/>
  <c r="AX50" i="34"/>
  <c r="BA50" i="34"/>
  <c r="AZ50" i="34"/>
  <c r="AY50" i="34"/>
  <c r="AW50" i="34"/>
  <c r="BA24" i="34"/>
  <c r="AW24" i="34"/>
  <c r="AZ24" i="34"/>
  <c r="AY24" i="34"/>
  <c r="AX24" i="34"/>
  <c r="AY38" i="34"/>
  <c r="BA38" i="34"/>
  <c r="AZ38" i="34"/>
  <c r="AW38" i="34"/>
  <c r="AX38" i="34"/>
  <c r="BA10" i="34"/>
  <c r="AZ10" i="34"/>
  <c r="AY10" i="34"/>
  <c r="AX10" i="34"/>
  <c r="AW10" i="34"/>
  <c r="AX35" i="34"/>
  <c r="AW35" i="34"/>
  <c r="BA35" i="34"/>
  <c r="AZ35" i="34"/>
  <c r="AY35" i="34"/>
  <c r="BA45" i="34"/>
  <c r="AW45" i="34"/>
  <c r="AZ45" i="34"/>
  <c r="AY45" i="34"/>
  <c r="AX45" i="34"/>
  <c r="AZ94" i="34"/>
  <c r="AY94" i="34"/>
  <c r="AX94" i="34"/>
  <c r="AW94" i="34"/>
  <c r="BA94" i="34"/>
  <c r="BA18" i="34"/>
  <c r="AZ18" i="34"/>
  <c r="AX18" i="34"/>
  <c r="AY18" i="34"/>
  <c r="AW18" i="34"/>
  <c r="BA42" i="34"/>
  <c r="AZ42" i="34"/>
  <c r="AY42" i="34"/>
  <c r="AX42" i="34"/>
  <c r="AW42" i="34"/>
  <c r="AW47" i="34"/>
  <c r="BA47" i="34"/>
  <c r="AZ47" i="34"/>
  <c r="AX47" i="34"/>
  <c r="AY47" i="34"/>
  <c r="BA28" i="34"/>
  <c r="AZ28" i="34"/>
  <c r="AY28" i="34"/>
  <c r="AW28" i="34"/>
  <c r="AX28" i="34"/>
  <c r="AY15" i="34"/>
  <c r="BA15" i="34"/>
  <c r="AZ15" i="34"/>
  <c r="AX15" i="34"/>
  <c r="AW15" i="34"/>
  <c r="AX56" i="34"/>
  <c r="AW56" i="34"/>
  <c r="BA56" i="34"/>
  <c r="AZ56" i="34"/>
  <c r="AY56" i="34"/>
  <c r="AW72" i="34"/>
  <c r="BA72" i="34"/>
  <c r="AZ72" i="34"/>
  <c r="AX72" i="34"/>
  <c r="AY72" i="34"/>
  <c r="AX12" i="34"/>
  <c r="BA12" i="34"/>
  <c r="AW12" i="34"/>
  <c r="AZ12" i="34"/>
  <c r="AY12" i="34"/>
  <c r="AW41" i="34"/>
  <c r="BA41" i="34"/>
  <c r="AZ41" i="34"/>
  <c r="AX41" i="34"/>
  <c r="AY41" i="34"/>
  <c r="AW54" i="34"/>
  <c r="BA54" i="34"/>
  <c r="AZ54" i="34"/>
  <c r="AX54" i="34"/>
  <c r="AY54" i="34"/>
  <c r="AZ90" i="25"/>
  <c r="AX90" i="25"/>
  <c r="AW90" i="25"/>
  <c r="BA90" i="25"/>
  <c r="AY90" i="25"/>
  <c r="BA23" i="34"/>
  <c r="AZ23" i="34"/>
  <c r="AY23" i="34"/>
  <c r="AX23" i="34"/>
  <c r="AW23" i="34"/>
  <c r="AZ63" i="34"/>
  <c r="AY63" i="34"/>
  <c r="AX63" i="34"/>
  <c r="AW63" i="34"/>
  <c r="BA63" i="34"/>
  <c r="AY95" i="34"/>
  <c r="AX95" i="34"/>
  <c r="AW95" i="34"/>
  <c r="BA95" i="34"/>
  <c r="AZ95" i="34"/>
  <c r="BA98" i="34"/>
  <c r="AZ98" i="34"/>
  <c r="AY98" i="34"/>
  <c r="AX98" i="34"/>
  <c r="AW98" i="34"/>
  <c r="AY97" i="34"/>
  <c r="AX97" i="34"/>
  <c r="BA97" i="34"/>
  <c r="AW97" i="34"/>
  <c r="AZ97" i="34"/>
  <c r="AW96" i="34"/>
  <c r="BA96" i="34"/>
  <c r="AX96" i="34"/>
  <c r="AZ96" i="34"/>
  <c r="AY96" i="34"/>
  <c r="AW99" i="34"/>
  <c r="BA99" i="34"/>
  <c r="AX99" i="34"/>
  <c r="AZ99" i="34"/>
  <c r="AY99" i="34"/>
  <c r="BA80" i="34"/>
  <c r="AZ80" i="34"/>
  <c r="AY80" i="34"/>
  <c r="AX80" i="34"/>
  <c r="AW80" i="34"/>
  <c r="AY79" i="34"/>
  <c r="AX79" i="34"/>
  <c r="AW79" i="34"/>
  <c r="BA79" i="34"/>
  <c r="AZ79" i="34"/>
  <c r="AX7" i="34"/>
  <c r="AW7" i="34"/>
  <c r="BA7" i="34"/>
  <c r="AZ7" i="34"/>
  <c r="AY7" i="34"/>
  <c r="BA71" i="34"/>
  <c r="AZ71" i="34"/>
  <c r="AY71" i="34"/>
  <c r="AX71" i="34"/>
  <c r="AW71" i="34"/>
  <c r="BA76" i="34"/>
  <c r="AZ76" i="34"/>
  <c r="AY76" i="34"/>
  <c r="AX76" i="34"/>
  <c r="AW76" i="34"/>
  <c r="BA77" i="34"/>
  <c r="AZ77" i="34"/>
  <c r="AY77" i="34"/>
  <c r="AX77" i="34"/>
  <c r="AW77" i="34"/>
  <c r="BA70" i="34"/>
  <c r="AZ70" i="34"/>
  <c r="AX70" i="34"/>
  <c r="AW70" i="34"/>
  <c r="AY70" i="34"/>
  <c r="AZ68" i="34"/>
  <c r="AX68" i="34"/>
  <c r="AW68" i="34"/>
  <c r="BA68" i="34"/>
  <c r="AY68" i="34"/>
  <c r="AX67" i="34"/>
  <c r="AW67" i="34"/>
  <c r="BA67" i="34"/>
  <c r="AZ67" i="34"/>
  <c r="AY67" i="34"/>
  <c r="AZ29" i="25"/>
  <c r="AY29" i="25"/>
  <c r="AX29" i="25"/>
  <c r="AW29" i="25"/>
  <c r="BA29" i="25"/>
  <c r="BA33" i="25"/>
  <c r="AZ33" i="25"/>
  <c r="AY33" i="25"/>
  <c r="AX33" i="25"/>
  <c r="AW33" i="25"/>
  <c r="BA33" i="24"/>
  <c r="AZ33" i="24"/>
  <c r="AY33" i="24"/>
  <c r="AX33" i="24"/>
  <c r="AW33" i="24"/>
  <c r="AW26" i="25"/>
  <c r="BA26" i="25"/>
  <c r="AZ26" i="25"/>
  <c r="AY26" i="25"/>
  <c r="AX26" i="25"/>
  <c r="AZ89" i="25"/>
  <c r="AY89" i="25"/>
  <c r="AX89" i="25"/>
  <c r="AW89" i="25"/>
  <c r="BB89" i="25" s="1"/>
  <c r="BA89" i="25"/>
  <c r="AX88" i="25"/>
  <c r="AW88" i="25"/>
  <c r="BA88" i="25"/>
  <c r="AZ88" i="25"/>
  <c r="AY88" i="25"/>
  <c r="BA87" i="25"/>
  <c r="AZ87" i="25"/>
  <c r="AY87" i="25"/>
  <c r="AX87" i="25"/>
  <c r="AW87" i="25"/>
  <c r="BB87" i="25" s="1"/>
  <c r="BA86" i="25"/>
  <c r="AZ86" i="25"/>
  <c r="AY86" i="25"/>
  <c r="AX86" i="25"/>
  <c r="AW86" i="25"/>
  <c r="BB86" i="25" s="1"/>
  <c r="AW73" i="25"/>
  <c r="BA73" i="25"/>
  <c r="AZ73" i="25"/>
  <c r="AX73" i="25"/>
  <c r="AY73" i="25"/>
  <c r="AY43" i="25"/>
  <c r="AX43" i="25"/>
  <c r="AW43" i="25"/>
  <c r="BA43" i="25"/>
  <c r="AZ43" i="25"/>
  <c r="AY41" i="25"/>
  <c r="AX41" i="25"/>
  <c r="AW41" i="25"/>
  <c r="BA41" i="25"/>
  <c r="AZ41" i="25"/>
  <c r="AW40" i="25"/>
  <c r="BA40" i="25"/>
  <c r="AZ40" i="25"/>
  <c r="AY40" i="25"/>
  <c r="AX40" i="25"/>
  <c r="BA31" i="25"/>
  <c r="AZ31" i="25"/>
  <c r="AY31" i="25"/>
  <c r="AX31" i="25"/>
  <c r="AW31" i="25"/>
  <c r="AZ21" i="25"/>
  <c r="BA21" i="25"/>
  <c r="AY21" i="25"/>
  <c r="AX21" i="25"/>
  <c r="AW21" i="25"/>
  <c r="AX22" i="25"/>
  <c r="BA22" i="25"/>
  <c r="AZ22" i="25"/>
  <c r="AY22" i="25"/>
  <c r="AW22" i="25"/>
  <c r="AY19" i="25"/>
  <c r="AX19" i="25"/>
  <c r="AW19" i="25"/>
  <c r="BA19" i="25"/>
  <c r="AZ19" i="25"/>
  <c r="AX18" i="25"/>
  <c r="AW18" i="25"/>
  <c r="AZ18" i="25"/>
  <c r="BA18" i="25"/>
  <c r="AY18" i="25"/>
  <c r="AW6" i="25"/>
  <c r="BA6" i="25"/>
  <c r="AX6" i="25"/>
  <c r="AZ6" i="25"/>
  <c r="AY6" i="25"/>
  <c r="BA58" i="25"/>
  <c r="AZ58" i="25"/>
  <c r="AY58" i="25"/>
  <c r="AX58" i="25"/>
  <c r="AW58" i="25"/>
  <c r="AZ57" i="25"/>
  <c r="AY57" i="25"/>
  <c r="AX57" i="25"/>
  <c r="AW57" i="25"/>
  <c r="BA57" i="25"/>
  <c r="BA53" i="25"/>
  <c r="AZ53" i="25"/>
  <c r="AY53" i="25"/>
  <c r="AX53" i="25"/>
  <c r="AW53" i="25"/>
  <c r="BA52" i="25"/>
  <c r="AZ52" i="25"/>
  <c r="AY52" i="25"/>
  <c r="AX52" i="25"/>
  <c r="AW52" i="25"/>
  <c r="AS52" i="24"/>
  <c r="BA52" i="24" s="1"/>
  <c r="AX51" i="25"/>
  <c r="AW51" i="25"/>
  <c r="BA51" i="25"/>
  <c r="AZ51" i="25"/>
  <c r="AY51" i="25"/>
  <c r="BA9" i="25"/>
  <c r="AZ9" i="25"/>
  <c r="AY9" i="25"/>
  <c r="AX9" i="25"/>
  <c r="AW9" i="25"/>
  <c r="AW14" i="25"/>
  <c r="BA14" i="25"/>
  <c r="AZ14" i="25"/>
  <c r="AY14" i="25"/>
  <c r="AX14" i="25"/>
  <c r="AW11" i="25"/>
  <c r="BA11" i="25"/>
  <c r="AZ11" i="25"/>
  <c r="AY11" i="25"/>
  <c r="AX11" i="25"/>
  <c r="BA8" i="25"/>
  <c r="AZ8" i="25"/>
  <c r="AY8" i="25"/>
  <c r="AX8" i="25"/>
  <c r="AW8" i="25"/>
  <c r="AZ10" i="25"/>
  <c r="AY10" i="25"/>
  <c r="AX10" i="25"/>
  <c r="AW10" i="25"/>
  <c r="BA10" i="25"/>
  <c r="BA50" i="25"/>
  <c r="AZ50" i="25"/>
  <c r="AY50" i="25"/>
  <c r="AX50" i="25"/>
  <c r="AW50" i="25"/>
  <c r="BA49" i="25"/>
  <c r="AZ49" i="25"/>
  <c r="AY49" i="25"/>
  <c r="AX49" i="25"/>
  <c r="AW49" i="25"/>
  <c r="AZ48" i="25"/>
  <c r="AX48" i="25"/>
  <c r="AW48" i="25"/>
  <c r="BA48" i="25"/>
  <c r="AY48" i="25"/>
  <c r="BA47" i="24"/>
  <c r="AZ47" i="24"/>
  <c r="AY47" i="24"/>
  <c r="AX47" i="24"/>
  <c r="AW47" i="24"/>
  <c r="AX46" i="25"/>
  <c r="AW46" i="25"/>
  <c r="BA46" i="25"/>
  <c r="AZ46" i="25"/>
  <c r="AY46" i="25"/>
  <c r="BA45" i="25"/>
  <c r="AZ45" i="25"/>
  <c r="AY45" i="25"/>
  <c r="AX45" i="25"/>
  <c r="AW45" i="25"/>
  <c r="BA44" i="25"/>
  <c r="AZ44" i="25"/>
  <c r="AY44" i="25"/>
  <c r="AX44" i="25"/>
  <c r="AW44" i="25"/>
  <c r="AX42" i="25"/>
  <c r="AW42" i="25"/>
  <c r="BA42" i="25"/>
  <c r="AZ42" i="25"/>
  <c r="AY42" i="25"/>
  <c r="AY39" i="25"/>
  <c r="AX39" i="25"/>
  <c r="AW39" i="25"/>
  <c r="BA39" i="25"/>
  <c r="AZ39" i="25"/>
  <c r="AW38" i="25"/>
  <c r="BA38" i="25"/>
  <c r="AZ38" i="25"/>
  <c r="AY38" i="25"/>
  <c r="AX38" i="25"/>
  <c r="BA37" i="25"/>
  <c r="AZ37" i="25"/>
  <c r="AY37" i="25"/>
  <c r="AX37" i="25"/>
  <c r="AW37" i="25"/>
  <c r="BA36" i="25"/>
  <c r="AY36" i="25"/>
  <c r="AZ36" i="25"/>
  <c r="AX36" i="25"/>
  <c r="AW36" i="25"/>
  <c r="BA35" i="25"/>
  <c r="AZ35" i="25"/>
  <c r="AY35" i="25"/>
  <c r="AX35" i="25"/>
  <c r="AW35" i="25"/>
  <c r="AX34" i="25"/>
  <c r="AW34" i="25"/>
  <c r="AZ34" i="25"/>
  <c r="AY34" i="25"/>
  <c r="BA34" i="25"/>
  <c r="BA32" i="25"/>
  <c r="AZ32" i="25"/>
  <c r="AY32" i="25"/>
  <c r="AX32" i="25"/>
  <c r="AW32" i="25"/>
  <c r="AZ30" i="25"/>
  <c r="AY30" i="25"/>
  <c r="AX30" i="25"/>
  <c r="AW30" i="25"/>
  <c r="BA30" i="25"/>
  <c r="BA28" i="25"/>
  <c r="AZ28" i="25"/>
  <c r="AY28" i="25"/>
  <c r="AX28" i="25"/>
  <c r="AW28" i="25"/>
  <c r="BA27" i="25"/>
  <c r="AZ27" i="25"/>
  <c r="AY27" i="25"/>
  <c r="AX27" i="25"/>
  <c r="AW27" i="25"/>
  <c r="AY25" i="25"/>
  <c r="AX25" i="25"/>
  <c r="AW25" i="25"/>
  <c r="BA25" i="25"/>
  <c r="AZ25" i="25"/>
  <c r="BA24" i="25"/>
  <c r="AZ24" i="25"/>
  <c r="AY24" i="25"/>
  <c r="AX24" i="25"/>
  <c r="AW24" i="25"/>
  <c r="BA23" i="25"/>
  <c r="AZ23" i="25"/>
  <c r="AY23" i="25"/>
  <c r="AX23" i="25"/>
  <c r="AW23" i="25"/>
  <c r="AW20" i="25"/>
  <c r="BA20" i="25"/>
  <c r="AZ20" i="25"/>
  <c r="AY20" i="25"/>
  <c r="AX20" i="25"/>
  <c r="AY17" i="25"/>
  <c r="AX17" i="25"/>
  <c r="AW17" i="25"/>
  <c r="BA17" i="25"/>
  <c r="AZ17" i="25"/>
  <c r="AY91" i="25"/>
  <c r="AX91" i="25"/>
  <c r="AW91" i="25"/>
  <c r="BB91" i="25" s="1"/>
  <c r="BA91" i="25"/>
  <c r="AZ91" i="25"/>
  <c r="BA15" i="25"/>
  <c r="AZ15" i="25"/>
  <c r="AY15" i="25"/>
  <c r="AX15" i="25"/>
  <c r="AW15" i="25"/>
  <c r="BA13" i="25"/>
  <c r="AZ13" i="25"/>
  <c r="AY13" i="25"/>
  <c r="AX13" i="25"/>
  <c r="AW13" i="25"/>
  <c r="BA12" i="25"/>
  <c r="AZ12" i="25"/>
  <c r="AY12" i="25"/>
  <c r="AX12" i="25"/>
  <c r="AW12" i="25"/>
  <c r="AY75" i="25"/>
  <c r="AW75" i="25"/>
  <c r="BA75" i="25"/>
  <c r="AZ75" i="25"/>
  <c r="AX75" i="25"/>
  <c r="BA81" i="25"/>
  <c r="AZ81" i="25"/>
  <c r="AY81" i="25"/>
  <c r="AX81" i="25"/>
  <c r="AW81" i="25"/>
  <c r="AX7" i="25"/>
  <c r="BA7" i="25"/>
  <c r="AY7" i="25"/>
  <c r="AW7" i="25"/>
  <c r="AZ7" i="25"/>
  <c r="AX99" i="25"/>
  <c r="AW99" i="25"/>
  <c r="BA99" i="25"/>
  <c r="AZ99" i="25"/>
  <c r="AY99" i="25"/>
  <c r="AW98" i="25"/>
  <c r="AY98" i="25"/>
  <c r="AX98" i="25"/>
  <c r="BA98" i="25"/>
  <c r="AZ98" i="25"/>
  <c r="BA96" i="25"/>
  <c r="AZ96" i="25"/>
  <c r="AY96" i="25"/>
  <c r="AX96" i="25"/>
  <c r="AW96" i="25"/>
  <c r="BB96" i="25" s="1"/>
  <c r="AY95" i="25"/>
  <c r="AX95" i="25"/>
  <c r="BA95" i="25"/>
  <c r="AZ95" i="25"/>
  <c r="AW95" i="25"/>
  <c r="AY97" i="25"/>
  <c r="AX97" i="25"/>
  <c r="AW97" i="25"/>
  <c r="BB97" i="25" s="1"/>
  <c r="BA97" i="25"/>
  <c r="AZ97" i="25"/>
  <c r="AY40" i="24"/>
  <c r="BA40" i="24"/>
  <c r="AX40" i="24"/>
  <c r="AW40" i="24"/>
  <c r="AZ40" i="24"/>
  <c r="AX31" i="24"/>
  <c r="AW31" i="24"/>
  <c r="BA31" i="24"/>
  <c r="AY31" i="24"/>
  <c r="AZ31" i="24"/>
  <c r="AW28" i="24"/>
  <c r="BA28" i="24"/>
  <c r="AY28" i="24"/>
  <c r="AX28" i="24"/>
  <c r="AZ28" i="24"/>
  <c r="AY22" i="24"/>
  <c r="BA22" i="24"/>
  <c r="AZ22" i="24"/>
  <c r="AX22" i="24"/>
  <c r="AW22" i="24"/>
  <c r="AW21" i="24"/>
  <c r="BA21" i="24"/>
  <c r="AZ21" i="24"/>
  <c r="AX21" i="24"/>
  <c r="AY21" i="24"/>
  <c r="AW19" i="24"/>
  <c r="AY19" i="24"/>
  <c r="AX19" i="24"/>
  <c r="BA19" i="24"/>
  <c r="AZ19" i="24"/>
  <c r="AW13" i="24"/>
  <c r="AY13" i="24"/>
  <c r="AX13" i="24"/>
  <c r="BA13" i="24"/>
  <c r="AZ13" i="24"/>
  <c r="AZ14" i="24"/>
  <c r="AX14" i="24"/>
  <c r="BA14" i="24"/>
  <c r="AY14" i="24"/>
  <c r="AW14" i="24"/>
  <c r="AZ6" i="24"/>
  <c r="AY6" i="24"/>
  <c r="AX6" i="24"/>
  <c r="BA6" i="24"/>
  <c r="AW6" i="24"/>
  <c r="AW90" i="24"/>
  <c r="BA90" i="24"/>
  <c r="AZ90" i="24"/>
  <c r="AY90" i="24"/>
  <c r="AX90" i="24"/>
  <c r="BA89" i="24"/>
  <c r="AW89" i="24"/>
  <c r="AZ89" i="24"/>
  <c r="AY89" i="24"/>
  <c r="AX89" i="24"/>
  <c r="AY88" i="24"/>
  <c r="BA88" i="24"/>
  <c r="AZ88" i="24"/>
  <c r="AX88" i="24"/>
  <c r="AW88" i="24"/>
  <c r="AW87" i="24"/>
  <c r="AZ87" i="24"/>
  <c r="AX87" i="24"/>
  <c r="BA87" i="24"/>
  <c r="AY87" i="24"/>
  <c r="AW72" i="24"/>
  <c r="BA72" i="24"/>
  <c r="AZ72" i="24"/>
  <c r="AY72" i="24"/>
  <c r="AX72" i="24"/>
  <c r="AX58" i="24"/>
  <c r="BA58" i="24"/>
  <c r="AY58" i="24"/>
  <c r="AW58" i="24"/>
  <c r="AZ58" i="24"/>
  <c r="BA86" i="24"/>
  <c r="AZ86" i="24"/>
  <c r="AY86" i="24"/>
  <c r="AX86" i="24"/>
  <c r="AW86" i="24"/>
  <c r="BA73" i="24"/>
  <c r="AX73" i="24"/>
  <c r="AZ73" i="24"/>
  <c r="AW73" i="24"/>
  <c r="AY73" i="24"/>
  <c r="AX75" i="24"/>
  <c r="AW75" i="24"/>
  <c r="BA75" i="24"/>
  <c r="AZ75" i="24"/>
  <c r="AY75" i="24"/>
  <c r="BA76" i="24"/>
  <c r="AY76" i="24"/>
  <c r="AX76" i="24"/>
  <c r="AZ76" i="24"/>
  <c r="AW76" i="24"/>
  <c r="AZ77" i="24"/>
  <c r="AY77" i="24"/>
  <c r="AX77" i="24"/>
  <c r="AW77" i="24"/>
  <c r="BA77" i="24"/>
  <c r="AX79" i="24"/>
  <c r="BA79" i="24"/>
  <c r="AW79" i="24"/>
  <c r="AY79" i="24"/>
  <c r="AX71" i="24"/>
  <c r="AW71" i="24"/>
  <c r="BA71" i="24"/>
  <c r="AZ71" i="24"/>
  <c r="AY71" i="24"/>
  <c r="AZ7" i="24"/>
  <c r="AY7" i="24"/>
  <c r="AW7" i="24"/>
  <c r="BA7" i="24"/>
  <c r="AX7" i="24"/>
  <c r="AW70" i="24"/>
  <c r="BA70" i="24"/>
  <c r="AZ70" i="24"/>
  <c r="AX70" i="24"/>
  <c r="AY70" i="24"/>
  <c r="BA69" i="24"/>
  <c r="AZ69" i="24"/>
  <c r="AX69" i="24"/>
  <c r="AW69" i="24"/>
  <c r="AY69" i="24"/>
  <c r="AX67" i="24"/>
  <c r="AW67" i="24"/>
  <c r="BA67" i="24"/>
  <c r="AZ67" i="24"/>
  <c r="AY67" i="24"/>
  <c r="AX66" i="24"/>
  <c r="AW66" i="24"/>
  <c r="AZ66" i="24"/>
  <c r="BA66" i="24"/>
  <c r="AY66" i="24"/>
  <c r="BA88" i="23"/>
  <c r="AZ88" i="23"/>
  <c r="AY88" i="23"/>
  <c r="AX88" i="23"/>
  <c r="AW88" i="23"/>
  <c r="BB88" i="23" s="1"/>
  <c r="AZ11" i="24"/>
  <c r="AY11" i="24"/>
  <c r="AX11" i="24"/>
  <c r="AW11" i="24"/>
  <c r="BA11" i="24"/>
  <c r="AZ8" i="24"/>
  <c r="AY8" i="24"/>
  <c r="AX8" i="24"/>
  <c r="AW8" i="24"/>
  <c r="BA8" i="24"/>
  <c r="AX10" i="24"/>
  <c r="AW10" i="24"/>
  <c r="BA10" i="24"/>
  <c r="AZ10" i="24"/>
  <c r="AY10" i="24"/>
  <c r="BA50" i="24"/>
  <c r="AZ50" i="24"/>
  <c r="AY50" i="24"/>
  <c r="AX50" i="24"/>
  <c r="AW50" i="24"/>
  <c r="AY46" i="24"/>
  <c r="AX46" i="24"/>
  <c r="AW46" i="24"/>
  <c r="BA46" i="24"/>
  <c r="AZ46" i="24"/>
  <c r="BA45" i="24"/>
  <c r="AZ45" i="24"/>
  <c r="AY45" i="24"/>
  <c r="AX45" i="24"/>
  <c r="AW45" i="24"/>
  <c r="AS43" i="23"/>
  <c r="AW43" i="23" s="1"/>
  <c r="AW43" i="24"/>
  <c r="BA43" i="24"/>
  <c r="AZ43" i="24"/>
  <c r="AY43" i="24"/>
  <c r="AX43" i="24"/>
  <c r="AS39" i="23"/>
  <c r="AZ39" i="23" s="1"/>
  <c r="AX35" i="24"/>
  <c r="AW35" i="24"/>
  <c r="BA35" i="24"/>
  <c r="AZ35" i="24"/>
  <c r="AY35" i="24"/>
  <c r="AX34" i="24"/>
  <c r="AW34" i="24"/>
  <c r="BA34" i="24"/>
  <c r="AZ34" i="24"/>
  <c r="AY34" i="24"/>
  <c r="AS34" i="23"/>
  <c r="AX34" i="23" s="1"/>
  <c r="BA32" i="24"/>
  <c r="AZ32" i="24"/>
  <c r="AY32" i="24"/>
  <c r="AX32" i="24"/>
  <c r="AW32" i="24"/>
  <c r="AX30" i="24"/>
  <c r="AW30" i="24"/>
  <c r="BA30" i="24"/>
  <c r="AZ30" i="24"/>
  <c r="AY30" i="24"/>
  <c r="AZ27" i="24"/>
  <c r="AY27" i="24"/>
  <c r="AX27" i="24"/>
  <c r="AW27" i="24"/>
  <c r="BA27" i="24"/>
  <c r="AX26" i="24"/>
  <c r="AW26" i="24"/>
  <c r="BA26" i="24"/>
  <c r="AZ26" i="24"/>
  <c r="AY26" i="24"/>
  <c r="BA25" i="24"/>
  <c r="AZ25" i="24"/>
  <c r="AY25" i="24"/>
  <c r="AX25" i="24"/>
  <c r="AW25" i="24"/>
  <c r="BA24" i="24"/>
  <c r="AZ24" i="24"/>
  <c r="AY24" i="24"/>
  <c r="AX24" i="24"/>
  <c r="AW24" i="24"/>
  <c r="AZ23" i="24"/>
  <c r="AY23" i="24"/>
  <c r="AX23" i="24"/>
  <c r="AW23" i="24"/>
  <c r="BA23" i="24"/>
  <c r="BA20" i="24"/>
  <c r="AZ20" i="24"/>
  <c r="AY20" i="24"/>
  <c r="AX20" i="24"/>
  <c r="AW20" i="24"/>
  <c r="AX18" i="24"/>
  <c r="AW18" i="24"/>
  <c r="BA18" i="24"/>
  <c r="AZ18" i="24"/>
  <c r="AY18" i="24"/>
  <c r="BA17" i="24"/>
  <c r="AZ17" i="24"/>
  <c r="AY17" i="24"/>
  <c r="AX17" i="24"/>
  <c r="AW17" i="24"/>
  <c r="AX12" i="24"/>
  <c r="AW12" i="24"/>
  <c r="BA12" i="24"/>
  <c r="AZ12" i="24"/>
  <c r="AY12" i="24"/>
  <c r="BA9" i="24"/>
  <c r="AZ9" i="24"/>
  <c r="AY9" i="24"/>
  <c r="AX9" i="24"/>
  <c r="AW9" i="24"/>
  <c r="AW52" i="24"/>
  <c r="BA51" i="24"/>
  <c r="AZ51" i="24"/>
  <c r="AY51" i="24"/>
  <c r="AX51" i="24"/>
  <c r="AW51" i="24"/>
  <c r="BA99" i="24"/>
  <c r="AX99" i="24"/>
  <c r="AW99" i="24"/>
  <c r="AZ99" i="24"/>
  <c r="AY99" i="24"/>
  <c r="BA96" i="24"/>
  <c r="AY96" i="24"/>
  <c r="AZ96" i="24"/>
  <c r="AX96" i="24"/>
  <c r="AW96" i="24"/>
  <c r="AZ98" i="24"/>
  <c r="BA98" i="24"/>
  <c r="AY98" i="24"/>
  <c r="AW98" i="24"/>
  <c r="AX98" i="24"/>
  <c r="AX95" i="24"/>
  <c r="BA95" i="24"/>
  <c r="AY95" i="24"/>
  <c r="AW95" i="24"/>
  <c r="AZ95" i="24"/>
  <c r="AX97" i="24"/>
  <c r="AZ97" i="24"/>
  <c r="AW97" i="24"/>
  <c r="BA97" i="24"/>
  <c r="AY97" i="24"/>
  <c r="BA91" i="24"/>
  <c r="AZ91" i="24"/>
  <c r="AY91" i="24"/>
  <c r="AX91" i="24"/>
  <c r="AW91" i="24"/>
  <c r="BB91" i="24" s="1"/>
  <c r="AY15" i="24"/>
  <c r="AX15" i="24"/>
  <c r="AW15" i="24"/>
  <c r="BA15" i="24"/>
  <c r="AZ15" i="24"/>
  <c r="BA61" i="24"/>
  <c r="AY61" i="24"/>
  <c r="AX61" i="24"/>
  <c r="AW61" i="24"/>
  <c r="AZ61" i="24"/>
  <c r="BA90" i="23"/>
  <c r="AZ90" i="23"/>
  <c r="AY90" i="23"/>
  <c r="AX90" i="23"/>
  <c r="AW90" i="23"/>
  <c r="AY89" i="23"/>
  <c r="AX89" i="23"/>
  <c r="BA89" i="23"/>
  <c r="AW89" i="23"/>
  <c r="AZ89" i="23"/>
  <c r="AZ87" i="23"/>
  <c r="AY87" i="23"/>
  <c r="AX87" i="23"/>
  <c r="AW87" i="23"/>
  <c r="BA87" i="23"/>
  <c r="BA76" i="23"/>
  <c r="AZ76" i="23"/>
  <c r="AY76" i="23"/>
  <c r="AX76" i="23"/>
  <c r="AW76" i="23"/>
  <c r="AX67" i="23"/>
  <c r="AW67" i="23"/>
  <c r="BA67" i="23"/>
  <c r="AZ67" i="23"/>
  <c r="AY67" i="23"/>
  <c r="AX31" i="23"/>
  <c r="AW31" i="23"/>
  <c r="BA31" i="23"/>
  <c r="AZ31" i="23"/>
  <c r="AY31" i="23"/>
  <c r="AX28" i="23"/>
  <c r="BA28" i="23"/>
  <c r="AZ28" i="23"/>
  <c r="AY28" i="23"/>
  <c r="AW28" i="23"/>
  <c r="AW21" i="23"/>
  <c r="AZ21" i="23"/>
  <c r="AY21" i="23"/>
  <c r="AX21" i="23"/>
  <c r="BA21" i="23"/>
  <c r="AY22" i="23"/>
  <c r="BA22" i="23"/>
  <c r="AX22" i="23"/>
  <c r="AW22" i="23"/>
  <c r="AZ22" i="23"/>
  <c r="BA19" i="23"/>
  <c r="AZ19" i="23"/>
  <c r="AY19" i="23"/>
  <c r="AX19" i="23"/>
  <c r="AW19" i="23"/>
  <c r="AY17" i="23"/>
  <c r="AX17" i="23"/>
  <c r="AW17" i="23"/>
  <c r="BA17" i="23"/>
  <c r="AZ17" i="23"/>
  <c r="AY13" i="23"/>
  <c r="AX13" i="23"/>
  <c r="AW13" i="23"/>
  <c r="AZ13" i="23"/>
  <c r="BA13" i="23"/>
  <c r="BA14" i="23"/>
  <c r="AZ14" i="23"/>
  <c r="AY14" i="23"/>
  <c r="AX14" i="23"/>
  <c r="AW14" i="23"/>
  <c r="AZ75" i="23"/>
  <c r="AY75" i="23"/>
  <c r="AX75" i="23"/>
  <c r="AW75" i="23"/>
  <c r="BA75" i="23"/>
  <c r="BA7" i="23"/>
  <c r="AZ7" i="23"/>
  <c r="AY7" i="23"/>
  <c r="AX7" i="23"/>
  <c r="AW7" i="23"/>
  <c r="AY79" i="23"/>
  <c r="AX79" i="23"/>
  <c r="AW79" i="23"/>
  <c r="BA79" i="23"/>
  <c r="AZ79" i="23"/>
  <c r="BA77" i="23"/>
  <c r="AZ77" i="23"/>
  <c r="AY77" i="23"/>
  <c r="AX77" i="23"/>
  <c r="AW77" i="23"/>
  <c r="BA71" i="23"/>
  <c r="AZ71" i="23"/>
  <c r="AX71" i="23"/>
  <c r="AW71" i="23"/>
  <c r="AY71" i="23"/>
  <c r="AX70" i="23"/>
  <c r="BA70" i="23"/>
  <c r="AW70" i="23"/>
  <c r="AZ70" i="23"/>
  <c r="AY70" i="23"/>
  <c r="BA69" i="23"/>
  <c r="AZ69" i="23"/>
  <c r="AX69" i="23"/>
  <c r="AW69" i="23"/>
  <c r="AY69" i="23"/>
  <c r="AZ51" i="23"/>
  <c r="AY51" i="23"/>
  <c r="AX51" i="23"/>
  <c r="AW51" i="23"/>
  <c r="BA51" i="23"/>
  <c r="BA86" i="23"/>
  <c r="AZ86" i="23"/>
  <c r="AX86" i="23"/>
  <c r="AW86" i="23"/>
  <c r="AY86" i="23"/>
  <c r="BA9" i="23"/>
  <c r="AZ9" i="23"/>
  <c r="AY9" i="23"/>
  <c r="AX9" i="23"/>
  <c r="AW9" i="23"/>
  <c r="BA11" i="23"/>
  <c r="AZ11" i="23"/>
  <c r="AY11" i="23"/>
  <c r="AX11" i="23"/>
  <c r="AW11" i="23"/>
  <c r="AY10" i="23"/>
  <c r="AX10" i="23"/>
  <c r="AW10" i="23"/>
  <c r="BA10" i="23"/>
  <c r="AZ10" i="23"/>
  <c r="BA8" i="23"/>
  <c r="AZ8" i="23"/>
  <c r="AY8" i="23"/>
  <c r="AX8" i="23"/>
  <c r="AW8" i="23"/>
  <c r="AY6" i="23"/>
  <c r="AX6" i="23"/>
  <c r="AW6" i="23"/>
  <c r="BA6" i="23"/>
  <c r="AZ6" i="23"/>
  <c r="AY50" i="23"/>
  <c r="AX50" i="23"/>
  <c r="AW50" i="23"/>
  <c r="BA50" i="23"/>
  <c r="AZ50" i="23"/>
  <c r="AW49" i="23"/>
  <c r="BA49" i="23"/>
  <c r="AZ49" i="23"/>
  <c r="AY49" i="23"/>
  <c r="AX49" i="23"/>
  <c r="AY47" i="22"/>
  <c r="AX47" i="22"/>
  <c r="AW47" i="22"/>
  <c r="BA47" i="22"/>
  <c r="AZ47" i="22"/>
  <c r="BA44" i="23"/>
  <c r="AZ44" i="23"/>
  <c r="AY44" i="23"/>
  <c r="AX44" i="23"/>
  <c r="AW44" i="23"/>
  <c r="AZ42" i="23"/>
  <c r="AY42" i="23"/>
  <c r="AX42" i="23"/>
  <c r="AW42" i="23"/>
  <c r="BA42" i="23"/>
  <c r="AY39" i="23"/>
  <c r="AX39" i="23"/>
  <c r="AW39" i="23"/>
  <c r="BA39" i="23"/>
  <c r="AX38" i="23"/>
  <c r="AW38" i="23"/>
  <c r="BA38" i="23"/>
  <c r="AZ38" i="23"/>
  <c r="AY38" i="23"/>
  <c r="AX37" i="23"/>
  <c r="BA37" i="23"/>
  <c r="AZ37" i="23"/>
  <c r="AW37" i="23"/>
  <c r="AY37" i="23"/>
  <c r="AX36" i="23"/>
  <c r="AW36" i="23"/>
  <c r="BA36" i="23"/>
  <c r="AZ36" i="23"/>
  <c r="AY36" i="23"/>
  <c r="AZ34" i="23"/>
  <c r="AY34" i="23"/>
  <c r="AW32" i="23"/>
  <c r="BA32" i="23"/>
  <c r="AZ32" i="23"/>
  <c r="AY32" i="23"/>
  <c r="AX32" i="23"/>
  <c r="AW30" i="23"/>
  <c r="BA30" i="23"/>
  <c r="AZ30" i="23"/>
  <c r="AY30" i="23"/>
  <c r="AX30" i="23"/>
  <c r="AW27" i="23"/>
  <c r="BA27" i="23"/>
  <c r="AZ27" i="23"/>
  <c r="AY27" i="23"/>
  <c r="AX27" i="23"/>
  <c r="BA26" i="23"/>
  <c r="AZ26" i="23"/>
  <c r="AY26" i="23"/>
  <c r="AX26" i="23"/>
  <c r="AW26" i="23"/>
  <c r="BA25" i="23"/>
  <c r="AZ25" i="23"/>
  <c r="AY25" i="23"/>
  <c r="AX25" i="23"/>
  <c r="AW25" i="23"/>
  <c r="AY24" i="23"/>
  <c r="AX24" i="23"/>
  <c r="AW24" i="23"/>
  <c r="BA24" i="23"/>
  <c r="AZ24" i="23"/>
  <c r="AZ23" i="23"/>
  <c r="AW23" i="23"/>
  <c r="BA23" i="23"/>
  <c r="AY23" i="23"/>
  <c r="AX23" i="23"/>
  <c r="AX20" i="23"/>
  <c r="AW20" i="23"/>
  <c r="AZ20" i="23"/>
  <c r="AY20" i="23"/>
  <c r="BA20" i="23"/>
  <c r="AW18" i="23"/>
  <c r="BA18" i="23"/>
  <c r="AZ18" i="23"/>
  <c r="AY18" i="23"/>
  <c r="AX18" i="23"/>
  <c r="AY91" i="23"/>
  <c r="BA91" i="23"/>
  <c r="AX91" i="23"/>
  <c r="AW91" i="23"/>
  <c r="AZ91" i="23"/>
  <c r="BA12" i="23"/>
  <c r="AZ12" i="23"/>
  <c r="AY12" i="23"/>
  <c r="AX12" i="23"/>
  <c r="AW12" i="23"/>
  <c r="BA15" i="23"/>
  <c r="AZ15" i="23"/>
  <c r="AY15" i="23"/>
  <c r="AX15" i="23"/>
  <c r="AW15" i="23"/>
  <c r="BA90" i="22"/>
  <c r="AZ90" i="22"/>
  <c r="AY90" i="22"/>
  <c r="AX90" i="22"/>
  <c r="AW90" i="22"/>
  <c r="BB90" i="22" s="1"/>
  <c r="AZ95" i="23"/>
  <c r="AX95" i="23"/>
  <c r="AW95" i="23"/>
  <c r="BA95" i="23"/>
  <c r="AY95" i="23"/>
  <c r="AW96" i="23"/>
  <c r="BA96" i="23"/>
  <c r="AX96" i="23"/>
  <c r="AZ96" i="23"/>
  <c r="AY96" i="23"/>
  <c r="AY97" i="23"/>
  <c r="AX97" i="23"/>
  <c r="BA97" i="23"/>
  <c r="AW97" i="23"/>
  <c r="BB97" i="23" s="1"/>
  <c r="AZ97" i="23"/>
  <c r="BA99" i="23"/>
  <c r="AY99" i="23"/>
  <c r="AX99" i="23"/>
  <c r="AW99" i="23"/>
  <c r="AZ99" i="23"/>
  <c r="BA89" i="22"/>
  <c r="AZ89" i="22"/>
  <c r="AY89" i="22"/>
  <c r="AX89" i="22"/>
  <c r="AW89" i="22"/>
  <c r="BB89" i="22" s="1"/>
  <c r="BA88" i="22"/>
  <c r="AZ88" i="22"/>
  <c r="AY88" i="22"/>
  <c r="AX88" i="22"/>
  <c r="AW88" i="22"/>
  <c r="BB88" i="22" s="1"/>
  <c r="AZ87" i="22"/>
  <c r="AY87" i="22"/>
  <c r="AX87" i="22"/>
  <c r="AW87" i="22"/>
  <c r="BA87" i="22"/>
  <c r="AZ85" i="22"/>
  <c r="AY85" i="22"/>
  <c r="AX85" i="22"/>
  <c r="AW85" i="22"/>
  <c r="BA85" i="22"/>
  <c r="BA72" i="22"/>
  <c r="AZ72" i="22"/>
  <c r="AY72" i="22"/>
  <c r="AX72" i="22"/>
  <c r="AW72" i="22"/>
  <c r="AX86" i="22"/>
  <c r="AW86" i="22"/>
  <c r="BA86" i="22"/>
  <c r="AZ86" i="22"/>
  <c r="AY86" i="22"/>
  <c r="AS41" i="21"/>
  <c r="AZ41" i="21" s="1"/>
  <c r="AZ41" i="22"/>
  <c r="AW41" i="22"/>
  <c r="BA41" i="22"/>
  <c r="AX41" i="22"/>
  <c r="AY41" i="22"/>
  <c r="AZ22" i="22"/>
  <c r="AY22" i="22"/>
  <c r="BA22" i="22"/>
  <c r="AX22" i="22"/>
  <c r="AW22" i="22"/>
  <c r="BA21" i="22"/>
  <c r="AW21" i="22"/>
  <c r="AZ21" i="22"/>
  <c r="AY21" i="22"/>
  <c r="AX21" i="22"/>
  <c r="AX18" i="22"/>
  <c r="AZ18" i="22"/>
  <c r="AW18" i="22"/>
  <c r="BA18" i="22"/>
  <c r="AY18" i="22"/>
  <c r="AZ19" i="22"/>
  <c r="BA19" i="22"/>
  <c r="AY19" i="22"/>
  <c r="AX19" i="22"/>
  <c r="AW19" i="22"/>
  <c r="AW17" i="22"/>
  <c r="BA17" i="22"/>
  <c r="AZ17" i="22"/>
  <c r="AX17" i="22"/>
  <c r="AY17" i="22"/>
  <c r="AZ13" i="22"/>
  <c r="BA13" i="22"/>
  <c r="AY13" i="22"/>
  <c r="AX13" i="22"/>
  <c r="AW13" i="22"/>
  <c r="AW9" i="22"/>
  <c r="AY9" i="22"/>
  <c r="AZ9" i="22"/>
  <c r="AX9" i="22"/>
  <c r="BA9" i="22"/>
  <c r="AW75" i="22"/>
  <c r="BA75" i="22"/>
  <c r="AZ75" i="22"/>
  <c r="AY75" i="22"/>
  <c r="AX75" i="22"/>
  <c r="AX7" i="22"/>
  <c r="AW7" i="22"/>
  <c r="AZ7" i="22"/>
  <c r="BA7" i="22"/>
  <c r="AY7" i="22"/>
  <c r="AX76" i="22"/>
  <c r="AW76" i="22"/>
  <c r="BA76" i="22"/>
  <c r="AZ76" i="22"/>
  <c r="AY76" i="22"/>
  <c r="AX79" i="22"/>
  <c r="AW79" i="22"/>
  <c r="BA79" i="22"/>
  <c r="AZ79" i="22"/>
  <c r="AY79" i="22"/>
  <c r="BA71" i="22"/>
  <c r="AZ71" i="22"/>
  <c r="AX71" i="22"/>
  <c r="AW71" i="22"/>
  <c r="AY71" i="22"/>
  <c r="AX10" i="22"/>
  <c r="AW10" i="22"/>
  <c r="BA10" i="22"/>
  <c r="AZ10" i="22"/>
  <c r="AY10" i="22"/>
  <c r="AZ70" i="22"/>
  <c r="AX70" i="22"/>
  <c r="AW70" i="22"/>
  <c r="BA70" i="22"/>
  <c r="AY70" i="22"/>
  <c r="BA68" i="22"/>
  <c r="AZ68" i="22"/>
  <c r="AX68" i="22"/>
  <c r="AW68" i="22"/>
  <c r="AY68" i="22"/>
  <c r="BA67" i="22"/>
  <c r="AZ67" i="22"/>
  <c r="AX67" i="22"/>
  <c r="AW67" i="22"/>
  <c r="AY67" i="22"/>
  <c r="BA66" i="22"/>
  <c r="AZ66" i="22"/>
  <c r="AX66" i="22"/>
  <c r="AW66" i="22"/>
  <c r="AY66" i="22"/>
  <c r="AX12" i="22"/>
  <c r="AW12" i="22"/>
  <c r="BA12" i="22"/>
  <c r="AZ12" i="22"/>
  <c r="AY12" i="22"/>
  <c r="AZ14" i="22"/>
  <c r="AY14" i="22"/>
  <c r="AX14" i="22"/>
  <c r="AW14" i="22"/>
  <c r="BA14" i="22"/>
  <c r="BA11" i="22"/>
  <c r="AZ11" i="22"/>
  <c r="AY11" i="22"/>
  <c r="AX11" i="22"/>
  <c r="AW11" i="22"/>
  <c r="BA8" i="22"/>
  <c r="AZ8" i="22"/>
  <c r="AY8" i="22"/>
  <c r="AX8" i="22"/>
  <c r="AW8" i="22"/>
  <c r="AZ6" i="22"/>
  <c r="AY6" i="22"/>
  <c r="AX6" i="22"/>
  <c r="AW6" i="22"/>
  <c r="BA6" i="22"/>
  <c r="BA49" i="22"/>
  <c r="AZ49" i="22"/>
  <c r="AY49" i="22"/>
  <c r="AX49" i="22"/>
  <c r="AW49" i="22"/>
  <c r="AY48" i="22"/>
  <c r="AX48" i="22"/>
  <c r="AW48" i="22"/>
  <c r="BA48" i="22"/>
  <c r="AZ48" i="22"/>
  <c r="BA46" i="22"/>
  <c r="AZ46" i="22"/>
  <c r="AY46" i="22"/>
  <c r="AX46" i="22"/>
  <c r="AW46" i="22"/>
  <c r="BA45" i="22"/>
  <c r="AZ45" i="22"/>
  <c r="AX45" i="22"/>
  <c r="AW45" i="22"/>
  <c r="AY45" i="22"/>
  <c r="AY44" i="22"/>
  <c r="AW44" i="22"/>
  <c r="AX44" i="22"/>
  <c r="BA44" i="22"/>
  <c r="AZ44" i="22"/>
  <c r="AW43" i="22"/>
  <c r="AZ43" i="22"/>
  <c r="AX43" i="22"/>
  <c r="BA43" i="22"/>
  <c r="AY43" i="22"/>
  <c r="BA42" i="22"/>
  <c r="AZ42" i="22"/>
  <c r="AY42" i="22"/>
  <c r="AX42" i="22"/>
  <c r="AW42" i="22"/>
  <c r="AS38" i="22"/>
  <c r="AS34" i="21"/>
  <c r="AY34" i="21" s="1"/>
  <c r="BA20" i="22"/>
  <c r="AZ20" i="22"/>
  <c r="AY20" i="22"/>
  <c r="AX20" i="22"/>
  <c r="AW20" i="22"/>
  <c r="BA58" i="22"/>
  <c r="AZ58" i="22"/>
  <c r="AY58" i="22"/>
  <c r="AX58" i="22"/>
  <c r="AW58" i="22"/>
  <c r="AZ53" i="22"/>
  <c r="AY53" i="22"/>
  <c r="AX53" i="22"/>
  <c r="AW53" i="22"/>
  <c r="BA53" i="22"/>
  <c r="BA52" i="22"/>
  <c r="AZ52" i="22"/>
  <c r="AY52" i="22"/>
  <c r="AX52" i="22"/>
  <c r="AW52" i="22"/>
  <c r="BA51" i="22"/>
  <c r="AZ51" i="22"/>
  <c r="AY51" i="22"/>
  <c r="AX51" i="22"/>
  <c r="AW51" i="22"/>
  <c r="BA50" i="22"/>
  <c r="AZ50" i="22"/>
  <c r="AY50" i="22"/>
  <c r="AX50" i="22"/>
  <c r="AW50" i="22"/>
  <c r="BA15" i="22"/>
  <c r="AZ15" i="22"/>
  <c r="AY15" i="22"/>
  <c r="AX15" i="22"/>
  <c r="AW15" i="22"/>
  <c r="AW91" i="22"/>
  <c r="BA91" i="22"/>
  <c r="AZ91" i="22"/>
  <c r="AY91" i="22"/>
  <c r="AX91" i="22"/>
  <c r="BA99" i="22"/>
  <c r="AY99" i="22"/>
  <c r="AX99" i="22"/>
  <c r="AZ99" i="22"/>
  <c r="AW99" i="22"/>
  <c r="BB99" i="22" s="1"/>
  <c r="BA98" i="22"/>
  <c r="AZ98" i="22"/>
  <c r="AY98" i="22"/>
  <c r="AX98" i="22"/>
  <c r="AW98" i="22"/>
  <c r="AY96" i="22"/>
  <c r="AX96" i="22"/>
  <c r="AW96" i="22"/>
  <c r="BB96" i="22" s="1"/>
  <c r="AZ96" i="22"/>
  <c r="BA96" i="22"/>
  <c r="AW95" i="22"/>
  <c r="AY95" i="22"/>
  <c r="AX95" i="22"/>
  <c r="BA95" i="22"/>
  <c r="AZ95" i="22"/>
  <c r="BA97" i="22"/>
  <c r="AZ97" i="22"/>
  <c r="AY97" i="22"/>
  <c r="AX97" i="22"/>
  <c r="AW97" i="22"/>
  <c r="AY47" i="21"/>
  <c r="AX47" i="21"/>
  <c r="AW47" i="21"/>
  <c r="BA47" i="21"/>
  <c r="AZ47" i="21"/>
  <c r="AY62" i="22"/>
  <c r="AX62" i="22"/>
  <c r="AW62" i="22"/>
  <c r="BA62" i="22"/>
  <c r="AZ62" i="22"/>
  <c r="BA90" i="21"/>
  <c r="AZ90" i="21"/>
  <c r="AY90" i="21"/>
  <c r="AX90" i="21"/>
  <c r="AW90" i="21"/>
  <c r="AZ89" i="21"/>
  <c r="AY89" i="21"/>
  <c r="AX89" i="21"/>
  <c r="AW89" i="21"/>
  <c r="BA89" i="21"/>
  <c r="BA88" i="21"/>
  <c r="AZ88" i="21"/>
  <c r="AY88" i="21"/>
  <c r="AX88" i="21"/>
  <c r="AW88" i="21"/>
  <c r="BB88" i="21" s="1"/>
  <c r="AX87" i="21"/>
  <c r="AW87" i="21"/>
  <c r="BA87" i="21"/>
  <c r="AZ87" i="21"/>
  <c r="AY87" i="21"/>
  <c r="AW85" i="21"/>
  <c r="AX85" i="21"/>
  <c r="BA85" i="21"/>
  <c r="AZ85" i="21"/>
  <c r="AY85" i="21"/>
  <c r="AZ72" i="21"/>
  <c r="AY72" i="21"/>
  <c r="AX72" i="21"/>
  <c r="AW72" i="21"/>
  <c r="BA72" i="21"/>
  <c r="AW86" i="21"/>
  <c r="BA86" i="21"/>
  <c r="AZ86" i="21"/>
  <c r="AY86" i="21"/>
  <c r="AX86" i="21"/>
  <c r="AX73" i="21"/>
  <c r="AW73" i="21"/>
  <c r="AZ73" i="21"/>
  <c r="BA73" i="21"/>
  <c r="AY73" i="21"/>
  <c r="BA62" i="21"/>
  <c r="AZ62" i="21"/>
  <c r="AY62" i="21"/>
  <c r="AX62" i="21"/>
  <c r="AW62" i="21"/>
  <c r="BA61" i="21"/>
  <c r="AX61" i="21"/>
  <c r="AZ61" i="21"/>
  <c r="AY61" i="21"/>
  <c r="AW61" i="21"/>
  <c r="AW63" i="21"/>
  <c r="BA63" i="21"/>
  <c r="AZ63" i="21"/>
  <c r="AY63" i="21"/>
  <c r="AX63" i="21"/>
  <c r="BA51" i="21"/>
  <c r="AY51" i="21"/>
  <c r="AX51" i="21"/>
  <c r="AZ51" i="21"/>
  <c r="AW51" i="21"/>
  <c r="AY49" i="21"/>
  <c r="AX49" i="21"/>
  <c r="BA49" i="21"/>
  <c r="AZ49" i="21"/>
  <c r="AW49" i="21"/>
  <c r="AW41" i="21"/>
  <c r="AX41" i="21"/>
  <c r="BA41" i="21"/>
  <c r="AS31" i="20"/>
  <c r="AS25" i="21"/>
  <c r="AW21" i="21"/>
  <c r="AX21" i="21"/>
  <c r="AY21" i="21"/>
  <c r="BA21" i="21"/>
  <c r="AZ21" i="21"/>
  <c r="AY13" i="21"/>
  <c r="AX13" i="21"/>
  <c r="AW13" i="21"/>
  <c r="BA13" i="21"/>
  <c r="AZ13" i="21"/>
  <c r="AZ10" i="21"/>
  <c r="AX10" i="21"/>
  <c r="AW10" i="21"/>
  <c r="AY10" i="21"/>
  <c r="BA10" i="21"/>
  <c r="AY9" i="21"/>
  <c r="BA9" i="21"/>
  <c r="AX9" i="21"/>
  <c r="AW9" i="21"/>
  <c r="AZ9" i="21"/>
  <c r="AX7" i="21"/>
  <c r="AW7" i="21"/>
  <c r="AZ7" i="21"/>
  <c r="BA7" i="21"/>
  <c r="AY7" i="21"/>
  <c r="BA81" i="21"/>
  <c r="AY81" i="21"/>
  <c r="AX81" i="21"/>
  <c r="AW81" i="21"/>
  <c r="AW75" i="21"/>
  <c r="BA75" i="21"/>
  <c r="AZ75" i="21"/>
  <c r="AY75" i="21"/>
  <c r="AX75" i="21"/>
  <c r="BA76" i="21"/>
  <c r="AZ76" i="21"/>
  <c r="AY76" i="21"/>
  <c r="AX76" i="21"/>
  <c r="AW76" i="21"/>
  <c r="BA80" i="21"/>
  <c r="AZ80" i="21"/>
  <c r="AW80" i="21"/>
  <c r="AY80" i="21"/>
  <c r="AX80" i="21"/>
  <c r="BA79" i="21"/>
  <c r="AZ79" i="21"/>
  <c r="AY79" i="21"/>
  <c r="AX79" i="21"/>
  <c r="AW79" i="21"/>
  <c r="AW77" i="21"/>
  <c r="BA77" i="21"/>
  <c r="AZ77" i="21"/>
  <c r="AY77" i="21"/>
  <c r="AX77" i="21"/>
  <c r="AX70" i="21"/>
  <c r="AW70" i="21"/>
  <c r="BA70" i="21"/>
  <c r="AZ70" i="21"/>
  <c r="AY70" i="21"/>
  <c r="AX68" i="21"/>
  <c r="AW68" i="21"/>
  <c r="BA68" i="21"/>
  <c r="AZ68" i="21"/>
  <c r="AY68" i="21"/>
  <c r="AW67" i="21"/>
  <c r="BA67" i="21"/>
  <c r="AZ67" i="21"/>
  <c r="AX67" i="21"/>
  <c r="AY67" i="21"/>
  <c r="BA66" i="21"/>
  <c r="AZ66" i="21"/>
  <c r="AX66" i="21"/>
  <c r="AW66" i="21"/>
  <c r="AY66" i="21"/>
  <c r="BA69" i="21"/>
  <c r="AZ69" i="21"/>
  <c r="AX69" i="21"/>
  <c r="AW69" i="21"/>
  <c r="AY69" i="21"/>
  <c r="BA14" i="21"/>
  <c r="AZ14" i="21"/>
  <c r="AY14" i="21"/>
  <c r="AX14" i="21"/>
  <c r="AW14" i="21"/>
  <c r="AZ11" i="21"/>
  <c r="AY11" i="21"/>
  <c r="AX11" i="21"/>
  <c r="AW11" i="21"/>
  <c r="BA11" i="21"/>
  <c r="BA8" i="21"/>
  <c r="AZ8" i="21"/>
  <c r="AY8" i="21"/>
  <c r="AX8" i="21"/>
  <c r="AW8" i="21"/>
  <c r="AY6" i="21"/>
  <c r="AX6" i="21"/>
  <c r="AW6" i="21"/>
  <c r="BA6" i="21"/>
  <c r="AZ6" i="21"/>
  <c r="AX50" i="21"/>
  <c r="AW50" i="21"/>
  <c r="BA50" i="21"/>
  <c r="AZ50" i="21"/>
  <c r="AY50" i="21"/>
  <c r="AZ46" i="21"/>
  <c r="AX46" i="21"/>
  <c r="AW46" i="21"/>
  <c r="BA46" i="21"/>
  <c r="AY46" i="21"/>
  <c r="BA44" i="21"/>
  <c r="AW44" i="21"/>
  <c r="AZ44" i="21"/>
  <c r="AY44" i="21"/>
  <c r="AX44" i="21"/>
  <c r="AX34" i="21"/>
  <c r="AW34" i="21"/>
  <c r="BA34" i="21"/>
  <c r="AZ34" i="21"/>
  <c r="BA32" i="21"/>
  <c r="AZ32" i="21"/>
  <c r="AY32" i="21"/>
  <c r="AX32" i="21"/>
  <c r="AW32" i="21"/>
  <c r="BA30" i="21"/>
  <c r="AZ30" i="21"/>
  <c r="AY30" i="21"/>
  <c r="AX30" i="21"/>
  <c r="AW30" i="21"/>
  <c r="BA24" i="21"/>
  <c r="AZ24" i="21"/>
  <c r="AY24" i="21"/>
  <c r="AX24" i="21"/>
  <c r="AW24" i="21"/>
  <c r="AS20" i="21"/>
  <c r="BA12" i="21"/>
  <c r="AZ12" i="21"/>
  <c r="AY12" i="21"/>
  <c r="AX12" i="21"/>
  <c r="AW12" i="21"/>
  <c r="AZ58" i="21"/>
  <c r="AX58" i="21"/>
  <c r="AW58" i="21"/>
  <c r="AY58" i="21"/>
  <c r="BA58" i="21"/>
  <c r="AZ52" i="21"/>
  <c r="AY52" i="21"/>
  <c r="AX52" i="21"/>
  <c r="BA52" i="21"/>
  <c r="AW52" i="21"/>
  <c r="BA91" i="21"/>
  <c r="AW91" i="21"/>
  <c r="AZ91" i="21"/>
  <c r="AY91" i="21"/>
  <c r="AX91" i="21"/>
  <c r="AY99" i="21"/>
  <c r="AX99" i="21"/>
  <c r="AW99" i="21"/>
  <c r="BA99" i="21"/>
  <c r="AZ99" i="21"/>
  <c r="BA96" i="21"/>
  <c r="AZ96" i="21"/>
  <c r="AY96" i="21"/>
  <c r="AX96" i="21"/>
  <c r="AW96" i="21"/>
  <c r="BA97" i="21"/>
  <c r="AZ97" i="21"/>
  <c r="AW97" i="21"/>
  <c r="AY97" i="21"/>
  <c r="AX97" i="21"/>
  <c r="AX98" i="21"/>
  <c r="AW98" i="21"/>
  <c r="BB98" i="21" s="1"/>
  <c r="AZ98" i="21"/>
  <c r="AY98" i="21"/>
  <c r="BA98" i="21"/>
  <c r="AZ95" i="21"/>
  <c r="AY95" i="21"/>
  <c r="AX95" i="21"/>
  <c r="AW95" i="21"/>
  <c r="BB95" i="21" s="1"/>
  <c r="BA95" i="21"/>
  <c r="AZ93" i="21"/>
  <c r="AX93" i="21"/>
  <c r="AW93" i="21"/>
  <c r="BA93" i="21"/>
  <c r="AY93" i="21"/>
  <c r="BB96" i="20"/>
  <c r="BB99" i="20"/>
  <c r="BB95" i="20"/>
  <c r="BB98" i="20"/>
  <c r="BB97" i="20"/>
  <c r="BA78" i="19"/>
  <c r="AZ78" i="19"/>
  <c r="AX78" i="19"/>
  <c r="AY78" i="19"/>
  <c r="AW78" i="19"/>
  <c r="BA6" i="20"/>
  <c r="AZ6" i="20"/>
  <c r="AW6" i="20"/>
  <c r="AY6" i="20"/>
  <c r="AX6" i="20"/>
  <c r="AY52" i="20"/>
  <c r="AX52" i="20"/>
  <c r="AW52" i="20"/>
  <c r="BA52" i="20"/>
  <c r="AZ52" i="20"/>
  <c r="AZ31" i="20"/>
  <c r="AY31" i="20"/>
  <c r="AX31" i="20"/>
  <c r="BA31" i="20"/>
  <c r="AW31" i="20"/>
  <c r="BB88" i="20"/>
  <c r="AZ92" i="19"/>
  <c r="AY92" i="19"/>
  <c r="AX92" i="19"/>
  <c r="AW92" i="19"/>
  <c r="BB92" i="19" s="1"/>
  <c r="BA92" i="19"/>
  <c r="BA40" i="20"/>
  <c r="AZ40" i="20"/>
  <c r="AY40" i="20"/>
  <c r="AX40" i="20"/>
  <c r="AW40" i="20"/>
  <c r="BA53" i="20"/>
  <c r="AZ53" i="20"/>
  <c r="AY53" i="20"/>
  <c r="AX53" i="20"/>
  <c r="AW53" i="20"/>
  <c r="BB90" i="20"/>
  <c r="BA82" i="19"/>
  <c r="AX82" i="19"/>
  <c r="AW82" i="19"/>
  <c r="AZ82" i="19"/>
  <c r="AY82" i="19"/>
  <c r="AZ14" i="20"/>
  <c r="AY14" i="20"/>
  <c r="AX14" i="20"/>
  <c r="AW14" i="20"/>
  <c r="BA14" i="20"/>
  <c r="AZ9" i="20"/>
  <c r="AY9" i="20"/>
  <c r="AX9" i="20"/>
  <c r="BA9" i="20"/>
  <c r="AW9" i="20"/>
  <c r="AS30" i="20"/>
  <c r="BA7" i="20"/>
  <c r="AZ7" i="20"/>
  <c r="AW7" i="20"/>
  <c r="AY7" i="20"/>
  <c r="AX7" i="20"/>
  <c r="BA20" i="20"/>
  <c r="AZ20" i="20"/>
  <c r="AW20" i="20"/>
  <c r="AY20" i="20"/>
  <c r="AX20" i="20"/>
  <c r="AZ27" i="20"/>
  <c r="AY27" i="20"/>
  <c r="AX27" i="20"/>
  <c r="BA27" i="20"/>
  <c r="AW27" i="20"/>
  <c r="BA10" i="20"/>
  <c r="AZ10" i="20"/>
  <c r="AY10" i="20"/>
  <c r="AX10" i="20"/>
  <c r="AW10" i="20"/>
  <c r="AY56" i="20"/>
  <c r="AX56" i="20"/>
  <c r="AW56" i="20"/>
  <c r="AZ56" i="20"/>
  <c r="BA56" i="20"/>
  <c r="AY39" i="20"/>
  <c r="AX39" i="20"/>
  <c r="AW39" i="20"/>
  <c r="BA39" i="20"/>
  <c r="AZ39" i="20"/>
  <c r="BA11" i="20"/>
  <c r="AZ11" i="20"/>
  <c r="AY11" i="20"/>
  <c r="AX11" i="20"/>
  <c r="AW11" i="20"/>
  <c r="AX13" i="20"/>
  <c r="AW13" i="20"/>
  <c r="AY13" i="20"/>
  <c r="AZ13" i="20"/>
  <c r="BA13" i="20"/>
  <c r="AW38" i="20"/>
  <c r="AX38" i="20"/>
  <c r="BA38" i="20"/>
  <c r="AZ38" i="20"/>
  <c r="AY38" i="20"/>
  <c r="BB89" i="20"/>
  <c r="BA36" i="20"/>
  <c r="AZ36" i="20"/>
  <c r="AY36" i="20"/>
  <c r="AX36" i="20"/>
  <c r="AW36" i="20"/>
  <c r="AZ18" i="20"/>
  <c r="AY18" i="20"/>
  <c r="AX18" i="20"/>
  <c r="BA18" i="20"/>
  <c r="AW18" i="20"/>
  <c r="AW21" i="20"/>
  <c r="BA21" i="20"/>
  <c r="AZ21" i="20"/>
  <c r="AX21" i="20"/>
  <c r="AY21" i="20"/>
  <c r="AY26" i="20"/>
  <c r="AX26" i="20"/>
  <c r="AW26" i="20"/>
  <c r="BA26" i="20"/>
  <c r="AZ26" i="20"/>
  <c r="BA23" i="20"/>
  <c r="AZ23" i="20"/>
  <c r="AY23" i="20"/>
  <c r="AX23" i="20"/>
  <c r="AW23" i="20"/>
  <c r="AX8" i="20"/>
  <c r="AW8" i="20"/>
  <c r="BA8" i="20"/>
  <c r="AZ8" i="20"/>
  <c r="AY8" i="20"/>
  <c r="AX17" i="20"/>
  <c r="AW17" i="20"/>
  <c r="BA17" i="20"/>
  <c r="AY17" i="20"/>
  <c r="AZ17" i="20"/>
  <c r="AW55" i="20"/>
  <c r="AY55" i="20"/>
  <c r="AX55" i="20"/>
  <c r="BA55" i="20"/>
  <c r="AZ55" i="20"/>
  <c r="BA15" i="20"/>
  <c r="AZ15" i="20"/>
  <c r="AX15" i="20"/>
  <c r="AW15" i="20"/>
  <c r="AY15" i="20"/>
  <c r="BA57" i="20"/>
  <c r="AZ57" i="20"/>
  <c r="AY57" i="20"/>
  <c r="AX57" i="20"/>
  <c r="AW57" i="20"/>
  <c r="BA59" i="20"/>
  <c r="AY59" i="20"/>
  <c r="AX59" i="20"/>
  <c r="AW59" i="20"/>
  <c r="AZ59" i="20"/>
  <c r="AZ90" i="19"/>
  <c r="AY90" i="19"/>
  <c r="AX90" i="19"/>
  <c r="BA90" i="19"/>
  <c r="AW90" i="19"/>
  <c r="AY12" i="20"/>
  <c r="AX12" i="20"/>
  <c r="AW12" i="20"/>
  <c r="BA12" i="20"/>
  <c r="AZ12" i="20"/>
  <c r="BA54" i="20"/>
  <c r="AZ54" i="20"/>
  <c r="AX54" i="20"/>
  <c r="AW54" i="20"/>
  <c r="AY54" i="20"/>
  <c r="BA19" i="20"/>
  <c r="AY19" i="20"/>
  <c r="AZ19" i="20"/>
  <c r="AX19" i="20"/>
  <c r="AW19" i="20"/>
  <c r="AZ29" i="20"/>
  <c r="AY29" i="20"/>
  <c r="AX29" i="20"/>
  <c r="AW29" i="20"/>
  <c r="BA29" i="20"/>
  <c r="BB87" i="20"/>
  <c r="AX89" i="19"/>
  <c r="AW89" i="19"/>
  <c r="BA89" i="19"/>
  <c r="AZ89" i="19"/>
  <c r="AY89" i="19"/>
  <c r="AZ88" i="19"/>
  <c r="AY88" i="19"/>
  <c r="AX88" i="19"/>
  <c r="AW88" i="19"/>
  <c r="BA88" i="19"/>
  <c r="BA87" i="19"/>
  <c r="AZ87" i="19"/>
  <c r="AW87" i="19"/>
  <c r="AY87" i="19"/>
  <c r="AX87" i="19"/>
  <c r="AZ86" i="19"/>
  <c r="BA86" i="19"/>
  <c r="AY86" i="19"/>
  <c r="AX86" i="19"/>
  <c r="AW86" i="19"/>
  <c r="BB86" i="19" s="1"/>
  <c r="AX72" i="19"/>
  <c r="BA72" i="19"/>
  <c r="AZ72" i="19"/>
  <c r="AY72" i="19"/>
  <c r="AW72" i="19"/>
  <c r="AX69" i="19"/>
  <c r="AW69" i="19"/>
  <c r="BA69" i="19"/>
  <c r="AZ69" i="19"/>
  <c r="AY69" i="19"/>
  <c r="BA62" i="18"/>
  <c r="AZ62" i="18"/>
  <c r="AY62" i="18"/>
  <c r="AX62" i="18"/>
  <c r="AW62" i="18"/>
  <c r="AX91" i="19"/>
  <c r="BA91" i="19"/>
  <c r="AZ91" i="19"/>
  <c r="AY91" i="19"/>
  <c r="AW91" i="19"/>
  <c r="BA75" i="19"/>
  <c r="AZ75" i="19"/>
  <c r="AY75" i="19"/>
  <c r="AX75" i="19"/>
  <c r="AW75" i="19"/>
  <c r="BA76" i="19"/>
  <c r="AZ76" i="19"/>
  <c r="AY76" i="19"/>
  <c r="AX76" i="19"/>
  <c r="AW76" i="19"/>
  <c r="BA79" i="19"/>
  <c r="AZ79" i="19"/>
  <c r="AY79" i="19"/>
  <c r="AX79" i="19"/>
  <c r="AW79" i="19"/>
  <c r="BA71" i="19"/>
  <c r="AZ71" i="19"/>
  <c r="AX71" i="19"/>
  <c r="AW71" i="19"/>
  <c r="AY71" i="19"/>
  <c r="BA77" i="19"/>
  <c r="AZ77" i="19"/>
  <c r="AY77" i="19"/>
  <c r="AX77" i="19"/>
  <c r="AW77" i="19"/>
  <c r="AX70" i="19"/>
  <c r="AW70" i="19"/>
  <c r="BA70" i="19"/>
  <c r="AZ70" i="19"/>
  <c r="AY70" i="19"/>
  <c r="AX29" i="18"/>
  <c r="BA29" i="18"/>
  <c r="AZ29" i="18"/>
  <c r="AY29" i="18"/>
  <c r="AW29" i="18"/>
  <c r="AW33" i="18"/>
  <c r="AX33" i="18"/>
  <c r="BA33" i="18"/>
  <c r="AZ33" i="18"/>
  <c r="AY33" i="18"/>
  <c r="AZ47" i="18"/>
  <c r="BA47" i="18"/>
  <c r="AY47" i="18"/>
  <c r="AX47" i="18"/>
  <c r="AW47" i="18"/>
  <c r="AX16" i="18"/>
  <c r="AW16" i="18"/>
  <c r="BA16" i="18"/>
  <c r="AZ16" i="18"/>
  <c r="AY16" i="18"/>
  <c r="AY98" i="19"/>
  <c r="BA98" i="19"/>
  <c r="AZ98" i="19"/>
  <c r="AX98" i="19"/>
  <c r="AW98" i="19"/>
  <c r="BB98" i="19" s="1"/>
  <c r="BA94" i="19"/>
  <c r="AZ94" i="19"/>
  <c r="AY94" i="19"/>
  <c r="AX94" i="19"/>
  <c r="AW94" i="19"/>
  <c r="AW95" i="19"/>
  <c r="BA95" i="19"/>
  <c r="AZ95" i="19"/>
  <c r="AY95" i="19"/>
  <c r="AX95" i="19"/>
  <c r="AY96" i="19"/>
  <c r="AW96" i="19"/>
  <c r="AZ96" i="19"/>
  <c r="AX96" i="19"/>
  <c r="BA96" i="19"/>
  <c r="BA99" i="19"/>
  <c r="AY99" i="19"/>
  <c r="AW99" i="19"/>
  <c r="AZ99" i="19"/>
  <c r="AX99" i="19"/>
  <c r="BA93" i="18"/>
  <c r="AZ93" i="18"/>
  <c r="AY93" i="18"/>
  <c r="AX93" i="18"/>
  <c r="AW93" i="18"/>
  <c r="BA97" i="19"/>
  <c r="AX97" i="19"/>
  <c r="AZ97" i="19"/>
  <c r="AW97" i="19"/>
  <c r="AY97" i="19"/>
  <c r="AX83" i="19"/>
  <c r="AW83" i="19"/>
  <c r="BA83" i="19"/>
  <c r="AZ83" i="19"/>
  <c r="AY83" i="19"/>
  <c r="AZ84" i="19"/>
  <c r="AY84" i="19"/>
  <c r="AX84" i="19"/>
  <c r="AW84" i="19"/>
  <c r="BA84" i="19"/>
  <c r="AY84" i="18"/>
  <c r="AX84" i="18"/>
  <c r="AW84" i="18"/>
  <c r="BA84" i="18"/>
  <c r="AZ84" i="18"/>
  <c r="AW61" i="18"/>
  <c r="BA61" i="18"/>
  <c r="AY61" i="18"/>
  <c r="AX61" i="18"/>
  <c r="AZ61" i="18"/>
  <c r="AY79" i="18"/>
  <c r="AX79" i="18"/>
  <c r="AW79" i="18"/>
  <c r="BA79" i="18"/>
  <c r="AZ79" i="18"/>
  <c r="AZ73" i="18"/>
  <c r="BA73" i="18"/>
  <c r="AY73" i="18"/>
  <c r="AX73" i="18"/>
  <c r="AW73" i="18"/>
  <c r="BA26" i="18"/>
  <c r="AW26" i="18"/>
  <c r="AZ26" i="18"/>
  <c r="AY26" i="18"/>
  <c r="AX26" i="18"/>
  <c r="AZ15" i="18"/>
  <c r="AX15" i="18"/>
  <c r="AY15" i="18"/>
  <c r="BA15" i="18"/>
  <c r="AW15" i="18"/>
  <c r="BA17" i="18"/>
  <c r="AZ17" i="18"/>
  <c r="AY17" i="18"/>
  <c r="AX17" i="18"/>
  <c r="AW17" i="18"/>
  <c r="AX19" i="18"/>
  <c r="AW19" i="18"/>
  <c r="AZ19" i="18"/>
  <c r="AY19" i="18"/>
  <c r="BA19" i="18"/>
  <c r="BA22" i="18"/>
  <c r="AZ22" i="18"/>
  <c r="AY22" i="18"/>
  <c r="AX22" i="18"/>
  <c r="AW22" i="18"/>
  <c r="BA21" i="18"/>
  <c r="AZ21" i="18"/>
  <c r="AY21" i="18"/>
  <c r="AX21" i="18"/>
  <c r="AW21" i="18"/>
  <c r="AZ25" i="18"/>
  <c r="AY25" i="18"/>
  <c r="AX25" i="18"/>
  <c r="BA25" i="18"/>
  <c r="AW25" i="18"/>
  <c r="AX39" i="18"/>
  <c r="AW39" i="18"/>
  <c r="BA39" i="18"/>
  <c r="AZ39" i="18"/>
  <c r="AY39" i="18"/>
  <c r="AW40" i="18"/>
  <c r="BA40" i="18"/>
  <c r="AZ40" i="18"/>
  <c r="AX40" i="18"/>
  <c r="AY40" i="18"/>
  <c r="AY41" i="18"/>
  <c r="AZ41" i="18"/>
  <c r="AX41" i="18"/>
  <c r="AW41" i="18"/>
  <c r="BA41" i="18"/>
  <c r="BA49" i="18"/>
  <c r="AZ49" i="18"/>
  <c r="AW49" i="18"/>
  <c r="AY49" i="18"/>
  <c r="AX49" i="18"/>
  <c r="AX11" i="18"/>
  <c r="AW11" i="18"/>
  <c r="AZ11" i="18"/>
  <c r="AY11" i="18"/>
  <c r="BA11" i="18"/>
  <c r="AY9" i="18"/>
  <c r="AX9" i="18"/>
  <c r="AW9" i="18"/>
  <c r="AZ9" i="18"/>
  <c r="BA9" i="18"/>
  <c r="AX7" i="18"/>
  <c r="AW7" i="18"/>
  <c r="BA7" i="18"/>
  <c r="AZ7" i="18"/>
  <c r="AY7" i="18"/>
  <c r="BA13" i="18"/>
  <c r="AY13" i="18"/>
  <c r="AX13" i="18"/>
  <c r="AW13" i="18"/>
  <c r="AZ13" i="18"/>
  <c r="AY12" i="18"/>
  <c r="AX12" i="18"/>
  <c r="AW12" i="18"/>
  <c r="AZ12" i="18"/>
  <c r="BA12" i="18"/>
  <c r="AX80" i="18"/>
  <c r="BA80" i="18"/>
  <c r="AZ80" i="18"/>
  <c r="AY80" i="18"/>
  <c r="AW80" i="18"/>
  <c r="AW75" i="18"/>
  <c r="BA75" i="18"/>
  <c r="AX75" i="18"/>
  <c r="AZ75" i="18"/>
  <c r="AY75" i="18"/>
  <c r="AX71" i="18"/>
  <c r="AW71" i="18"/>
  <c r="AZ71" i="18"/>
  <c r="BA71" i="18"/>
  <c r="AY71" i="18"/>
  <c r="AW68" i="18"/>
  <c r="BA68" i="18"/>
  <c r="AZ68" i="18"/>
  <c r="AX68" i="18"/>
  <c r="AY68" i="18"/>
  <c r="BA67" i="18"/>
  <c r="AW67" i="18"/>
  <c r="AZ67" i="18"/>
  <c r="AX67" i="18"/>
  <c r="AY67" i="18"/>
  <c r="BA66" i="18"/>
  <c r="AZ66" i="18"/>
  <c r="AX66" i="18"/>
  <c r="AW66" i="18"/>
  <c r="AY66" i="18"/>
  <c r="AX10" i="18"/>
  <c r="BA10" i="18"/>
  <c r="AZ10" i="18"/>
  <c r="AY10" i="18"/>
  <c r="AW10" i="18"/>
  <c r="AX14" i="18"/>
  <c r="AZ14" i="18"/>
  <c r="AW14" i="18"/>
  <c r="AY14" i="18"/>
  <c r="BA14" i="18"/>
  <c r="AY8" i="18"/>
  <c r="BA8" i="18"/>
  <c r="AZ8" i="18"/>
  <c r="AX8" i="18"/>
  <c r="AW8" i="18"/>
  <c r="AZ6" i="18"/>
  <c r="AY6" i="18"/>
  <c r="AX6" i="18"/>
  <c r="AW6" i="18"/>
  <c r="BA6" i="18"/>
  <c r="AY53" i="18"/>
  <c r="AX53" i="18"/>
  <c r="AW53" i="18"/>
  <c r="AZ53" i="18"/>
  <c r="BA53" i="18"/>
  <c r="AX51" i="18"/>
  <c r="AW51" i="18"/>
  <c r="AY51" i="18"/>
  <c r="AZ51" i="18"/>
  <c r="BA51" i="18"/>
  <c r="AW52" i="18"/>
  <c r="AZ52" i="18"/>
  <c r="AY52" i="18"/>
  <c r="AX52" i="18"/>
  <c r="BA52" i="18"/>
  <c r="BA58" i="18"/>
  <c r="AZ58" i="18"/>
  <c r="AY58" i="18"/>
  <c r="AX58" i="18"/>
  <c r="AW58" i="18"/>
  <c r="BA57" i="18"/>
  <c r="AZ57" i="18"/>
  <c r="AY57" i="18"/>
  <c r="AX57" i="18"/>
  <c r="AW57" i="18"/>
  <c r="AY23" i="18"/>
  <c r="AX23" i="18"/>
  <c r="BA23" i="18"/>
  <c r="AZ23" i="18"/>
  <c r="AW23" i="18"/>
  <c r="BA48" i="18"/>
  <c r="AZ48" i="18"/>
  <c r="AY48" i="18"/>
  <c r="AW48" i="18"/>
  <c r="AX48" i="18"/>
  <c r="AY46" i="18"/>
  <c r="AX46" i="18"/>
  <c r="AW46" i="18"/>
  <c r="BA46" i="18"/>
  <c r="AZ46" i="18"/>
  <c r="AX44" i="18"/>
  <c r="BA44" i="18"/>
  <c r="AW44" i="18"/>
  <c r="AY44" i="18"/>
  <c r="AZ44" i="18"/>
  <c r="AW45" i="18"/>
  <c r="AX45" i="18"/>
  <c r="BA45" i="18"/>
  <c r="AZ45" i="18"/>
  <c r="AY45" i="18"/>
  <c r="AY50" i="18"/>
  <c r="AX50" i="18"/>
  <c r="BA50" i="18"/>
  <c r="AZ50" i="18"/>
  <c r="AW50" i="18"/>
  <c r="AZ37" i="18"/>
  <c r="AW37" i="18"/>
  <c r="BA37" i="18"/>
  <c r="AY37" i="18"/>
  <c r="AX37" i="18"/>
  <c r="BA36" i="18"/>
  <c r="AZ36" i="18"/>
  <c r="AY36" i="18"/>
  <c r="AX36" i="18"/>
  <c r="AW36" i="18"/>
  <c r="BA38" i="18"/>
  <c r="AZ38" i="18"/>
  <c r="AY38" i="18"/>
  <c r="AW38" i="18"/>
  <c r="AX38" i="18"/>
  <c r="AY43" i="18"/>
  <c r="AX43" i="18"/>
  <c r="AW43" i="18"/>
  <c r="BA43" i="18"/>
  <c r="AZ43" i="18"/>
  <c r="AX42" i="18"/>
  <c r="AW42" i="18"/>
  <c r="BA42" i="18"/>
  <c r="AZ42" i="18"/>
  <c r="AY42" i="18"/>
  <c r="BA35" i="18"/>
  <c r="AZ35" i="18"/>
  <c r="AY35" i="18"/>
  <c r="AX35" i="18"/>
  <c r="AW35" i="18"/>
  <c r="AY34" i="18"/>
  <c r="AX34" i="18"/>
  <c r="AW34" i="18"/>
  <c r="BA34" i="18"/>
  <c r="AZ34" i="18"/>
  <c r="AY20" i="18"/>
  <c r="AX20" i="18"/>
  <c r="AW20" i="18"/>
  <c r="BA20" i="18"/>
  <c r="AZ20" i="18"/>
  <c r="BA32" i="18"/>
  <c r="AX32" i="18"/>
  <c r="AW32" i="18"/>
  <c r="AZ32" i="18"/>
  <c r="AY32" i="18"/>
  <c r="BA31" i="18"/>
  <c r="AZ31" i="18"/>
  <c r="AY31" i="18"/>
  <c r="AX31" i="18"/>
  <c r="AW31" i="18"/>
  <c r="AY30" i="18"/>
  <c r="AX30" i="18"/>
  <c r="AW30" i="18"/>
  <c r="BA30" i="18"/>
  <c r="AZ30" i="18"/>
  <c r="AW27" i="18"/>
  <c r="BA27" i="18"/>
  <c r="AZ27" i="18"/>
  <c r="AY27" i="18"/>
  <c r="AX27" i="18"/>
  <c r="BA24" i="18"/>
  <c r="AZ24" i="18"/>
  <c r="AY24" i="18"/>
  <c r="AX24" i="18"/>
  <c r="AW24" i="18"/>
  <c r="BA28" i="18"/>
  <c r="AZ28" i="18"/>
  <c r="AY28" i="18"/>
  <c r="AX28" i="18"/>
  <c r="AW28" i="18"/>
  <c r="AW18" i="18"/>
  <c r="BA18" i="18"/>
  <c r="AZ18" i="18"/>
  <c r="AY18" i="18"/>
  <c r="AX18" i="18"/>
  <c r="AS37" i="20"/>
  <c r="AS22" i="20"/>
  <c r="AS28" i="20"/>
  <c r="AS31" i="21"/>
  <c r="AS38" i="21"/>
  <c r="AS27" i="21"/>
  <c r="AS34" i="22"/>
  <c r="AS24" i="22"/>
  <c r="AS42" i="24"/>
  <c r="BB68" i="37"/>
  <c r="AS57" i="24"/>
  <c r="AS44" i="24"/>
  <c r="AS37" i="24"/>
  <c r="AS40" i="23"/>
  <c r="AS47" i="23"/>
  <c r="AS33" i="23"/>
  <c r="AS48" i="24"/>
  <c r="AS39" i="24"/>
  <c r="AS57" i="23"/>
  <c r="AS36" i="24"/>
  <c r="AS35" i="23"/>
  <c r="AS56" i="23"/>
  <c r="AS38" i="24"/>
  <c r="AS28" i="22"/>
  <c r="AS45" i="23"/>
  <c r="AS52" i="23"/>
  <c r="AS58" i="23"/>
  <c r="AS54" i="23"/>
  <c r="AS46" i="23"/>
  <c r="AS56" i="21"/>
  <c r="AS57" i="21"/>
  <c r="AS29" i="22"/>
  <c r="AS23" i="22"/>
  <c r="AS53" i="21"/>
  <c r="AS36" i="21"/>
  <c r="AS19" i="21"/>
  <c r="AS17" i="21"/>
  <c r="AS18" i="21"/>
  <c r="AS37" i="22"/>
  <c r="AS54" i="21"/>
  <c r="AS37" i="21"/>
  <c r="AS23" i="21"/>
  <c r="AS15" i="21"/>
  <c r="G15" i="21"/>
  <c r="Q15" i="21" s="1"/>
  <c r="G50" i="21"/>
  <c r="Q50" i="21" s="1"/>
  <c r="AS39" i="21"/>
  <c r="AS33" i="21"/>
  <c r="AS40" i="21"/>
  <c r="AS22" i="21"/>
  <c r="AS35" i="21"/>
  <c r="AS24" i="20"/>
  <c r="AS33" i="20"/>
  <c r="G14" i="17"/>
  <c r="Q14" i="17" s="1"/>
  <c r="G9" i="17"/>
  <c r="Q9" i="17" s="1"/>
  <c r="G11" i="17"/>
  <c r="Q11" i="17" s="1"/>
  <c r="G7" i="17"/>
  <c r="Q7" i="17" s="1"/>
  <c r="G10" i="17"/>
  <c r="Q10" i="17" s="1"/>
  <c r="G6" i="17"/>
  <c r="Q6" i="17" s="1"/>
  <c r="BC75" i="40"/>
  <c r="AZ75" i="40"/>
  <c r="AZ76" i="40"/>
  <c r="BC76" i="40"/>
  <c r="G29" i="21"/>
  <c r="Q29" i="21" s="1"/>
  <c r="AS43" i="21"/>
  <c r="AS35" i="20"/>
  <c r="AS48" i="21"/>
  <c r="AS26" i="21"/>
  <c r="AS41" i="24"/>
  <c r="AS49" i="24"/>
  <c r="AS55" i="23"/>
  <c r="AS48" i="23"/>
  <c r="AS54" i="24"/>
  <c r="AS55" i="24"/>
  <c r="AS32" i="20"/>
  <c r="AS25" i="20"/>
  <c r="AS58" i="20"/>
  <c r="G32" i="23"/>
  <c r="Q32" i="23" s="1"/>
  <c r="G32" i="21"/>
  <c r="Q32" i="21" s="1"/>
  <c r="G29" i="20"/>
  <c r="Q29" i="20" s="1"/>
  <c r="G39" i="20"/>
  <c r="Q39" i="20" s="1"/>
  <c r="G47" i="21"/>
  <c r="Q47" i="21" s="1"/>
  <c r="G49" i="21"/>
  <c r="Q49" i="21" s="1"/>
  <c r="G50" i="24"/>
  <c r="Q50" i="24" s="1"/>
  <c r="G51" i="24"/>
  <c r="Q51" i="24" s="1"/>
  <c r="G43" i="24"/>
  <c r="Q43" i="24" s="1"/>
  <c r="G30" i="21"/>
  <c r="Q30" i="21" s="1"/>
  <c r="G46" i="21"/>
  <c r="Q46" i="21" s="1"/>
  <c r="G34" i="24"/>
  <c r="Q34" i="24" s="1"/>
  <c r="G23" i="20"/>
  <c r="Q23" i="20" s="1"/>
  <c r="G51" i="21"/>
  <c r="Q51" i="21" s="1"/>
  <c r="AS32" i="22"/>
  <c r="G57" i="20"/>
  <c r="Q57" i="20" s="1"/>
  <c r="G46" i="24"/>
  <c r="Q46" i="24" s="1"/>
  <c r="G47" i="24"/>
  <c r="Q47" i="24" s="1"/>
  <c r="G59" i="20"/>
  <c r="Q59" i="20" s="1"/>
  <c r="AS34" i="20"/>
  <c r="AS26" i="22"/>
  <c r="AS41" i="23"/>
  <c r="AS53" i="24"/>
  <c r="AS28" i="21"/>
  <c r="G35" i="24"/>
  <c r="Q35" i="24" s="1"/>
  <c r="G56" i="24"/>
  <c r="Q56" i="24" s="1"/>
  <c r="G42" i="23"/>
  <c r="Q42" i="23" s="1"/>
  <c r="AS35" i="22"/>
  <c r="AS39" i="22"/>
  <c r="AS27" i="22"/>
  <c r="AS53" i="23"/>
  <c r="AS42" i="21"/>
  <c r="AS31" i="22"/>
  <c r="G44" i="21"/>
  <c r="Q44" i="21" s="1"/>
  <c r="AS45" i="21"/>
  <c r="AS36" i="22"/>
  <c r="AS40" i="22"/>
  <c r="AS30" i="22"/>
  <c r="AS33" i="22"/>
  <c r="AS25" i="22"/>
  <c r="AS57" i="22"/>
  <c r="BB45" i="20"/>
  <c r="BB50" i="20"/>
  <c r="BB47" i="20"/>
  <c r="BB44" i="20"/>
  <c r="BB51" i="20"/>
  <c r="BB49" i="20"/>
  <c r="BB46" i="20"/>
  <c r="BB48" i="20"/>
  <c r="BB43" i="20"/>
  <c r="D43" i="17"/>
  <c r="G43" i="17" s="1"/>
  <c r="Q43" i="17" s="1"/>
  <c r="D22" i="17"/>
  <c r="G22" i="17" s="1"/>
  <c r="Q22" i="17" s="1"/>
  <c r="D18" i="17"/>
  <c r="G18" i="17" s="1"/>
  <c r="Q18" i="17" s="1"/>
  <c r="D28" i="17"/>
  <c r="G28" i="17" s="1"/>
  <c r="Q28" i="17" s="1"/>
  <c r="D30" i="17"/>
  <c r="G30" i="17" s="1"/>
  <c r="Q30" i="17" s="1"/>
  <c r="G34" i="17"/>
  <c r="Q34" i="17" s="1"/>
  <c r="D57" i="17"/>
  <c r="G57" i="17" s="1"/>
  <c r="Q57" i="17" s="1"/>
  <c r="D49" i="17"/>
  <c r="G49" i="17" s="1"/>
  <c r="Q49" i="17" s="1"/>
  <c r="G35" i="17"/>
  <c r="Q35" i="17" s="1"/>
  <c r="D44" i="17"/>
  <c r="G44" i="17" s="1"/>
  <c r="Q44" i="17" s="1"/>
  <c r="D50" i="17"/>
  <c r="G50" i="17" s="1"/>
  <c r="Q50" i="17" s="1"/>
  <c r="G37" i="17"/>
  <c r="Q37" i="17" s="1"/>
  <c r="D51" i="17"/>
  <c r="G51" i="17" s="1"/>
  <c r="Q51" i="17" s="1"/>
  <c r="G47" i="17"/>
  <c r="Q47" i="17" s="1"/>
  <c r="G39" i="17"/>
  <c r="Q39" i="17" s="1"/>
  <c r="D31" i="17"/>
  <c r="G31" i="17" s="1"/>
  <c r="Q31" i="17" s="1"/>
  <c r="D24" i="17"/>
  <c r="G24" i="17" s="1"/>
  <c r="Q24" i="17" s="1"/>
  <c r="D12" i="17"/>
  <c r="D8" i="17"/>
  <c r="G40" i="17"/>
  <c r="Q40" i="17" s="1"/>
  <c r="D32" i="17"/>
  <c r="G32" i="17" s="1"/>
  <c r="Q32" i="17" s="1"/>
  <c r="G53" i="17"/>
  <c r="Q53" i="17" s="1"/>
  <c r="D27" i="17"/>
  <c r="G27" i="17" s="1"/>
  <c r="Q27" i="17" s="1"/>
  <c r="D54" i="17"/>
  <c r="G54" i="17" s="1"/>
  <c r="Q54" i="17" s="1"/>
  <c r="D45" i="17"/>
  <c r="G45" i="17" s="1"/>
  <c r="Q45" i="17" s="1"/>
  <c r="D29" i="17"/>
  <c r="G29" i="17" s="1"/>
  <c r="Q29" i="17" s="1"/>
  <c r="D23" i="17"/>
  <c r="G23" i="17" s="1"/>
  <c r="Q23" i="17" s="1"/>
  <c r="D19" i="17"/>
  <c r="G19" i="17" s="1"/>
  <c r="Q19" i="17" s="1"/>
  <c r="D15" i="17"/>
  <c r="D46" i="17"/>
  <c r="G46" i="17" s="1"/>
  <c r="Q46" i="17" s="1"/>
  <c r="D55" i="17"/>
  <c r="G55" i="17" s="1"/>
  <c r="Q55" i="17" s="1"/>
  <c r="D20" i="17"/>
  <c r="G20" i="17" s="1"/>
  <c r="Q20" i="17" s="1"/>
  <c r="D56" i="17"/>
  <c r="G56" i="17" s="1"/>
  <c r="Q56" i="17" s="1"/>
  <c r="D52" i="17"/>
  <c r="G52" i="17" s="1"/>
  <c r="Q52" i="17" s="1"/>
  <c r="D48" i="17"/>
  <c r="G48" i="17" s="1"/>
  <c r="Q48" i="17" s="1"/>
  <c r="G41" i="17"/>
  <c r="Q41" i="17" s="1"/>
  <c r="D33" i="17"/>
  <c r="G33" i="17" s="1"/>
  <c r="Q33" i="17" s="1"/>
  <c r="D25" i="17"/>
  <c r="G25" i="17" s="1"/>
  <c r="Q25" i="17" s="1"/>
  <c r="D17" i="17"/>
  <c r="G17" i="17" s="1"/>
  <c r="Q17" i="17" s="1"/>
  <c r="D13" i="17"/>
  <c r="BB72" i="23"/>
  <c r="BB69" i="22"/>
  <c r="BB71" i="21"/>
  <c r="BB93" i="19"/>
  <c r="BB72" i="33"/>
  <c r="BB12" i="33"/>
  <c r="BB68" i="30"/>
  <c r="BB69" i="30"/>
  <c r="BB67" i="29"/>
  <c r="BB33" i="29"/>
  <c r="BB67" i="37"/>
  <c r="BB72" i="37"/>
  <c r="BB66" i="27"/>
  <c r="BB67" i="27"/>
  <c r="BB72" i="27"/>
  <c r="BB68" i="27"/>
  <c r="BB66" i="34"/>
  <c r="BB66" i="25"/>
  <c r="BB71" i="25"/>
  <c r="BB76" i="25"/>
  <c r="BB69" i="25"/>
  <c r="BB68" i="25"/>
  <c r="BB67" i="25"/>
  <c r="BB72" i="25"/>
  <c r="BB68" i="24"/>
  <c r="AS98" i="23"/>
  <c r="BB66" i="23"/>
  <c r="BB68" i="23"/>
  <c r="BB93" i="20"/>
  <c r="BB16" i="20"/>
  <c r="BB42" i="20"/>
  <c r="AS90" i="18"/>
  <c r="AS89" i="18"/>
  <c r="AS94" i="18"/>
  <c r="AS98" i="18"/>
  <c r="AS97" i="18"/>
  <c r="AS104" i="18"/>
  <c r="BB104" i="18"/>
  <c r="AS92" i="18"/>
  <c r="AS87" i="18"/>
  <c r="AS96" i="18"/>
  <c r="AS95" i="18"/>
  <c r="AS100" i="18"/>
  <c r="BB100" i="18"/>
  <c r="AS101" i="18"/>
  <c r="BB101" i="18"/>
  <c r="AS103" i="18"/>
  <c r="BB103" i="18"/>
  <c r="AS91" i="18"/>
  <c r="AS99" i="18"/>
  <c r="AS86" i="18"/>
  <c r="AS88" i="18"/>
  <c r="AS102" i="18"/>
  <c r="BB102" i="18"/>
  <c r="AW75" i="40"/>
  <c r="AY75" i="40"/>
  <c r="AX75" i="40"/>
  <c r="AY76" i="40"/>
  <c r="AX76" i="40"/>
  <c r="AW76" i="40"/>
  <c r="AS77" i="18"/>
  <c r="AS85" i="18"/>
  <c r="AS78" i="18"/>
  <c r="AS82" i="18"/>
  <c r="AS69" i="18"/>
  <c r="BB76" i="1"/>
  <c r="AS76" i="18"/>
  <c r="AS70" i="18"/>
  <c r="AS72" i="18"/>
  <c r="AS83" i="18"/>
  <c r="AP79" i="17"/>
  <c r="AQ79" i="17" s="1"/>
  <c r="AP104" i="17"/>
  <c r="AQ104" i="17" s="1"/>
  <c r="AP89" i="17"/>
  <c r="AP67" i="17"/>
  <c r="AP85" i="17"/>
  <c r="AP92" i="17"/>
  <c r="AP88" i="17"/>
  <c r="AP84" i="17"/>
  <c r="AP74" i="17"/>
  <c r="AP66" i="17"/>
  <c r="AP42" i="17"/>
  <c r="AP19" i="17"/>
  <c r="AQ95" i="17"/>
  <c r="AP65" i="17"/>
  <c r="AP61" i="17"/>
  <c r="AP57" i="17"/>
  <c r="AP53" i="17"/>
  <c r="AP49" i="17"/>
  <c r="AQ45" i="17"/>
  <c r="AP34" i="17"/>
  <c r="AP30" i="17"/>
  <c r="AP26" i="17"/>
  <c r="AP11" i="17"/>
  <c r="AP7" i="17"/>
  <c r="AP39" i="17"/>
  <c r="AP80" i="17"/>
  <c r="AP62" i="17"/>
  <c r="AP50" i="17"/>
  <c r="AP31" i="17"/>
  <c r="AP99" i="17"/>
  <c r="AP70" i="17"/>
  <c r="AP38" i="17"/>
  <c r="AP102" i="17"/>
  <c r="AP98" i="17"/>
  <c r="AP91" i="17"/>
  <c r="AP87" i="17"/>
  <c r="AP83" i="17"/>
  <c r="AP78" i="17"/>
  <c r="AP73" i="17"/>
  <c r="AP69" i="17"/>
  <c r="AP41" i="17"/>
  <c r="AP37" i="17"/>
  <c r="AP22" i="17"/>
  <c r="AP18" i="17"/>
  <c r="AP93" i="17"/>
  <c r="AP16" i="17"/>
  <c r="AP96" i="17"/>
  <c r="AQ15" i="17"/>
  <c r="AP77" i="17"/>
  <c r="AP64" i="17"/>
  <c r="AP60" i="17"/>
  <c r="AP56" i="17"/>
  <c r="AP52" i="17"/>
  <c r="AP48" i="17"/>
  <c r="AP33" i="17"/>
  <c r="AP29" i="17"/>
  <c r="AP25" i="17"/>
  <c r="AP14" i="17"/>
  <c r="AP10" i="17"/>
  <c r="AP6" i="17"/>
  <c r="AP71" i="17"/>
  <c r="AP43" i="17"/>
  <c r="AP75" i="17"/>
  <c r="BC75" i="17" s="1"/>
  <c r="BC105" i="17" s="1"/>
  <c r="AP58" i="17"/>
  <c r="AP46" i="17"/>
  <c r="AP35" i="17"/>
  <c r="AQ23" i="17"/>
  <c r="AP8" i="17"/>
  <c r="AP101" i="17"/>
  <c r="AP94" i="17"/>
  <c r="AP90" i="17"/>
  <c r="AP86" i="17"/>
  <c r="AP82" i="17"/>
  <c r="AP72" i="17"/>
  <c r="AP68" i="17"/>
  <c r="AP44" i="17"/>
  <c r="AP40" i="17"/>
  <c r="AP21" i="17"/>
  <c r="AP17" i="17"/>
  <c r="AP100" i="17"/>
  <c r="AP20" i="17"/>
  <c r="AP54" i="17"/>
  <c r="AP27" i="17"/>
  <c r="AP12" i="17"/>
  <c r="AP103" i="17"/>
  <c r="AP97" i="17"/>
  <c r="AP81" i="17"/>
  <c r="AP76" i="17"/>
  <c r="AP63" i="17"/>
  <c r="AP59" i="17"/>
  <c r="AP55" i="17"/>
  <c r="AP51" i="17"/>
  <c r="AP47" i="17"/>
  <c r="AP36" i="17"/>
  <c r="AP32" i="17"/>
  <c r="AP28" i="17"/>
  <c r="AP24" i="17"/>
  <c r="AP13" i="17"/>
  <c r="AP9" i="17"/>
  <c r="AS37" i="37"/>
  <c r="AS63" i="18"/>
  <c r="BB99" i="33" l="1"/>
  <c r="BB97" i="33"/>
  <c r="BB94" i="33"/>
  <c r="BB89" i="30"/>
  <c r="BB88" i="30"/>
  <c r="BB88" i="33"/>
  <c r="BB87" i="30"/>
  <c r="BB86" i="30"/>
  <c r="BB86" i="33"/>
  <c r="BB91" i="30"/>
  <c r="BB89" i="29"/>
  <c r="BB98" i="30"/>
  <c r="BB94" i="29"/>
  <c r="BB97" i="30"/>
  <c r="BB95" i="30"/>
  <c r="BB96" i="30"/>
  <c r="BB98" i="29"/>
  <c r="BB95" i="29"/>
  <c r="BB95" i="37"/>
  <c r="BB96" i="29"/>
  <c r="BB97" i="29"/>
  <c r="BB99" i="29"/>
  <c r="BB87" i="37"/>
  <c r="BB87" i="29"/>
  <c r="BB86" i="29"/>
  <c r="BB28" i="29"/>
  <c r="BB91" i="29"/>
  <c r="BB90" i="37"/>
  <c r="BB89" i="37"/>
  <c r="BB86" i="37"/>
  <c r="BA37" i="37"/>
  <c r="AZ37" i="37"/>
  <c r="AY37" i="37"/>
  <c r="AX37" i="37"/>
  <c r="AW37" i="37"/>
  <c r="BB94" i="27"/>
  <c r="BB97" i="37"/>
  <c r="BB96" i="37"/>
  <c r="BB87" i="27"/>
  <c r="BB99" i="27"/>
  <c r="BB95" i="27"/>
  <c r="BB96" i="27"/>
  <c r="BB87" i="34"/>
  <c r="BB91" i="27"/>
  <c r="BB86" i="27"/>
  <c r="BB90" i="27"/>
  <c r="BB89" i="27"/>
  <c r="BB90" i="34"/>
  <c r="BB88" i="27"/>
  <c r="BB90" i="25"/>
  <c r="BB89" i="34"/>
  <c r="BB91" i="34"/>
  <c r="BB88" i="34"/>
  <c r="BB96" i="34"/>
  <c r="BB97" i="34"/>
  <c r="BB94" i="34"/>
  <c r="BB92" i="34"/>
  <c r="BB86" i="34"/>
  <c r="BB99" i="34"/>
  <c r="BB95" i="34"/>
  <c r="BB98" i="34"/>
  <c r="BB88" i="25"/>
  <c r="BB86" i="24"/>
  <c r="AX52" i="24"/>
  <c r="AY52" i="24"/>
  <c r="AZ52" i="24"/>
  <c r="BB98" i="25"/>
  <c r="BB95" i="25"/>
  <c r="BB97" i="24"/>
  <c r="BB99" i="25"/>
  <c r="BB88" i="24"/>
  <c r="AZ41" i="24"/>
  <c r="AY41" i="24"/>
  <c r="AX41" i="24"/>
  <c r="AW41" i="24"/>
  <c r="BA41" i="24"/>
  <c r="BB90" i="23"/>
  <c r="BB90" i="24"/>
  <c r="BB89" i="24"/>
  <c r="BB89" i="23"/>
  <c r="BB87" i="24"/>
  <c r="BA57" i="24"/>
  <c r="AZ57" i="24"/>
  <c r="AY57" i="24"/>
  <c r="AX57" i="24"/>
  <c r="AW57" i="24"/>
  <c r="AX43" i="23"/>
  <c r="BB43" i="23" s="1"/>
  <c r="AY43" i="23"/>
  <c r="AZ43" i="23"/>
  <c r="BA43" i="23"/>
  <c r="AZ49" i="24"/>
  <c r="BA49" i="24"/>
  <c r="AY49" i="24"/>
  <c r="AX49" i="24"/>
  <c r="AW49" i="24"/>
  <c r="AY48" i="24"/>
  <c r="AX48" i="24"/>
  <c r="AW48" i="24"/>
  <c r="BB48" i="24" s="1"/>
  <c r="BA48" i="24"/>
  <c r="AZ48" i="24"/>
  <c r="AY47" i="23"/>
  <c r="AX47" i="23"/>
  <c r="BB47" i="23" s="1"/>
  <c r="AW47" i="23"/>
  <c r="BA47" i="23"/>
  <c r="AZ47" i="23"/>
  <c r="AZ44" i="24"/>
  <c r="AY44" i="24"/>
  <c r="AX44" i="24"/>
  <c r="AW44" i="24"/>
  <c r="BA44" i="24"/>
  <c r="BA42" i="24"/>
  <c r="AW42" i="24"/>
  <c r="AZ42" i="24"/>
  <c r="AY42" i="24"/>
  <c r="AX42" i="24"/>
  <c r="AW39" i="24"/>
  <c r="BA39" i="24"/>
  <c r="AZ39" i="24"/>
  <c r="AY39" i="24"/>
  <c r="AX39" i="24"/>
  <c r="BA38" i="24"/>
  <c r="AX38" i="24"/>
  <c r="AW38" i="24"/>
  <c r="AZ38" i="24"/>
  <c r="AY38" i="24"/>
  <c r="AZ37" i="24"/>
  <c r="AY37" i="24"/>
  <c r="AX37" i="24"/>
  <c r="AW37" i="24"/>
  <c r="BB37" i="24" s="1"/>
  <c r="BA37" i="24"/>
  <c r="AZ36" i="24"/>
  <c r="AY36" i="24"/>
  <c r="AX36" i="24"/>
  <c r="AW36" i="24"/>
  <c r="BA36" i="24"/>
  <c r="BA34" i="23"/>
  <c r="AW34" i="23"/>
  <c r="BB34" i="23" s="1"/>
  <c r="AZ53" i="24"/>
  <c r="AY53" i="24"/>
  <c r="AX53" i="24"/>
  <c r="AW53" i="24"/>
  <c r="BA53" i="24"/>
  <c r="BB98" i="24"/>
  <c r="BB95" i="24"/>
  <c r="BB99" i="24"/>
  <c r="BB99" i="23"/>
  <c r="BB96" i="24"/>
  <c r="BB91" i="23"/>
  <c r="BB87" i="23"/>
  <c r="BB86" i="23"/>
  <c r="AZ41" i="23"/>
  <c r="AY41" i="23"/>
  <c r="AW41" i="23"/>
  <c r="AX41" i="23"/>
  <c r="BA41" i="23"/>
  <c r="BA40" i="23"/>
  <c r="AY40" i="23"/>
  <c r="AZ40" i="23"/>
  <c r="AW40" i="23"/>
  <c r="BB40" i="23" s="1"/>
  <c r="AX40" i="23"/>
  <c r="BA58" i="23"/>
  <c r="AZ58" i="23"/>
  <c r="AY58" i="23"/>
  <c r="AX58" i="23"/>
  <c r="AW58" i="23"/>
  <c r="AY57" i="23"/>
  <c r="AX57" i="23"/>
  <c r="AW57" i="23"/>
  <c r="BA57" i="23"/>
  <c r="AZ57" i="23"/>
  <c r="AZ53" i="23"/>
  <c r="AY53" i="23"/>
  <c r="AX53" i="23"/>
  <c r="AW53" i="23"/>
  <c r="BB53" i="23" s="1"/>
  <c r="BA53" i="23"/>
  <c r="AY52" i="23"/>
  <c r="AX52" i="23"/>
  <c r="AW52" i="23"/>
  <c r="BA52" i="23"/>
  <c r="AZ52" i="23"/>
  <c r="AW48" i="23"/>
  <c r="BA48" i="23"/>
  <c r="AZ48" i="23"/>
  <c r="AY48" i="23"/>
  <c r="AX48" i="23"/>
  <c r="AY46" i="23"/>
  <c r="AX46" i="23"/>
  <c r="AW46" i="23"/>
  <c r="BA46" i="23"/>
  <c r="AZ46" i="23"/>
  <c r="AW45" i="23"/>
  <c r="BA45" i="23"/>
  <c r="AZ45" i="23"/>
  <c r="AY45" i="23"/>
  <c r="AX45" i="23"/>
  <c r="AZ35" i="23"/>
  <c r="BA35" i="23"/>
  <c r="AY35" i="23"/>
  <c r="AX35" i="23"/>
  <c r="AW35" i="23"/>
  <c r="BB87" i="22"/>
  <c r="BB95" i="22"/>
  <c r="BB96" i="23"/>
  <c r="BA98" i="23"/>
  <c r="AZ98" i="23"/>
  <c r="AY98" i="23"/>
  <c r="AX98" i="23"/>
  <c r="AW98" i="23"/>
  <c r="BB95" i="23"/>
  <c r="AY41" i="21"/>
  <c r="BB86" i="22"/>
  <c r="AZ40" i="22"/>
  <c r="AX40" i="22"/>
  <c r="AY40" i="22"/>
  <c r="BA40" i="22"/>
  <c r="AW40" i="22"/>
  <c r="BA31" i="22"/>
  <c r="AY31" i="22"/>
  <c r="AX31" i="22"/>
  <c r="AW31" i="22"/>
  <c r="AZ31" i="22"/>
  <c r="BA28" i="22"/>
  <c r="AZ28" i="22"/>
  <c r="AX28" i="22"/>
  <c r="AY28" i="22"/>
  <c r="AW28" i="22"/>
  <c r="AW23" i="22"/>
  <c r="AZ23" i="22"/>
  <c r="AY23" i="22"/>
  <c r="AX23" i="22"/>
  <c r="BB23" i="22" s="1"/>
  <c r="BA23" i="22"/>
  <c r="AY39" i="22"/>
  <c r="AX39" i="22"/>
  <c r="AW39" i="22"/>
  <c r="BA39" i="22"/>
  <c r="AZ39" i="22"/>
  <c r="AX38" i="22"/>
  <c r="AW38" i="22"/>
  <c r="BA38" i="22"/>
  <c r="AZ38" i="22"/>
  <c r="AY38" i="22"/>
  <c r="BB38" i="22" s="1"/>
  <c r="AY37" i="22"/>
  <c r="BA37" i="22"/>
  <c r="AX37" i="22"/>
  <c r="AZ37" i="22"/>
  <c r="AW37" i="22"/>
  <c r="BA36" i="22"/>
  <c r="AZ36" i="22"/>
  <c r="AY36" i="22"/>
  <c r="AX36" i="22"/>
  <c r="AW36" i="22"/>
  <c r="AZ35" i="22"/>
  <c r="AY35" i="22"/>
  <c r="AX35" i="22"/>
  <c r="AW35" i="22"/>
  <c r="BA35" i="22"/>
  <c r="BA34" i="22"/>
  <c r="AX34" i="22"/>
  <c r="AW34" i="22"/>
  <c r="AZ34" i="22"/>
  <c r="AY34" i="22"/>
  <c r="BA32" i="22"/>
  <c r="AZ32" i="22"/>
  <c r="AY32" i="22"/>
  <c r="AX32" i="22"/>
  <c r="AW32" i="22"/>
  <c r="AY30" i="22"/>
  <c r="AX30" i="22"/>
  <c r="AW30" i="22"/>
  <c r="BA30" i="22"/>
  <c r="AZ30" i="22"/>
  <c r="AZ25" i="22"/>
  <c r="AX25" i="22"/>
  <c r="AW25" i="22"/>
  <c r="BA25" i="22"/>
  <c r="AY25" i="22"/>
  <c r="AY27" i="22"/>
  <c r="AX27" i="22"/>
  <c r="AW27" i="22"/>
  <c r="AZ27" i="22"/>
  <c r="BA27" i="22"/>
  <c r="AY26" i="22"/>
  <c r="AX26" i="22"/>
  <c r="AW26" i="22"/>
  <c r="BB26" i="22" s="1"/>
  <c r="BA26" i="22"/>
  <c r="AZ26" i="22"/>
  <c r="AZ24" i="22"/>
  <c r="AY24" i="22"/>
  <c r="AX24" i="22"/>
  <c r="AW24" i="22"/>
  <c r="BA24" i="22"/>
  <c r="AY57" i="22"/>
  <c r="AX57" i="22"/>
  <c r="AW57" i="22"/>
  <c r="BA57" i="22"/>
  <c r="AZ57" i="22"/>
  <c r="BB91" i="22"/>
  <c r="BB98" i="22"/>
  <c r="BB97" i="22"/>
  <c r="BB90" i="21"/>
  <c r="BB89" i="21"/>
  <c r="BB87" i="21"/>
  <c r="AY36" i="21"/>
  <c r="AW36" i="21"/>
  <c r="AX36" i="21"/>
  <c r="BA36" i="21"/>
  <c r="AZ36" i="21"/>
  <c r="BB86" i="21"/>
  <c r="AW40" i="21"/>
  <c r="BA40" i="21"/>
  <c r="AY40" i="21"/>
  <c r="AX40" i="21"/>
  <c r="AZ40" i="21"/>
  <c r="AY31" i="21"/>
  <c r="AX31" i="21"/>
  <c r="BA31" i="21"/>
  <c r="AZ31" i="21"/>
  <c r="AW31" i="21"/>
  <c r="BA28" i="21"/>
  <c r="AZ28" i="21"/>
  <c r="AX28" i="21"/>
  <c r="AW28" i="21"/>
  <c r="AY28" i="21"/>
  <c r="BA25" i="21"/>
  <c r="AZ25" i="21"/>
  <c r="AY25" i="21"/>
  <c r="AW25" i="21"/>
  <c r="AX25" i="21"/>
  <c r="BA23" i="21"/>
  <c r="AW23" i="21"/>
  <c r="BB23" i="21" s="1"/>
  <c r="AZ23" i="21"/>
  <c r="AX23" i="21"/>
  <c r="AY23" i="21"/>
  <c r="AY22" i="21"/>
  <c r="AX22" i="21"/>
  <c r="AW22" i="21"/>
  <c r="BB22" i="21" s="1"/>
  <c r="BA22" i="21"/>
  <c r="AZ22" i="21"/>
  <c r="AY18" i="21"/>
  <c r="AW18" i="21"/>
  <c r="BA18" i="21"/>
  <c r="AZ18" i="21"/>
  <c r="AX18" i="21"/>
  <c r="BA17" i="21"/>
  <c r="AZ17" i="21"/>
  <c r="AY17" i="21"/>
  <c r="AX17" i="21"/>
  <c r="AW17" i="21"/>
  <c r="AW19" i="21"/>
  <c r="BA19" i="21"/>
  <c r="AZ19" i="21"/>
  <c r="AY19" i="21"/>
  <c r="AX19" i="21"/>
  <c r="BA48" i="21"/>
  <c r="AZ48" i="21"/>
  <c r="AY48" i="21"/>
  <c r="AX48" i="21"/>
  <c r="AW48" i="21"/>
  <c r="BA45" i="21"/>
  <c r="AZ45" i="21"/>
  <c r="AY45" i="21"/>
  <c r="AX45" i="21"/>
  <c r="AW45" i="21"/>
  <c r="BA43" i="21"/>
  <c r="AZ43" i="21"/>
  <c r="AY43" i="21"/>
  <c r="AX43" i="21"/>
  <c r="AW43" i="21"/>
  <c r="BB43" i="21" s="1"/>
  <c r="AX42" i="21"/>
  <c r="AZ42" i="21"/>
  <c r="AY42" i="21"/>
  <c r="AW42" i="21"/>
  <c r="BA42" i="21"/>
  <c r="BA39" i="21"/>
  <c r="AZ39" i="21"/>
  <c r="AY39" i="21"/>
  <c r="AX39" i="21"/>
  <c r="AW39" i="21"/>
  <c r="AX38" i="21"/>
  <c r="AW38" i="21"/>
  <c r="AY38" i="21"/>
  <c r="BA38" i="21"/>
  <c r="AZ38" i="21"/>
  <c r="BA37" i="21"/>
  <c r="AZ37" i="21"/>
  <c r="AY37" i="21"/>
  <c r="AX37" i="21"/>
  <c r="AW37" i="21"/>
  <c r="AZ35" i="21"/>
  <c r="AY35" i="21"/>
  <c r="AX35" i="21"/>
  <c r="AW35" i="21"/>
  <c r="BA35" i="21"/>
  <c r="BA27" i="21"/>
  <c r="AZ27" i="21"/>
  <c r="AY27" i="21"/>
  <c r="AX27" i="21"/>
  <c r="AW27" i="21"/>
  <c r="BA26" i="21"/>
  <c r="AZ26" i="21"/>
  <c r="AY26" i="21"/>
  <c r="AX26" i="21"/>
  <c r="AW26" i="21"/>
  <c r="AX20" i="21"/>
  <c r="AW20" i="21"/>
  <c r="BA20" i="21"/>
  <c r="AZ20" i="21"/>
  <c r="AY20" i="21"/>
  <c r="BA15" i="21"/>
  <c r="AZ15" i="21"/>
  <c r="AY15" i="21"/>
  <c r="AX15" i="21"/>
  <c r="AW15" i="21"/>
  <c r="BB15" i="21" s="1"/>
  <c r="AZ57" i="21"/>
  <c r="AY57" i="21"/>
  <c r="AX57" i="21"/>
  <c r="AW57" i="21"/>
  <c r="BA57" i="21"/>
  <c r="AX53" i="21"/>
  <c r="AW53" i="21"/>
  <c r="BA53" i="21"/>
  <c r="AZ53" i="21"/>
  <c r="AY53" i="21"/>
  <c r="BB91" i="21"/>
  <c r="BB97" i="21"/>
  <c r="BB99" i="21"/>
  <c r="BB96" i="21"/>
  <c r="BB99" i="19"/>
  <c r="BB91" i="19"/>
  <c r="AY22" i="20"/>
  <c r="AX22" i="20"/>
  <c r="AW22" i="20"/>
  <c r="BB22" i="20" s="1"/>
  <c r="BA22" i="20"/>
  <c r="AZ22" i="20"/>
  <c r="AX30" i="20"/>
  <c r="AW30" i="20"/>
  <c r="AZ30" i="20"/>
  <c r="AY30" i="20"/>
  <c r="BA30" i="20"/>
  <c r="AY35" i="20"/>
  <c r="AX35" i="20"/>
  <c r="AW35" i="20"/>
  <c r="AZ35" i="20"/>
  <c r="BA35" i="20"/>
  <c r="BA37" i="20"/>
  <c r="AZ37" i="20"/>
  <c r="AW37" i="20"/>
  <c r="AY37" i="20"/>
  <c r="AX37" i="20"/>
  <c r="AX34" i="20"/>
  <c r="AW34" i="20"/>
  <c r="BA34" i="20"/>
  <c r="AZ34" i="20"/>
  <c r="AY34" i="20"/>
  <c r="BA32" i="20"/>
  <c r="AZ32" i="20"/>
  <c r="AY32" i="20"/>
  <c r="AX32" i="20"/>
  <c r="AW32" i="20"/>
  <c r="BA58" i="20"/>
  <c r="AZ58" i="20"/>
  <c r="AY58" i="20"/>
  <c r="AX58" i="20"/>
  <c r="AW58" i="20"/>
  <c r="BA33" i="20"/>
  <c r="AZ33" i="20"/>
  <c r="AY33" i="20"/>
  <c r="AX33" i="20"/>
  <c r="AW33" i="20"/>
  <c r="BB90" i="19"/>
  <c r="AW25" i="20"/>
  <c r="BA25" i="20"/>
  <c r="AZ25" i="20"/>
  <c r="AX25" i="20"/>
  <c r="AY25" i="20"/>
  <c r="BA24" i="20"/>
  <c r="AZ24" i="20"/>
  <c r="AW24" i="20"/>
  <c r="AY24" i="20"/>
  <c r="AX24" i="20"/>
  <c r="BB24" i="20" s="1"/>
  <c r="BA28" i="20"/>
  <c r="AZ28" i="20"/>
  <c r="AY28" i="20"/>
  <c r="AX28" i="20"/>
  <c r="AW28" i="20"/>
  <c r="BB89" i="19"/>
  <c r="BB88" i="19"/>
  <c r="BB87" i="19"/>
  <c r="BA90" i="18"/>
  <c r="AZ90" i="18"/>
  <c r="AY90" i="18"/>
  <c r="AX90" i="18"/>
  <c r="AW90" i="18"/>
  <c r="BB90" i="18" s="1"/>
  <c r="BB95" i="19"/>
  <c r="AZ82" i="18"/>
  <c r="AX82" i="18"/>
  <c r="AW82" i="18"/>
  <c r="BA82" i="18"/>
  <c r="AY82" i="18"/>
  <c r="AZ92" i="18"/>
  <c r="AY92" i="18"/>
  <c r="BA92" i="18"/>
  <c r="AX92" i="18"/>
  <c r="AW92" i="18"/>
  <c r="BB92" i="18" s="1"/>
  <c r="BB97" i="19"/>
  <c r="BB94" i="19"/>
  <c r="BB96" i="19"/>
  <c r="AW83" i="18"/>
  <c r="BA83" i="18"/>
  <c r="AZ83" i="18"/>
  <c r="AY83" i="18"/>
  <c r="AX83" i="18"/>
  <c r="AY99" i="18"/>
  <c r="AX99" i="18"/>
  <c r="AW99" i="18"/>
  <c r="BA99" i="18"/>
  <c r="AZ99" i="18"/>
  <c r="BA97" i="18"/>
  <c r="AX97" i="18"/>
  <c r="AZ97" i="18"/>
  <c r="AY97" i="18"/>
  <c r="AW97" i="18"/>
  <c r="AW96" i="18"/>
  <c r="BA96" i="18"/>
  <c r="AX96" i="18"/>
  <c r="AZ96" i="18"/>
  <c r="AY96" i="18"/>
  <c r="AX98" i="18"/>
  <c r="AW98" i="18"/>
  <c r="BA98" i="18"/>
  <c r="AZ98" i="18"/>
  <c r="AY98" i="18"/>
  <c r="AZ95" i="18"/>
  <c r="AY95" i="18"/>
  <c r="AW95" i="18"/>
  <c r="BB95" i="18" s="1"/>
  <c r="BA95" i="18"/>
  <c r="AX95" i="18"/>
  <c r="AX94" i="18"/>
  <c r="AW94" i="18"/>
  <c r="BA94" i="18"/>
  <c r="AY94" i="18"/>
  <c r="AZ94" i="18"/>
  <c r="AZ89" i="18"/>
  <c r="AY89" i="18"/>
  <c r="AX89" i="18"/>
  <c r="AW89" i="18"/>
  <c r="BA89" i="18"/>
  <c r="AX88" i="18"/>
  <c r="BA88" i="18"/>
  <c r="AZ88" i="18"/>
  <c r="AY88" i="18"/>
  <c r="AW88" i="18"/>
  <c r="AZ87" i="18"/>
  <c r="BA87" i="18"/>
  <c r="AY87" i="18"/>
  <c r="AX87" i="18"/>
  <c r="AW87" i="18"/>
  <c r="BB87" i="18" s="1"/>
  <c r="AZ86" i="18"/>
  <c r="AY86" i="18"/>
  <c r="AX86" i="18"/>
  <c r="BA86" i="18"/>
  <c r="AW86" i="18"/>
  <c r="AZ85" i="18"/>
  <c r="AX85" i="18"/>
  <c r="AW85" i="18"/>
  <c r="AY85" i="18"/>
  <c r="BA85" i="18"/>
  <c r="BA76" i="18"/>
  <c r="AZ76" i="18"/>
  <c r="AY76" i="18"/>
  <c r="AX76" i="18"/>
  <c r="AW76" i="18"/>
  <c r="AZ72" i="18"/>
  <c r="AY72" i="18"/>
  <c r="BA72" i="18"/>
  <c r="AX72" i="18"/>
  <c r="AW72" i="18"/>
  <c r="AZ69" i="18"/>
  <c r="AY69" i="18"/>
  <c r="BA69" i="18"/>
  <c r="AX69" i="18"/>
  <c r="AW69" i="18"/>
  <c r="AY63" i="18"/>
  <c r="AX63" i="18"/>
  <c r="AW63" i="18"/>
  <c r="BA63" i="18"/>
  <c r="AZ63" i="18"/>
  <c r="AZ91" i="18"/>
  <c r="AY91" i="18"/>
  <c r="AX91" i="18"/>
  <c r="AW91" i="18"/>
  <c r="BA91" i="18"/>
  <c r="AX77" i="18"/>
  <c r="AW77" i="18"/>
  <c r="BA77" i="18"/>
  <c r="AZ77" i="18"/>
  <c r="AY77" i="18"/>
  <c r="BA70" i="18"/>
  <c r="AZ70" i="18"/>
  <c r="AX70" i="18"/>
  <c r="AW70" i="18"/>
  <c r="AY70" i="18"/>
  <c r="BB35" i="21"/>
  <c r="BB56" i="23"/>
  <c r="BB41" i="23"/>
  <c r="BB33" i="21"/>
  <c r="BB7" i="20"/>
  <c r="G8" i="17"/>
  <c r="Q8" i="17" s="1"/>
  <c r="G12" i="17"/>
  <c r="Q12" i="17" s="1"/>
  <c r="G13" i="17"/>
  <c r="Q13" i="17" s="1"/>
  <c r="G15" i="17"/>
  <c r="Q15" i="17" s="1"/>
  <c r="BB28" i="33"/>
  <c r="BB20" i="33"/>
  <c r="BB26" i="33"/>
  <c r="BB18" i="33"/>
  <c r="BB19" i="37"/>
  <c r="BB28" i="37"/>
  <c r="BB22" i="37"/>
  <c r="BB93" i="18"/>
  <c r="BB32" i="27"/>
  <c r="BB20" i="27"/>
  <c r="BB47" i="27"/>
  <c r="BB48" i="25"/>
  <c r="BB49" i="22"/>
  <c r="BB71" i="22"/>
  <c r="BB8" i="22"/>
  <c r="BB54" i="21"/>
  <c r="BB8" i="21"/>
  <c r="BB15" i="20"/>
  <c r="BB56" i="20"/>
  <c r="BB57" i="20"/>
  <c r="BB59" i="20"/>
  <c r="BB52" i="20"/>
  <c r="BB55" i="20"/>
  <c r="BB58" i="20"/>
  <c r="BB53" i="20"/>
  <c r="BB54" i="20"/>
  <c r="AS23" i="17"/>
  <c r="BB49" i="33"/>
  <c r="BB47" i="29"/>
  <c r="BB43" i="37"/>
  <c r="BB93" i="34"/>
  <c r="BB54" i="34"/>
  <c r="BB6" i="34"/>
  <c r="BB22" i="34"/>
  <c r="BB71" i="34"/>
  <c r="BB13" i="25"/>
  <c r="BB6" i="25"/>
  <c r="BB20" i="22"/>
  <c r="BB76" i="22"/>
  <c r="BB93" i="21"/>
  <c r="BB13" i="21"/>
  <c r="BB56" i="21"/>
  <c r="BB66" i="21"/>
  <c r="BB24" i="21"/>
  <c r="BB12" i="21"/>
  <c r="BB11" i="18"/>
  <c r="BB69" i="19"/>
  <c r="BB24" i="18"/>
  <c r="BB18" i="18"/>
  <c r="BB71" i="18"/>
  <c r="BB46" i="18"/>
  <c r="BB54" i="18"/>
  <c r="BB6" i="33"/>
  <c r="BB19" i="33"/>
  <c r="BB66" i="33"/>
  <c r="BB67" i="33"/>
  <c r="BB54" i="33"/>
  <c r="BB52" i="33"/>
  <c r="BB76" i="30"/>
  <c r="BB11" i="37"/>
  <c r="BB34" i="34"/>
  <c r="BB38" i="34"/>
  <c r="BB48" i="34"/>
  <c r="BB50" i="34"/>
  <c r="BB16" i="34"/>
  <c r="BB22" i="25"/>
  <c r="BB10" i="24"/>
  <c r="BB69" i="24"/>
  <c r="BB46" i="22"/>
  <c r="BB47" i="21"/>
  <c r="BB46" i="21"/>
  <c r="BB14" i="20"/>
  <c r="BB38" i="20"/>
  <c r="BB27" i="20"/>
  <c r="BB18" i="20"/>
  <c r="BB36" i="20"/>
  <c r="BB56" i="18"/>
  <c r="BB8" i="18"/>
  <c r="BB23" i="33"/>
  <c r="BB31" i="33"/>
  <c r="BB55" i="33"/>
  <c r="BB39" i="33"/>
  <c r="BB34" i="33"/>
  <c r="BB30" i="33"/>
  <c r="BB9" i="33"/>
  <c r="BB32" i="33"/>
  <c r="BB43" i="33"/>
  <c r="BB10" i="33"/>
  <c r="BB68" i="33"/>
  <c r="BB21" i="33"/>
  <c r="BB41" i="33"/>
  <c r="BB7" i="33"/>
  <c r="BB13" i="33"/>
  <c r="BB22" i="33"/>
  <c r="BB14" i="33"/>
  <c r="BB93" i="30"/>
  <c r="BB37" i="33"/>
  <c r="BB15" i="33"/>
  <c r="BB53" i="33"/>
  <c r="BB50" i="33"/>
  <c r="BB93" i="33"/>
  <c r="BB38" i="33"/>
  <c r="BB46" i="33"/>
  <c r="BB71" i="33"/>
  <c r="BB42" i="33"/>
  <c r="BB17" i="33"/>
  <c r="BB35" i="33"/>
  <c r="BB16" i="33"/>
  <c r="BB40" i="33"/>
  <c r="BB33" i="33"/>
  <c r="BB8" i="33"/>
  <c r="BB27" i="33"/>
  <c r="BB25" i="33"/>
  <c r="BB36" i="33"/>
  <c r="BB11" i="33"/>
  <c r="BB56" i="33"/>
  <c r="BB44" i="33"/>
  <c r="BB76" i="33"/>
  <c r="BB48" i="33"/>
  <c r="BB45" i="33"/>
  <c r="BB29" i="33"/>
  <c r="BB24" i="33"/>
  <c r="BB51" i="33"/>
  <c r="BB47" i="33"/>
  <c r="BB69" i="33"/>
  <c r="BB10" i="29"/>
  <c r="BB53" i="29"/>
  <c r="BB72" i="29"/>
  <c r="BB46" i="29"/>
  <c r="BB42" i="29"/>
  <c r="BB72" i="30"/>
  <c r="BB76" i="29"/>
  <c r="BB24" i="29"/>
  <c r="BB44" i="29"/>
  <c r="BB11" i="29"/>
  <c r="BB43" i="29"/>
  <c r="BB71" i="30"/>
  <c r="BB9" i="29"/>
  <c r="BB13" i="29"/>
  <c r="BB54" i="29"/>
  <c r="BB29" i="29"/>
  <c r="BB6" i="29"/>
  <c r="BB23" i="29"/>
  <c r="BB49" i="29"/>
  <c r="BB35" i="29"/>
  <c r="BB54" i="37"/>
  <c r="BB36" i="37"/>
  <c r="BB31" i="29"/>
  <c r="BB7" i="29"/>
  <c r="BB15" i="29"/>
  <c r="BB51" i="29"/>
  <c r="BB68" i="29"/>
  <c r="BB18" i="29"/>
  <c r="BB34" i="29"/>
  <c r="BB20" i="29"/>
  <c r="BB48" i="29"/>
  <c r="BB40" i="29"/>
  <c r="BB20" i="37"/>
  <c r="BB9" i="37"/>
  <c r="BB25" i="37"/>
  <c r="BB21" i="37"/>
  <c r="BB52" i="37"/>
  <c r="BB30" i="29"/>
  <c r="BB8" i="29"/>
  <c r="BB50" i="29"/>
  <c r="BB52" i="29"/>
  <c r="BB93" i="29"/>
  <c r="BB71" i="29"/>
  <c r="BB55" i="29"/>
  <c r="BB38" i="29"/>
  <c r="BB25" i="29"/>
  <c r="BB32" i="29"/>
  <c r="BB39" i="29"/>
  <c r="BB45" i="29"/>
  <c r="BB41" i="29"/>
  <c r="BB14" i="29"/>
  <c r="BB26" i="29"/>
  <c r="BB69" i="29"/>
  <c r="BB21" i="29"/>
  <c r="BB34" i="37"/>
  <c r="BB66" i="29"/>
  <c r="BB22" i="29"/>
  <c r="BB27" i="29"/>
  <c r="BB56" i="29"/>
  <c r="BB12" i="29"/>
  <c r="BB19" i="29"/>
  <c r="BB36" i="29"/>
  <c r="BB17" i="29"/>
  <c r="BB37" i="29"/>
  <c r="BB16" i="29"/>
  <c r="BB49" i="37"/>
  <c r="BB23" i="37"/>
  <c r="BB31" i="37"/>
  <c r="BB12" i="37"/>
  <c r="BB32" i="37"/>
  <c r="BB39" i="37"/>
  <c r="BB10" i="37"/>
  <c r="BB14" i="37"/>
  <c r="BB71" i="37"/>
  <c r="BB66" i="37"/>
  <c r="BB51" i="37"/>
  <c r="BB6" i="37"/>
  <c r="BB50" i="37"/>
  <c r="BB44" i="37"/>
  <c r="BB93" i="27"/>
  <c r="BB6" i="27"/>
  <c r="BB14" i="27"/>
  <c r="BB54" i="27"/>
  <c r="BB69" i="27"/>
  <c r="BB56" i="27"/>
  <c r="BB16" i="27"/>
  <c r="BB45" i="37"/>
  <c r="BB24" i="37"/>
  <c r="BB69" i="37"/>
  <c r="BB8" i="37"/>
  <c r="BB42" i="37"/>
  <c r="BB93" i="37"/>
  <c r="BB48" i="37"/>
  <c r="BB55" i="37"/>
  <c r="BB29" i="37"/>
  <c r="BB18" i="27"/>
  <c r="BB30" i="37"/>
  <c r="BB45" i="27"/>
  <c r="BB41" i="27"/>
  <c r="BB16" i="37"/>
  <c r="BB41" i="37"/>
  <c r="BB53" i="37"/>
  <c r="BB35" i="37"/>
  <c r="BB76" i="37"/>
  <c r="BB40" i="37"/>
  <c r="BB47" i="37"/>
  <c r="BB7" i="37"/>
  <c r="BB22" i="27"/>
  <c r="BB49" i="27"/>
  <c r="BB13" i="37"/>
  <c r="BB18" i="37"/>
  <c r="BB56" i="37"/>
  <c r="BB46" i="37"/>
  <c r="BB15" i="37"/>
  <c r="BB17" i="37"/>
  <c r="BB33" i="37"/>
  <c r="BB26" i="37"/>
  <c r="BB38" i="37"/>
  <c r="BB27" i="37"/>
  <c r="BB46" i="34"/>
  <c r="BB47" i="34"/>
  <c r="BB26" i="27"/>
  <c r="BB42" i="27"/>
  <c r="BB8" i="27"/>
  <c r="BB53" i="27"/>
  <c r="BB9" i="27"/>
  <c r="BB48" i="27"/>
  <c r="BB37" i="27"/>
  <c r="BB13" i="27"/>
  <c r="BB52" i="27"/>
  <c r="BB29" i="34"/>
  <c r="BB52" i="34"/>
  <c r="BB44" i="34"/>
  <c r="BB27" i="27"/>
  <c r="BB36" i="27"/>
  <c r="BB15" i="27"/>
  <c r="BB51" i="27"/>
  <c r="BB44" i="27"/>
  <c r="BB30" i="27"/>
  <c r="BB28" i="27"/>
  <c r="BB12" i="27"/>
  <c r="BB43" i="27"/>
  <c r="BB19" i="27"/>
  <c r="BB39" i="27"/>
  <c r="BB10" i="27"/>
  <c r="BB50" i="27"/>
  <c r="BB32" i="34"/>
  <c r="BB42" i="34"/>
  <c r="BB55" i="34"/>
  <c r="BB18" i="34"/>
  <c r="BB56" i="34"/>
  <c r="BB39" i="34"/>
  <c r="BB8" i="34"/>
  <c r="BB31" i="27"/>
  <c r="BB7" i="27"/>
  <c r="BB23" i="27"/>
  <c r="BB76" i="27"/>
  <c r="BB17" i="27"/>
  <c r="BB46" i="27"/>
  <c r="BB29" i="27"/>
  <c r="BB25" i="27"/>
  <c r="BB71" i="27"/>
  <c r="BB11" i="27"/>
  <c r="BB26" i="34"/>
  <c r="BB20" i="34"/>
  <c r="BB35" i="27"/>
  <c r="BB24" i="27"/>
  <c r="BB38" i="27"/>
  <c r="BB40" i="27"/>
  <c r="BB33" i="27"/>
  <c r="BB21" i="27"/>
  <c r="BB37" i="34"/>
  <c r="BB30" i="34"/>
  <c r="BB14" i="34"/>
  <c r="BB34" i="27"/>
  <c r="BB55" i="27"/>
  <c r="BB12" i="34"/>
  <c r="BB44" i="25"/>
  <c r="BB17" i="34"/>
  <c r="BB10" i="34"/>
  <c r="BB35" i="34"/>
  <c r="BB27" i="34"/>
  <c r="BB11" i="25"/>
  <c r="BB27" i="25"/>
  <c r="BB8" i="25"/>
  <c r="BB67" i="34"/>
  <c r="BB11" i="34"/>
  <c r="BB45" i="34"/>
  <c r="BB25" i="34"/>
  <c r="BB72" i="34"/>
  <c r="BB41" i="34"/>
  <c r="BB13" i="34"/>
  <c r="BB15" i="34"/>
  <c r="BB43" i="34"/>
  <c r="BB9" i="34"/>
  <c r="BB40" i="34"/>
  <c r="BB69" i="34"/>
  <c r="BB23" i="34"/>
  <c r="BB49" i="34"/>
  <c r="BB28" i="34"/>
  <c r="BB41" i="25"/>
  <c r="BB51" i="34"/>
  <c r="BB21" i="34"/>
  <c r="BB53" i="34"/>
  <c r="BB19" i="34"/>
  <c r="BB76" i="34"/>
  <c r="BB24" i="34"/>
  <c r="BB7" i="34"/>
  <c r="BB36" i="34"/>
  <c r="BB33" i="34"/>
  <c r="BB68" i="34"/>
  <c r="BB31" i="34"/>
  <c r="BB12" i="25"/>
  <c r="BB36" i="25"/>
  <c r="BB21" i="25"/>
  <c r="BB25" i="25"/>
  <c r="BB56" i="24"/>
  <c r="BB32" i="24"/>
  <c r="BB8" i="24"/>
  <c r="BB67" i="24"/>
  <c r="BB52" i="24"/>
  <c r="BB46" i="25"/>
  <c r="BB37" i="25"/>
  <c r="BB16" i="25"/>
  <c r="BB12" i="24"/>
  <c r="BB45" i="25"/>
  <c r="BB40" i="25"/>
  <c r="BB30" i="25"/>
  <c r="BB55" i="25"/>
  <c r="BB34" i="25"/>
  <c r="BB35" i="25"/>
  <c r="BB31" i="25"/>
  <c r="BB93" i="25"/>
  <c r="BB39" i="25"/>
  <c r="BB71" i="24"/>
  <c r="BB20" i="25"/>
  <c r="BB7" i="25"/>
  <c r="BB28" i="25"/>
  <c r="BB9" i="25"/>
  <c r="BB54" i="25"/>
  <c r="BB17" i="25"/>
  <c r="BB33" i="25"/>
  <c r="BB47" i="25"/>
  <c r="BB19" i="25"/>
  <c r="BB53" i="25"/>
  <c r="BB32" i="25"/>
  <c r="BB29" i="25"/>
  <c r="BB50" i="25"/>
  <c r="BB49" i="25"/>
  <c r="BB26" i="25"/>
  <c r="BB56" i="25"/>
  <c r="BB43" i="25"/>
  <c r="BB52" i="25"/>
  <c r="BB18" i="25"/>
  <c r="BB42" i="25"/>
  <c r="BB6" i="24"/>
  <c r="BB10" i="25"/>
  <c r="BB14" i="25"/>
  <c r="BB38" i="25"/>
  <c r="BB24" i="25"/>
  <c r="BB51" i="25"/>
  <c r="BB23" i="25"/>
  <c r="BB15" i="25"/>
  <c r="BB26" i="24"/>
  <c r="BB15" i="24"/>
  <c r="BB28" i="24"/>
  <c r="BB20" i="24"/>
  <c r="BB42" i="23"/>
  <c r="BB19" i="23"/>
  <c r="BB6" i="23"/>
  <c r="BB31" i="24"/>
  <c r="BB40" i="24"/>
  <c r="BB72" i="24"/>
  <c r="BB27" i="24"/>
  <c r="BB35" i="24"/>
  <c r="BB34" i="24"/>
  <c r="BB14" i="24"/>
  <c r="BB23" i="24"/>
  <c r="BB43" i="24"/>
  <c r="BB29" i="24"/>
  <c r="BB11" i="24"/>
  <c r="BB46" i="24"/>
  <c r="BB22" i="23"/>
  <c r="BB28" i="23"/>
  <c r="BB23" i="23"/>
  <c r="BB67" i="23"/>
  <c r="BB38" i="23"/>
  <c r="BB66" i="24"/>
  <c r="BB7" i="24"/>
  <c r="BB21" i="24"/>
  <c r="BB30" i="24"/>
  <c r="BB22" i="24"/>
  <c r="BB33" i="24"/>
  <c r="BB45" i="24"/>
  <c r="BB25" i="24"/>
  <c r="BB76" i="24"/>
  <c r="BB93" i="24"/>
  <c r="BB51" i="24"/>
  <c r="BB9" i="24"/>
  <c r="BB24" i="24"/>
  <c r="BB17" i="24"/>
  <c r="BB13" i="24"/>
  <c r="BB47" i="24"/>
  <c r="BB50" i="24"/>
  <c r="BB18" i="24"/>
  <c r="BB19" i="24"/>
  <c r="BB26" i="23"/>
  <c r="BB11" i="23"/>
  <c r="BB29" i="23"/>
  <c r="BB12" i="23"/>
  <c r="BB51" i="23"/>
  <c r="BB39" i="23"/>
  <c r="BB9" i="23"/>
  <c r="BB20" i="23"/>
  <c r="BB13" i="23"/>
  <c r="BB50" i="23"/>
  <c r="BB10" i="23"/>
  <c r="BB69" i="23"/>
  <c r="BB71" i="23"/>
  <c r="BB17" i="22"/>
  <c r="BB54" i="22"/>
  <c r="BB27" i="23"/>
  <c r="BB33" i="23"/>
  <c r="BB16" i="23"/>
  <c r="BB36" i="23"/>
  <c r="BB53" i="22"/>
  <c r="BB12" i="22"/>
  <c r="BB17" i="23"/>
  <c r="BB15" i="23"/>
  <c r="BB76" i="23"/>
  <c r="BB14" i="23"/>
  <c r="BB31" i="23"/>
  <c r="BB25" i="23"/>
  <c r="BB72" i="22"/>
  <c r="BB50" i="22"/>
  <c r="BB45" i="22"/>
  <c r="BB56" i="22"/>
  <c r="BB41" i="22"/>
  <c r="BB14" i="22"/>
  <c r="BB68" i="22"/>
  <c r="BB18" i="22"/>
  <c r="BB55" i="22"/>
  <c r="BB19" i="22"/>
  <c r="BB21" i="23"/>
  <c r="BB32" i="23"/>
  <c r="BB49" i="23"/>
  <c r="BB18" i="23"/>
  <c r="BB93" i="23"/>
  <c r="BB44" i="23"/>
  <c r="BB48" i="22"/>
  <c r="BB6" i="22"/>
  <c r="BB29" i="22"/>
  <c r="BB16" i="22"/>
  <c r="BB54" i="23"/>
  <c r="BB7" i="23"/>
  <c r="BB24" i="23"/>
  <c r="BB8" i="23"/>
  <c r="BB30" i="23"/>
  <c r="BB37" i="23"/>
  <c r="BB9" i="22"/>
  <c r="BB93" i="22"/>
  <c r="BB7" i="21"/>
  <c r="BB10" i="22"/>
  <c r="BB11" i="22"/>
  <c r="BB15" i="22"/>
  <c r="BB22" i="22"/>
  <c r="BB51" i="22"/>
  <c r="BB13" i="22"/>
  <c r="BB9" i="21"/>
  <c r="BB7" i="22"/>
  <c r="BB44" i="21"/>
  <c r="BB47" i="22"/>
  <c r="BB67" i="22"/>
  <c r="BB44" i="22"/>
  <c r="BB43" i="22"/>
  <c r="BB21" i="22"/>
  <c r="BB42" i="22"/>
  <c r="BB66" i="22"/>
  <c r="BB76" i="21"/>
  <c r="BB29" i="21"/>
  <c r="BB30" i="21"/>
  <c r="BB72" i="21"/>
  <c r="BB41" i="21"/>
  <c r="BB21" i="21"/>
  <c r="BB10" i="21"/>
  <c r="BB52" i="22"/>
  <c r="BB34" i="21"/>
  <c r="BB67" i="21"/>
  <c r="BB32" i="21"/>
  <c r="BB49" i="21"/>
  <c r="BB16" i="21"/>
  <c r="BB68" i="21"/>
  <c r="BB6" i="21"/>
  <c r="BB69" i="21"/>
  <c r="BB52" i="21"/>
  <c r="BB11" i="21"/>
  <c r="BB14" i="21"/>
  <c r="BB50" i="21"/>
  <c r="BB55" i="21"/>
  <c r="BB27" i="21"/>
  <c r="BB51" i="21"/>
  <c r="BB26" i="20"/>
  <c r="BB13" i="20"/>
  <c r="BB20" i="20"/>
  <c r="BB23" i="20"/>
  <c r="BB8" i="20"/>
  <c r="BB19" i="20"/>
  <c r="BB21" i="20"/>
  <c r="BB40" i="20"/>
  <c r="BB29" i="20"/>
  <c r="BB11" i="20"/>
  <c r="BB31" i="20"/>
  <c r="BB17" i="20"/>
  <c r="BB10" i="20"/>
  <c r="BB12" i="20"/>
  <c r="BB9" i="20"/>
  <c r="BB39" i="20"/>
  <c r="BB6" i="20"/>
  <c r="BB76" i="19"/>
  <c r="BB71" i="19"/>
  <c r="BB16" i="18"/>
  <c r="BB10" i="18"/>
  <c r="BB40" i="18"/>
  <c r="BB32" i="18"/>
  <c r="BB14" i="18"/>
  <c r="BB72" i="19"/>
  <c r="BB38" i="18"/>
  <c r="BB45" i="18"/>
  <c r="BB41" i="18"/>
  <c r="BB13" i="18"/>
  <c r="BB35" i="18"/>
  <c r="BB53" i="18"/>
  <c r="BB68" i="18"/>
  <c r="BB50" i="18"/>
  <c r="BB9" i="18"/>
  <c r="BB19" i="18"/>
  <c r="BB42" i="18"/>
  <c r="BB7" i="18"/>
  <c r="BB44" i="18"/>
  <c r="BB30" i="18"/>
  <c r="BB28" i="18"/>
  <c r="BB20" i="18"/>
  <c r="BB17" i="18"/>
  <c r="BB34" i="18"/>
  <c r="BB49" i="18"/>
  <c r="BB47" i="18"/>
  <c r="BB26" i="18"/>
  <c r="BB25" i="18"/>
  <c r="BB67" i="18"/>
  <c r="BB31" i="18"/>
  <c r="BB55" i="18"/>
  <c r="BB21" i="18"/>
  <c r="BB43" i="18"/>
  <c r="BB66" i="18"/>
  <c r="BB36" i="18"/>
  <c r="BB15" i="18"/>
  <c r="BB37" i="18"/>
  <c r="BB51" i="18"/>
  <c r="BB33" i="18"/>
  <c r="BB12" i="18"/>
  <c r="BB29" i="18"/>
  <c r="BB48" i="18"/>
  <c r="BB39" i="18"/>
  <c r="BB27" i="18"/>
  <c r="BB52" i="18"/>
  <c r="BB23" i="18"/>
  <c r="BB22" i="18"/>
  <c r="BB6" i="18"/>
  <c r="AS104" i="17"/>
  <c r="BB104" i="17"/>
  <c r="AS95" i="17"/>
  <c r="AS79" i="17"/>
  <c r="AS45" i="17"/>
  <c r="AQ27" i="17"/>
  <c r="AQ29" i="17"/>
  <c r="AQ7" i="17"/>
  <c r="AQ34" i="17"/>
  <c r="AQ57" i="17"/>
  <c r="AQ84" i="17"/>
  <c r="AQ17" i="17"/>
  <c r="AQ8" i="17"/>
  <c r="AQ58" i="17"/>
  <c r="AQ60" i="17"/>
  <c r="AQ69" i="17"/>
  <c r="AQ87" i="17"/>
  <c r="AQ38" i="17"/>
  <c r="AQ50" i="17"/>
  <c r="AQ11" i="17"/>
  <c r="AQ61" i="17"/>
  <c r="AQ42" i="17"/>
  <c r="AQ88" i="17"/>
  <c r="AQ67" i="17"/>
  <c r="AQ28" i="17"/>
  <c r="AQ76" i="17"/>
  <c r="AQ86" i="17"/>
  <c r="AQ46" i="17"/>
  <c r="AQ71" i="17"/>
  <c r="AQ6" i="17"/>
  <c r="AQ56" i="17"/>
  <c r="AQ41" i="17"/>
  <c r="AQ83" i="17"/>
  <c r="AQ102" i="17"/>
  <c r="BB102" i="17" s="1"/>
  <c r="AQ31" i="17"/>
  <c r="AQ54" i="17"/>
  <c r="AQ90" i="17"/>
  <c r="AQ10" i="17"/>
  <c r="AQ33" i="17"/>
  <c r="AQ13" i="17"/>
  <c r="AQ36" i="17"/>
  <c r="AQ59" i="17"/>
  <c r="AQ97" i="17"/>
  <c r="AQ103" i="17"/>
  <c r="BB103" i="17" s="1"/>
  <c r="AQ20" i="17"/>
  <c r="AQ21" i="17"/>
  <c r="AQ72" i="17"/>
  <c r="AQ94" i="17"/>
  <c r="AQ75" i="17"/>
  <c r="AQ14" i="17"/>
  <c r="AQ48" i="17"/>
  <c r="AQ64" i="17"/>
  <c r="AQ96" i="17"/>
  <c r="AQ18" i="17"/>
  <c r="AQ51" i="17"/>
  <c r="AQ93" i="17"/>
  <c r="AQ19" i="17"/>
  <c r="AQ9" i="17"/>
  <c r="AQ55" i="17"/>
  <c r="AQ81" i="17"/>
  <c r="AS81" i="17" s="1"/>
  <c r="AQ68" i="17"/>
  <c r="AQ73" i="17"/>
  <c r="AQ91" i="17"/>
  <c r="AQ70" i="17"/>
  <c r="AQ62" i="17"/>
  <c r="AQ26" i="17"/>
  <c r="AQ49" i="17"/>
  <c r="AQ65" i="17"/>
  <c r="AQ66" i="17"/>
  <c r="AQ92" i="17"/>
  <c r="AQ89" i="17"/>
  <c r="AQ24" i="17"/>
  <c r="AQ47" i="17"/>
  <c r="AQ63" i="17"/>
  <c r="AQ12" i="17"/>
  <c r="AQ100" i="17"/>
  <c r="BB100" i="17" s="1"/>
  <c r="AQ40" i="17"/>
  <c r="AQ82" i="17"/>
  <c r="AQ101" i="17"/>
  <c r="BB101" i="17" s="1"/>
  <c r="AQ35" i="17"/>
  <c r="AQ43" i="17"/>
  <c r="AQ25" i="17"/>
  <c r="AQ52" i="17"/>
  <c r="AQ77" i="17"/>
  <c r="AQ16" i="17"/>
  <c r="AQ22" i="17"/>
  <c r="AQ44" i="17"/>
  <c r="AQ32" i="17"/>
  <c r="AS15" i="17"/>
  <c r="AQ37" i="17"/>
  <c r="AQ78" i="17"/>
  <c r="AQ98" i="17"/>
  <c r="AQ99" i="17"/>
  <c r="AQ80" i="17"/>
  <c r="AQ39" i="17"/>
  <c r="AQ30" i="17"/>
  <c r="AQ53" i="17"/>
  <c r="AQ74" i="17"/>
  <c r="BB74" i="17" s="1"/>
  <c r="AQ85" i="17"/>
  <c r="AN6" i="16"/>
  <c r="AP6" i="16" s="1"/>
  <c r="AQ6" i="16" s="1"/>
  <c r="AN7" i="16"/>
  <c r="AP7" i="16" s="1"/>
  <c r="AQ7" i="16" s="1"/>
  <c r="AN8" i="16"/>
  <c r="AP8" i="16" s="1"/>
  <c r="AQ8" i="16" s="1"/>
  <c r="AN9" i="16"/>
  <c r="AP9" i="16" s="1"/>
  <c r="AQ9" i="16" s="1"/>
  <c r="AN10" i="16"/>
  <c r="AP10" i="16" s="1"/>
  <c r="AQ10" i="16" s="1"/>
  <c r="AN11" i="16"/>
  <c r="AP11" i="16" s="1"/>
  <c r="AQ11" i="16" s="1"/>
  <c r="AN12" i="16"/>
  <c r="AP12" i="16" s="1"/>
  <c r="AQ12" i="16" s="1"/>
  <c r="AN13" i="16"/>
  <c r="AP13" i="16" s="1"/>
  <c r="AQ13" i="16" s="1"/>
  <c r="AN14" i="16"/>
  <c r="AP14" i="16" s="1"/>
  <c r="AQ14" i="16" s="1"/>
  <c r="AN15" i="16"/>
  <c r="AP15" i="16" s="1"/>
  <c r="AQ15" i="16" s="1"/>
  <c r="AN16" i="16"/>
  <c r="AP16" i="16" s="1"/>
  <c r="AQ16" i="16" s="1"/>
  <c r="AN17" i="16"/>
  <c r="AP17" i="16" s="1"/>
  <c r="AQ17" i="16" s="1"/>
  <c r="AN18" i="16"/>
  <c r="AP18" i="16" s="1"/>
  <c r="AQ18" i="16" s="1"/>
  <c r="AN19" i="16"/>
  <c r="AP19" i="16" s="1"/>
  <c r="AQ19" i="16" s="1"/>
  <c r="AN20" i="16"/>
  <c r="AP20" i="16" s="1"/>
  <c r="AQ20" i="16" s="1"/>
  <c r="AN21" i="16"/>
  <c r="AP21" i="16" s="1"/>
  <c r="AQ21" i="16" s="1"/>
  <c r="AN22" i="16"/>
  <c r="AP22" i="16" s="1"/>
  <c r="AQ22" i="16" s="1"/>
  <c r="AN23" i="16"/>
  <c r="AP23" i="16" s="1"/>
  <c r="AQ23" i="16" s="1"/>
  <c r="AN24" i="16"/>
  <c r="AP24" i="16" s="1"/>
  <c r="AQ24" i="16" s="1"/>
  <c r="AN25" i="16"/>
  <c r="AP25" i="16" s="1"/>
  <c r="AQ25" i="16" s="1"/>
  <c r="AN26" i="16"/>
  <c r="AP26" i="16" s="1"/>
  <c r="AQ26" i="16" s="1"/>
  <c r="AN27" i="16"/>
  <c r="AP27" i="16" s="1"/>
  <c r="AQ27" i="16" s="1"/>
  <c r="AN28" i="16"/>
  <c r="AP28" i="16" s="1"/>
  <c r="AQ28" i="16" s="1"/>
  <c r="AN29" i="16"/>
  <c r="AP29" i="16" s="1"/>
  <c r="AQ29" i="16" s="1"/>
  <c r="AN30" i="16"/>
  <c r="AP30" i="16" s="1"/>
  <c r="AQ30" i="16" s="1"/>
  <c r="AN31" i="16"/>
  <c r="AP31" i="16" s="1"/>
  <c r="AQ31" i="16" s="1"/>
  <c r="AN32" i="16"/>
  <c r="AP32" i="16" s="1"/>
  <c r="AQ32" i="16" s="1"/>
  <c r="AN33" i="16"/>
  <c r="AP33" i="16" s="1"/>
  <c r="AQ33" i="16" s="1"/>
  <c r="AN34" i="16"/>
  <c r="AP34" i="16" s="1"/>
  <c r="AQ34" i="16" s="1"/>
  <c r="AN35" i="16"/>
  <c r="AP35" i="16" s="1"/>
  <c r="AQ35" i="16" s="1"/>
  <c r="AN36" i="16"/>
  <c r="AP36" i="16" s="1"/>
  <c r="AQ36" i="16" s="1"/>
  <c r="AN37" i="16"/>
  <c r="AP37" i="16" s="1"/>
  <c r="AQ37" i="16" s="1"/>
  <c r="AN38" i="16"/>
  <c r="AP38" i="16" s="1"/>
  <c r="AQ38" i="16" s="1"/>
  <c r="AN39" i="16"/>
  <c r="AP39" i="16" s="1"/>
  <c r="AQ39" i="16" s="1"/>
  <c r="AN40" i="16"/>
  <c r="AP40" i="16" s="1"/>
  <c r="AQ40" i="16" s="1"/>
  <c r="AN41" i="16"/>
  <c r="AP41" i="16" s="1"/>
  <c r="AQ41" i="16" s="1"/>
  <c r="AN42" i="16"/>
  <c r="AP42" i="16" s="1"/>
  <c r="AQ42" i="16" s="1"/>
  <c r="AN43" i="16"/>
  <c r="AP43" i="16" s="1"/>
  <c r="AQ43" i="16" s="1"/>
  <c r="AN44" i="16"/>
  <c r="AP44" i="16" s="1"/>
  <c r="AQ44" i="16" s="1"/>
  <c r="AN45" i="16"/>
  <c r="AP45" i="16" s="1"/>
  <c r="AQ45" i="16" s="1"/>
  <c r="AN46" i="16"/>
  <c r="AP46" i="16" s="1"/>
  <c r="AQ46" i="16" s="1"/>
  <c r="AN47" i="16"/>
  <c r="AP47" i="16" s="1"/>
  <c r="AQ47" i="16" s="1"/>
  <c r="AN48" i="16"/>
  <c r="AP48" i="16" s="1"/>
  <c r="AQ48" i="16" s="1"/>
  <c r="AN49" i="16"/>
  <c r="AP49" i="16" s="1"/>
  <c r="AQ49" i="16" s="1"/>
  <c r="AN50" i="16"/>
  <c r="AP50" i="16" s="1"/>
  <c r="AQ50" i="16" s="1"/>
  <c r="AN51" i="16"/>
  <c r="AP51" i="16" s="1"/>
  <c r="AQ51" i="16" s="1"/>
  <c r="AN52" i="16"/>
  <c r="AP52" i="16" s="1"/>
  <c r="AQ52" i="16" s="1"/>
  <c r="AN53" i="16"/>
  <c r="AP53" i="16" s="1"/>
  <c r="AQ53" i="16" s="1"/>
  <c r="AN54" i="16"/>
  <c r="AP54" i="16" s="1"/>
  <c r="AQ54" i="16" s="1"/>
  <c r="AN55" i="16"/>
  <c r="AP55" i="16" s="1"/>
  <c r="AQ55" i="16" s="1"/>
  <c r="AN56" i="16"/>
  <c r="AP56" i="16" s="1"/>
  <c r="AQ56" i="16" s="1"/>
  <c r="AN57" i="16"/>
  <c r="AP57" i="16" s="1"/>
  <c r="AQ57" i="16" s="1"/>
  <c r="AN58" i="16"/>
  <c r="AP58" i="16" s="1"/>
  <c r="AQ58" i="16" s="1"/>
  <c r="AN59" i="16"/>
  <c r="AP59" i="16" s="1"/>
  <c r="AQ59" i="16" s="1"/>
  <c r="AN60" i="16"/>
  <c r="AP60" i="16" s="1"/>
  <c r="AQ60" i="16" s="1"/>
  <c r="AN61" i="16"/>
  <c r="AP61" i="16" s="1"/>
  <c r="AQ61" i="16" s="1"/>
  <c r="AN62" i="16"/>
  <c r="AP62" i="16" s="1"/>
  <c r="AQ62" i="16" s="1"/>
  <c r="AN63" i="16"/>
  <c r="AP63" i="16" s="1"/>
  <c r="AQ63" i="16" s="1"/>
  <c r="AN64" i="16"/>
  <c r="AP64" i="16" s="1"/>
  <c r="AQ64" i="16" s="1"/>
  <c r="AS64" i="16" s="1"/>
  <c r="AP65" i="16"/>
  <c r="AQ65" i="16" s="1"/>
  <c r="AN66" i="16"/>
  <c r="AP66" i="16" s="1"/>
  <c r="AQ66" i="16" s="1"/>
  <c r="AN67" i="16"/>
  <c r="AP67" i="16" s="1"/>
  <c r="AQ67" i="16" s="1"/>
  <c r="AN68" i="16"/>
  <c r="AP68" i="16" s="1"/>
  <c r="AQ68" i="16" s="1"/>
  <c r="AS68" i="16" s="1"/>
  <c r="AN69" i="16"/>
  <c r="AP69" i="16" s="1"/>
  <c r="AQ69" i="16" s="1"/>
  <c r="AN70" i="16"/>
  <c r="AP70" i="16" s="1"/>
  <c r="AQ70" i="16" s="1"/>
  <c r="AN71" i="16"/>
  <c r="AP71" i="16" s="1"/>
  <c r="AQ71" i="16" s="1"/>
  <c r="AN72" i="16"/>
  <c r="AP72" i="16" s="1"/>
  <c r="AQ72" i="16" s="1"/>
  <c r="AN73" i="16"/>
  <c r="AP73" i="16" s="1"/>
  <c r="AQ73" i="16" s="1"/>
  <c r="AN74" i="16"/>
  <c r="AP74" i="16" s="1"/>
  <c r="AQ74" i="16" s="1"/>
  <c r="BB74" i="16" s="1"/>
  <c r="AN75" i="16"/>
  <c r="AP75" i="16" s="1"/>
  <c r="AN76" i="16"/>
  <c r="AP76" i="16" s="1"/>
  <c r="AQ76" i="16" s="1"/>
  <c r="AN77" i="16"/>
  <c r="AP77" i="16" s="1"/>
  <c r="AQ77" i="16" s="1"/>
  <c r="AN78" i="16"/>
  <c r="AP78" i="16" s="1"/>
  <c r="AQ78" i="16" s="1"/>
  <c r="AN79" i="16"/>
  <c r="AP79" i="16" s="1"/>
  <c r="AQ79" i="16" s="1"/>
  <c r="AN80" i="16"/>
  <c r="AP80" i="16" s="1"/>
  <c r="AQ80" i="16" s="1"/>
  <c r="AN81" i="16"/>
  <c r="AP81" i="16" s="1"/>
  <c r="AQ81" i="16" s="1"/>
  <c r="AS81" i="16" s="1"/>
  <c r="AN82" i="16"/>
  <c r="AP82" i="16" s="1"/>
  <c r="AQ82" i="16" s="1"/>
  <c r="AN83" i="16"/>
  <c r="AP83" i="16" s="1"/>
  <c r="AQ83" i="16" s="1"/>
  <c r="AN84" i="16"/>
  <c r="AP84" i="16" s="1"/>
  <c r="AQ84" i="16" s="1"/>
  <c r="AN85" i="16"/>
  <c r="AP85" i="16" s="1"/>
  <c r="AQ85" i="16" s="1"/>
  <c r="AN86" i="16"/>
  <c r="AP86" i="16" s="1"/>
  <c r="AQ86" i="16" s="1"/>
  <c r="AN87" i="16"/>
  <c r="AP87" i="16" s="1"/>
  <c r="AQ87" i="16" s="1"/>
  <c r="AN88" i="16"/>
  <c r="AP88" i="16" s="1"/>
  <c r="AQ88" i="16" s="1"/>
  <c r="AN89" i="16"/>
  <c r="AP89" i="16" s="1"/>
  <c r="AQ89" i="16" s="1"/>
  <c r="AN90" i="16"/>
  <c r="AP90" i="16" s="1"/>
  <c r="AQ90" i="16" s="1"/>
  <c r="AN91" i="16"/>
  <c r="AP91" i="16" s="1"/>
  <c r="AQ91" i="16" s="1"/>
  <c r="AN92" i="16"/>
  <c r="AP92" i="16" s="1"/>
  <c r="AQ92" i="16" s="1"/>
  <c r="AN93" i="16"/>
  <c r="AP93" i="16" s="1"/>
  <c r="AQ93" i="16" s="1"/>
  <c r="AN94" i="16"/>
  <c r="AP94" i="16" s="1"/>
  <c r="AQ94" i="16" s="1"/>
  <c r="AN95" i="16"/>
  <c r="AP95" i="16" s="1"/>
  <c r="AQ95" i="16" s="1"/>
  <c r="AN96" i="16"/>
  <c r="AP96" i="16" s="1"/>
  <c r="AQ96" i="16" s="1"/>
  <c r="AP97" i="16"/>
  <c r="AQ97" i="16" s="1"/>
  <c r="AP98" i="16"/>
  <c r="AQ98" i="16" s="1"/>
  <c r="AP99" i="16"/>
  <c r="AQ99" i="16" s="1"/>
  <c r="AP100" i="16"/>
  <c r="AQ100" i="16" s="1"/>
  <c r="BB100" i="16" s="1"/>
  <c r="AP101" i="16"/>
  <c r="AQ101" i="16" s="1"/>
  <c r="BB101" i="16" s="1"/>
  <c r="AP102" i="16"/>
  <c r="AQ102" i="16" s="1"/>
  <c r="BB102" i="16" s="1"/>
  <c r="AN103" i="16"/>
  <c r="AP103" i="16" s="1"/>
  <c r="AQ103" i="16" s="1"/>
  <c r="BB103" i="16" s="1"/>
  <c r="AN104" i="16"/>
  <c r="AP104" i="16" s="1"/>
  <c r="AQ104" i="16" s="1"/>
  <c r="BB104" i="16" s="1"/>
  <c r="D6" i="16"/>
  <c r="D7" i="16"/>
  <c r="D8" i="16"/>
  <c r="D9" i="16"/>
  <c r="D10" i="16"/>
  <c r="D11" i="16"/>
  <c r="D12" i="16"/>
  <c r="D13" i="16"/>
  <c r="D14" i="16"/>
  <c r="D15" i="16"/>
  <c r="D16" i="16"/>
  <c r="D17" i="16"/>
  <c r="G17" i="16" s="1"/>
  <c r="Q17" i="16" s="1"/>
  <c r="D18" i="16"/>
  <c r="G18" i="16" s="1"/>
  <c r="Q18" i="16" s="1"/>
  <c r="D19" i="16"/>
  <c r="G19" i="16" s="1"/>
  <c r="Q19" i="16" s="1"/>
  <c r="D20" i="16"/>
  <c r="Q20" i="16" s="1"/>
  <c r="D21" i="16"/>
  <c r="D22" i="16"/>
  <c r="G22" i="16" s="1"/>
  <c r="Q22" i="16" s="1"/>
  <c r="D23" i="16"/>
  <c r="G23" i="16" s="1"/>
  <c r="Q23" i="16" s="1"/>
  <c r="D24" i="16"/>
  <c r="G24" i="16" s="1"/>
  <c r="Q24" i="16" s="1"/>
  <c r="D25" i="16"/>
  <c r="G25" i="16" s="1"/>
  <c r="Q25" i="16" s="1"/>
  <c r="D26" i="16"/>
  <c r="G26" i="16" s="1"/>
  <c r="Q26" i="16" s="1"/>
  <c r="D27" i="16"/>
  <c r="G27" i="16" s="1"/>
  <c r="Q27" i="16" s="1"/>
  <c r="D28" i="16"/>
  <c r="G28" i="16" s="1"/>
  <c r="Q28" i="16" s="1"/>
  <c r="D29" i="16"/>
  <c r="G29" i="16" s="1"/>
  <c r="Q29" i="16" s="1"/>
  <c r="D30" i="16"/>
  <c r="G30" i="16" s="1"/>
  <c r="Q30" i="16" s="1"/>
  <c r="D31" i="16"/>
  <c r="G31" i="16" s="1"/>
  <c r="Q31" i="16" s="1"/>
  <c r="D32" i="16"/>
  <c r="G32" i="16" s="1"/>
  <c r="Q32" i="16" s="1"/>
  <c r="D33" i="16"/>
  <c r="G33" i="16" s="1"/>
  <c r="Q33" i="16" s="1"/>
  <c r="G34" i="16"/>
  <c r="Q34" i="16" s="1"/>
  <c r="G35" i="16"/>
  <c r="Q35" i="16" s="1"/>
  <c r="Q36" i="16"/>
  <c r="G37" i="16"/>
  <c r="Q37" i="16" s="1"/>
  <c r="G38" i="16"/>
  <c r="Q38" i="16" s="1"/>
  <c r="G39" i="16"/>
  <c r="Q39" i="16" s="1"/>
  <c r="G40" i="16"/>
  <c r="Q40" i="16" s="1"/>
  <c r="D41" i="16"/>
  <c r="G41" i="16" s="1"/>
  <c r="Q41" i="16" s="1"/>
  <c r="D42" i="16"/>
  <c r="Q42" i="16" s="1"/>
  <c r="D43" i="16"/>
  <c r="G43" i="16" s="1"/>
  <c r="Q43" i="16" s="1"/>
  <c r="D44" i="16"/>
  <c r="G44" i="16" s="1"/>
  <c r="Q44" i="16" s="1"/>
  <c r="D45" i="16"/>
  <c r="G45" i="16" s="1"/>
  <c r="Q45" i="16" s="1"/>
  <c r="D46" i="16"/>
  <c r="G46" i="16" s="1"/>
  <c r="Q46" i="16" s="1"/>
  <c r="G47" i="16"/>
  <c r="Q47" i="16" s="1"/>
  <c r="D48" i="16"/>
  <c r="G48" i="16" s="1"/>
  <c r="Q48" i="16" s="1"/>
  <c r="D49" i="16"/>
  <c r="G49" i="16" s="1"/>
  <c r="Q49" i="16" s="1"/>
  <c r="D50" i="16"/>
  <c r="G50" i="16" s="1"/>
  <c r="Q50" i="16" s="1"/>
  <c r="D51" i="16"/>
  <c r="G51" i="16" s="1"/>
  <c r="Q51" i="16" s="1"/>
  <c r="D52" i="16"/>
  <c r="G52" i="16" s="1"/>
  <c r="Q52" i="16" s="1"/>
  <c r="D53" i="16"/>
  <c r="G53" i="16" s="1"/>
  <c r="Q53" i="16" s="1"/>
  <c r="D54" i="16"/>
  <c r="G54" i="16" s="1"/>
  <c r="Q54" i="16" s="1"/>
  <c r="D55" i="16"/>
  <c r="G55" i="16" s="1"/>
  <c r="Q55" i="16" s="1"/>
  <c r="D56" i="16"/>
  <c r="G56" i="16" s="1"/>
  <c r="Q56" i="16" s="1"/>
  <c r="D57" i="16"/>
  <c r="G57" i="16" s="1"/>
  <c r="Q57" i="16" s="1"/>
  <c r="D58" i="16"/>
  <c r="G58" i="16" s="1"/>
  <c r="Q58" i="16" s="1"/>
  <c r="D59" i="16"/>
  <c r="G59" i="16" s="1"/>
  <c r="Q59" i="16" s="1"/>
  <c r="D87" i="16"/>
  <c r="D88" i="16"/>
  <c r="D89" i="16"/>
  <c r="D90" i="16"/>
  <c r="D91" i="16"/>
  <c r="D103" i="16"/>
  <c r="D104" i="16"/>
  <c r="BB44" i="24" l="1"/>
  <c r="BB48" i="23"/>
  <c r="BB45" i="23"/>
  <c r="BB46" i="23"/>
  <c r="BB42" i="24"/>
  <c r="BB38" i="24"/>
  <c r="BB35" i="23"/>
  <c r="BB52" i="23"/>
  <c r="BB98" i="23"/>
  <c r="BB31" i="22"/>
  <c r="BB40" i="22"/>
  <c r="BB28" i="22"/>
  <c r="BB35" i="22"/>
  <c r="BB39" i="22"/>
  <c r="BB36" i="22"/>
  <c r="BB24" i="22"/>
  <c r="BB40" i="21"/>
  <c r="BB31" i="21"/>
  <c r="BB19" i="21"/>
  <c r="BB18" i="21"/>
  <c r="BB45" i="21"/>
  <c r="BB39" i="21"/>
  <c r="BB38" i="21"/>
  <c r="BB37" i="21"/>
  <c r="BB36" i="21"/>
  <c r="BB34" i="22"/>
  <c r="BB53" i="21"/>
  <c r="BB26" i="21"/>
  <c r="BB25" i="21"/>
  <c r="BB17" i="21"/>
  <c r="BB35" i="20"/>
  <c r="BB37" i="20"/>
  <c r="BB34" i="20"/>
  <c r="BB32" i="20"/>
  <c r="BB20" i="21"/>
  <c r="BB25" i="20"/>
  <c r="BB28" i="20"/>
  <c r="BB33" i="20"/>
  <c r="BB30" i="20"/>
  <c r="BB88" i="18"/>
  <c r="BB99" i="18"/>
  <c r="BB89" i="18"/>
  <c r="AY81" i="17"/>
  <c r="BA81" i="17"/>
  <c r="AW81" i="17"/>
  <c r="AX81" i="17"/>
  <c r="AZ81" i="17"/>
  <c r="BB86" i="18"/>
  <c r="BB94" i="18"/>
  <c r="BB96" i="18"/>
  <c r="BB97" i="18"/>
  <c r="BB98" i="18"/>
  <c r="BB91" i="18"/>
  <c r="AW15" i="17"/>
  <c r="AZ15" i="17"/>
  <c r="AY15" i="17"/>
  <c r="AX15" i="17"/>
  <c r="BA15" i="17"/>
  <c r="AY64" i="16"/>
  <c r="BA64" i="16"/>
  <c r="AZ64" i="16"/>
  <c r="AX64" i="16"/>
  <c r="AW64" i="16"/>
  <c r="AX81" i="16"/>
  <c r="AW81" i="16"/>
  <c r="BA81" i="16"/>
  <c r="AY81" i="16"/>
  <c r="AZ81" i="16"/>
  <c r="BA45" i="17"/>
  <c r="AZ45" i="17"/>
  <c r="AY45" i="17"/>
  <c r="AX45" i="17"/>
  <c r="AW45" i="17"/>
  <c r="AW23" i="17"/>
  <c r="BA23" i="17"/>
  <c r="AZ23" i="17"/>
  <c r="AY23" i="17"/>
  <c r="AX23" i="17"/>
  <c r="BA79" i="17"/>
  <c r="AZ79" i="17"/>
  <c r="AY79" i="17"/>
  <c r="AX79" i="17"/>
  <c r="AW79" i="17"/>
  <c r="AW95" i="17"/>
  <c r="AY95" i="17"/>
  <c r="AZ95" i="17"/>
  <c r="AX95" i="17"/>
  <c r="BA95" i="17"/>
  <c r="AZ68" i="16"/>
  <c r="AX68" i="16"/>
  <c r="AW68" i="16"/>
  <c r="BA68" i="16"/>
  <c r="AY68" i="16"/>
  <c r="BB48" i="21"/>
  <c r="BB32" i="22"/>
  <c r="BB33" i="22"/>
  <c r="BB37" i="22"/>
  <c r="BB55" i="23"/>
  <c r="BB54" i="24"/>
  <c r="BB36" i="24"/>
  <c r="BB39" i="24"/>
  <c r="BB49" i="24"/>
  <c r="BB55" i="24"/>
  <c r="BB53" i="24"/>
  <c r="BB41" i="24"/>
  <c r="BB30" i="22"/>
  <c r="BB27" i="22"/>
  <c r="BB25" i="22"/>
  <c r="BB42" i="21"/>
  <c r="BB28" i="21"/>
  <c r="G11" i="16"/>
  <c r="Q11" i="16" s="1"/>
  <c r="G14" i="16"/>
  <c r="Q14" i="16" s="1"/>
  <c r="Q6" i="16"/>
  <c r="G13" i="16"/>
  <c r="Q13" i="16" s="1"/>
  <c r="G9" i="16"/>
  <c r="Q9" i="16" s="1"/>
  <c r="G15" i="16"/>
  <c r="Q15" i="16" s="1"/>
  <c r="G7" i="16"/>
  <c r="Q7" i="16" s="1"/>
  <c r="G10" i="16"/>
  <c r="Q10" i="16" s="1"/>
  <c r="G12" i="16"/>
  <c r="Q12" i="16" s="1"/>
  <c r="G8" i="16"/>
  <c r="Q8" i="16" s="1"/>
  <c r="BB37" i="37"/>
  <c r="BB76" i="18"/>
  <c r="BB72" i="18"/>
  <c r="BB69" i="18"/>
  <c r="AQ75" i="16"/>
  <c r="AS75" i="16" s="1"/>
  <c r="BC75" i="16"/>
  <c r="BC105" i="16" s="1"/>
  <c r="AS88" i="16"/>
  <c r="AS43" i="17"/>
  <c r="AS40" i="17"/>
  <c r="AS47" i="17"/>
  <c r="AS62" i="17"/>
  <c r="AS68" i="17"/>
  <c r="AS19" i="17"/>
  <c r="AS96" i="17"/>
  <c r="AS20" i="17"/>
  <c r="AS36" i="17"/>
  <c r="AS90" i="17"/>
  <c r="AS83" i="17"/>
  <c r="AS71" i="17"/>
  <c r="AS8" i="17"/>
  <c r="AS32" i="17"/>
  <c r="AS77" i="17"/>
  <c r="AS35" i="17"/>
  <c r="AS100" i="17"/>
  <c r="AS24" i="17"/>
  <c r="AS70" i="17"/>
  <c r="AS93" i="17"/>
  <c r="AS64" i="17"/>
  <c r="AS94" i="17"/>
  <c r="AS103" i="17"/>
  <c r="AS13" i="17"/>
  <c r="AS54" i="17"/>
  <c r="AS41" i="17"/>
  <c r="AS46" i="17"/>
  <c r="AS67" i="17"/>
  <c r="AS11" i="17"/>
  <c r="AS69" i="17"/>
  <c r="AS17" i="17"/>
  <c r="AS7" i="17"/>
  <c r="AS28" i="17"/>
  <c r="AS87" i="17"/>
  <c r="AS98" i="17"/>
  <c r="AS44" i="17"/>
  <c r="AS52" i="17"/>
  <c r="AS101" i="17"/>
  <c r="AS12" i="17"/>
  <c r="AS89" i="17"/>
  <c r="AS49" i="17"/>
  <c r="AS91" i="17"/>
  <c r="AS55" i="17"/>
  <c r="AS51" i="17"/>
  <c r="AS48" i="17"/>
  <c r="AS72" i="17"/>
  <c r="AS97" i="17"/>
  <c r="AS33" i="17"/>
  <c r="AS31" i="17"/>
  <c r="AS56" i="17"/>
  <c r="AS86" i="17"/>
  <c r="AS88" i="17"/>
  <c r="AS50" i="17"/>
  <c r="AS60" i="17"/>
  <c r="AS84" i="17"/>
  <c r="AS29" i="17"/>
  <c r="AS80" i="17"/>
  <c r="AS16" i="17"/>
  <c r="AS66" i="17"/>
  <c r="AS75" i="17"/>
  <c r="AS34" i="17"/>
  <c r="AS30" i="17"/>
  <c r="AS85" i="17"/>
  <c r="AS39" i="17"/>
  <c r="AS78" i="17"/>
  <c r="AS37" i="17"/>
  <c r="AS61" i="17"/>
  <c r="AS53" i="17"/>
  <c r="AS99" i="17"/>
  <c r="AS22" i="17"/>
  <c r="AS25" i="17"/>
  <c r="AS82" i="17"/>
  <c r="AS63" i="17"/>
  <c r="AS92" i="17"/>
  <c r="AS26" i="17"/>
  <c r="AS73" i="17"/>
  <c r="AS9" i="17"/>
  <c r="AS18" i="17"/>
  <c r="AS14" i="17"/>
  <c r="AS21" i="17"/>
  <c r="AS59" i="17"/>
  <c r="AS10" i="17"/>
  <c r="AS102" i="17"/>
  <c r="AS6" i="17"/>
  <c r="AS76" i="17"/>
  <c r="AS42" i="17"/>
  <c r="AS38" i="17"/>
  <c r="AS58" i="17"/>
  <c r="AS57" i="17"/>
  <c r="AS27" i="17"/>
  <c r="AS104" i="16"/>
  <c r="AS54" i="16"/>
  <c r="AS100" i="16"/>
  <c r="AS82" i="16"/>
  <c r="AS43" i="16"/>
  <c r="AS57" i="16"/>
  <c r="AS27" i="16"/>
  <c r="AS7" i="16"/>
  <c r="AS15" i="16"/>
  <c r="AS80" i="16"/>
  <c r="AS48" i="16"/>
  <c r="AS97" i="16"/>
  <c r="AS6" i="16"/>
  <c r="AS71" i="16"/>
  <c r="AS51" i="16"/>
  <c r="AS14" i="16"/>
  <c r="AS39" i="16"/>
  <c r="AS23" i="16"/>
  <c r="AS55" i="16"/>
  <c r="AS47" i="16"/>
  <c r="AS91" i="16"/>
  <c r="AS59" i="16"/>
  <c r="AS102" i="16"/>
  <c r="AS67" i="16"/>
  <c r="AS41" i="16"/>
  <c r="AS50" i="16"/>
  <c r="AS8" i="16"/>
  <c r="AS94" i="16"/>
  <c r="AS62" i="16"/>
  <c r="AS58" i="16"/>
  <c r="AS56" i="16"/>
  <c r="AS52" i="16"/>
  <c r="AS10" i="16"/>
  <c r="AS103" i="16"/>
  <c r="AS101" i="16"/>
  <c r="AS87" i="16"/>
  <c r="AS66" i="16"/>
  <c r="AS38" i="16"/>
  <c r="AS36" i="16"/>
  <c r="AS32" i="16"/>
  <c r="AS83" i="16"/>
  <c r="AS92" i="16"/>
  <c r="AS69" i="16"/>
  <c r="AS42" i="16"/>
  <c r="AS21" i="16"/>
  <c r="AS16" i="16"/>
  <c r="AS84" i="16"/>
  <c r="AS77" i="16"/>
  <c r="AS70" i="16"/>
  <c r="AS53" i="16"/>
  <c r="AS29" i="16"/>
  <c r="AS98" i="16"/>
  <c r="AS95" i="16"/>
  <c r="AS93" i="16"/>
  <c r="AS86" i="16"/>
  <c r="AS61" i="16"/>
  <c r="AS46" i="16"/>
  <c r="AS33" i="16"/>
  <c r="AS31" i="16"/>
  <c r="AS11" i="16"/>
  <c r="AS9" i="16"/>
  <c r="AS72" i="16"/>
  <c r="AS13" i="16"/>
  <c r="AS40" i="16"/>
  <c r="AS49" i="16"/>
  <c r="AS96" i="16"/>
  <c r="AS19" i="16"/>
  <c r="AS90" i="16"/>
  <c r="AS99" i="16"/>
  <c r="AS89" i="16"/>
  <c r="AS73" i="16"/>
  <c r="AS85" i="16"/>
  <c r="AS79" i="16"/>
  <c r="AS78" i="16"/>
  <c r="AS76" i="16"/>
  <c r="AS12" i="16"/>
  <c r="AS30" i="16"/>
  <c r="AS28" i="16"/>
  <c r="AS26" i="16"/>
  <c r="AS25" i="16"/>
  <c r="AS24" i="16"/>
  <c r="AS22" i="16"/>
  <c r="AS20" i="16"/>
  <c r="AS18" i="16"/>
  <c r="AS17" i="16"/>
  <c r="AS63" i="16"/>
  <c r="AS44" i="16"/>
  <c r="AS45" i="16"/>
  <c r="AS37" i="16"/>
  <c r="AS35" i="16"/>
  <c r="AS34" i="16"/>
  <c r="AX54" i="17" l="1"/>
  <c r="BA54" i="17"/>
  <c r="AZ54" i="17"/>
  <c r="AW54" i="17"/>
  <c r="AY54" i="17"/>
  <c r="AY43" i="17"/>
  <c r="AW43" i="17"/>
  <c r="AX43" i="17"/>
  <c r="BA43" i="17"/>
  <c r="AZ43" i="17"/>
  <c r="BA21" i="17"/>
  <c r="AZ21" i="17"/>
  <c r="AY21" i="17"/>
  <c r="AW21" i="17"/>
  <c r="AX21" i="17"/>
  <c r="AZ29" i="17"/>
  <c r="AY29" i="17"/>
  <c r="AX29" i="17"/>
  <c r="AW29" i="17"/>
  <c r="BA29" i="17"/>
  <c r="AY25" i="17"/>
  <c r="BA25" i="17"/>
  <c r="AX25" i="17"/>
  <c r="AZ25" i="17"/>
  <c r="AW25" i="17"/>
  <c r="AY85" i="17"/>
  <c r="AX85" i="17"/>
  <c r="AW85" i="17"/>
  <c r="AZ85" i="17"/>
  <c r="BA85" i="17"/>
  <c r="AW84" i="17"/>
  <c r="AY84" i="17"/>
  <c r="AZ84" i="17"/>
  <c r="AX84" i="17"/>
  <c r="BA84" i="17"/>
  <c r="BA17" i="17"/>
  <c r="AZ17" i="17"/>
  <c r="AY17" i="17"/>
  <c r="AX17" i="17"/>
  <c r="AW17" i="17"/>
  <c r="AX60" i="17"/>
  <c r="AW60" i="17"/>
  <c r="BA60" i="17"/>
  <c r="AZ60" i="17"/>
  <c r="AY60" i="17"/>
  <c r="BA72" i="17"/>
  <c r="AW72" i="17"/>
  <c r="AZ72" i="17"/>
  <c r="AX72" i="17"/>
  <c r="AY72" i="17"/>
  <c r="BA19" i="17"/>
  <c r="AZ19" i="17"/>
  <c r="AY19" i="17"/>
  <c r="AX19" i="17"/>
  <c r="AW19" i="17"/>
  <c r="BA59" i="17"/>
  <c r="AZ59" i="17"/>
  <c r="AY59" i="17"/>
  <c r="AX59" i="17"/>
  <c r="AW59" i="17"/>
  <c r="AY89" i="17"/>
  <c r="BA89" i="17"/>
  <c r="AZ89" i="17"/>
  <c r="AX89" i="17"/>
  <c r="AW89" i="17"/>
  <c r="AY22" i="17"/>
  <c r="AW22" i="17"/>
  <c r="AX22" i="17"/>
  <c r="BA22" i="17"/>
  <c r="AZ22" i="17"/>
  <c r="AX76" i="17"/>
  <c r="AW76" i="17"/>
  <c r="AZ76" i="17"/>
  <c r="AY76" i="17"/>
  <c r="BA76" i="17"/>
  <c r="AW64" i="17"/>
  <c r="AZ64" i="17"/>
  <c r="AX64" i="17"/>
  <c r="BA64" i="17"/>
  <c r="AY64" i="17"/>
  <c r="AY78" i="17"/>
  <c r="BA78" i="17"/>
  <c r="AX78" i="17"/>
  <c r="AW78" i="17"/>
  <c r="AZ78" i="17"/>
  <c r="BA82" i="17"/>
  <c r="AZ82" i="17"/>
  <c r="AW82" i="17"/>
  <c r="AY82" i="17"/>
  <c r="AX82" i="17"/>
  <c r="BA88" i="17"/>
  <c r="AZ88" i="17"/>
  <c r="AY88" i="17"/>
  <c r="AW88" i="17"/>
  <c r="AX88" i="17"/>
  <c r="AZ93" i="17"/>
  <c r="AY93" i="17"/>
  <c r="AX93" i="17"/>
  <c r="BA93" i="17"/>
  <c r="AW93" i="17"/>
  <c r="AX62" i="17"/>
  <c r="AW62" i="17"/>
  <c r="BA62" i="17"/>
  <c r="AY62" i="17"/>
  <c r="AZ62" i="17"/>
  <c r="BA26" i="17"/>
  <c r="AZ26" i="17"/>
  <c r="AY26" i="17"/>
  <c r="AX26" i="17"/>
  <c r="AW26" i="17"/>
  <c r="AZ55" i="17"/>
  <c r="AY55" i="17"/>
  <c r="BA55" i="17"/>
  <c r="AX55" i="17"/>
  <c r="AW55" i="17"/>
  <c r="AX83" i="17"/>
  <c r="BA83" i="17"/>
  <c r="AW83" i="17"/>
  <c r="AZ83" i="17"/>
  <c r="AY83" i="17"/>
  <c r="BA47" i="17"/>
  <c r="AX47" i="17"/>
  <c r="AZ47" i="17"/>
  <c r="AW47" i="17"/>
  <c r="AY47" i="17"/>
  <c r="AY33" i="17"/>
  <c r="BA33" i="17"/>
  <c r="AX33" i="17"/>
  <c r="AW33" i="17"/>
  <c r="AZ33" i="17"/>
  <c r="AW73" i="17"/>
  <c r="BA73" i="17"/>
  <c r="AX73" i="17"/>
  <c r="AZ73" i="17"/>
  <c r="AY73" i="17"/>
  <c r="AX92" i="17"/>
  <c r="AZ92" i="17"/>
  <c r="AY92" i="17"/>
  <c r="AW92" i="17"/>
  <c r="BA92" i="17"/>
  <c r="AY16" i="17"/>
  <c r="BA16" i="17"/>
  <c r="AZ16" i="17"/>
  <c r="AX16" i="17"/>
  <c r="AW16" i="17"/>
  <c r="BA56" i="17"/>
  <c r="AZ56" i="17"/>
  <c r="AW56" i="17"/>
  <c r="AY56" i="17"/>
  <c r="AX56" i="17"/>
  <c r="AZ87" i="17"/>
  <c r="AY87" i="17"/>
  <c r="BA87" i="17"/>
  <c r="AX87" i="17"/>
  <c r="AW87" i="17"/>
  <c r="AY41" i="17"/>
  <c r="BA41" i="17"/>
  <c r="AZ41" i="17"/>
  <c r="AX41" i="17"/>
  <c r="AW41" i="17"/>
  <c r="AW24" i="17"/>
  <c r="AZ24" i="17"/>
  <c r="AY24" i="17"/>
  <c r="AX24" i="17"/>
  <c r="BA24" i="17"/>
  <c r="AX90" i="17"/>
  <c r="AW90" i="17"/>
  <c r="BB90" i="17" s="1"/>
  <c r="AZ90" i="17"/>
  <c r="AY90" i="17"/>
  <c r="BA90" i="17"/>
  <c r="AW40" i="17"/>
  <c r="BA40" i="17"/>
  <c r="AZ40" i="17"/>
  <c r="AY40" i="17"/>
  <c r="AX40" i="17"/>
  <c r="AZ78" i="16"/>
  <c r="AY78" i="16"/>
  <c r="AX78" i="16"/>
  <c r="AW78" i="16"/>
  <c r="BA78" i="16"/>
  <c r="BA33" i="16"/>
  <c r="AZ33" i="16"/>
  <c r="AY33" i="16"/>
  <c r="AW33" i="16"/>
  <c r="AX33" i="16"/>
  <c r="AW92" i="16"/>
  <c r="BA92" i="16"/>
  <c r="AZ92" i="16"/>
  <c r="AX92" i="16"/>
  <c r="AY92" i="16"/>
  <c r="AZ54" i="16"/>
  <c r="AY54" i="16"/>
  <c r="AX54" i="16"/>
  <c r="AW54" i="16"/>
  <c r="BA54" i="16"/>
  <c r="AZ83" i="16"/>
  <c r="AY83" i="16"/>
  <c r="AX83" i="16"/>
  <c r="AW83" i="16"/>
  <c r="BA83" i="16"/>
  <c r="BA84" i="16"/>
  <c r="AZ84" i="16"/>
  <c r="AY84" i="16"/>
  <c r="AX84" i="16"/>
  <c r="AW84" i="16"/>
  <c r="AY56" i="16"/>
  <c r="AX56" i="16"/>
  <c r="AW56" i="16"/>
  <c r="BA56" i="16"/>
  <c r="AZ56" i="16"/>
  <c r="AX93" i="16"/>
  <c r="AW93" i="16"/>
  <c r="BA93" i="16"/>
  <c r="AZ93" i="16"/>
  <c r="AY93" i="16"/>
  <c r="AW16" i="16"/>
  <c r="BA16" i="16"/>
  <c r="AY16" i="16"/>
  <c r="AX16" i="16"/>
  <c r="AZ16" i="16"/>
  <c r="AY59" i="16"/>
  <c r="AX59" i="16"/>
  <c r="AW59" i="16"/>
  <c r="BA59" i="16"/>
  <c r="AZ59" i="16"/>
  <c r="AZ82" i="16"/>
  <c r="AY82" i="16"/>
  <c r="AX82" i="16"/>
  <c r="BA82" i="16"/>
  <c r="AW82" i="16"/>
  <c r="BA29" i="16"/>
  <c r="AY29" i="16"/>
  <c r="AX29" i="16"/>
  <c r="AW29" i="16"/>
  <c r="AZ29" i="16"/>
  <c r="AX55" i="16"/>
  <c r="BA55" i="16"/>
  <c r="AZ55" i="16"/>
  <c r="AY55" i="16"/>
  <c r="AW55" i="16"/>
  <c r="BA63" i="17"/>
  <c r="AZ63" i="17"/>
  <c r="AX63" i="17"/>
  <c r="AW63" i="17"/>
  <c r="AY63" i="17"/>
  <c r="AZ62" i="16"/>
  <c r="AX62" i="16"/>
  <c r="BA62" i="16"/>
  <c r="AY62" i="16"/>
  <c r="AW62" i="16"/>
  <c r="AY61" i="17"/>
  <c r="BA61" i="17"/>
  <c r="AZ61" i="17"/>
  <c r="AX61" i="17"/>
  <c r="AW61" i="17"/>
  <c r="AZ50" i="17"/>
  <c r="AY50" i="17"/>
  <c r="BA50" i="17"/>
  <c r="AX50" i="17"/>
  <c r="AW50" i="17"/>
  <c r="AY10" i="17"/>
  <c r="AX10" i="17"/>
  <c r="AW10" i="17"/>
  <c r="BA10" i="17"/>
  <c r="AZ10" i="17"/>
  <c r="AY14" i="17"/>
  <c r="AX14" i="17"/>
  <c r="AW14" i="17"/>
  <c r="BA14" i="17"/>
  <c r="AZ14" i="17"/>
  <c r="AY14" i="16"/>
  <c r="BA14" i="16"/>
  <c r="AZ14" i="16"/>
  <c r="AX14" i="16"/>
  <c r="AW14" i="16"/>
  <c r="BA9" i="17"/>
  <c r="AZ9" i="17"/>
  <c r="AY9" i="17"/>
  <c r="AX9" i="17"/>
  <c r="AW9" i="17"/>
  <c r="BA8" i="17"/>
  <c r="AZ8" i="17"/>
  <c r="AY8" i="17"/>
  <c r="AX8" i="17"/>
  <c r="AW8" i="17"/>
  <c r="AY53" i="17"/>
  <c r="AX53" i="17"/>
  <c r="AW53" i="17"/>
  <c r="BA53" i="17"/>
  <c r="AZ53" i="17"/>
  <c r="AW51" i="17"/>
  <c r="BA51" i="17"/>
  <c r="AZ51" i="17"/>
  <c r="AY51" i="17"/>
  <c r="AX51" i="17"/>
  <c r="AW52" i="17"/>
  <c r="BA52" i="17"/>
  <c r="AZ52" i="17"/>
  <c r="AY52" i="17"/>
  <c r="AX52" i="17"/>
  <c r="AX58" i="17"/>
  <c r="AW58" i="17"/>
  <c r="BA58" i="17"/>
  <c r="AZ58" i="17"/>
  <c r="AY58" i="17"/>
  <c r="AZ57" i="17"/>
  <c r="AY57" i="17"/>
  <c r="AX57" i="17"/>
  <c r="AW57" i="17"/>
  <c r="BA57" i="17"/>
  <c r="AX49" i="17"/>
  <c r="AW49" i="17"/>
  <c r="BA49" i="17"/>
  <c r="AZ49" i="17"/>
  <c r="AY49" i="17"/>
  <c r="BA48" i="17"/>
  <c r="AZ48" i="17"/>
  <c r="AY48" i="17"/>
  <c r="AX48" i="17"/>
  <c r="AW48" i="17"/>
  <c r="BA47" i="16"/>
  <c r="AZ47" i="16"/>
  <c r="AY47" i="16"/>
  <c r="AX47" i="16"/>
  <c r="AW47" i="16"/>
  <c r="BA46" i="17"/>
  <c r="AZ46" i="17"/>
  <c r="AY46" i="17"/>
  <c r="AX46" i="17"/>
  <c r="AW46" i="17"/>
  <c r="BA44" i="17"/>
  <c r="AZ44" i="17"/>
  <c r="AY44" i="17"/>
  <c r="AX44" i="17"/>
  <c r="AW44" i="17"/>
  <c r="AW37" i="17"/>
  <c r="BA37" i="17"/>
  <c r="AZ37" i="17"/>
  <c r="AY37" i="17"/>
  <c r="AX37" i="17"/>
  <c r="BA39" i="17"/>
  <c r="AZ39" i="17"/>
  <c r="AY39" i="17"/>
  <c r="AX39" i="17"/>
  <c r="AW39" i="17"/>
  <c r="BA36" i="17"/>
  <c r="AZ36" i="17"/>
  <c r="AY36" i="17"/>
  <c r="AX36" i="17"/>
  <c r="AW36" i="17"/>
  <c r="BA38" i="17"/>
  <c r="AZ38" i="17"/>
  <c r="AY38" i="17"/>
  <c r="AX38" i="17"/>
  <c r="AW38" i="17"/>
  <c r="AX42" i="17"/>
  <c r="AW42" i="17"/>
  <c r="BA42" i="17"/>
  <c r="AZ42" i="17"/>
  <c r="AY42" i="17"/>
  <c r="AY35" i="17"/>
  <c r="AW35" i="17"/>
  <c r="BA35" i="17"/>
  <c r="AZ35" i="17"/>
  <c r="AX35" i="17"/>
  <c r="AY34" i="17"/>
  <c r="AX34" i="17"/>
  <c r="AW34" i="17"/>
  <c r="BA34" i="17"/>
  <c r="AZ34" i="17"/>
  <c r="AY20" i="17"/>
  <c r="AX20" i="17"/>
  <c r="AW20" i="17"/>
  <c r="BA20" i="17"/>
  <c r="AZ20" i="17"/>
  <c r="BA32" i="17"/>
  <c r="AZ32" i="17"/>
  <c r="AY32" i="17"/>
  <c r="AX32" i="17"/>
  <c r="AW32" i="17"/>
  <c r="BA31" i="17"/>
  <c r="AZ31" i="17"/>
  <c r="AY31" i="17"/>
  <c r="AX31" i="17"/>
  <c r="AW31" i="17"/>
  <c r="AX30" i="17"/>
  <c r="AW30" i="17"/>
  <c r="BA30" i="17"/>
  <c r="AZ30" i="17"/>
  <c r="AY30" i="17"/>
  <c r="AW27" i="17"/>
  <c r="BA27" i="17"/>
  <c r="AZ27" i="17"/>
  <c r="AY27" i="17"/>
  <c r="AX27" i="17"/>
  <c r="BA28" i="17"/>
  <c r="AZ28" i="17"/>
  <c r="AY28" i="17"/>
  <c r="AX28" i="17"/>
  <c r="AW28" i="17"/>
  <c r="BA18" i="17"/>
  <c r="AZ18" i="17"/>
  <c r="AY18" i="17"/>
  <c r="AX18" i="17"/>
  <c r="AW18" i="17"/>
  <c r="AW91" i="17"/>
  <c r="AZ91" i="17"/>
  <c r="AY91" i="17"/>
  <c r="AX91" i="17"/>
  <c r="BA91" i="17"/>
  <c r="AX86" i="17"/>
  <c r="AW86" i="17"/>
  <c r="BA86" i="17"/>
  <c r="AZ86" i="17"/>
  <c r="AY86" i="17"/>
  <c r="AY6" i="17"/>
  <c r="AX6" i="17"/>
  <c r="AW6" i="17"/>
  <c r="BA6" i="17"/>
  <c r="AZ6" i="17"/>
  <c r="BA12" i="17"/>
  <c r="AZ12" i="17"/>
  <c r="AY12" i="17"/>
  <c r="AX12" i="17"/>
  <c r="AW12" i="17"/>
  <c r="AZ13" i="17"/>
  <c r="AY13" i="17"/>
  <c r="AX13" i="17"/>
  <c r="AW13" i="17"/>
  <c r="BA13" i="17"/>
  <c r="AX69" i="17"/>
  <c r="AW69" i="17"/>
  <c r="BA69" i="17"/>
  <c r="AZ69" i="17"/>
  <c r="AY69" i="17"/>
  <c r="AZ75" i="17"/>
  <c r="AY75" i="17"/>
  <c r="AX75" i="17"/>
  <c r="AW75" i="17"/>
  <c r="BA75" i="17"/>
  <c r="AW7" i="17"/>
  <c r="BA7" i="17"/>
  <c r="AZ7" i="17"/>
  <c r="AY7" i="17"/>
  <c r="AX7" i="17"/>
  <c r="BA80" i="17"/>
  <c r="AZ80" i="17"/>
  <c r="AY80" i="17"/>
  <c r="AX80" i="17"/>
  <c r="AW80" i="17"/>
  <c r="AW77" i="17"/>
  <c r="BA77" i="17"/>
  <c r="AZ77" i="17"/>
  <c r="AY77" i="17"/>
  <c r="AX77" i="17"/>
  <c r="BA11" i="17"/>
  <c r="AZ11" i="17"/>
  <c r="AY11" i="17"/>
  <c r="AX11" i="17"/>
  <c r="AW11" i="17"/>
  <c r="AW71" i="17"/>
  <c r="BA71" i="17"/>
  <c r="AX71" i="17"/>
  <c r="AZ71" i="17"/>
  <c r="AY71" i="17"/>
  <c r="AZ70" i="17"/>
  <c r="AX70" i="17"/>
  <c r="AW70" i="17"/>
  <c r="BA70" i="17"/>
  <c r="AY70" i="17"/>
  <c r="AX68" i="17"/>
  <c r="AW68" i="17"/>
  <c r="BA68" i="17"/>
  <c r="BA67" i="17"/>
  <c r="AX67" i="17"/>
  <c r="AW67" i="17"/>
  <c r="BA66" i="17"/>
  <c r="AW66" i="17"/>
  <c r="AX66" i="17"/>
  <c r="BA97" i="17"/>
  <c r="AZ97" i="17"/>
  <c r="AY97" i="17"/>
  <c r="AX97" i="17"/>
  <c r="AW97" i="17"/>
  <c r="AY96" i="17"/>
  <c r="AX96" i="17"/>
  <c r="AZ96" i="17"/>
  <c r="AW96" i="17"/>
  <c r="BA96" i="17"/>
  <c r="BB95" i="17"/>
  <c r="AX94" i="17"/>
  <c r="AW94" i="17"/>
  <c r="BA94" i="17"/>
  <c r="AZ94" i="17"/>
  <c r="AY94" i="17"/>
  <c r="AZ99" i="17"/>
  <c r="AY99" i="17"/>
  <c r="AW99" i="17"/>
  <c r="BA99" i="17"/>
  <c r="AX99" i="17"/>
  <c r="AW98" i="17"/>
  <c r="AX98" i="17"/>
  <c r="BA98" i="17"/>
  <c r="AZ98" i="17"/>
  <c r="AY98" i="17"/>
  <c r="BA99" i="16"/>
  <c r="AZ99" i="16"/>
  <c r="AW99" i="16"/>
  <c r="AY99" i="16"/>
  <c r="AX99" i="16"/>
  <c r="BA95" i="16"/>
  <c r="AX95" i="16"/>
  <c r="AW95" i="16"/>
  <c r="BB95" i="16" s="1"/>
  <c r="AZ95" i="16"/>
  <c r="AY95" i="16"/>
  <c r="BA98" i="16"/>
  <c r="AZ98" i="16"/>
  <c r="AY98" i="16"/>
  <c r="AW98" i="16"/>
  <c r="AX98" i="16"/>
  <c r="BA94" i="16"/>
  <c r="AZ94" i="16"/>
  <c r="AY94" i="16"/>
  <c r="AX94" i="16"/>
  <c r="AW94" i="16"/>
  <c r="BB94" i="16" s="1"/>
  <c r="AY97" i="16"/>
  <c r="AX97" i="16"/>
  <c r="AW97" i="16"/>
  <c r="BB97" i="16" s="1"/>
  <c r="BA97" i="16"/>
  <c r="AZ97" i="16"/>
  <c r="AW96" i="16"/>
  <c r="AZ96" i="16"/>
  <c r="BA96" i="16"/>
  <c r="AY96" i="16"/>
  <c r="AX96" i="16"/>
  <c r="AX90" i="16"/>
  <c r="AW90" i="16"/>
  <c r="BA90" i="16"/>
  <c r="AZ90" i="16"/>
  <c r="AY90" i="16"/>
  <c r="AW89" i="16"/>
  <c r="BA89" i="16"/>
  <c r="AZ89" i="16"/>
  <c r="AY89" i="16"/>
  <c r="AX89" i="16"/>
  <c r="BA88" i="16"/>
  <c r="AZ88" i="16"/>
  <c r="AY88" i="16"/>
  <c r="AX88" i="16"/>
  <c r="AW88" i="16"/>
  <c r="BB88" i="16" s="1"/>
  <c r="AZ87" i="16"/>
  <c r="AY87" i="16"/>
  <c r="AX87" i="16"/>
  <c r="AW87" i="16"/>
  <c r="BA87" i="16"/>
  <c r="AZ85" i="16"/>
  <c r="AY85" i="16"/>
  <c r="AX85" i="16"/>
  <c r="AW85" i="16"/>
  <c r="BA85" i="16"/>
  <c r="AY72" i="16"/>
  <c r="AX72" i="16"/>
  <c r="AW72" i="16"/>
  <c r="BA72" i="16"/>
  <c r="AZ72" i="16"/>
  <c r="BA36" i="16"/>
  <c r="AX36" i="16"/>
  <c r="AZ36" i="16"/>
  <c r="AY36" i="16"/>
  <c r="AW36" i="16"/>
  <c r="AZ7" i="16"/>
  <c r="BA7" i="16"/>
  <c r="AX7" i="16"/>
  <c r="AW7" i="16"/>
  <c r="AY7" i="16"/>
  <c r="AW15" i="16"/>
  <c r="BA15" i="16"/>
  <c r="AZ15" i="16"/>
  <c r="AY15" i="16"/>
  <c r="AX15" i="16"/>
  <c r="BA21" i="16"/>
  <c r="AZ21" i="16"/>
  <c r="AY21" i="16"/>
  <c r="AX21" i="16"/>
  <c r="AW21" i="16"/>
  <c r="BA20" i="16"/>
  <c r="AZ20" i="16"/>
  <c r="AY20" i="16"/>
  <c r="AX20" i="16"/>
  <c r="AW20" i="16"/>
  <c r="AY19" i="16"/>
  <c r="AX19" i="16"/>
  <c r="AW19" i="16"/>
  <c r="BA19" i="16"/>
  <c r="AZ19" i="16"/>
  <c r="AY23" i="16"/>
  <c r="AX23" i="16"/>
  <c r="AW23" i="16"/>
  <c r="BA23" i="16"/>
  <c r="AZ23" i="16"/>
  <c r="AW22" i="16"/>
  <c r="BA22" i="16"/>
  <c r="AZ22" i="16"/>
  <c r="AY22" i="16"/>
  <c r="AX22" i="16"/>
  <c r="BA31" i="16"/>
  <c r="AX31" i="16"/>
  <c r="AW31" i="16"/>
  <c r="AZ31" i="16"/>
  <c r="AY31" i="16"/>
  <c r="BA28" i="16"/>
  <c r="AY28" i="16"/>
  <c r="AX28" i="16"/>
  <c r="AW28" i="16"/>
  <c r="AZ28" i="16"/>
  <c r="AX26" i="16"/>
  <c r="AW26" i="16"/>
  <c r="BA26" i="16"/>
  <c r="AZ26" i="16"/>
  <c r="AY26" i="16"/>
  <c r="AZ25" i="16"/>
  <c r="AY25" i="16"/>
  <c r="BA25" i="16"/>
  <c r="AX25" i="16"/>
  <c r="AW25" i="16"/>
  <c r="BA42" i="16"/>
  <c r="AW42" i="16"/>
  <c r="AZ42" i="16"/>
  <c r="AY42" i="16"/>
  <c r="AX42" i="16"/>
  <c r="BA41" i="16"/>
  <c r="AY41" i="16"/>
  <c r="AZ41" i="16"/>
  <c r="AX41" i="16"/>
  <c r="AW41" i="16"/>
  <c r="AY40" i="16"/>
  <c r="AX40" i="16"/>
  <c r="AW40" i="16"/>
  <c r="BA40" i="16"/>
  <c r="AZ40" i="16"/>
  <c r="AX49" i="16"/>
  <c r="BA49" i="16"/>
  <c r="AW49" i="16"/>
  <c r="AZ49" i="16"/>
  <c r="AY49" i="16"/>
  <c r="AX73" i="16"/>
  <c r="AW73" i="16"/>
  <c r="BA73" i="16"/>
  <c r="AZ73" i="16"/>
  <c r="AY73" i="16"/>
  <c r="AW76" i="16"/>
  <c r="AY76" i="16"/>
  <c r="AX76" i="16"/>
  <c r="BA76" i="16"/>
  <c r="AZ76" i="16"/>
  <c r="BA80" i="16"/>
  <c r="AZ80" i="16"/>
  <c r="AY80" i="16"/>
  <c r="AX80" i="16"/>
  <c r="AW80" i="16"/>
  <c r="AY79" i="16"/>
  <c r="BA79" i="16"/>
  <c r="AX79" i="16"/>
  <c r="AW79" i="16"/>
  <c r="AZ79" i="16"/>
  <c r="AW86" i="16"/>
  <c r="BA86" i="16"/>
  <c r="AZ86" i="16"/>
  <c r="AY86" i="16"/>
  <c r="AX86" i="16"/>
  <c r="BA61" i="16"/>
  <c r="AZ61" i="16"/>
  <c r="AY61" i="16"/>
  <c r="AX61" i="16"/>
  <c r="AW61" i="16"/>
  <c r="BA63" i="16"/>
  <c r="AZ63" i="16"/>
  <c r="AY63" i="16"/>
  <c r="AX63" i="16"/>
  <c r="AW63" i="16"/>
  <c r="BA10" i="16"/>
  <c r="AZ10" i="16"/>
  <c r="AY10" i="16"/>
  <c r="AX10" i="16"/>
  <c r="AW10" i="16"/>
  <c r="BA9" i="16"/>
  <c r="AZ9" i="16"/>
  <c r="AY9" i="16"/>
  <c r="AX9" i="16"/>
  <c r="AW9" i="16"/>
  <c r="AX8" i="16"/>
  <c r="BA8" i="16"/>
  <c r="AZ8" i="16"/>
  <c r="AW8" i="16"/>
  <c r="AY8" i="16"/>
  <c r="BA53" i="16"/>
  <c r="AZ53" i="16"/>
  <c r="AX53" i="16"/>
  <c r="AY53" i="16"/>
  <c r="AW53" i="16"/>
  <c r="BA51" i="16"/>
  <c r="AZ51" i="16"/>
  <c r="AY51" i="16"/>
  <c r="AX51" i="16"/>
  <c r="AW51" i="16"/>
  <c r="BA52" i="16"/>
  <c r="AZ52" i="16"/>
  <c r="AY52" i="16"/>
  <c r="AX52" i="16"/>
  <c r="AW52" i="16"/>
  <c r="BA58" i="16"/>
  <c r="AZ58" i="16"/>
  <c r="AY58" i="16"/>
  <c r="AX58" i="16"/>
  <c r="AW58" i="16"/>
  <c r="AY57" i="16"/>
  <c r="AX57" i="16"/>
  <c r="AW57" i="16"/>
  <c r="BA57" i="16"/>
  <c r="AZ57" i="16"/>
  <c r="AZ48" i="16"/>
  <c r="AY48" i="16"/>
  <c r="AX48" i="16"/>
  <c r="AW48" i="16"/>
  <c r="BA48" i="16"/>
  <c r="BA46" i="16"/>
  <c r="AZ46" i="16"/>
  <c r="AY46" i="16"/>
  <c r="AX46" i="16"/>
  <c r="AW46" i="16"/>
  <c r="BA44" i="16"/>
  <c r="AZ44" i="16"/>
  <c r="AY44" i="16"/>
  <c r="AX44" i="16"/>
  <c r="AW44" i="16"/>
  <c r="AZ45" i="16"/>
  <c r="AY45" i="16"/>
  <c r="BA45" i="16"/>
  <c r="AX45" i="16"/>
  <c r="AW45" i="16"/>
  <c r="BA50" i="16"/>
  <c r="AZ50" i="16"/>
  <c r="AY50" i="16"/>
  <c r="AX50" i="16"/>
  <c r="AW50" i="16"/>
  <c r="BA37" i="16"/>
  <c r="AZ37" i="16"/>
  <c r="AY37" i="16"/>
  <c r="AX37" i="16"/>
  <c r="AW37" i="16"/>
  <c r="AY39" i="16"/>
  <c r="AX39" i="16"/>
  <c r="AW39" i="16"/>
  <c r="BA39" i="16"/>
  <c r="AZ39" i="16"/>
  <c r="AX38" i="16"/>
  <c r="AW38" i="16"/>
  <c r="BA38" i="16"/>
  <c r="AZ38" i="16"/>
  <c r="AY38" i="16"/>
  <c r="BA43" i="16"/>
  <c r="AZ43" i="16"/>
  <c r="AY43" i="16"/>
  <c r="AX43" i="16"/>
  <c r="AW43" i="16"/>
  <c r="BA35" i="16"/>
  <c r="AY35" i="16"/>
  <c r="AZ35" i="16"/>
  <c r="AX35" i="16"/>
  <c r="AW35" i="16"/>
  <c r="BA34" i="16"/>
  <c r="AY34" i="16"/>
  <c r="AX34" i="16"/>
  <c r="AZ34" i="16"/>
  <c r="AW34" i="16"/>
  <c r="AZ32" i="16"/>
  <c r="AY32" i="16"/>
  <c r="AX32" i="16"/>
  <c r="AW32" i="16"/>
  <c r="BA32" i="16"/>
  <c r="BA30" i="16"/>
  <c r="AZ30" i="16"/>
  <c r="AY30" i="16"/>
  <c r="AX30" i="16"/>
  <c r="AW30" i="16"/>
  <c r="AX27" i="16"/>
  <c r="AW27" i="16"/>
  <c r="BA27" i="16"/>
  <c r="AZ27" i="16"/>
  <c r="AY27" i="16"/>
  <c r="AZ24" i="16"/>
  <c r="AY24" i="16"/>
  <c r="AX24" i="16"/>
  <c r="AW24" i="16"/>
  <c r="BA24" i="16"/>
  <c r="AX17" i="16"/>
  <c r="AW17" i="16"/>
  <c r="BA17" i="16"/>
  <c r="AZ17" i="16"/>
  <c r="AY17" i="16"/>
  <c r="AW18" i="16"/>
  <c r="BA18" i="16"/>
  <c r="AZ18" i="16"/>
  <c r="AY18" i="16"/>
  <c r="AX18" i="16"/>
  <c r="BA6" i="16"/>
  <c r="AZ6" i="16"/>
  <c r="AY6" i="16"/>
  <c r="AX6" i="16"/>
  <c r="AW6" i="16"/>
  <c r="BA91" i="16"/>
  <c r="AZ91" i="16"/>
  <c r="AY91" i="16"/>
  <c r="AX91" i="16"/>
  <c r="AW91" i="16"/>
  <c r="BA12" i="16"/>
  <c r="AZ12" i="16"/>
  <c r="AY12" i="16"/>
  <c r="AX12" i="16"/>
  <c r="AW12" i="16"/>
  <c r="BA13" i="16"/>
  <c r="AZ13" i="16"/>
  <c r="AY13" i="16"/>
  <c r="AX13" i="16"/>
  <c r="AW13" i="16"/>
  <c r="AZ11" i="16"/>
  <c r="AY11" i="16"/>
  <c r="BA11" i="16"/>
  <c r="AX11" i="16"/>
  <c r="AW11" i="16"/>
  <c r="BA75" i="16"/>
  <c r="AZ75" i="16"/>
  <c r="AY75" i="16"/>
  <c r="AX75" i="16"/>
  <c r="AW75" i="16"/>
  <c r="BA71" i="16"/>
  <c r="AZ71" i="16"/>
  <c r="AX71" i="16"/>
  <c r="AW71" i="16"/>
  <c r="AY71" i="16"/>
  <c r="BA77" i="16"/>
  <c r="AZ77" i="16"/>
  <c r="AY77" i="16"/>
  <c r="AX77" i="16"/>
  <c r="AW77" i="16"/>
  <c r="AW70" i="16"/>
  <c r="AZ70" i="16"/>
  <c r="BA70" i="16"/>
  <c r="AX70" i="16"/>
  <c r="AY70" i="16"/>
  <c r="AW69" i="16"/>
  <c r="BA69" i="16"/>
  <c r="AX69" i="16"/>
  <c r="AZ69" i="16"/>
  <c r="AY69" i="16"/>
  <c r="AX67" i="16"/>
  <c r="AW67" i="16"/>
  <c r="BA67" i="16"/>
  <c r="AZ67" i="16"/>
  <c r="AY67" i="16"/>
  <c r="AW66" i="16"/>
  <c r="BA66" i="16"/>
  <c r="AZ66" i="16"/>
  <c r="AX66" i="16"/>
  <c r="AY66" i="16"/>
  <c r="BB23" i="17"/>
  <c r="BB15" i="17"/>
  <c r="BB45" i="17"/>
  <c r="BB68" i="16"/>
  <c r="AN6" i="15"/>
  <c r="AP6" i="15" s="1"/>
  <c r="AQ6" i="15" s="1"/>
  <c r="AN7" i="15"/>
  <c r="AP7" i="15" s="1"/>
  <c r="AQ7" i="15" s="1"/>
  <c r="AN8" i="15"/>
  <c r="AP8" i="15" s="1"/>
  <c r="AQ8" i="15" s="1"/>
  <c r="AN9" i="15"/>
  <c r="AP9" i="15" s="1"/>
  <c r="AQ9" i="15" s="1"/>
  <c r="AN10" i="15"/>
  <c r="AP10" i="15" s="1"/>
  <c r="AQ10" i="15" s="1"/>
  <c r="AN11" i="15"/>
  <c r="AP11" i="15" s="1"/>
  <c r="AQ11" i="15" s="1"/>
  <c r="AN12" i="15"/>
  <c r="AP12" i="15" s="1"/>
  <c r="AQ12" i="15" s="1"/>
  <c r="AN13" i="15"/>
  <c r="AP13" i="15" s="1"/>
  <c r="AQ13" i="15" s="1"/>
  <c r="AN14" i="15"/>
  <c r="AP14" i="15" s="1"/>
  <c r="AQ14" i="15" s="1"/>
  <c r="AN15" i="15"/>
  <c r="AP15" i="15" s="1"/>
  <c r="AQ15" i="15" s="1"/>
  <c r="AN16" i="15"/>
  <c r="AP16" i="15" s="1"/>
  <c r="AQ16" i="15" s="1"/>
  <c r="AN17" i="15"/>
  <c r="AP17" i="15" s="1"/>
  <c r="AQ17" i="15" s="1"/>
  <c r="AN18" i="15"/>
  <c r="AP18" i="15" s="1"/>
  <c r="AQ18" i="15" s="1"/>
  <c r="AN19" i="15"/>
  <c r="AP19" i="15" s="1"/>
  <c r="AQ19" i="15" s="1"/>
  <c r="AN20" i="15"/>
  <c r="AP20" i="15" s="1"/>
  <c r="AQ20" i="15" s="1"/>
  <c r="AN21" i="15"/>
  <c r="AP21" i="15" s="1"/>
  <c r="AQ21" i="15" s="1"/>
  <c r="AN22" i="15"/>
  <c r="AP22" i="15" s="1"/>
  <c r="AQ22" i="15" s="1"/>
  <c r="AN23" i="15"/>
  <c r="AP23" i="15" s="1"/>
  <c r="AQ23" i="15" s="1"/>
  <c r="AN24" i="15"/>
  <c r="AP24" i="15" s="1"/>
  <c r="AQ24" i="15" s="1"/>
  <c r="AN25" i="15"/>
  <c r="AP25" i="15" s="1"/>
  <c r="AQ25" i="15" s="1"/>
  <c r="AN26" i="15"/>
  <c r="AP26" i="15" s="1"/>
  <c r="AQ26" i="15" s="1"/>
  <c r="AN27" i="15"/>
  <c r="AP27" i="15" s="1"/>
  <c r="AQ27" i="15" s="1"/>
  <c r="AN28" i="15"/>
  <c r="AP28" i="15" s="1"/>
  <c r="AQ28" i="15" s="1"/>
  <c r="AN29" i="15"/>
  <c r="AP29" i="15" s="1"/>
  <c r="AQ29" i="15" s="1"/>
  <c r="AN30" i="15"/>
  <c r="AP30" i="15" s="1"/>
  <c r="AQ30" i="15" s="1"/>
  <c r="AN31" i="15"/>
  <c r="AP31" i="15" s="1"/>
  <c r="AQ31" i="15" s="1"/>
  <c r="AN32" i="15"/>
  <c r="AP32" i="15" s="1"/>
  <c r="AQ32" i="15" s="1"/>
  <c r="AN33" i="15"/>
  <c r="AP33" i="15" s="1"/>
  <c r="AQ33" i="15" s="1"/>
  <c r="AN34" i="15"/>
  <c r="AP34" i="15" s="1"/>
  <c r="AQ34" i="15" s="1"/>
  <c r="AN35" i="15"/>
  <c r="AP35" i="15" s="1"/>
  <c r="AQ35" i="15" s="1"/>
  <c r="AN36" i="15"/>
  <c r="AP36" i="15" s="1"/>
  <c r="AQ36" i="15" s="1"/>
  <c r="AN37" i="15"/>
  <c r="AP37" i="15" s="1"/>
  <c r="AQ37" i="15" s="1"/>
  <c r="AN38" i="15"/>
  <c r="AP38" i="15" s="1"/>
  <c r="AQ38" i="15" s="1"/>
  <c r="AN39" i="15"/>
  <c r="AP39" i="15" s="1"/>
  <c r="AQ39" i="15" s="1"/>
  <c r="AN40" i="15"/>
  <c r="AP40" i="15" s="1"/>
  <c r="AQ40" i="15" s="1"/>
  <c r="AN41" i="15"/>
  <c r="AP41" i="15" s="1"/>
  <c r="AQ41" i="15" s="1"/>
  <c r="AN42" i="15"/>
  <c r="AP42" i="15" s="1"/>
  <c r="AQ42" i="15" s="1"/>
  <c r="AN43" i="15"/>
  <c r="AP43" i="15" s="1"/>
  <c r="AQ43" i="15" s="1"/>
  <c r="AN44" i="15"/>
  <c r="AP44" i="15" s="1"/>
  <c r="AQ44" i="15" s="1"/>
  <c r="AN45" i="15"/>
  <c r="AP45" i="15" s="1"/>
  <c r="AQ45" i="15" s="1"/>
  <c r="AN46" i="15"/>
  <c r="AP46" i="15" s="1"/>
  <c r="AQ46" i="15" s="1"/>
  <c r="AN47" i="15"/>
  <c r="AP47" i="15" s="1"/>
  <c r="AQ47" i="15" s="1"/>
  <c r="AN48" i="15"/>
  <c r="AP48" i="15" s="1"/>
  <c r="AQ48" i="15" s="1"/>
  <c r="AN49" i="15"/>
  <c r="AP49" i="15" s="1"/>
  <c r="AQ49" i="15" s="1"/>
  <c r="AN50" i="15"/>
  <c r="AP50" i="15" s="1"/>
  <c r="AQ50" i="15" s="1"/>
  <c r="AN51" i="15"/>
  <c r="AP51" i="15" s="1"/>
  <c r="AQ51" i="15" s="1"/>
  <c r="AN52" i="15"/>
  <c r="AP52" i="15" s="1"/>
  <c r="AQ52" i="15" s="1"/>
  <c r="AN53" i="15"/>
  <c r="AP53" i="15" s="1"/>
  <c r="AQ53" i="15" s="1"/>
  <c r="AN54" i="15"/>
  <c r="AP54" i="15" s="1"/>
  <c r="AQ54" i="15" s="1"/>
  <c r="AN55" i="15"/>
  <c r="AP55" i="15" s="1"/>
  <c r="AQ55" i="15" s="1"/>
  <c r="AN56" i="15"/>
  <c r="AP56" i="15" s="1"/>
  <c r="AQ56" i="15" s="1"/>
  <c r="AN57" i="15"/>
  <c r="AP57" i="15" s="1"/>
  <c r="AQ57" i="15" s="1"/>
  <c r="AN58" i="15"/>
  <c r="AP58" i="15" s="1"/>
  <c r="AQ58" i="15" s="1"/>
  <c r="AN59" i="15"/>
  <c r="AP59" i="15" s="1"/>
  <c r="AQ59" i="15" s="1"/>
  <c r="AN60" i="15"/>
  <c r="AP60" i="15" s="1"/>
  <c r="AQ60" i="15" s="1"/>
  <c r="AN61" i="15"/>
  <c r="AP61" i="15" s="1"/>
  <c r="AQ61" i="15" s="1"/>
  <c r="AN62" i="15"/>
  <c r="AP62" i="15" s="1"/>
  <c r="AQ62" i="15" s="1"/>
  <c r="AS62" i="15" s="1"/>
  <c r="AP63" i="15"/>
  <c r="AQ63" i="15" s="1"/>
  <c r="AN64" i="15"/>
  <c r="AP64" i="15" s="1"/>
  <c r="AQ64" i="15" s="1"/>
  <c r="AN65" i="15"/>
  <c r="AP65" i="15" s="1"/>
  <c r="AQ65" i="15" s="1"/>
  <c r="AN66" i="15"/>
  <c r="AP66" i="15" s="1"/>
  <c r="AQ66" i="15" s="1"/>
  <c r="AN67" i="15"/>
  <c r="AP67" i="15" s="1"/>
  <c r="AQ67" i="15" s="1"/>
  <c r="AN68" i="15"/>
  <c r="AP68" i="15" s="1"/>
  <c r="AQ68" i="15" s="1"/>
  <c r="AN69" i="15"/>
  <c r="AP69" i="15" s="1"/>
  <c r="AQ69" i="15" s="1"/>
  <c r="AN70" i="15"/>
  <c r="AP70" i="15" s="1"/>
  <c r="AQ70" i="15" s="1"/>
  <c r="AN71" i="15"/>
  <c r="AP71" i="15" s="1"/>
  <c r="AQ71" i="15" s="1"/>
  <c r="AN72" i="15"/>
  <c r="AP72" i="15" s="1"/>
  <c r="AQ72" i="15" s="1"/>
  <c r="AN73" i="15"/>
  <c r="AP73" i="15" s="1"/>
  <c r="AQ73" i="15" s="1"/>
  <c r="AN74" i="15"/>
  <c r="AP74" i="15" s="1"/>
  <c r="AQ74" i="15" s="1"/>
  <c r="BB74" i="15" s="1"/>
  <c r="AN75" i="15"/>
  <c r="AP75" i="15" s="1"/>
  <c r="AN76" i="15"/>
  <c r="AP76" i="15" s="1"/>
  <c r="AQ76" i="15" s="1"/>
  <c r="AN77" i="15"/>
  <c r="AP77" i="15" s="1"/>
  <c r="AQ77" i="15" s="1"/>
  <c r="AN78" i="15"/>
  <c r="AP78" i="15" s="1"/>
  <c r="AQ78" i="15" s="1"/>
  <c r="AN79" i="15"/>
  <c r="AP79" i="15" s="1"/>
  <c r="AQ79" i="15" s="1"/>
  <c r="AN80" i="15"/>
  <c r="AP80" i="15" s="1"/>
  <c r="AQ80" i="15" s="1"/>
  <c r="AN81" i="15"/>
  <c r="AP81" i="15" s="1"/>
  <c r="AQ81" i="15" s="1"/>
  <c r="AS81" i="15" s="1"/>
  <c r="AN82" i="15"/>
  <c r="AP82" i="15" s="1"/>
  <c r="AQ82" i="15" s="1"/>
  <c r="AN83" i="15"/>
  <c r="AP83" i="15" s="1"/>
  <c r="AQ83" i="15" s="1"/>
  <c r="AN84" i="15"/>
  <c r="AP84" i="15" s="1"/>
  <c r="AQ84" i="15" s="1"/>
  <c r="AN85" i="15"/>
  <c r="AP85" i="15" s="1"/>
  <c r="AQ85" i="15" s="1"/>
  <c r="AN86" i="15"/>
  <c r="AP86" i="15" s="1"/>
  <c r="AQ86" i="15" s="1"/>
  <c r="AN87" i="15"/>
  <c r="AP87" i="15" s="1"/>
  <c r="AQ87" i="15" s="1"/>
  <c r="AN88" i="15"/>
  <c r="AP88" i="15" s="1"/>
  <c r="AQ88" i="15" s="1"/>
  <c r="AN89" i="15"/>
  <c r="AP89" i="15" s="1"/>
  <c r="AQ89" i="15" s="1"/>
  <c r="AN90" i="15"/>
  <c r="AP90" i="15" s="1"/>
  <c r="AQ90" i="15" s="1"/>
  <c r="AN91" i="15"/>
  <c r="AP91" i="15" s="1"/>
  <c r="AQ91" i="15" s="1"/>
  <c r="AN92" i="15"/>
  <c r="AP92" i="15" s="1"/>
  <c r="AQ92" i="15" s="1"/>
  <c r="AN93" i="15"/>
  <c r="AP93" i="15" s="1"/>
  <c r="AQ93" i="15" s="1"/>
  <c r="AN94" i="15"/>
  <c r="AP94" i="15" s="1"/>
  <c r="AQ94" i="15" s="1"/>
  <c r="AN95" i="15"/>
  <c r="AP95" i="15" s="1"/>
  <c r="AQ95" i="15" s="1"/>
  <c r="AN96" i="15"/>
  <c r="AP96" i="15" s="1"/>
  <c r="AQ96" i="15" s="1"/>
  <c r="AN97" i="15"/>
  <c r="AP97" i="15" s="1"/>
  <c r="AQ97" i="15" s="1"/>
  <c r="AN98" i="15"/>
  <c r="AP98" i="15" s="1"/>
  <c r="AQ98" i="15" s="1"/>
  <c r="AN99" i="15"/>
  <c r="AP99" i="15" s="1"/>
  <c r="AQ99" i="15" s="1"/>
  <c r="AN100" i="15"/>
  <c r="AP100" i="15" s="1"/>
  <c r="AQ100" i="15" s="1"/>
  <c r="BB100" i="15" s="1"/>
  <c r="AN101" i="15"/>
  <c r="AP101" i="15" s="1"/>
  <c r="AQ101" i="15" s="1"/>
  <c r="BB101" i="15" s="1"/>
  <c r="AN102" i="15"/>
  <c r="AP102" i="15" s="1"/>
  <c r="AQ102" i="15" s="1"/>
  <c r="BB102" i="15" s="1"/>
  <c r="AN103" i="15"/>
  <c r="AP103" i="15" s="1"/>
  <c r="AQ103" i="15" s="1"/>
  <c r="BB103" i="15" s="1"/>
  <c r="AN104" i="15"/>
  <c r="AP104" i="15" s="1"/>
  <c r="AQ104" i="15" s="1"/>
  <c r="BB104" i="15" s="1"/>
  <c r="D7" i="15"/>
  <c r="D8" i="15"/>
  <c r="D9" i="15"/>
  <c r="D10" i="15"/>
  <c r="D11" i="15"/>
  <c r="D12" i="15"/>
  <c r="D13" i="15"/>
  <c r="D14" i="15"/>
  <c r="D16" i="15"/>
  <c r="D17" i="15"/>
  <c r="G17" i="15" s="1"/>
  <c r="Q17" i="15" s="1"/>
  <c r="D18" i="15"/>
  <c r="G18" i="15" s="1"/>
  <c r="Q18" i="15" s="1"/>
  <c r="D19" i="15"/>
  <c r="G19" i="15" s="1"/>
  <c r="Q19" i="15" s="1"/>
  <c r="D20" i="15"/>
  <c r="G20" i="15" s="1"/>
  <c r="Q20" i="15" s="1"/>
  <c r="D21" i="15"/>
  <c r="D22" i="15"/>
  <c r="G22" i="15" s="1"/>
  <c r="Q22" i="15" s="1"/>
  <c r="D23" i="15"/>
  <c r="G23" i="15" s="1"/>
  <c r="Q23" i="15" s="1"/>
  <c r="D24" i="15"/>
  <c r="G24" i="15" s="1"/>
  <c r="Q24" i="15" s="1"/>
  <c r="D25" i="15"/>
  <c r="G25" i="15" s="1"/>
  <c r="Q25" i="15" s="1"/>
  <c r="D26" i="15"/>
  <c r="G26" i="15" s="1"/>
  <c r="Q26" i="15" s="1"/>
  <c r="D27" i="15"/>
  <c r="G27" i="15" s="1"/>
  <c r="Q27" i="15" s="1"/>
  <c r="D28" i="15"/>
  <c r="G28" i="15" s="1"/>
  <c r="Q28" i="15" s="1"/>
  <c r="D29" i="15"/>
  <c r="G29" i="15" s="1"/>
  <c r="Q29" i="15" s="1"/>
  <c r="D30" i="15"/>
  <c r="G30" i="15" s="1"/>
  <c r="Q30" i="15" s="1"/>
  <c r="D31" i="15"/>
  <c r="G31" i="15" s="1"/>
  <c r="Q31" i="15" s="1"/>
  <c r="D32" i="15"/>
  <c r="G32" i="15" s="1"/>
  <c r="Q32" i="15" s="1"/>
  <c r="D39" i="15"/>
  <c r="G39" i="15" s="1"/>
  <c r="Q39" i="15" s="1"/>
  <c r="D40" i="15"/>
  <c r="G40" i="15" s="1"/>
  <c r="Q40" i="15" s="1"/>
  <c r="D41" i="15"/>
  <c r="G41" i="15" s="1"/>
  <c r="Q41" i="15" s="1"/>
  <c r="D42" i="15"/>
  <c r="G42" i="15" s="1"/>
  <c r="Q42" i="15" s="1"/>
  <c r="D43" i="15"/>
  <c r="Q43" i="15" s="1"/>
  <c r="D44" i="15"/>
  <c r="G44" i="15" s="1"/>
  <c r="Q44" i="15" s="1"/>
  <c r="D45" i="15"/>
  <c r="G45" i="15" s="1"/>
  <c r="Q45" i="15" s="1"/>
  <c r="D46" i="15"/>
  <c r="G46" i="15" s="1"/>
  <c r="Q46" i="15" s="1"/>
  <c r="D47" i="15"/>
  <c r="G47" i="15" s="1"/>
  <c r="Q47" i="15" s="1"/>
  <c r="D48" i="15"/>
  <c r="G48" i="15" s="1"/>
  <c r="Q48" i="15" s="1"/>
  <c r="D49" i="15"/>
  <c r="G49" i="15" s="1"/>
  <c r="Q49" i="15" s="1"/>
  <c r="D50" i="15"/>
  <c r="G50" i="15" s="1"/>
  <c r="Q50" i="15" s="1"/>
  <c r="D51" i="15"/>
  <c r="G51" i="15" s="1"/>
  <c r="Q51" i="15" s="1"/>
  <c r="D52" i="15"/>
  <c r="G52" i="15" s="1"/>
  <c r="Q52" i="15" s="1"/>
  <c r="D53" i="15"/>
  <c r="G53" i="15" s="1"/>
  <c r="Q53" i="15" s="1"/>
  <c r="D54" i="15"/>
  <c r="G54" i="15" s="1"/>
  <c r="Q54" i="15" s="1"/>
  <c r="D55" i="15"/>
  <c r="G55" i="15" s="1"/>
  <c r="Q55" i="15" s="1"/>
  <c r="D56" i="15"/>
  <c r="G56" i="15" s="1"/>
  <c r="Q56" i="15" s="1"/>
  <c r="D57" i="15"/>
  <c r="G57" i="15" s="1"/>
  <c r="Q57" i="15" s="1"/>
  <c r="D58" i="15"/>
  <c r="G58" i="15" s="1"/>
  <c r="Q58" i="15" s="1"/>
  <c r="D59" i="15"/>
  <c r="G59" i="15" s="1"/>
  <c r="Q59" i="15" s="1"/>
  <c r="D87" i="15"/>
  <c r="D88" i="15"/>
  <c r="D89" i="15"/>
  <c r="D90" i="15"/>
  <c r="D91" i="15"/>
  <c r="D92" i="15"/>
  <c r="D94" i="15"/>
  <c r="D95" i="15"/>
  <c r="D96" i="15"/>
  <c r="D97" i="15"/>
  <c r="D98" i="15"/>
  <c r="D99" i="15"/>
  <c r="D100" i="15"/>
  <c r="D101" i="15"/>
  <c r="D102" i="15"/>
  <c r="D103" i="15"/>
  <c r="D104" i="15"/>
  <c r="BB96" i="17" l="1"/>
  <c r="BB88" i="17"/>
  <c r="BB87" i="17"/>
  <c r="BB92" i="17"/>
  <c r="BB97" i="17"/>
  <c r="BB89" i="17"/>
  <c r="BB92" i="16"/>
  <c r="BB87" i="16"/>
  <c r="BB91" i="17"/>
  <c r="BB91" i="16"/>
  <c r="BB86" i="17"/>
  <c r="BB98" i="17"/>
  <c r="BB94" i="17"/>
  <c r="BB99" i="17"/>
  <c r="BB99" i="16"/>
  <c r="BB96" i="16"/>
  <c r="BB98" i="16"/>
  <c r="BB90" i="16"/>
  <c r="BB89" i="16"/>
  <c r="BB86" i="16"/>
  <c r="AW81" i="15"/>
  <c r="BA81" i="15"/>
  <c r="AY81" i="15"/>
  <c r="AX81" i="15"/>
  <c r="AZ81" i="15"/>
  <c r="BA62" i="15"/>
  <c r="AZ62" i="15"/>
  <c r="AY62" i="15"/>
  <c r="AX62" i="15"/>
  <c r="AW62" i="15"/>
  <c r="G12" i="15"/>
  <c r="Q12" i="15" s="1"/>
  <c r="G7" i="15"/>
  <c r="Q7" i="15" s="1"/>
  <c r="G9" i="15"/>
  <c r="Q9" i="15" s="1"/>
  <c r="Q11" i="15"/>
  <c r="G13" i="15"/>
  <c r="Q13" i="15" s="1"/>
  <c r="G8" i="15"/>
  <c r="Q8" i="15" s="1"/>
  <c r="G14" i="15"/>
  <c r="Q14" i="15" s="1"/>
  <c r="G10" i="15"/>
  <c r="Q10" i="15" s="1"/>
  <c r="D34" i="15"/>
  <c r="G34" i="15" s="1"/>
  <c r="Q34" i="15" s="1"/>
  <c r="D37" i="15"/>
  <c r="G37" i="15" s="1"/>
  <c r="Q37" i="15" s="1"/>
  <c r="D33" i="15"/>
  <c r="G33" i="15" s="1"/>
  <c r="Q33" i="15" s="1"/>
  <c r="D36" i="15"/>
  <c r="G36" i="15" s="1"/>
  <c r="Q36" i="15" s="1"/>
  <c r="D38" i="15"/>
  <c r="AS38" i="15" s="1"/>
  <c r="D35" i="15"/>
  <c r="G35" i="15" s="1"/>
  <c r="Q35" i="15" s="1"/>
  <c r="BB42" i="17"/>
  <c r="BB50" i="17"/>
  <c r="BB10" i="17"/>
  <c r="BB47" i="17"/>
  <c r="BB31" i="17"/>
  <c r="BB67" i="16"/>
  <c r="BB23" i="16"/>
  <c r="BB28" i="16"/>
  <c r="BB6" i="16"/>
  <c r="BB55" i="16"/>
  <c r="BB54" i="16"/>
  <c r="BB44" i="17"/>
  <c r="BB24" i="17"/>
  <c r="BB48" i="17"/>
  <c r="BB9" i="17"/>
  <c r="BB16" i="17"/>
  <c r="BB69" i="17"/>
  <c r="BB30" i="17"/>
  <c r="BB17" i="17"/>
  <c r="BB71" i="17"/>
  <c r="BB13" i="17"/>
  <c r="BB55" i="17"/>
  <c r="BB50" i="16"/>
  <c r="BB12" i="16"/>
  <c r="BB22" i="16"/>
  <c r="BB7" i="17"/>
  <c r="BB26" i="16"/>
  <c r="BB29" i="16"/>
  <c r="BB29" i="17"/>
  <c r="BB54" i="17"/>
  <c r="BB22" i="17"/>
  <c r="BB17" i="16"/>
  <c r="BB45" i="16"/>
  <c r="BB52" i="17"/>
  <c r="BB34" i="17"/>
  <c r="BB18" i="17"/>
  <c r="BB37" i="17"/>
  <c r="BB26" i="17"/>
  <c r="BB39" i="17"/>
  <c r="BB28" i="17"/>
  <c r="BB56" i="17"/>
  <c r="BB14" i="17"/>
  <c r="BB72" i="17"/>
  <c r="BB93" i="17"/>
  <c r="BB40" i="17"/>
  <c r="BB6" i="17"/>
  <c r="BB19" i="17"/>
  <c r="BB25" i="17"/>
  <c r="BB20" i="17"/>
  <c r="BB8" i="17"/>
  <c r="BB27" i="17"/>
  <c r="BB35" i="17"/>
  <c r="BB36" i="17"/>
  <c r="BB49" i="17"/>
  <c r="BB46" i="17"/>
  <c r="BB53" i="17"/>
  <c r="BB11" i="17"/>
  <c r="BB12" i="17"/>
  <c r="BB25" i="16"/>
  <c r="BB19" i="16"/>
  <c r="BB76" i="17"/>
  <c r="BB43" i="17"/>
  <c r="BB32" i="17"/>
  <c r="BB38" i="17"/>
  <c r="BB33" i="17"/>
  <c r="BB21" i="17"/>
  <c r="BB41" i="17"/>
  <c r="BB51" i="17"/>
  <c r="BB76" i="16"/>
  <c r="BB40" i="16"/>
  <c r="BB31" i="16"/>
  <c r="BB53" i="16"/>
  <c r="BB8" i="16"/>
  <c r="BB51" i="16"/>
  <c r="BB14" i="16"/>
  <c r="BB42" i="16"/>
  <c r="BB47" i="16"/>
  <c r="BB18" i="16"/>
  <c r="BB32" i="16"/>
  <c r="BB48" i="16"/>
  <c r="BB27" i="16"/>
  <c r="BB56" i="16"/>
  <c r="BB66" i="16"/>
  <c r="BB71" i="16"/>
  <c r="BB24" i="16"/>
  <c r="BB20" i="16"/>
  <c r="BB15" i="16"/>
  <c r="BB10" i="16"/>
  <c r="BB49" i="16"/>
  <c r="BB43" i="16"/>
  <c r="BB93" i="16"/>
  <c r="BB36" i="16"/>
  <c r="BB37" i="16"/>
  <c r="BB7" i="16"/>
  <c r="BB16" i="16"/>
  <c r="BB39" i="16"/>
  <c r="BB69" i="16"/>
  <c r="BB11" i="16"/>
  <c r="BB38" i="16"/>
  <c r="BB46" i="16"/>
  <c r="BB35" i="16"/>
  <c r="BB72" i="16"/>
  <c r="BB41" i="16"/>
  <c r="BB13" i="16"/>
  <c r="BB44" i="16"/>
  <c r="BB52" i="16"/>
  <c r="BB33" i="16"/>
  <c r="BB9" i="16"/>
  <c r="BB21" i="16"/>
  <c r="BB34" i="16"/>
  <c r="BB30" i="16"/>
  <c r="AQ75" i="15"/>
  <c r="AS75" i="15" s="1"/>
  <c r="BC75" i="15"/>
  <c r="BC105" i="15" s="1"/>
  <c r="AS104" i="15"/>
  <c r="AS103" i="15"/>
  <c r="AS95" i="15"/>
  <c r="AS53" i="15"/>
  <c r="AS11" i="15"/>
  <c r="AS51" i="15"/>
  <c r="AS88" i="15"/>
  <c r="AS70" i="15"/>
  <c r="AS57" i="15"/>
  <c r="AS92" i="15"/>
  <c r="AS40" i="15"/>
  <c r="AS100" i="15"/>
  <c r="AS101" i="15"/>
  <c r="AS64" i="15"/>
  <c r="AS46" i="15"/>
  <c r="AS24" i="15"/>
  <c r="AS102" i="15"/>
  <c r="AS73" i="15"/>
  <c r="AS48" i="15"/>
  <c r="AS14" i="15"/>
  <c r="AS28" i="15"/>
  <c r="AS89" i="15"/>
  <c r="AS56" i="15"/>
  <c r="AS69" i="15"/>
  <c r="AS97" i="15"/>
  <c r="AS52" i="15"/>
  <c r="AS61" i="15"/>
  <c r="AS16" i="15"/>
  <c r="AS32" i="15"/>
  <c r="AS29" i="15"/>
  <c r="AS17" i="15"/>
  <c r="AS13" i="15"/>
  <c r="AS84" i="15"/>
  <c r="AS68" i="15"/>
  <c r="AS96" i="15"/>
  <c r="AS77" i="15"/>
  <c r="AS80" i="15"/>
  <c r="AS50" i="15"/>
  <c r="AS59" i="15"/>
  <c r="AS7" i="15"/>
  <c r="AS98" i="15"/>
  <c r="AS83" i="15"/>
  <c r="AS55" i="15"/>
  <c r="AS41" i="15"/>
  <c r="AS10" i="15"/>
  <c r="AS94" i="15"/>
  <c r="AS79" i="15"/>
  <c r="AS58" i="15"/>
  <c r="AS31" i="15"/>
  <c r="AS25" i="15"/>
  <c r="AS27" i="15"/>
  <c r="AS21" i="15"/>
  <c r="AS99" i="15"/>
  <c r="AS82" i="15"/>
  <c r="AS63" i="15"/>
  <c r="AS54" i="15"/>
  <c r="AS19" i="15"/>
  <c r="AS90" i="15"/>
  <c r="AS85" i="15"/>
  <c r="AS87" i="15"/>
  <c r="AS86" i="15"/>
  <c r="AS71" i="15"/>
  <c r="AS47" i="15"/>
  <c r="AS43" i="15"/>
  <c r="AS42" i="15"/>
  <c r="AS39" i="15"/>
  <c r="AS30" i="15"/>
  <c r="AS23" i="15"/>
  <c r="AS20" i="15"/>
  <c r="AS6" i="15"/>
  <c r="AS78" i="15"/>
  <c r="AS72" i="15"/>
  <c r="AS67" i="15"/>
  <c r="AS66" i="15"/>
  <c r="AS45" i="15"/>
  <c r="AS9" i="15"/>
  <c r="AS37" i="15"/>
  <c r="AS91" i="15"/>
  <c r="AS44" i="15"/>
  <c r="AS49" i="15"/>
  <c r="AS34" i="15"/>
  <c r="AS76" i="15"/>
  <c r="AS26" i="15"/>
  <c r="AS22" i="15"/>
  <c r="AS18" i="15"/>
  <c r="AS8" i="15"/>
  <c r="AS12" i="15"/>
  <c r="AS15" i="15"/>
  <c r="BA90" i="15" l="1"/>
  <c r="AZ90" i="15"/>
  <c r="AY90" i="15"/>
  <c r="AX90" i="15"/>
  <c r="AW90" i="15"/>
  <c r="BB90" i="15" s="1"/>
  <c r="AW61" i="15"/>
  <c r="BA61" i="15"/>
  <c r="AZ61" i="15"/>
  <c r="AY61" i="15"/>
  <c r="AX61" i="15"/>
  <c r="AY72" i="15"/>
  <c r="BA72" i="15"/>
  <c r="AZ72" i="15"/>
  <c r="AX72" i="15"/>
  <c r="AW72" i="15"/>
  <c r="AY89" i="15"/>
  <c r="BA89" i="15"/>
  <c r="AX89" i="15"/>
  <c r="AZ89" i="15"/>
  <c r="AW89" i="15"/>
  <c r="BB89" i="15" s="1"/>
  <c r="AW88" i="15"/>
  <c r="BA88" i="15"/>
  <c r="AZ88" i="15"/>
  <c r="AY88" i="15"/>
  <c r="AX88" i="15"/>
  <c r="AX87" i="15"/>
  <c r="AW87" i="15"/>
  <c r="BA87" i="15"/>
  <c r="AZ87" i="15"/>
  <c r="AY87" i="15"/>
  <c r="BA85" i="15"/>
  <c r="AZ85" i="15"/>
  <c r="AY85" i="15"/>
  <c r="AX85" i="15"/>
  <c r="AW85" i="15"/>
  <c r="BA86" i="15"/>
  <c r="AZ86" i="15"/>
  <c r="AY86" i="15"/>
  <c r="AX86" i="15"/>
  <c r="AW86" i="15"/>
  <c r="AZ80" i="15"/>
  <c r="AX80" i="15"/>
  <c r="AW80" i="15"/>
  <c r="BA80" i="15"/>
  <c r="AY80" i="15"/>
  <c r="AX79" i="15"/>
  <c r="BA79" i="15"/>
  <c r="AZ79" i="15"/>
  <c r="AW79" i="15"/>
  <c r="AY79" i="15"/>
  <c r="BA73" i="15"/>
  <c r="AZ73" i="15"/>
  <c r="AX73" i="15"/>
  <c r="AW73" i="15"/>
  <c r="AY73" i="15"/>
  <c r="AX49" i="15"/>
  <c r="AW49" i="15"/>
  <c r="BA49" i="15"/>
  <c r="AZ49" i="15"/>
  <c r="AY49" i="15"/>
  <c r="BA29" i="15"/>
  <c r="AY29" i="15"/>
  <c r="AW29" i="15"/>
  <c r="AZ29" i="15"/>
  <c r="AX29" i="15"/>
  <c r="AZ22" i="15"/>
  <c r="AY22" i="15"/>
  <c r="AX22" i="15"/>
  <c r="AW22" i="15"/>
  <c r="BA22" i="15"/>
  <c r="AZ19" i="15"/>
  <c r="AY19" i="15"/>
  <c r="AX19" i="15"/>
  <c r="AW19" i="15"/>
  <c r="BA19" i="15"/>
  <c r="BA41" i="15"/>
  <c r="AZ41" i="15"/>
  <c r="AX41" i="15"/>
  <c r="AW41" i="15"/>
  <c r="AY41" i="15"/>
  <c r="AY40" i="15"/>
  <c r="AX40" i="15"/>
  <c r="AW40" i="15"/>
  <c r="BA40" i="15"/>
  <c r="AZ40" i="15"/>
  <c r="AY31" i="15"/>
  <c r="AX31" i="15"/>
  <c r="AW31" i="15"/>
  <c r="BA31" i="15"/>
  <c r="AZ31" i="15"/>
  <c r="AZ28" i="15"/>
  <c r="AX28" i="15"/>
  <c r="AW28" i="15"/>
  <c r="BA28" i="15"/>
  <c r="AY28" i="15"/>
  <c r="AX27" i="15"/>
  <c r="AW27" i="15"/>
  <c r="BA27" i="15"/>
  <c r="AZ27" i="15"/>
  <c r="AY27" i="15"/>
  <c r="AW26" i="15"/>
  <c r="BA26" i="15"/>
  <c r="AZ26" i="15"/>
  <c r="AY26" i="15"/>
  <c r="AX26" i="15"/>
  <c r="BA25" i="15"/>
  <c r="AZ25" i="15"/>
  <c r="AY25" i="15"/>
  <c r="AX25" i="15"/>
  <c r="AW25" i="15"/>
  <c r="BA23" i="15"/>
  <c r="AZ23" i="15"/>
  <c r="AY23" i="15"/>
  <c r="AX23" i="15"/>
  <c r="AW23" i="15"/>
  <c r="AZ21" i="15"/>
  <c r="AY21" i="15"/>
  <c r="AX21" i="15"/>
  <c r="AW21" i="15"/>
  <c r="BA21" i="15"/>
  <c r="AW17" i="15"/>
  <c r="BA17" i="15"/>
  <c r="AZ17" i="15"/>
  <c r="AY17" i="15"/>
  <c r="AX17" i="15"/>
  <c r="BA15" i="15"/>
  <c r="AY15" i="15"/>
  <c r="AZ15" i="15"/>
  <c r="AX15" i="15"/>
  <c r="AW15" i="15"/>
  <c r="BA10" i="15"/>
  <c r="AZ10" i="15"/>
  <c r="AY10" i="15"/>
  <c r="AX10" i="15"/>
  <c r="AW10" i="15"/>
  <c r="AZ7" i="15"/>
  <c r="AW7" i="15"/>
  <c r="BA7" i="15"/>
  <c r="AY7" i="15"/>
  <c r="AX7" i="15"/>
  <c r="BA63" i="15"/>
  <c r="AZ63" i="15"/>
  <c r="AY63" i="15"/>
  <c r="AX63" i="15"/>
  <c r="AW63" i="15"/>
  <c r="AW9" i="15"/>
  <c r="BA9" i="15"/>
  <c r="AY9" i="15"/>
  <c r="AZ9" i="15"/>
  <c r="AX9" i="15"/>
  <c r="BA8" i="15"/>
  <c r="AZ8" i="15"/>
  <c r="AY8" i="15"/>
  <c r="AX8" i="15"/>
  <c r="AW8" i="15"/>
  <c r="AY53" i="15"/>
  <c r="AX53" i="15"/>
  <c r="AW53" i="15"/>
  <c r="BA53" i="15"/>
  <c r="AZ53" i="15"/>
  <c r="BA52" i="15"/>
  <c r="AZ52" i="15"/>
  <c r="AY52" i="15"/>
  <c r="AX52" i="15"/>
  <c r="AW52" i="15"/>
  <c r="BA51" i="15"/>
  <c r="AX51" i="15"/>
  <c r="AW51" i="15"/>
  <c r="AZ51" i="15"/>
  <c r="AY51" i="15"/>
  <c r="BA58" i="15"/>
  <c r="AZ58" i="15"/>
  <c r="AY58" i="15"/>
  <c r="AX58" i="15"/>
  <c r="AW58" i="15"/>
  <c r="BA57" i="15"/>
  <c r="AZ57" i="15"/>
  <c r="AY57" i="15"/>
  <c r="AX57" i="15"/>
  <c r="AW57" i="15"/>
  <c r="BA48" i="15"/>
  <c r="AZ48" i="15"/>
  <c r="AY48" i="15"/>
  <c r="AX48" i="15"/>
  <c r="AW48" i="15"/>
  <c r="AY46" i="15"/>
  <c r="AX46" i="15"/>
  <c r="AW46" i="15"/>
  <c r="BA46" i="15"/>
  <c r="AZ46" i="15"/>
  <c r="AY44" i="15"/>
  <c r="BA44" i="15"/>
  <c r="AZ44" i="15"/>
  <c r="AX44" i="15"/>
  <c r="AW44" i="15"/>
  <c r="AW45" i="15"/>
  <c r="BA45" i="15"/>
  <c r="AZ45" i="15"/>
  <c r="AY45" i="15"/>
  <c r="AX45" i="15"/>
  <c r="BA50" i="15"/>
  <c r="AZ50" i="15"/>
  <c r="AY50" i="15"/>
  <c r="AX50" i="15"/>
  <c r="AW50" i="15"/>
  <c r="AY37" i="15"/>
  <c r="AX37" i="15"/>
  <c r="AW37" i="15"/>
  <c r="BA37" i="15"/>
  <c r="AZ37" i="15"/>
  <c r="AW39" i="15"/>
  <c r="BA39" i="15"/>
  <c r="AZ39" i="15"/>
  <c r="AY39" i="15"/>
  <c r="AX39" i="15"/>
  <c r="BA38" i="15"/>
  <c r="AZ38" i="15"/>
  <c r="AY38" i="15"/>
  <c r="AX38" i="15"/>
  <c r="AW38" i="15"/>
  <c r="AX43" i="15"/>
  <c r="AW43" i="15"/>
  <c r="BA43" i="15"/>
  <c r="AZ43" i="15"/>
  <c r="AY43" i="15"/>
  <c r="AW42" i="15"/>
  <c r="BA42" i="15"/>
  <c r="AZ42" i="15"/>
  <c r="AY42" i="15"/>
  <c r="AX42" i="15"/>
  <c r="AX34" i="15"/>
  <c r="AW34" i="15"/>
  <c r="BA34" i="15"/>
  <c r="AZ34" i="15"/>
  <c r="AY34" i="15"/>
  <c r="AW20" i="15"/>
  <c r="BA20" i="15"/>
  <c r="AZ20" i="15"/>
  <c r="AY20" i="15"/>
  <c r="AX20" i="15"/>
  <c r="BA32" i="15"/>
  <c r="AZ32" i="15"/>
  <c r="AY32" i="15"/>
  <c r="AX32" i="15"/>
  <c r="AW32" i="15"/>
  <c r="AW30" i="15"/>
  <c r="AY30" i="15"/>
  <c r="BA30" i="15"/>
  <c r="AZ30" i="15"/>
  <c r="AX30" i="15"/>
  <c r="BA24" i="15"/>
  <c r="AZ24" i="15"/>
  <c r="AY24" i="15"/>
  <c r="AX24" i="15"/>
  <c r="AW24" i="15"/>
  <c r="AY18" i="15"/>
  <c r="AX18" i="15"/>
  <c r="AW18" i="15"/>
  <c r="BA18" i="15"/>
  <c r="AZ18" i="15"/>
  <c r="AY12" i="15"/>
  <c r="AX12" i="15"/>
  <c r="AW12" i="15"/>
  <c r="BA12" i="15"/>
  <c r="AZ12" i="15"/>
  <c r="AY6" i="15"/>
  <c r="AX6" i="15"/>
  <c r="AW6" i="15"/>
  <c r="BA6" i="15"/>
  <c r="AZ6" i="15"/>
  <c r="AW13" i="15"/>
  <c r="BA13" i="15"/>
  <c r="AZ13" i="15"/>
  <c r="AY13" i="15"/>
  <c r="AX13" i="15"/>
  <c r="AZ77" i="15"/>
  <c r="BA77" i="15"/>
  <c r="AY77" i="15"/>
  <c r="AX77" i="15"/>
  <c r="AW77" i="15"/>
  <c r="AX70" i="15"/>
  <c r="BA70" i="15"/>
  <c r="AZ70" i="15"/>
  <c r="AW70" i="15"/>
  <c r="AY70" i="15"/>
  <c r="AW69" i="15"/>
  <c r="BA69" i="15"/>
  <c r="AZ69" i="15"/>
  <c r="AX69" i="15"/>
  <c r="AY69" i="15"/>
  <c r="BA68" i="15"/>
  <c r="AZ68" i="15"/>
  <c r="AX68" i="15"/>
  <c r="AW68" i="15"/>
  <c r="AY68" i="15"/>
  <c r="BA67" i="15"/>
  <c r="AZ67" i="15"/>
  <c r="AX67" i="15"/>
  <c r="AW67" i="15"/>
  <c r="AY67" i="15"/>
  <c r="BA66" i="15"/>
  <c r="AZ66" i="15"/>
  <c r="AX66" i="15"/>
  <c r="AW66" i="15"/>
  <c r="AY66" i="15"/>
  <c r="AX75" i="15"/>
  <c r="AW75" i="15"/>
  <c r="AY75" i="15"/>
  <c r="AW76" i="15"/>
  <c r="AY76" i="15"/>
  <c r="AX76" i="15"/>
  <c r="BA71" i="15"/>
  <c r="AZ71" i="15"/>
  <c r="AX71" i="15"/>
  <c r="AW71" i="15"/>
  <c r="AY71" i="15"/>
  <c r="AZ11" i="15"/>
  <c r="AY11" i="15"/>
  <c r="AX11" i="15"/>
  <c r="AW11" i="15"/>
  <c r="BA11" i="15"/>
  <c r="BA91" i="15"/>
  <c r="AZ91" i="15"/>
  <c r="AY91" i="15"/>
  <c r="AX91" i="15"/>
  <c r="AW91" i="15"/>
  <c r="BB91" i="15" s="1"/>
  <c r="AY94" i="15"/>
  <c r="AX94" i="15"/>
  <c r="AW94" i="15"/>
  <c r="BA94" i="15"/>
  <c r="AZ94" i="15"/>
  <c r="AZ99" i="15"/>
  <c r="AY99" i="15"/>
  <c r="AX99" i="15"/>
  <c r="AW99" i="15"/>
  <c r="BB99" i="15" s="1"/>
  <c r="BA99" i="15"/>
  <c r="BA96" i="15"/>
  <c r="AZ96" i="15"/>
  <c r="AY96" i="15"/>
  <c r="AX96" i="15"/>
  <c r="AW96" i="15"/>
  <c r="BA95" i="15"/>
  <c r="AZ95" i="15"/>
  <c r="AY95" i="15"/>
  <c r="AX95" i="15"/>
  <c r="AW95" i="15"/>
  <c r="BA92" i="15"/>
  <c r="AZ92" i="15"/>
  <c r="AY92" i="15"/>
  <c r="AX92" i="15"/>
  <c r="AW92" i="15"/>
  <c r="BB92" i="15" s="1"/>
  <c r="AY98" i="15"/>
  <c r="AX98" i="15"/>
  <c r="AW98" i="15"/>
  <c r="BA98" i="15"/>
  <c r="AZ98" i="15"/>
  <c r="AW97" i="15"/>
  <c r="BA97" i="15"/>
  <c r="AZ97" i="15"/>
  <c r="AY97" i="15"/>
  <c r="AX97" i="15"/>
  <c r="AS35" i="15"/>
  <c r="G38" i="15"/>
  <c r="Q38" i="15" s="1"/>
  <c r="AS33" i="15"/>
  <c r="AS36" i="15"/>
  <c r="AN6" i="14"/>
  <c r="AP6" i="14" s="1"/>
  <c r="AQ6" i="14" s="1"/>
  <c r="AN7" i="14"/>
  <c r="AP7" i="14" s="1"/>
  <c r="AQ7" i="14" s="1"/>
  <c r="AN8" i="14"/>
  <c r="AP8" i="14" s="1"/>
  <c r="AQ8" i="14" s="1"/>
  <c r="AN9" i="14"/>
  <c r="AP9" i="14" s="1"/>
  <c r="AQ9" i="14" s="1"/>
  <c r="AN10" i="14"/>
  <c r="AP10" i="14" s="1"/>
  <c r="AQ10" i="14" s="1"/>
  <c r="AN11" i="14"/>
  <c r="AP11" i="14" s="1"/>
  <c r="AQ11" i="14" s="1"/>
  <c r="AN12" i="14"/>
  <c r="AP12" i="14" s="1"/>
  <c r="AQ12" i="14" s="1"/>
  <c r="AN13" i="14"/>
  <c r="AP13" i="14" s="1"/>
  <c r="AQ13" i="14" s="1"/>
  <c r="AN14" i="14"/>
  <c r="AP14" i="14" s="1"/>
  <c r="AQ14" i="14" s="1"/>
  <c r="AN15" i="14"/>
  <c r="AP15" i="14" s="1"/>
  <c r="AQ15" i="14" s="1"/>
  <c r="AN16" i="14"/>
  <c r="AP16" i="14" s="1"/>
  <c r="AQ16" i="14" s="1"/>
  <c r="AN17" i="14"/>
  <c r="AP17" i="14" s="1"/>
  <c r="AQ17" i="14" s="1"/>
  <c r="AN18" i="14"/>
  <c r="AP18" i="14" s="1"/>
  <c r="AQ18" i="14" s="1"/>
  <c r="AN19" i="14"/>
  <c r="AP19" i="14" s="1"/>
  <c r="AQ19" i="14" s="1"/>
  <c r="AN20" i="14"/>
  <c r="AP20" i="14" s="1"/>
  <c r="AQ20" i="14" s="1"/>
  <c r="AN21" i="14"/>
  <c r="AP21" i="14" s="1"/>
  <c r="AQ21" i="14" s="1"/>
  <c r="AN22" i="14"/>
  <c r="AP22" i="14" s="1"/>
  <c r="AQ22" i="14" s="1"/>
  <c r="AN23" i="14"/>
  <c r="AP23" i="14" s="1"/>
  <c r="AQ23" i="14" s="1"/>
  <c r="AN24" i="14"/>
  <c r="AP24" i="14" s="1"/>
  <c r="AQ24" i="14" s="1"/>
  <c r="AN25" i="14"/>
  <c r="AP25" i="14" s="1"/>
  <c r="AQ25" i="14" s="1"/>
  <c r="AN26" i="14"/>
  <c r="AP26" i="14" s="1"/>
  <c r="AQ26" i="14" s="1"/>
  <c r="AN27" i="14"/>
  <c r="AP27" i="14" s="1"/>
  <c r="AQ27" i="14" s="1"/>
  <c r="AN28" i="14"/>
  <c r="AP28" i="14" s="1"/>
  <c r="AQ28" i="14" s="1"/>
  <c r="AN29" i="14"/>
  <c r="AP29" i="14" s="1"/>
  <c r="AQ29" i="14" s="1"/>
  <c r="AN30" i="14"/>
  <c r="AP30" i="14" s="1"/>
  <c r="AQ30" i="14" s="1"/>
  <c r="AN31" i="14"/>
  <c r="AP31" i="14" s="1"/>
  <c r="AQ31" i="14" s="1"/>
  <c r="AN32" i="14"/>
  <c r="AP32" i="14" s="1"/>
  <c r="AQ32" i="14" s="1"/>
  <c r="AN33" i="14"/>
  <c r="AP33" i="14" s="1"/>
  <c r="AQ33" i="14" s="1"/>
  <c r="AN34" i="14"/>
  <c r="AP34" i="14" s="1"/>
  <c r="AQ34" i="14" s="1"/>
  <c r="AN35" i="14"/>
  <c r="AP35" i="14" s="1"/>
  <c r="AQ35" i="14" s="1"/>
  <c r="AN36" i="14"/>
  <c r="AP36" i="14" s="1"/>
  <c r="AQ36" i="14" s="1"/>
  <c r="AN37" i="14"/>
  <c r="AP37" i="14" s="1"/>
  <c r="AQ37" i="14" s="1"/>
  <c r="AN38" i="14"/>
  <c r="AP38" i="14" s="1"/>
  <c r="AQ38" i="14" s="1"/>
  <c r="AN39" i="14"/>
  <c r="AP39" i="14" s="1"/>
  <c r="AQ39" i="14" s="1"/>
  <c r="AN40" i="14"/>
  <c r="AP40" i="14" s="1"/>
  <c r="AQ40" i="14" s="1"/>
  <c r="AN41" i="14"/>
  <c r="AP41" i="14" s="1"/>
  <c r="AQ41" i="14" s="1"/>
  <c r="AN42" i="14"/>
  <c r="AP42" i="14" s="1"/>
  <c r="AQ42" i="14" s="1"/>
  <c r="AN43" i="14"/>
  <c r="AP43" i="14" s="1"/>
  <c r="AQ43" i="14" s="1"/>
  <c r="AN44" i="14"/>
  <c r="AP44" i="14" s="1"/>
  <c r="AQ44" i="14" s="1"/>
  <c r="AN45" i="14"/>
  <c r="AP45" i="14" s="1"/>
  <c r="AQ45" i="14" s="1"/>
  <c r="AN46" i="14"/>
  <c r="AP46" i="14" s="1"/>
  <c r="AQ46" i="14" s="1"/>
  <c r="AN47" i="14"/>
  <c r="AP47" i="14" s="1"/>
  <c r="AQ47" i="14" s="1"/>
  <c r="AN48" i="14"/>
  <c r="AP48" i="14" s="1"/>
  <c r="AQ48" i="14" s="1"/>
  <c r="AN49" i="14"/>
  <c r="AP49" i="14" s="1"/>
  <c r="AQ49" i="14" s="1"/>
  <c r="AN50" i="14"/>
  <c r="AP50" i="14" s="1"/>
  <c r="AQ50" i="14" s="1"/>
  <c r="AN51" i="14"/>
  <c r="AP51" i="14" s="1"/>
  <c r="AQ51" i="14" s="1"/>
  <c r="AN52" i="14"/>
  <c r="AP52" i="14" s="1"/>
  <c r="AQ52" i="14" s="1"/>
  <c r="AN53" i="14"/>
  <c r="AP53" i="14" s="1"/>
  <c r="AQ53" i="14" s="1"/>
  <c r="AN54" i="14"/>
  <c r="AP54" i="14" s="1"/>
  <c r="AQ54" i="14" s="1"/>
  <c r="AN55" i="14"/>
  <c r="AP55" i="14" s="1"/>
  <c r="AQ55" i="14" s="1"/>
  <c r="AN56" i="14"/>
  <c r="AP56" i="14" s="1"/>
  <c r="AQ56" i="14" s="1"/>
  <c r="AN57" i="14"/>
  <c r="AP57" i="14" s="1"/>
  <c r="AQ57" i="14" s="1"/>
  <c r="AN58" i="14"/>
  <c r="AP58" i="14" s="1"/>
  <c r="AQ58" i="14" s="1"/>
  <c r="AN59" i="14"/>
  <c r="AP59" i="14" s="1"/>
  <c r="AQ59" i="14" s="1"/>
  <c r="AN60" i="14"/>
  <c r="AP60" i="14" s="1"/>
  <c r="AQ60" i="14" s="1"/>
  <c r="AN61" i="14"/>
  <c r="AP61" i="14" s="1"/>
  <c r="AQ61" i="14" s="1"/>
  <c r="AN62" i="14"/>
  <c r="AP62" i="14" s="1"/>
  <c r="AQ62" i="14" s="1"/>
  <c r="AN63" i="14"/>
  <c r="AP63" i="14" s="1"/>
  <c r="AQ63" i="14" s="1"/>
  <c r="AN64" i="14"/>
  <c r="AP64" i="14" s="1"/>
  <c r="AQ64" i="14" s="1"/>
  <c r="AN65" i="14"/>
  <c r="AP65" i="14" s="1"/>
  <c r="AQ65" i="14" s="1"/>
  <c r="AN66" i="14"/>
  <c r="AP66" i="14" s="1"/>
  <c r="AQ66" i="14" s="1"/>
  <c r="AN67" i="14"/>
  <c r="AP67" i="14" s="1"/>
  <c r="AQ67" i="14" s="1"/>
  <c r="AN68" i="14"/>
  <c r="AP68" i="14" s="1"/>
  <c r="AQ68" i="14" s="1"/>
  <c r="AN69" i="14"/>
  <c r="AP69" i="14" s="1"/>
  <c r="AQ69" i="14" s="1"/>
  <c r="AN70" i="14"/>
  <c r="AP70" i="14" s="1"/>
  <c r="AQ70" i="14" s="1"/>
  <c r="AN71" i="14"/>
  <c r="AP71" i="14" s="1"/>
  <c r="AQ71" i="14" s="1"/>
  <c r="AN72" i="14"/>
  <c r="AP72" i="14" s="1"/>
  <c r="AQ72" i="14" s="1"/>
  <c r="AN73" i="14"/>
  <c r="AP73" i="14" s="1"/>
  <c r="AQ73" i="14" s="1"/>
  <c r="AN74" i="14"/>
  <c r="AP74" i="14" s="1"/>
  <c r="AQ74" i="14" s="1"/>
  <c r="BB74" i="14" s="1"/>
  <c r="AN75" i="14"/>
  <c r="AP75" i="14" s="1"/>
  <c r="AN76" i="14"/>
  <c r="AP76" i="14" s="1"/>
  <c r="AQ76" i="14" s="1"/>
  <c r="AN77" i="14"/>
  <c r="AP77" i="14" s="1"/>
  <c r="AQ77" i="14" s="1"/>
  <c r="AN78" i="14"/>
  <c r="AP78" i="14" s="1"/>
  <c r="AQ78" i="14" s="1"/>
  <c r="AN79" i="14"/>
  <c r="AP79" i="14" s="1"/>
  <c r="AQ79" i="14" s="1"/>
  <c r="AN80" i="14"/>
  <c r="AP80" i="14" s="1"/>
  <c r="AQ80" i="14" s="1"/>
  <c r="AN81" i="14"/>
  <c r="AP81" i="14" s="1"/>
  <c r="AQ81" i="14" s="1"/>
  <c r="AN82" i="14"/>
  <c r="AP82" i="14" s="1"/>
  <c r="AQ82" i="14" s="1"/>
  <c r="AN83" i="14"/>
  <c r="AP83" i="14" s="1"/>
  <c r="AQ83" i="14" s="1"/>
  <c r="AN84" i="14"/>
  <c r="AP84" i="14" s="1"/>
  <c r="AQ84" i="14" s="1"/>
  <c r="AN85" i="14"/>
  <c r="AP85" i="14" s="1"/>
  <c r="AQ85" i="14" s="1"/>
  <c r="AN86" i="14"/>
  <c r="AP86" i="14" s="1"/>
  <c r="AQ86" i="14" s="1"/>
  <c r="AN87" i="14"/>
  <c r="AP87" i="14" s="1"/>
  <c r="AQ87" i="14" s="1"/>
  <c r="AN88" i="14"/>
  <c r="AP88" i="14" s="1"/>
  <c r="AQ88" i="14" s="1"/>
  <c r="AN89" i="14"/>
  <c r="AP89" i="14" s="1"/>
  <c r="AQ89" i="14" s="1"/>
  <c r="AN90" i="14"/>
  <c r="AP90" i="14" s="1"/>
  <c r="AQ90" i="14" s="1"/>
  <c r="AN91" i="14"/>
  <c r="AP91" i="14" s="1"/>
  <c r="AQ91" i="14" s="1"/>
  <c r="AN92" i="14"/>
  <c r="AP92" i="14" s="1"/>
  <c r="AQ92" i="14" s="1"/>
  <c r="AN93" i="14"/>
  <c r="AP93" i="14" s="1"/>
  <c r="AQ93" i="14" s="1"/>
  <c r="AN94" i="14"/>
  <c r="AP94" i="14" s="1"/>
  <c r="AQ94" i="14" s="1"/>
  <c r="AN95" i="14"/>
  <c r="AP95" i="14" s="1"/>
  <c r="AQ95" i="14" s="1"/>
  <c r="AN96" i="14"/>
  <c r="AP96" i="14" s="1"/>
  <c r="AQ96" i="14" s="1"/>
  <c r="AN97" i="14"/>
  <c r="AP97" i="14" s="1"/>
  <c r="AQ97" i="14" s="1"/>
  <c r="AN98" i="14"/>
  <c r="AP98" i="14" s="1"/>
  <c r="AQ98" i="14" s="1"/>
  <c r="AN99" i="14"/>
  <c r="AP99" i="14" s="1"/>
  <c r="AQ99" i="14" s="1"/>
  <c r="AN100" i="14"/>
  <c r="AP100" i="14" s="1"/>
  <c r="AQ100" i="14" s="1"/>
  <c r="BB100" i="14" s="1"/>
  <c r="AN101" i="14"/>
  <c r="AP101" i="14" s="1"/>
  <c r="AQ101" i="14" s="1"/>
  <c r="BB101" i="14" s="1"/>
  <c r="AN102" i="14"/>
  <c r="AP102" i="14" s="1"/>
  <c r="AQ102" i="14" s="1"/>
  <c r="BB102" i="14" s="1"/>
  <c r="AN103" i="14"/>
  <c r="AP103" i="14" s="1"/>
  <c r="AQ103" i="14" s="1"/>
  <c r="BB103" i="14" s="1"/>
  <c r="AN104" i="14"/>
  <c r="AP104" i="14" s="1"/>
  <c r="AQ104" i="14" s="1"/>
  <c r="BB104" i="14" s="1"/>
  <c r="D6" i="14"/>
  <c r="D7" i="14"/>
  <c r="D9" i="14"/>
  <c r="D10" i="14"/>
  <c r="D11" i="14"/>
  <c r="D12" i="14"/>
  <c r="D13" i="14"/>
  <c r="D16" i="14"/>
  <c r="D17" i="14"/>
  <c r="G17" i="14" s="1"/>
  <c r="Q17" i="14" s="1"/>
  <c r="D18" i="14"/>
  <c r="G18" i="14" s="1"/>
  <c r="Q18" i="14" s="1"/>
  <c r="D19" i="14"/>
  <c r="G19" i="14" s="1"/>
  <c r="Q19" i="14" s="1"/>
  <c r="D20" i="14"/>
  <c r="G20" i="14" s="1"/>
  <c r="Q20" i="14" s="1"/>
  <c r="D21" i="14"/>
  <c r="D22" i="14"/>
  <c r="G22" i="14" s="1"/>
  <c r="Q22" i="14" s="1"/>
  <c r="D23" i="14"/>
  <c r="G23" i="14" s="1"/>
  <c r="Q23" i="14" s="1"/>
  <c r="D24" i="14"/>
  <c r="Q24" i="14" s="1"/>
  <c r="D25" i="14"/>
  <c r="G25" i="14" s="1"/>
  <c r="Q25" i="14" s="1"/>
  <c r="D26" i="14"/>
  <c r="G26" i="14" s="1"/>
  <c r="Q26" i="14" s="1"/>
  <c r="D27" i="14"/>
  <c r="G27" i="14" s="1"/>
  <c r="Q27" i="14" s="1"/>
  <c r="D28" i="14"/>
  <c r="G28" i="14" s="1"/>
  <c r="Q28" i="14" s="1"/>
  <c r="D29" i="14"/>
  <c r="G29" i="14" s="1"/>
  <c r="Q29" i="14" s="1"/>
  <c r="D30" i="14"/>
  <c r="G30" i="14" s="1"/>
  <c r="Q30" i="14" s="1"/>
  <c r="D31" i="14"/>
  <c r="G31" i="14" s="1"/>
  <c r="Q31" i="14" s="1"/>
  <c r="D32" i="14"/>
  <c r="G32" i="14" s="1"/>
  <c r="Q32" i="14" s="1"/>
  <c r="D33" i="14"/>
  <c r="G33" i="14" s="1"/>
  <c r="Q33" i="14" s="1"/>
  <c r="D34" i="14"/>
  <c r="G34" i="14" s="1"/>
  <c r="Q34" i="14" s="1"/>
  <c r="D35" i="14"/>
  <c r="G35" i="14" s="1"/>
  <c r="Q35" i="14" s="1"/>
  <c r="G36" i="14"/>
  <c r="Q36" i="14" s="1"/>
  <c r="D37" i="14"/>
  <c r="G37" i="14" s="1"/>
  <c r="Q37" i="14" s="1"/>
  <c r="D38" i="14"/>
  <c r="G38" i="14" s="1"/>
  <c r="Q38" i="14" s="1"/>
  <c r="D39" i="14"/>
  <c r="G39" i="14" s="1"/>
  <c r="Q39" i="14" s="1"/>
  <c r="D40" i="14"/>
  <c r="G40" i="14" s="1"/>
  <c r="Q40" i="14" s="1"/>
  <c r="D41" i="14"/>
  <c r="G41" i="14" s="1"/>
  <c r="Q41" i="14" s="1"/>
  <c r="D42" i="14"/>
  <c r="Q42" i="14" s="1"/>
  <c r="D43" i="14"/>
  <c r="Q43" i="14" s="1"/>
  <c r="D44" i="14"/>
  <c r="G44" i="14" s="1"/>
  <c r="Q44" i="14" s="1"/>
  <c r="D45" i="14"/>
  <c r="G45" i="14" s="1"/>
  <c r="Q45" i="14" s="1"/>
  <c r="D46" i="14"/>
  <c r="G46" i="14" s="1"/>
  <c r="Q46" i="14" s="1"/>
  <c r="D47" i="14"/>
  <c r="G47" i="14" s="1"/>
  <c r="Q47" i="14" s="1"/>
  <c r="D48" i="14"/>
  <c r="G48" i="14" s="1"/>
  <c r="Q48" i="14" s="1"/>
  <c r="D49" i="14"/>
  <c r="G49" i="14" s="1"/>
  <c r="Q49" i="14" s="1"/>
  <c r="D50" i="14"/>
  <c r="G50" i="14" s="1"/>
  <c r="Q50" i="14" s="1"/>
  <c r="D51" i="14"/>
  <c r="G51" i="14" s="1"/>
  <c r="Q51" i="14" s="1"/>
  <c r="D52" i="14"/>
  <c r="G52" i="14" s="1"/>
  <c r="Q52" i="14" s="1"/>
  <c r="D53" i="14"/>
  <c r="G53" i="14" s="1"/>
  <c r="Q53" i="14" s="1"/>
  <c r="D54" i="14"/>
  <c r="G54" i="14" s="1"/>
  <c r="Q54" i="14" s="1"/>
  <c r="D55" i="14"/>
  <c r="G55" i="14" s="1"/>
  <c r="Q55" i="14" s="1"/>
  <c r="D56" i="14"/>
  <c r="G56" i="14" s="1"/>
  <c r="Q56" i="14" s="1"/>
  <c r="D57" i="14"/>
  <c r="G57" i="14" s="1"/>
  <c r="Q57" i="14" s="1"/>
  <c r="D58" i="14"/>
  <c r="G58" i="14" s="1"/>
  <c r="Q58" i="14" s="1"/>
  <c r="D59" i="14"/>
  <c r="G59" i="14" s="1"/>
  <c r="Q59" i="14" s="1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AN6" i="36"/>
  <c r="AP6" i="36" s="1"/>
  <c r="AQ6" i="36" s="1"/>
  <c r="AN7" i="36"/>
  <c r="AP7" i="36" s="1"/>
  <c r="AQ7" i="36" s="1"/>
  <c r="AN8" i="36"/>
  <c r="AP8" i="36" s="1"/>
  <c r="AQ8" i="36" s="1"/>
  <c r="AN9" i="36"/>
  <c r="AP9" i="36" s="1"/>
  <c r="AQ9" i="36" s="1"/>
  <c r="AN10" i="36"/>
  <c r="AP10" i="36" s="1"/>
  <c r="AQ10" i="36" s="1"/>
  <c r="AN11" i="36"/>
  <c r="AP11" i="36" s="1"/>
  <c r="AQ11" i="36" s="1"/>
  <c r="AN12" i="36"/>
  <c r="AP12" i="36" s="1"/>
  <c r="AQ12" i="36" s="1"/>
  <c r="AN13" i="36"/>
  <c r="AP13" i="36" s="1"/>
  <c r="AQ13" i="36" s="1"/>
  <c r="AN14" i="36"/>
  <c r="AP14" i="36" s="1"/>
  <c r="AQ14" i="36" s="1"/>
  <c r="AN15" i="36"/>
  <c r="AP15" i="36" s="1"/>
  <c r="AQ15" i="36" s="1"/>
  <c r="AN16" i="36"/>
  <c r="AP16" i="36" s="1"/>
  <c r="AQ16" i="36" s="1"/>
  <c r="AN17" i="36"/>
  <c r="AP17" i="36" s="1"/>
  <c r="AQ17" i="36" s="1"/>
  <c r="AN18" i="36"/>
  <c r="AP18" i="36" s="1"/>
  <c r="AQ18" i="36" s="1"/>
  <c r="AN19" i="36"/>
  <c r="AP19" i="36" s="1"/>
  <c r="AQ19" i="36" s="1"/>
  <c r="AN20" i="36"/>
  <c r="AP20" i="36" s="1"/>
  <c r="AQ20" i="36" s="1"/>
  <c r="AN21" i="36"/>
  <c r="AP21" i="36" s="1"/>
  <c r="AQ21" i="36" s="1"/>
  <c r="AN22" i="36"/>
  <c r="AP22" i="36" s="1"/>
  <c r="AQ22" i="36" s="1"/>
  <c r="AN23" i="36"/>
  <c r="AP23" i="36" s="1"/>
  <c r="AQ23" i="36" s="1"/>
  <c r="AN24" i="36"/>
  <c r="AP24" i="36" s="1"/>
  <c r="AQ24" i="36" s="1"/>
  <c r="AN25" i="36"/>
  <c r="AP25" i="36" s="1"/>
  <c r="AQ25" i="36" s="1"/>
  <c r="AN26" i="36"/>
  <c r="AP26" i="36" s="1"/>
  <c r="AQ26" i="36" s="1"/>
  <c r="AN27" i="36"/>
  <c r="AP27" i="36" s="1"/>
  <c r="AQ27" i="36" s="1"/>
  <c r="AN28" i="36"/>
  <c r="AP28" i="36" s="1"/>
  <c r="AQ28" i="36" s="1"/>
  <c r="AN29" i="36"/>
  <c r="AP29" i="36" s="1"/>
  <c r="AQ29" i="36" s="1"/>
  <c r="AN30" i="36"/>
  <c r="AP30" i="36" s="1"/>
  <c r="AQ30" i="36" s="1"/>
  <c r="AN31" i="36"/>
  <c r="AP31" i="36" s="1"/>
  <c r="AQ31" i="36" s="1"/>
  <c r="AN32" i="36"/>
  <c r="AP32" i="36" s="1"/>
  <c r="AQ32" i="36" s="1"/>
  <c r="AN33" i="36"/>
  <c r="AP33" i="36" s="1"/>
  <c r="AQ33" i="36" s="1"/>
  <c r="AN34" i="36"/>
  <c r="AP34" i="36" s="1"/>
  <c r="AQ34" i="36" s="1"/>
  <c r="AN35" i="36"/>
  <c r="AP35" i="36" s="1"/>
  <c r="AQ35" i="36" s="1"/>
  <c r="AN36" i="36"/>
  <c r="AP36" i="36" s="1"/>
  <c r="AQ36" i="36" s="1"/>
  <c r="AN37" i="36"/>
  <c r="AP37" i="36" s="1"/>
  <c r="AQ37" i="36" s="1"/>
  <c r="AN38" i="36"/>
  <c r="AP38" i="36" s="1"/>
  <c r="AQ38" i="36" s="1"/>
  <c r="AN39" i="36"/>
  <c r="AP39" i="36" s="1"/>
  <c r="AQ39" i="36" s="1"/>
  <c r="AN40" i="36"/>
  <c r="AP40" i="36" s="1"/>
  <c r="AQ40" i="36" s="1"/>
  <c r="AN41" i="36"/>
  <c r="AP41" i="36" s="1"/>
  <c r="AQ41" i="36" s="1"/>
  <c r="AN42" i="36"/>
  <c r="AP42" i="36" s="1"/>
  <c r="AQ42" i="36" s="1"/>
  <c r="AN43" i="36"/>
  <c r="AP43" i="36" s="1"/>
  <c r="AQ43" i="36" s="1"/>
  <c r="AN44" i="36"/>
  <c r="AP44" i="36" s="1"/>
  <c r="AQ44" i="36" s="1"/>
  <c r="AN45" i="36"/>
  <c r="AP45" i="36" s="1"/>
  <c r="AQ45" i="36" s="1"/>
  <c r="AN46" i="36"/>
  <c r="AP46" i="36" s="1"/>
  <c r="AQ46" i="36" s="1"/>
  <c r="AN47" i="36"/>
  <c r="AP47" i="36" s="1"/>
  <c r="AQ47" i="36" s="1"/>
  <c r="AN48" i="36"/>
  <c r="AP48" i="36" s="1"/>
  <c r="AQ48" i="36" s="1"/>
  <c r="AN49" i="36"/>
  <c r="AP49" i="36" s="1"/>
  <c r="AQ49" i="36" s="1"/>
  <c r="AN50" i="36"/>
  <c r="AP50" i="36" s="1"/>
  <c r="AQ50" i="36" s="1"/>
  <c r="AN51" i="36"/>
  <c r="AP51" i="36" s="1"/>
  <c r="AQ51" i="36" s="1"/>
  <c r="AN52" i="36"/>
  <c r="AP52" i="36" s="1"/>
  <c r="AQ52" i="36" s="1"/>
  <c r="AN53" i="36"/>
  <c r="AP53" i="36" s="1"/>
  <c r="AQ53" i="36" s="1"/>
  <c r="AN54" i="36"/>
  <c r="AP54" i="36" s="1"/>
  <c r="AQ54" i="36" s="1"/>
  <c r="AN55" i="36"/>
  <c r="AP55" i="36" s="1"/>
  <c r="AQ55" i="36" s="1"/>
  <c r="AN56" i="36"/>
  <c r="AP56" i="36" s="1"/>
  <c r="AQ56" i="36" s="1"/>
  <c r="AN57" i="36"/>
  <c r="AP57" i="36" s="1"/>
  <c r="AQ57" i="36" s="1"/>
  <c r="AN58" i="36"/>
  <c r="AP58" i="36" s="1"/>
  <c r="AQ58" i="36" s="1"/>
  <c r="AN59" i="36"/>
  <c r="AP59" i="36" s="1"/>
  <c r="AQ59" i="36" s="1"/>
  <c r="AN60" i="36"/>
  <c r="AP60" i="36" s="1"/>
  <c r="AQ60" i="36" s="1"/>
  <c r="AN61" i="36"/>
  <c r="AP61" i="36" s="1"/>
  <c r="AQ61" i="36" s="1"/>
  <c r="AS61" i="36" s="1"/>
  <c r="AN62" i="36"/>
  <c r="AP62" i="36" s="1"/>
  <c r="AQ62" i="36" s="1"/>
  <c r="AN63" i="36"/>
  <c r="AP63" i="36" s="1"/>
  <c r="AQ63" i="36" s="1"/>
  <c r="AN64" i="36"/>
  <c r="AP64" i="36" s="1"/>
  <c r="AQ64" i="36" s="1"/>
  <c r="AN65" i="36"/>
  <c r="AP65" i="36" s="1"/>
  <c r="AQ65" i="36" s="1"/>
  <c r="AN66" i="36"/>
  <c r="AP66" i="36" s="1"/>
  <c r="AQ66" i="36" s="1"/>
  <c r="AN67" i="36"/>
  <c r="AP67" i="36" s="1"/>
  <c r="AQ67" i="36" s="1"/>
  <c r="AN68" i="36"/>
  <c r="AP68" i="36" s="1"/>
  <c r="AQ68" i="36" s="1"/>
  <c r="AN69" i="36"/>
  <c r="AP69" i="36" s="1"/>
  <c r="AQ69" i="36" s="1"/>
  <c r="AN70" i="36"/>
  <c r="AP70" i="36" s="1"/>
  <c r="AQ70" i="36" s="1"/>
  <c r="AN71" i="36"/>
  <c r="AP71" i="36" s="1"/>
  <c r="AQ71" i="36" s="1"/>
  <c r="AN72" i="36"/>
  <c r="AP72" i="36" s="1"/>
  <c r="AQ72" i="36" s="1"/>
  <c r="AN73" i="36"/>
  <c r="AP73" i="36" s="1"/>
  <c r="AQ73" i="36" s="1"/>
  <c r="AN74" i="36"/>
  <c r="AP74" i="36" s="1"/>
  <c r="AQ74" i="36" s="1"/>
  <c r="BB74" i="36" s="1"/>
  <c r="AN75" i="36"/>
  <c r="AP75" i="36" s="1"/>
  <c r="AN76" i="36"/>
  <c r="AP76" i="36" s="1"/>
  <c r="AQ76" i="36" s="1"/>
  <c r="AN77" i="36"/>
  <c r="AP77" i="36" s="1"/>
  <c r="AQ77" i="36" s="1"/>
  <c r="AN78" i="36"/>
  <c r="AP78" i="36" s="1"/>
  <c r="AQ78" i="36" s="1"/>
  <c r="AN79" i="36"/>
  <c r="AP79" i="36" s="1"/>
  <c r="AQ79" i="36" s="1"/>
  <c r="AN80" i="36"/>
  <c r="AP80" i="36" s="1"/>
  <c r="AQ80" i="36" s="1"/>
  <c r="AN81" i="36"/>
  <c r="AP81" i="36" s="1"/>
  <c r="AQ81" i="36" s="1"/>
  <c r="AN82" i="36"/>
  <c r="AP82" i="36" s="1"/>
  <c r="AQ82" i="36" s="1"/>
  <c r="AN83" i="36"/>
  <c r="AP83" i="36" s="1"/>
  <c r="AQ83" i="36" s="1"/>
  <c r="AN84" i="36"/>
  <c r="AP84" i="36" s="1"/>
  <c r="AQ84" i="36" s="1"/>
  <c r="AS84" i="36" s="1"/>
  <c r="AN85" i="36"/>
  <c r="AP85" i="36" s="1"/>
  <c r="AQ85" i="36" s="1"/>
  <c r="AN86" i="36"/>
  <c r="AP86" i="36" s="1"/>
  <c r="AQ86" i="36" s="1"/>
  <c r="AN87" i="36"/>
  <c r="AP87" i="36" s="1"/>
  <c r="AQ87" i="36" s="1"/>
  <c r="AN88" i="36"/>
  <c r="AP88" i="36" s="1"/>
  <c r="AQ88" i="36" s="1"/>
  <c r="AN89" i="36"/>
  <c r="AP89" i="36" s="1"/>
  <c r="AN90" i="36"/>
  <c r="AP90" i="36" s="1"/>
  <c r="AQ90" i="36" s="1"/>
  <c r="AN91" i="36"/>
  <c r="AP91" i="36" s="1"/>
  <c r="AQ91" i="36" s="1"/>
  <c r="AN92" i="36"/>
  <c r="AP92" i="36" s="1"/>
  <c r="AQ92" i="36" s="1"/>
  <c r="AN93" i="36"/>
  <c r="AP93" i="36" s="1"/>
  <c r="AQ93" i="36" s="1"/>
  <c r="AN94" i="36"/>
  <c r="AP94" i="36" s="1"/>
  <c r="AQ94" i="36" s="1"/>
  <c r="AN95" i="36"/>
  <c r="AP95" i="36" s="1"/>
  <c r="AQ95" i="36" s="1"/>
  <c r="AN96" i="36"/>
  <c r="AP96" i="36" s="1"/>
  <c r="AQ96" i="36" s="1"/>
  <c r="AN97" i="36"/>
  <c r="AP97" i="36" s="1"/>
  <c r="AQ97" i="36" s="1"/>
  <c r="AN98" i="36"/>
  <c r="AP98" i="36" s="1"/>
  <c r="AQ98" i="36" s="1"/>
  <c r="AN99" i="36"/>
  <c r="AP99" i="36" s="1"/>
  <c r="AQ99" i="36" s="1"/>
  <c r="AN100" i="36"/>
  <c r="AP100" i="36" s="1"/>
  <c r="AQ100" i="36" s="1"/>
  <c r="AN101" i="36"/>
  <c r="AP101" i="36" s="1"/>
  <c r="AQ101" i="36" s="1"/>
  <c r="AN102" i="36"/>
  <c r="AP102" i="36" s="1"/>
  <c r="AQ102" i="36" s="1"/>
  <c r="AN103" i="36"/>
  <c r="AP103" i="36" s="1"/>
  <c r="AQ103" i="36" s="1"/>
  <c r="AN104" i="36"/>
  <c r="AP104" i="36" s="1"/>
  <c r="AQ104" i="36" s="1"/>
  <c r="A103" i="36"/>
  <c r="A104" i="36"/>
  <c r="D6" i="36"/>
  <c r="D7" i="36"/>
  <c r="D9" i="36"/>
  <c r="D10" i="36"/>
  <c r="D11" i="36"/>
  <c r="D12" i="36"/>
  <c r="D14" i="36"/>
  <c r="D15" i="36"/>
  <c r="D16" i="36"/>
  <c r="D17" i="36"/>
  <c r="G17" i="36" s="1"/>
  <c r="Q17" i="36" s="1"/>
  <c r="D18" i="36"/>
  <c r="G18" i="36" s="1"/>
  <c r="Q18" i="36" s="1"/>
  <c r="D19" i="36"/>
  <c r="G19" i="36" s="1"/>
  <c r="Q19" i="36" s="1"/>
  <c r="D20" i="36"/>
  <c r="G20" i="36" s="1"/>
  <c r="Q20" i="36" s="1"/>
  <c r="D21" i="36"/>
  <c r="D22" i="36"/>
  <c r="G22" i="36" s="1"/>
  <c r="Q22" i="36" s="1"/>
  <c r="D23" i="36"/>
  <c r="Q23" i="36" s="1"/>
  <c r="D24" i="36"/>
  <c r="G24" i="36" s="1"/>
  <c r="Q24" i="36" s="1"/>
  <c r="D25" i="36"/>
  <c r="G25" i="36" s="1"/>
  <c r="Q25" i="36" s="1"/>
  <c r="D28" i="36"/>
  <c r="G28" i="36" s="1"/>
  <c r="Q28" i="36" s="1"/>
  <c r="D29" i="36"/>
  <c r="G29" i="36" s="1"/>
  <c r="Q29" i="36" s="1"/>
  <c r="D30" i="36"/>
  <c r="Q30" i="36" s="1"/>
  <c r="D31" i="36"/>
  <c r="G31" i="36" s="1"/>
  <c r="Q31" i="36" s="1"/>
  <c r="D32" i="36"/>
  <c r="G32" i="36" s="1"/>
  <c r="Q32" i="36" s="1"/>
  <c r="D33" i="36"/>
  <c r="G33" i="36" s="1"/>
  <c r="Q33" i="36" s="1"/>
  <c r="D42" i="36"/>
  <c r="D43" i="36"/>
  <c r="D44" i="36"/>
  <c r="D45" i="36"/>
  <c r="D46" i="36"/>
  <c r="D47" i="36"/>
  <c r="D48" i="36"/>
  <c r="D49" i="36"/>
  <c r="G49" i="36" s="1"/>
  <c r="Q49" i="36" s="1"/>
  <c r="D50" i="36"/>
  <c r="G50" i="36" s="1"/>
  <c r="Q50" i="36" s="1"/>
  <c r="D51" i="36"/>
  <c r="G51" i="36" s="1"/>
  <c r="Q51" i="36" s="1"/>
  <c r="D52" i="36"/>
  <c r="G52" i="36" s="1"/>
  <c r="Q52" i="36" s="1"/>
  <c r="D53" i="36"/>
  <c r="G53" i="36" s="1"/>
  <c r="Q53" i="36" s="1"/>
  <c r="D54" i="36"/>
  <c r="G54" i="36" s="1"/>
  <c r="Q54" i="36" s="1"/>
  <c r="D55" i="36"/>
  <c r="G55" i="36" s="1"/>
  <c r="Q55" i="36" s="1"/>
  <c r="D56" i="36"/>
  <c r="G56" i="36" s="1"/>
  <c r="Q56" i="36" s="1"/>
  <c r="D57" i="36"/>
  <c r="G57" i="36" s="1"/>
  <c r="Q57" i="36" s="1"/>
  <c r="D58" i="36"/>
  <c r="G58" i="36" s="1"/>
  <c r="Q58" i="36" s="1"/>
  <c r="D59" i="36"/>
  <c r="G59" i="36" s="1"/>
  <c r="Q59" i="36" s="1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B103" i="36"/>
  <c r="D103" i="36" s="1"/>
  <c r="B104" i="36"/>
  <c r="D104" i="36" s="1"/>
  <c r="BB96" i="15" l="1"/>
  <c r="BB88" i="15"/>
  <c r="BB87" i="15"/>
  <c r="BB86" i="15"/>
  <c r="BB94" i="15"/>
  <c r="AX36" i="15"/>
  <c r="AZ36" i="15"/>
  <c r="AW36" i="15"/>
  <c r="AY36" i="15"/>
  <c r="BA36" i="15"/>
  <c r="AX35" i="15"/>
  <c r="AY35" i="15"/>
  <c r="AW35" i="15"/>
  <c r="BA35" i="15"/>
  <c r="AZ35" i="15"/>
  <c r="BB97" i="15"/>
  <c r="BB98" i="15"/>
  <c r="BB95" i="15"/>
  <c r="AY84" i="36"/>
  <c r="BA84" i="36"/>
  <c r="AX84" i="36"/>
  <c r="AW84" i="36"/>
  <c r="AZ84" i="36"/>
  <c r="BA61" i="36"/>
  <c r="AZ61" i="36"/>
  <c r="AW61" i="36"/>
  <c r="AY61" i="36"/>
  <c r="AX61" i="36"/>
  <c r="G11" i="14"/>
  <c r="Q11" i="14" s="1"/>
  <c r="G9" i="36"/>
  <c r="Q9" i="36" s="1"/>
  <c r="G12" i="36"/>
  <c r="Q12" i="36" s="1"/>
  <c r="G11" i="36"/>
  <c r="Q11" i="36" s="1"/>
  <c r="Q10" i="36"/>
  <c r="G7" i="14"/>
  <c r="Q7" i="14" s="1"/>
  <c r="G8" i="36"/>
  <c r="Q8" i="36" s="1"/>
  <c r="G10" i="14"/>
  <c r="Q10" i="14" s="1"/>
  <c r="Q6" i="14"/>
  <c r="G15" i="36"/>
  <c r="Q15" i="36" s="1"/>
  <c r="G7" i="36"/>
  <c r="Q7" i="36" s="1"/>
  <c r="G14" i="36"/>
  <c r="Q14" i="36" s="1"/>
  <c r="Q6" i="36"/>
  <c r="G13" i="14"/>
  <c r="Q13" i="14" s="1"/>
  <c r="G9" i="14"/>
  <c r="Q9" i="14" s="1"/>
  <c r="Q13" i="36"/>
  <c r="G12" i="14"/>
  <c r="Q12" i="14" s="1"/>
  <c r="G8" i="14"/>
  <c r="Q8" i="14" s="1"/>
  <c r="D37" i="36"/>
  <c r="AS37" i="36" s="1"/>
  <c r="D41" i="36"/>
  <c r="G41" i="36" s="1"/>
  <c r="Q41" i="36" s="1"/>
  <c r="D39" i="36"/>
  <c r="G39" i="36" s="1"/>
  <c r="Q39" i="36" s="1"/>
  <c r="BB36" i="15"/>
  <c r="D38" i="36"/>
  <c r="G38" i="36" s="1"/>
  <c r="Q38" i="36" s="1"/>
  <c r="G36" i="36"/>
  <c r="Q36" i="36" s="1"/>
  <c r="D35" i="36"/>
  <c r="G35" i="36" s="1"/>
  <c r="Q35" i="36" s="1"/>
  <c r="D27" i="36"/>
  <c r="AS27" i="36" s="1"/>
  <c r="D40" i="36"/>
  <c r="AS40" i="36" s="1"/>
  <c r="D34" i="36"/>
  <c r="G34" i="36" s="1"/>
  <c r="Q34" i="36" s="1"/>
  <c r="D26" i="36"/>
  <c r="AS26" i="36" s="1"/>
  <c r="BB20" i="15"/>
  <c r="BB19" i="15"/>
  <c r="BB69" i="15"/>
  <c r="BB52" i="15"/>
  <c r="BB29" i="15"/>
  <c r="BB9" i="15"/>
  <c r="BB49" i="15"/>
  <c r="BB38" i="15"/>
  <c r="BB56" i="15"/>
  <c r="BB15" i="15"/>
  <c r="BB44" i="15"/>
  <c r="AQ89" i="36"/>
  <c r="AS89" i="36" s="1"/>
  <c r="BB41" i="15"/>
  <c r="BB7" i="15"/>
  <c r="BB6" i="15"/>
  <c r="BB34" i="15"/>
  <c r="BB22" i="15"/>
  <c r="BB28" i="15"/>
  <c r="BB27" i="15"/>
  <c r="BB12" i="15"/>
  <c r="BB18" i="15"/>
  <c r="BB66" i="15"/>
  <c r="BB68" i="15"/>
  <c r="BB102" i="36"/>
  <c r="BB101" i="36"/>
  <c r="BB100" i="36"/>
  <c r="BB103" i="36"/>
  <c r="BB104" i="36"/>
  <c r="G46" i="36"/>
  <c r="Q46" i="36" s="1"/>
  <c r="G45" i="36"/>
  <c r="Q45" i="36" s="1"/>
  <c r="G48" i="36"/>
  <c r="Q48" i="36" s="1"/>
  <c r="G47" i="36"/>
  <c r="Q47" i="36" s="1"/>
  <c r="G44" i="36"/>
  <c r="Q44" i="36" s="1"/>
  <c r="G43" i="36"/>
  <c r="Q43" i="36" s="1"/>
  <c r="G42" i="36"/>
  <c r="Q42" i="36" s="1"/>
  <c r="BB14" i="15"/>
  <c r="BB17" i="15"/>
  <c r="BB31" i="15"/>
  <c r="BB23" i="15"/>
  <c r="BB50" i="15"/>
  <c r="BB47" i="15"/>
  <c r="BB55" i="15"/>
  <c r="BB45" i="15"/>
  <c r="BB54" i="15"/>
  <c r="BB16" i="15"/>
  <c r="BB43" i="15"/>
  <c r="BB42" i="15"/>
  <c r="BB53" i="15"/>
  <c r="BB51" i="15"/>
  <c r="BB37" i="15"/>
  <c r="BB40" i="15"/>
  <c r="BB33" i="15"/>
  <c r="BB39" i="15"/>
  <c r="BB46" i="15"/>
  <c r="BB13" i="15"/>
  <c r="BB30" i="15"/>
  <c r="BB10" i="15"/>
  <c r="BB71" i="15"/>
  <c r="BB67" i="15"/>
  <c r="BB21" i="15"/>
  <c r="BB24" i="15"/>
  <c r="BB26" i="15"/>
  <c r="BB48" i="15"/>
  <c r="BB76" i="15"/>
  <c r="BB8" i="15"/>
  <c r="BB32" i="15"/>
  <c r="BB25" i="15"/>
  <c r="BB72" i="15"/>
  <c r="BB11" i="15"/>
  <c r="D105" i="14"/>
  <c r="AQ75" i="14"/>
  <c r="AS75" i="14" s="1"/>
  <c r="BC75" i="14"/>
  <c r="BC105" i="14" s="1"/>
  <c r="AS86" i="36"/>
  <c r="AQ75" i="36"/>
  <c r="AS75" i="36" s="1"/>
  <c r="BC75" i="36"/>
  <c r="BC105" i="36" s="1"/>
  <c r="AS103" i="14"/>
  <c r="AS104" i="14"/>
  <c r="AS96" i="14"/>
  <c r="AS58" i="14"/>
  <c r="AS103" i="36"/>
  <c r="AS104" i="36"/>
  <c r="AS16" i="14"/>
  <c r="AS99" i="36"/>
  <c r="AS102" i="14"/>
  <c r="AS99" i="14"/>
  <c r="AS87" i="14"/>
  <c r="AS10" i="14"/>
  <c r="AS54" i="14"/>
  <c r="AS101" i="14"/>
  <c r="AS97" i="36"/>
  <c r="AS100" i="14"/>
  <c r="AS88" i="14"/>
  <c r="AS32" i="14"/>
  <c r="AS102" i="36"/>
  <c r="AS101" i="36"/>
  <c r="AS83" i="36"/>
  <c r="AS54" i="36"/>
  <c r="AS32" i="36"/>
  <c r="AS48" i="14"/>
  <c r="AS9" i="14"/>
  <c r="AS35" i="14"/>
  <c r="AS79" i="14"/>
  <c r="AS62" i="14"/>
  <c r="AS67" i="14"/>
  <c r="AS64" i="14"/>
  <c r="AS40" i="14"/>
  <c r="AS24" i="14"/>
  <c r="AS84" i="14"/>
  <c r="AS68" i="14"/>
  <c r="AS52" i="14"/>
  <c r="AS36" i="14"/>
  <c r="AS49" i="14"/>
  <c r="AS31" i="14"/>
  <c r="AS51" i="14"/>
  <c r="AS82" i="14"/>
  <c r="AS56" i="14"/>
  <c r="AS23" i="14"/>
  <c r="AS61" i="14"/>
  <c r="AS38" i="14"/>
  <c r="AS7" i="14"/>
  <c r="AS72" i="36"/>
  <c r="AS19" i="36"/>
  <c r="AS76" i="14"/>
  <c r="AS44" i="14"/>
  <c r="AS70" i="36"/>
  <c r="AS18" i="36"/>
  <c r="AS11" i="36"/>
  <c r="AS92" i="14"/>
  <c r="AS20" i="14"/>
  <c r="AS44" i="36"/>
  <c r="AS43" i="36"/>
  <c r="AS25" i="36"/>
  <c r="AS46" i="36"/>
  <c r="AS17" i="36"/>
  <c r="AS98" i="14"/>
  <c r="AS63" i="14"/>
  <c r="AS28" i="14"/>
  <c r="AS77" i="36"/>
  <c r="AS95" i="14"/>
  <c r="AS97" i="14"/>
  <c r="AS69" i="14"/>
  <c r="AS53" i="14"/>
  <c r="AS37" i="14"/>
  <c r="AS30" i="14"/>
  <c r="AS11" i="14"/>
  <c r="AS71" i="36"/>
  <c r="AS83" i="14"/>
  <c r="AS55" i="14"/>
  <c r="AS46" i="14"/>
  <c r="AS27" i="14"/>
  <c r="AS6" i="14"/>
  <c r="AS57" i="14"/>
  <c r="AS41" i="14"/>
  <c r="AS94" i="14"/>
  <c r="AS73" i="14"/>
  <c r="AS66" i="14"/>
  <c r="AS59" i="14"/>
  <c r="AS50" i="14"/>
  <c r="AS43" i="14"/>
  <c r="AS29" i="14"/>
  <c r="AS96" i="36"/>
  <c r="AS20" i="36"/>
  <c r="AS66" i="36"/>
  <c r="AS48" i="36"/>
  <c r="AS30" i="36"/>
  <c r="AS47" i="36"/>
  <c r="AS93" i="36"/>
  <c r="AS82" i="36"/>
  <c r="AS81" i="36"/>
  <c r="AS69" i="36"/>
  <c r="AS100" i="36"/>
  <c r="AS6" i="36"/>
  <c r="AS88" i="36"/>
  <c r="AS53" i="36"/>
  <c r="AS98" i="36"/>
  <c r="AS87" i="36"/>
  <c r="AS64" i="36"/>
  <c r="AS29" i="36"/>
  <c r="AS92" i="36"/>
  <c r="AS80" i="36"/>
  <c r="AS57" i="36"/>
  <c r="AS45" i="36"/>
  <c r="AS15" i="36"/>
  <c r="AS9" i="36"/>
  <c r="AS21" i="36"/>
  <c r="AS31" i="36"/>
  <c r="AS85" i="36"/>
  <c r="AS79" i="36"/>
  <c r="AS51" i="36"/>
  <c r="AS33" i="36"/>
  <c r="AS22" i="36"/>
  <c r="AS14" i="36"/>
  <c r="AS50" i="36"/>
  <c r="AS63" i="36"/>
  <c r="AS28" i="36"/>
  <c r="AS10" i="36"/>
  <c r="AS67" i="36"/>
  <c r="AS49" i="36"/>
  <c r="AS16" i="36"/>
  <c r="AS62" i="36"/>
  <c r="AS73" i="36"/>
  <c r="AS58" i="36"/>
  <c r="AS12" i="36"/>
  <c r="AS8" i="36"/>
  <c r="AS21" i="14"/>
  <c r="AS89" i="14"/>
  <c r="AS90" i="14"/>
  <c r="AS71" i="14"/>
  <c r="AS70" i="14"/>
  <c r="AS8" i="14"/>
  <c r="AS13" i="14"/>
  <c r="AS15" i="14"/>
  <c r="AS19" i="14"/>
  <c r="AS26" i="14"/>
  <c r="AS39" i="14"/>
  <c r="AS47" i="14"/>
  <c r="AS14" i="14"/>
  <c r="AS78" i="14"/>
  <c r="AS77" i="14"/>
  <c r="AS85" i="14"/>
  <c r="AS72" i="14"/>
  <c r="AS45" i="14"/>
  <c r="AS34" i="14"/>
  <c r="AS33" i="14"/>
  <c r="AS80" i="14"/>
  <c r="AS12" i="14"/>
  <c r="AS25" i="14"/>
  <c r="AS22" i="14"/>
  <c r="AS18" i="14"/>
  <c r="AS17" i="14"/>
  <c r="AS86" i="14"/>
  <c r="AS42" i="14"/>
  <c r="AS91" i="14"/>
  <c r="AS76" i="36"/>
  <c r="AS52" i="36"/>
  <c r="AS56" i="36"/>
  <c r="AS42" i="36"/>
  <c r="AS23" i="36"/>
  <c r="AS13" i="36"/>
  <c r="AS24" i="36"/>
  <c r="AS55" i="36"/>
  <c r="AS68" i="36"/>
  <c r="AS59" i="36"/>
  <c r="AS36" i="36"/>
  <c r="AS7" i="36"/>
  <c r="AS90" i="36"/>
  <c r="AS91" i="36"/>
  <c r="AS94" i="36"/>
  <c r="AS95" i="36"/>
  <c r="BB35" i="15" l="1"/>
  <c r="BA77" i="14"/>
  <c r="AZ77" i="14"/>
  <c r="AY77" i="14"/>
  <c r="AX77" i="14"/>
  <c r="AW77" i="14"/>
  <c r="BA92" i="14"/>
  <c r="AZ92" i="14"/>
  <c r="AY92" i="14"/>
  <c r="AX92" i="14"/>
  <c r="AW92" i="14"/>
  <c r="BB92" i="14" s="1"/>
  <c r="BA91" i="14"/>
  <c r="AZ91" i="14"/>
  <c r="AY91" i="14"/>
  <c r="AX91" i="14"/>
  <c r="AW91" i="14"/>
  <c r="AY19" i="14"/>
  <c r="AZ19" i="14"/>
  <c r="AX19" i="14"/>
  <c r="AW19" i="14"/>
  <c r="BA19" i="14"/>
  <c r="AZ29" i="14"/>
  <c r="BA29" i="14"/>
  <c r="AY29" i="14"/>
  <c r="AX29" i="14"/>
  <c r="AW29" i="14"/>
  <c r="BA22" i="14"/>
  <c r="AW22" i="14"/>
  <c r="AZ22" i="14"/>
  <c r="AY22" i="14"/>
  <c r="AX22" i="14"/>
  <c r="AW61" i="14"/>
  <c r="AZ61" i="14"/>
  <c r="AX61" i="14"/>
  <c r="BA61" i="14"/>
  <c r="AY61" i="14"/>
  <c r="AZ90" i="14"/>
  <c r="AY90" i="14"/>
  <c r="AX90" i="14"/>
  <c r="AW90" i="14"/>
  <c r="BB90" i="14" s="1"/>
  <c r="BA90" i="14"/>
  <c r="AX89" i="14"/>
  <c r="BA89" i="14"/>
  <c r="AW89" i="14"/>
  <c r="AZ89" i="14"/>
  <c r="AY89" i="14"/>
  <c r="AX88" i="14"/>
  <c r="AY88" i="14"/>
  <c r="AW88" i="14"/>
  <c r="BB88" i="14" s="1"/>
  <c r="BA88" i="14"/>
  <c r="AZ88" i="14"/>
  <c r="AY87" i="14"/>
  <c r="BA87" i="14"/>
  <c r="AZ87" i="14"/>
  <c r="AX87" i="14"/>
  <c r="AW87" i="14"/>
  <c r="BB87" i="14" s="1"/>
  <c r="AZ86" i="14"/>
  <c r="AY86" i="14"/>
  <c r="AX86" i="14"/>
  <c r="AW86" i="14"/>
  <c r="BA86" i="14"/>
  <c r="AX85" i="14"/>
  <c r="AW85" i="14"/>
  <c r="BA85" i="14"/>
  <c r="AZ85" i="14"/>
  <c r="AY85" i="14"/>
  <c r="BA84" i="14"/>
  <c r="AZ84" i="14"/>
  <c r="AY84" i="14"/>
  <c r="AX84" i="14"/>
  <c r="AW84" i="14"/>
  <c r="AW83" i="14"/>
  <c r="BA83" i="14"/>
  <c r="AY83" i="14"/>
  <c r="AZ83" i="14"/>
  <c r="AX83" i="14"/>
  <c r="BA82" i="14"/>
  <c r="AZ82" i="14"/>
  <c r="AY82" i="14"/>
  <c r="AX82" i="14"/>
  <c r="AW82" i="14"/>
  <c r="BA73" i="14"/>
  <c r="AZ73" i="14"/>
  <c r="AY73" i="14"/>
  <c r="AX73" i="14"/>
  <c r="AW73" i="14"/>
  <c r="BA72" i="14"/>
  <c r="AZ72" i="14"/>
  <c r="AY72" i="14"/>
  <c r="AX72" i="14"/>
  <c r="AW72" i="14"/>
  <c r="BA69" i="14"/>
  <c r="AX69" i="14"/>
  <c r="AW69" i="14"/>
  <c r="AZ69" i="14"/>
  <c r="AY69" i="14"/>
  <c r="AY63" i="14"/>
  <c r="AX63" i="14"/>
  <c r="AW63" i="14"/>
  <c r="BA63" i="14"/>
  <c r="AZ63" i="14"/>
  <c r="AW62" i="14"/>
  <c r="BA62" i="14"/>
  <c r="AZ62" i="14"/>
  <c r="AY62" i="14"/>
  <c r="AX62" i="14"/>
  <c r="BA51" i="14"/>
  <c r="AZ51" i="14"/>
  <c r="AY51" i="14"/>
  <c r="AW51" i="14"/>
  <c r="AX51" i="14"/>
  <c r="BA41" i="14"/>
  <c r="AZ41" i="14"/>
  <c r="AY41" i="14"/>
  <c r="AX41" i="14"/>
  <c r="AW41" i="14"/>
  <c r="AZ40" i="14"/>
  <c r="AY40" i="14"/>
  <c r="AX40" i="14"/>
  <c r="AW40" i="14"/>
  <c r="BA40" i="14"/>
  <c r="BA35" i="14"/>
  <c r="AZ35" i="14"/>
  <c r="AY35" i="14"/>
  <c r="AX35" i="14"/>
  <c r="AW35" i="14"/>
  <c r="BA34" i="14"/>
  <c r="AZ34" i="14"/>
  <c r="AY34" i="14"/>
  <c r="AX34" i="14"/>
  <c r="AW34" i="14"/>
  <c r="AX31" i="14"/>
  <c r="AW31" i="14"/>
  <c r="AY31" i="14"/>
  <c r="BA31" i="14"/>
  <c r="AZ31" i="14"/>
  <c r="BA28" i="14"/>
  <c r="AW28" i="14"/>
  <c r="AZ28" i="14"/>
  <c r="AY28" i="14"/>
  <c r="AX28" i="14"/>
  <c r="BA27" i="14"/>
  <c r="AZ27" i="14"/>
  <c r="AY27" i="14"/>
  <c r="AX27" i="14"/>
  <c r="AW27" i="14"/>
  <c r="AZ26" i="14"/>
  <c r="AY26" i="14"/>
  <c r="AX26" i="14"/>
  <c r="AW26" i="14"/>
  <c r="BA26" i="14"/>
  <c r="AX25" i="14"/>
  <c r="AW25" i="14"/>
  <c r="BA25" i="14"/>
  <c r="AZ25" i="14"/>
  <c r="AY25" i="14"/>
  <c r="AX21" i="14"/>
  <c r="AY21" i="14"/>
  <c r="BA21" i="14"/>
  <c r="AZ21" i="14"/>
  <c r="AW21" i="14"/>
  <c r="BA17" i="14"/>
  <c r="AZ17" i="14"/>
  <c r="AY17" i="14"/>
  <c r="AX17" i="14"/>
  <c r="AW17" i="14"/>
  <c r="AY15" i="14"/>
  <c r="AX15" i="14"/>
  <c r="AW15" i="14"/>
  <c r="BA15" i="14"/>
  <c r="AZ15" i="14"/>
  <c r="BA13" i="14"/>
  <c r="AZ13" i="14"/>
  <c r="AY13" i="14"/>
  <c r="AX13" i="14"/>
  <c r="AW13" i="14"/>
  <c r="BA12" i="14"/>
  <c r="AZ12" i="14"/>
  <c r="AY12" i="14"/>
  <c r="AX12" i="14"/>
  <c r="AW12" i="14"/>
  <c r="AY11" i="14"/>
  <c r="AX11" i="14"/>
  <c r="AW11" i="14"/>
  <c r="BA11" i="14"/>
  <c r="AZ11" i="14"/>
  <c r="AY9" i="14"/>
  <c r="AZ9" i="14"/>
  <c r="AX9" i="14"/>
  <c r="AW9" i="14"/>
  <c r="BA9" i="14"/>
  <c r="AX7" i="14"/>
  <c r="BA7" i="14"/>
  <c r="AW7" i="14"/>
  <c r="AZ7" i="14"/>
  <c r="AY7" i="14"/>
  <c r="AW8" i="14"/>
  <c r="BA8" i="14"/>
  <c r="AZ8" i="14"/>
  <c r="AY8" i="14"/>
  <c r="AX8" i="14"/>
  <c r="BA6" i="14"/>
  <c r="AZ6" i="14"/>
  <c r="AY6" i="14"/>
  <c r="AX6" i="14"/>
  <c r="AW6" i="14"/>
  <c r="AZ53" i="14"/>
  <c r="AY53" i="14"/>
  <c r="AX53" i="14"/>
  <c r="BA53" i="14"/>
  <c r="AW53" i="14"/>
  <c r="AZ52" i="14"/>
  <c r="AY52" i="14"/>
  <c r="BA52" i="14"/>
  <c r="AX52" i="14"/>
  <c r="AW52" i="14"/>
  <c r="AY58" i="14"/>
  <c r="AX58" i="14"/>
  <c r="AW58" i="14"/>
  <c r="BA58" i="14"/>
  <c r="AZ58" i="14"/>
  <c r="AZ57" i="14"/>
  <c r="AY57" i="14"/>
  <c r="BA57" i="14"/>
  <c r="AX57" i="14"/>
  <c r="AW57" i="14"/>
  <c r="AW49" i="14"/>
  <c r="BA49" i="14"/>
  <c r="AZ49" i="14"/>
  <c r="AY49" i="14"/>
  <c r="AX49" i="14"/>
  <c r="AX48" i="14"/>
  <c r="BA48" i="14"/>
  <c r="AZ48" i="14"/>
  <c r="AW48" i="14"/>
  <c r="AY48" i="14"/>
  <c r="BA44" i="14"/>
  <c r="AZ44" i="14"/>
  <c r="AY44" i="14"/>
  <c r="AX44" i="14"/>
  <c r="AW44" i="14"/>
  <c r="BA46" i="14"/>
  <c r="AZ46" i="14"/>
  <c r="AY46" i="14"/>
  <c r="AX46" i="14"/>
  <c r="AW46" i="14"/>
  <c r="BA45" i="14"/>
  <c r="AZ45" i="14"/>
  <c r="AY45" i="14"/>
  <c r="AX45" i="14"/>
  <c r="AW45" i="14"/>
  <c r="AY50" i="14"/>
  <c r="AW50" i="14"/>
  <c r="BA50" i="14"/>
  <c r="AZ50" i="14"/>
  <c r="AX50" i="14"/>
  <c r="BA37" i="14"/>
  <c r="AZ37" i="14"/>
  <c r="AY37" i="14"/>
  <c r="AX37" i="14"/>
  <c r="AW37" i="14"/>
  <c r="AZ39" i="14"/>
  <c r="AY39" i="14"/>
  <c r="AX39" i="14"/>
  <c r="AW39" i="14"/>
  <c r="BA39" i="14"/>
  <c r="AW36" i="14"/>
  <c r="BA36" i="14"/>
  <c r="AZ36" i="14"/>
  <c r="AY36" i="14"/>
  <c r="AX36" i="14"/>
  <c r="AX38" i="14"/>
  <c r="BA38" i="14"/>
  <c r="AZ38" i="14"/>
  <c r="AW38" i="14"/>
  <c r="AY38" i="14"/>
  <c r="BA43" i="14"/>
  <c r="AZ43" i="14"/>
  <c r="AY43" i="14"/>
  <c r="AX43" i="14"/>
  <c r="AW43" i="14"/>
  <c r="AZ42" i="14"/>
  <c r="AX42" i="14"/>
  <c r="AY42" i="14"/>
  <c r="AW42" i="14"/>
  <c r="BA42" i="14"/>
  <c r="BA20" i="14"/>
  <c r="AY20" i="14"/>
  <c r="AX20" i="14"/>
  <c r="AW20" i="14"/>
  <c r="AZ20" i="14"/>
  <c r="AW32" i="14"/>
  <c r="BA32" i="14"/>
  <c r="AZ32" i="14"/>
  <c r="AX32" i="14"/>
  <c r="AY32" i="14"/>
  <c r="BA30" i="14"/>
  <c r="AY30" i="14"/>
  <c r="AX30" i="14"/>
  <c r="AW30" i="14"/>
  <c r="AZ30" i="14"/>
  <c r="AX24" i="14"/>
  <c r="AW24" i="14"/>
  <c r="BA24" i="14"/>
  <c r="AZ24" i="14"/>
  <c r="AY24" i="14"/>
  <c r="BA23" i="14"/>
  <c r="AZ23" i="14"/>
  <c r="AY23" i="14"/>
  <c r="AX23" i="14"/>
  <c r="AW23" i="14"/>
  <c r="AX18" i="14"/>
  <c r="AW18" i="14"/>
  <c r="AY18" i="14"/>
  <c r="BA18" i="14"/>
  <c r="AZ18" i="14"/>
  <c r="AW76" i="14"/>
  <c r="BA76" i="14"/>
  <c r="AZ76" i="14"/>
  <c r="AY76" i="14"/>
  <c r="AX76" i="14"/>
  <c r="BA75" i="14"/>
  <c r="AZ75" i="14"/>
  <c r="AY75" i="14"/>
  <c r="AX75" i="14"/>
  <c r="AW75" i="14"/>
  <c r="AY80" i="14"/>
  <c r="AX80" i="14"/>
  <c r="AW80" i="14"/>
  <c r="BA80" i="14"/>
  <c r="AZ80" i="14"/>
  <c r="BA79" i="14"/>
  <c r="AZ79" i="14"/>
  <c r="AY79" i="14"/>
  <c r="AX79" i="14"/>
  <c r="AW79" i="14"/>
  <c r="BA10" i="14"/>
  <c r="AZ10" i="14"/>
  <c r="AY10" i="14"/>
  <c r="AX10" i="14"/>
  <c r="AW10" i="14"/>
  <c r="AW71" i="14"/>
  <c r="BA71" i="14"/>
  <c r="AZ71" i="14"/>
  <c r="AX71" i="14"/>
  <c r="AY71" i="14"/>
  <c r="BA70" i="14"/>
  <c r="AZ70" i="14"/>
  <c r="AX70" i="14"/>
  <c r="AW70" i="14"/>
  <c r="AY70" i="14"/>
  <c r="AX68" i="14"/>
  <c r="AW68" i="14"/>
  <c r="BA68" i="14"/>
  <c r="AZ68" i="14"/>
  <c r="AY68" i="14"/>
  <c r="AW67" i="14"/>
  <c r="AX67" i="14"/>
  <c r="BA67" i="14"/>
  <c r="AZ67" i="14"/>
  <c r="AY67" i="14"/>
  <c r="AW66" i="14"/>
  <c r="BA66" i="14"/>
  <c r="AZ66" i="14"/>
  <c r="AX66" i="14"/>
  <c r="AY66" i="14"/>
  <c r="AY99" i="14"/>
  <c r="AX99" i="14"/>
  <c r="AW99" i="14"/>
  <c r="BB99" i="14" s="1"/>
  <c r="BA99" i="14"/>
  <c r="AZ99" i="14"/>
  <c r="AX98" i="14"/>
  <c r="AW98" i="14"/>
  <c r="AZ98" i="14"/>
  <c r="AY98" i="14"/>
  <c r="BA98" i="14"/>
  <c r="BA96" i="14"/>
  <c r="AZ96" i="14"/>
  <c r="AY96" i="14"/>
  <c r="AX96" i="14"/>
  <c r="AW96" i="14"/>
  <c r="BB96" i="14" s="1"/>
  <c r="BA97" i="14"/>
  <c r="AX97" i="14"/>
  <c r="AW97" i="14"/>
  <c r="AZ97" i="14"/>
  <c r="AY97" i="14"/>
  <c r="AZ95" i="14"/>
  <c r="AY95" i="14"/>
  <c r="AX95" i="14"/>
  <c r="BA95" i="14"/>
  <c r="AW95" i="14"/>
  <c r="AX94" i="14"/>
  <c r="AW94" i="14"/>
  <c r="AZ94" i="14"/>
  <c r="AY94" i="14"/>
  <c r="BA94" i="14"/>
  <c r="AZ72" i="36"/>
  <c r="BA72" i="36"/>
  <c r="AY72" i="36"/>
  <c r="AX72" i="36"/>
  <c r="AW72" i="36"/>
  <c r="AX96" i="36"/>
  <c r="AW96" i="36"/>
  <c r="AY96" i="36"/>
  <c r="AZ96" i="36"/>
  <c r="BA96" i="36"/>
  <c r="AW99" i="36"/>
  <c r="BA99" i="36"/>
  <c r="AX99" i="36"/>
  <c r="AZ99" i="36"/>
  <c r="AY99" i="36"/>
  <c r="BA98" i="36"/>
  <c r="AZ98" i="36"/>
  <c r="AX98" i="36"/>
  <c r="AW98" i="36"/>
  <c r="AY98" i="36"/>
  <c r="AZ95" i="36"/>
  <c r="BA95" i="36"/>
  <c r="AY95" i="36"/>
  <c r="AX95" i="36"/>
  <c r="AW95" i="36"/>
  <c r="BB95" i="36" s="1"/>
  <c r="BA94" i="36"/>
  <c r="AY94" i="36"/>
  <c r="AZ94" i="36"/>
  <c r="AX94" i="36"/>
  <c r="AW94" i="36"/>
  <c r="AZ97" i="36"/>
  <c r="AW97" i="36"/>
  <c r="AY97" i="36"/>
  <c r="BA97" i="36"/>
  <c r="AX97" i="36"/>
  <c r="AX79" i="36"/>
  <c r="AZ79" i="36"/>
  <c r="AW79" i="36"/>
  <c r="BA79" i="36"/>
  <c r="AY79" i="36"/>
  <c r="BA85" i="36"/>
  <c r="AZ85" i="36"/>
  <c r="AY85" i="36"/>
  <c r="AX85" i="36"/>
  <c r="AW85" i="36"/>
  <c r="BA89" i="36"/>
  <c r="AZ89" i="36"/>
  <c r="AY89" i="36"/>
  <c r="AX89" i="36"/>
  <c r="AW89" i="36"/>
  <c r="AY91" i="36"/>
  <c r="AX91" i="36"/>
  <c r="AW91" i="36"/>
  <c r="BA91" i="36"/>
  <c r="AZ91" i="36"/>
  <c r="AX81" i="36"/>
  <c r="BA81" i="36"/>
  <c r="AZ81" i="36"/>
  <c r="AY81" i="36"/>
  <c r="AW81" i="36"/>
  <c r="AY88" i="36"/>
  <c r="AZ88" i="36"/>
  <c r="AX88" i="36"/>
  <c r="AW88" i="36"/>
  <c r="BA88" i="36"/>
  <c r="AZ80" i="36"/>
  <c r="BA80" i="36"/>
  <c r="AY80" i="36"/>
  <c r="AX80" i="36"/>
  <c r="AW80" i="36"/>
  <c r="AX92" i="36"/>
  <c r="AW92" i="36"/>
  <c r="BA92" i="36"/>
  <c r="AZ92" i="36"/>
  <c r="AY92" i="36"/>
  <c r="AY90" i="36"/>
  <c r="BA90" i="36"/>
  <c r="AZ90" i="36"/>
  <c r="AX90" i="36"/>
  <c r="AW90" i="36"/>
  <c r="AW87" i="36"/>
  <c r="AZ87" i="36"/>
  <c r="AY87" i="36"/>
  <c r="BA87" i="36"/>
  <c r="AX87" i="36"/>
  <c r="AY82" i="36"/>
  <c r="AX82" i="36"/>
  <c r="BA82" i="36"/>
  <c r="AZ82" i="36"/>
  <c r="AW82" i="36"/>
  <c r="AW83" i="36"/>
  <c r="BA83" i="36"/>
  <c r="AX83" i="36"/>
  <c r="AZ83" i="36"/>
  <c r="AY83" i="36"/>
  <c r="AY86" i="36"/>
  <c r="BA86" i="36"/>
  <c r="AZ86" i="36"/>
  <c r="AX86" i="36"/>
  <c r="AW86" i="36"/>
  <c r="AX75" i="36"/>
  <c r="AW75" i="36"/>
  <c r="BA75" i="36"/>
  <c r="AZ75" i="36"/>
  <c r="AY75" i="36"/>
  <c r="AZ76" i="36"/>
  <c r="AY76" i="36"/>
  <c r="AX76" i="36"/>
  <c r="AW76" i="36"/>
  <c r="BA76" i="36"/>
  <c r="BA77" i="36"/>
  <c r="AZ77" i="36"/>
  <c r="AY77" i="36"/>
  <c r="AX77" i="36"/>
  <c r="AW77" i="36"/>
  <c r="BA73" i="36"/>
  <c r="AX73" i="36"/>
  <c r="AW73" i="36"/>
  <c r="AZ73" i="36"/>
  <c r="AY73" i="36"/>
  <c r="AX57" i="36"/>
  <c r="BA57" i="36"/>
  <c r="AW57" i="36"/>
  <c r="AZ57" i="36"/>
  <c r="AY57" i="36"/>
  <c r="AW37" i="36"/>
  <c r="AZ37" i="36"/>
  <c r="AY37" i="36"/>
  <c r="AX37" i="36"/>
  <c r="BA37" i="36"/>
  <c r="AX63" i="36"/>
  <c r="AW63" i="36"/>
  <c r="AZ63" i="36"/>
  <c r="BA63" i="36"/>
  <c r="AY63" i="36"/>
  <c r="BA48" i="36"/>
  <c r="AZ48" i="36"/>
  <c r="AY48" i="36"/>
  <c r="AW48" i="36"/>
  <c r="AX48" i="36"/>
  <c r="BA27" i="36"/>
  <c r="AW27" i="36"/>
  <c r="AZ27" i="36"/>
  <c r="AY27" i="36"/>
  <c r="AX27" i="36"/>
  <c r="AX50" i="36"/>
  <c r="AY50" i="36"/>
  <c r="AW50" i="36"/>
  <c r="BA50" i="36"/>
  <c r="AZ50" i="36"/>
  <c r="BA31" i="36"/>
  <c r="AW31" i="36"/>
  <c r="AZ31" i="36"/>
  <c r="AY31" i="36"/>
  <c r="AX31" i="36"/>
  <c r="AX29" i="36"/>
  <c r="AY29" i="36"/>
  <c r="AW29" i="36"/>
  <c r="AZ29" i="36"/>
  <c r="BA29" i="36"/>
  <c r="AW66" i="36"/>
  <c r="BA66" i="36"/>
  <c r="AZ66" i="36"/>
  <c r="AX66" i="36"/>
  <c r="AY66" i="36"/>
  <c r="AZ43" i="36"/>
  <c r="AY43" i="36"/>
  <c r="BA43" i="36"/>
  <c r="AX43" i="36"/>
  <c r="AW43" i="36"/>
  <c r="AZ47" i="36"/>
  <c r="AY47" i="36"/>
  <c r="AX47" i="36"/>
  <c r="AW47" i="36"/>
  <c r="BA47" i="36"/>
  <c r="AY28" i="36"/>
  <c r="AX28" i="36"/>
  <c r="BA28" i="36"/>
  <c r="AZ28" i="36"/>
  <c r="AW28" i="36"/>
  <c r="AZ30" i="36"/>
  <c r="AY30" i="36"/>
  <c r="BA30" i="36"/>
  <c r="AX30" i="36"/>
  <c r="AW30" i="36"/>
  <c r="AX62" i="36"/>
  <c r="AW62" i="36"/>
  <c r="AY62" i="36"/>
  <c r="BA62" i="36"/>
  <c r="AZ62" i="36"/>
  <c r="AY25" i="36"/>
  <c r="AX25" i="36"/>
  <c r="AZ25" i="36"/>
  <c r="AW25" i="36"/>
  <c r="BA25" i="36"/>
  <c r="AY42" i="36"/>
  <c r="AZ42" i="36"/>
  <c r="AX42" i="36"/>
  <c r="AW42" i="36"/>
  <c r="BA42" i="36"/>
  <c r="AS34" i="36"/>
  <c r="AS41" i="36"/>
  <c r="BA69" i="36"/>
  <c r="AZ69" i="36"/>
  <c r="AX69" i="36"/>
  <c r="AW69" i="36"/>
  <c r="AY69" i="36"/>
  <c r="BA44" i="36"/>
  <c r="AW44" i="36"/>
  <c r="AZ44" i="36"/>
  <c r="AY44" i="36"/>
  <c r="AX44" i="36"/>
  <c r="AY32" i="36"/>
  <c r="AW32" i="36"/>
  <c r="BA32" i="36"/>
  <c r="AZ32" i="36"/>
  <c r="AX32" i="36"/>
  <c r="AY55" i="36"/>
  <c r="AZ55" i="36"/>
  <c r="AX55" i="36"/>
  <c r="AW55" i="36"/>
  <c r="BA55" i="36"/>
  <c r="AX46" i="36"/>
  <c r="AW46" i="36"/>
  <c r="BA46" i="36"/>
  <c r="AY46" i="36"/>
  <c r="AZ46" i="36"/>
  <c r="AX36" i="36"/>
  <c r="BA36" i="36"/>
  <c r="AW36" i="36"/>
  <c r="AZ36" i="36"/>
  <c r="AY36" i="36"/>
  <c r="AZ64" i="36"/>
  <c r="BA64" i="36"/>
  <c r="AY64" i="36"/>
  <c r="AX64" i="36"/>
  <c r="AW64" i="36"/>
  <c r="AS38" i="36"/>
  <c r="AW67" i="36"/>
  <c r="AZ67" i="36"/>
  <c r="AX67" i="36"/>
  <c r="BA67" i="36"/>
  <c r="AY67" i="36"/>
  <c r="AX33" i="36"/>
  <c r="AW33" i="36"/>
  <c r="AY33" i="36"/>
  <c r="AZ33" i="36"/>
  <c r="BA33" i="36"/>
  <c r="AW58" i="36"/>
  <c r="AX58" i="36"/>
  <c r="AZ58" i="36"/>
  <c r="AY58" i="36"/>
  <c r="BA58" i="36"/>
  <c r="AX53" i="36"/>
  <c r="BA53" i="36"/>
  <c r="AZ53" i="36"/>
  <c r="AY53" i="36"/>
  <c r="AW53" i="36"/>
  <c r="AX40" i="36"/>
  <c r="BA40" i="36"/>
  <c r="AZ40" i="36"/>
  <c r="AW40" i="36"/>
  <c r="AY40" i="36"/>
  <c r="BA56" i="36"/>
  <c r="AZ56" i="36"/>
  <c r="AY56" i="36"/>
  <c r="AX56" i="36"/>
  <c r="AW56" i="36"/>
  <c r="AY49" i="36"/>
  <c r="AX49" i="36"/>
  <c r="AW49" i="36"/>
  <c r="BA49" i="36"/>
  <c r="AZ49" i="36"/>
  <c r="AW54" i="36"/>
  <c r="AZ54" i="36"/>
  <c r="AX54" i="36"/>
  <c r="AY54" i="36"/>
  <c r="BA54" i="36"/>
  <c r="AX59" i="36"/>
  <c r="BA59" i="36"/>
  <c r="AY59" i="36"/>
  <c r="AW59" i="36"/>
  <c r="AZ59" i="36"/>
  <c r="AX68" i="36"/>
  <c r="AW68" i="36"/>
  <c r="BA68" i="36"/>
  <c r="AZ68" i="36"/>
  <c r="AY68" i="36"/>
  <c r="BA52" i="36"/>
  <c r="AZ52" i="36"/>
  <c r="AY52" i="36"/>
  <c r="AX52" i="36"/>
  <c r="AW52" i="36"/>
  <c r="AY51" i="36"/>
  <c r="AX51" i="36"/>
  <c r="AZ51" i="36"/>
  <c r="AW51" i="36"/>
  <c r="BA51" i="36"/>
  <c r="AY45" i="36"/>
  <c r="AW45" i="36"/>
  <c r="AX45" i="36"/>
  <c r="BA45" i="36"/>
  <c r="AZ45" i="36"/>
  <c r="BA26" i="36"/>
  <c r="AZ26" i="36"/>
  <c r="AY26" i="36"/>
  <c r="AX26" i="36"/>
  <c r="AW26" i="36"/>
  <c r="AZ14" i="36"/>
  <c r="AY14" i="36"/>
  <c r="AX14" i="36"/>
  <c r="AW14" i="36"/>
  <c r="BA14" i="36"/>
  <c r="BA19" i="36"/>
  <c r="AZ19" i="36"/>
  <c r="AY19" i="36"/>
  <c r="AX19" i="36"/>
  <c r="AW19" i="36"/>
  <c r="AX17" i="36"/>
  <c r="AW17" i="36"/>
  <c r="BA17" i="36"/>
  <c r="AZ17" i="36"/>
  <c r="AY17" i="36"/>
  <c r="AW21" i="36"/>
  <c r="BA21" i="36"/>
  <c r="AZ21" i="36"/>
  <c r="AY21" i="36"/>
  <c r="AX21" i="36"/>
  <c r="BA15" i="36"/>
  <c r="AZ15" i="36"/>
  <c r="AY15" i="36"/>
  <c r="AX15" i="36"/>
  <c r="AW15" i="36"/>
  <c r="AY22" i="36"/>
  <c r="AX22" i="36"/>
  <c r="AW22" i="36"/>
  <c r="BA22" i="36"/>
  <c r="AZ22" i="36"/>
  <c r="BA20" i="36"/>
  <c r="AZ20" i="36"/>
  <c r="AY20" i="36"/>
  <c r="AX20" i="36"/>
  <c r="AW20" i="36"/>
  <c r="AZ18" i="36"/>
  <c r="AY18" i="36"/>
  <c r="AX18" i="36"/>
  <c r="AW18" i="36"/>
  <c r="BA18" i="36"/>
  <c r="BA16" i="36"/>
  <c r="AZ16" i="36"/>
  <c r="AY16" i="36"/>
  <c r="AX16" i="36"/>
  <c r="AW16" i="36"/>
  <c r="BA7" i="36"/>
  <c r="AZ7" i="36"/>
  <c r="AY7" i="36"/>
  <c r="AX7" i="36"/>
  <c r="AW7" i="36"/>
  <c r="AW9" i="36"/>
  <c r="BA9" i="36"/>
  <c r="AZ9" i="36"/>
  <c r="AY9" i="36"/>
  <c r="AX9" i="36"/>
  <c r="AZ11" i="36"/>
  <c r="AY11" i="36"/>
  <c r="AX11" i="36"/>
  <c r="AW11" i="36"/>
  <c r="BA11" i="36"/>
  <c r="AY10" i="36"/>
  <c r="AX10" i="36"/>
  <c r="AW10" i="36"/>
  <c r="BA10" i="36"/>
  <c r="AZ10" i="36"/>
  <c r="BA6" i="36"/>
  <c r="AZ6" i="36"/>
  <c r="AY6" i="36"/>
  <c r="AX6" i="36"/>
  <c r="AW6" i="36"/>
  <c r="AX13" i="36"/>
  <c r="AW13" i="36"/>
  <c r="BA13" i="36"/>
  <c r="AZ13" i="36"/>
  <c r="AY13" i="36"/>
  <c r="BA12" i="36"/>
  <c r="AZ12" i="36"/>
  <c r="AY12" i="36"/>
  <c r="AX12" i="36"/>
  <c r="AW12" i="36"/>
  <c r="AX23" i="36"/>
  <c r="AW23" i="36"/>
  <c r="BA23" i="36"/>
  <c r="AY23" i="36"/>
  <c r="AZ23" i="36"/>
  <c r="AX24" i="36"/>
  <c r="AW24" i="36"/>
  <c r="BA24" i="36"/>
  <c r="AZ24" i="36"/>
  <c r="AY24" i="36"/>
  <c r="AY71" i="36"/>
  <c r="AX71" i="36"/>
  <c r="AW71" i="36"/>
  <c r="BA71" i="36"/>
  <c r="AZ71" i="36"/>
  <c r="AW70" i="36"/>
  <c r="BA70" i="36"/>
  <c r="AZ70" i="36"/>
  <c r="AX70" i="36"/>
  <c r="AY70" i="36"/>
  <c r="BA8" i="36"/>
  <c r="AZ8" i="36"/>
  <c r="AY8" i="36"/>
  <c r="AX8" i="36"/>
  <c r="AW8" i="36"/>
  <c r="G40" i="36"/>
  <c r="Q40" i="36" s="1"/>
  <c r="G37" i="36"/>
  <c r="Q37" i="36" s="1"/>
  <c r="AS39" i="36"/>
  <c r="AS35" i="36"/>
  <c r="BB89" i="36"/>
  <c r="G26" i="36"/>
  <c r="Q26" i="36" s="1"/>
  <c r="G27" i="36"/>
  <c r="Q27" i="36" s="1"/>
  <c r="D93" i="15"/>
  <c r="AS93" i="14"/>
  <c r="AN89" i="12"/>
  <c r="AP89" i="12" s="1"/>
  <c r="AQ89" i="12" s="1"/>
  <c r="AN90" i="12"/>
  <c r="AP90" i="12" s="1"/>
  <c r="AQ90" i="12" s="1"/>
  <c r="AN91" i="12"/>
  <c r="AP91" i="12" s="1"/>
  <c r="AQ91" i="12" s="1"/>
  <c r="AN92" i="12"/>
  <c r="AP92" i="12" s="1"/>
  <c r="AQ92" i="12" s="1"/>
  <c r="AN93" i="12"/>
  <c r="AP93" i="12" s="1"/>
  <c r="AQ93" i="12" s="1"/>
  <c r="AN94" i="12"/>
  <c r="AP94" i="12" s="1"/>
  <c r="AQ94" i="12" s="1"/>
  <c r="AN95" i="12"/>
  <c r="AP95" i="12" s="1"/>
  <c r="AQ95" i="12" s="1"/>
  <c r="AN96" i="12"/>
  <c r="AP96" i="12" s="1"/>
  <c r="AQ96" i="12" s="1"/>
  <c r="AN97" i="12"/>
  <c r="AP97" i="12" s="1"/>
  <c r="AQ97" i="12" s="1"/>
  <c r="AN98" i="12"/>
  <c r="AP98" i="12" s="1"/>
  <c r="AQ98" i="12" s="1"/>
  <c r="AN99" i="12"/>
  <c r="AP99" i="12" s="1"/>
  <c r="AQ99" i="12" s="1"/>
  <c r="AN100" i="12"/>
  <c r="AP100" i="12" s="1"/>
  <c r="AQ100" i="12" s="1"/>
  <c r="BB100" i="12" s="1"/>
  <c r="AN101" i="12"/>
  <c r="AP101" i="12" s="1"/>
  <c r="AQ101" i="12" s="1"/>
  <c r="BB101" i="12" s="1"/>
  <c r="AN102" i="12"/>
  <c r="AP102" i="12" s="1"/>
  <c r="AQ102" i="12" s="1"/>
  <c r="BB102" i="12" s="1"/>
  <c r="AN103" i="12"/>
  <c r="AP103" i="12" s="1"/>
  <c r="AQ103" i="12" s="1"/>
  <c r="BB103" i="12" s="1"/>
  <c r="AN104" i="12"/>
  <c r="AP104" i="12" s="1"/>
  <c r="AQ104" i="12" s="1"/>
  <c r="BB104" i="12" s="1"/>
  <c r="AN6" i="12"/>
  <c r="AP6" i="12" s="1"/>
  <c r="AQ6" i="12" s="1"/>
  <c r="AN7" i="12"/>
  <c r="AP7" i="12" s="1"/>
  <c r="AQ7" i="12" s="1"/>
  <c r="AN8" i="12"/>
  <c r="AP8" i="12" s="1"/>
  <c r="AQ8" i="12" s="1"/>
  <c r="AN9" i="12"/>
  <c r="AP9" i="12" s="1"/>
  <c r="AQ9" i="12" s="1"/>
  <c r="AN10" i="12"/>
  <c r="AP10" i="12" s="1"/>
  <c r="AQ10" i="12" s="1"/>
  <c r="AN11" i="12"/>
  <c r="AP11" i="12" s="1"/>
  <c r="AQ11" i="12" s="1"/>
  <c r="AN12" i="12"/>
  <c r="AP12" i="12" s="1"/>
  <c r="AQ12" i="12" s="1"/>
  <c r="AN13" i="12"/>
  <c r="AP13" i="12" s="1"/>
  <c r="AQ13" i="12" s="1"/>
  <c r="AN14" i="12"/>
  <c r="AP14" i="12" s="1"/>
  <c r="AQ14" i="12" s="1"/>
  <c r="AN15" i="12"/>
  <c r="AP15" i="12" s="1"/>
  <c r="AQ15" i="12" s="1"/>
  <c r="AN16" i="12"/>
  <c r="AP16" i="12" s="1"/>
  <c r="AQ16" i="12" s="1"/>
  <c r="AN17" i="12"/>
  <c r="AP17" i="12" s="1"/>
  <c r="AQ17" i="12" s="1"/>
  <c r="AN18" i="12"/>
  <c r="AP18" i="12" s="1"/>
  <c r="AQ18" i="12" s="1"/>
  <c r="AN19" i="12"/>
  <c r="AP19" i="12" s="1"/>
  <c r="AQ19" i="12" s="1"/>
  <c r="AN20" i="12"/>
  <c r="AP20" i="12" s="1"/>
  <c r="AQ20" i="12" s="1"/>
  <c r="AN21" i="12"/>
  <c r="AP21" i="12" s="1"/>
  <c r="AQ21" i="12" s="1"/>
  <c r="AN22" i="12"/>
  <c r="AP22" i="12" s="1"/>
  <c r="AQ22" i="12" s="1"/>
  <c r="AN23" i="12"/>
  <c r="AP23" i="12" s="1"/>
  <c r="AQ23" i="12" s="1"/>
  <c r="AN24" i="12"/>
  <c r="AP24" i="12" s="1"/>
  <c r="AQ24" i="12" s="1"/>
  <c r="AN25" i="12"/>
  <c r="AP25" i="12" s="1"/>
  <c r="AQ25" i="12" s="1"/>
  <c r="AN26" i="12"/>
  <c r="AP26" i="12" s="1"/>
  <c r="AQ26" i="12" s="1"/>
  <c r="AN27" i="12"/>
  <c r="AP27" i="12" s="1"/>
  <c r="AQ27" i="12" s="1"/>
  <c r="AN28" i="12"/>
  <c r="AP28" i="12" s="1"/>
  <c r="AQ28" i="12" s="1"/>
  <c r="AN29" i="12"/>
  <c r="AP29" i="12" s="1"/>
  <c r="AQ29" i="12" s="1"/>
  <c r="AN30" i="12"/>
  <c r="AP30" i="12" s="1"/>
  <c r="AQ30" i="12" s="1"/>
  <c r="AN31" i="12"/>
  <c r="AP31" i="12" s="1"/>
  <c r="AQ31" i="12" s="1"/>
  <c r="AN32" i="12"/>
  <c r="AP32" i="12" s="1"/>
  <c r="AQ32" i="12" s="1"/>
  <c r="AN33" i="12"/>
  <c r="AP33" i="12" s="1"/>
  <c r="AQ33" i="12" s="1"/>
  <c r="AN34" i="12"/>
  <c r="AP34" i="12" s="1"/>
  <c r="AQ34" i="12" s="1"/>
  <c r="AN35" i="12"/>
  <c r="AP35" i="12" s="1"/>
  <c r="AQ35" i="12" s="1"/>
  <c r="AN36" i="12"/>
  <c r="AP36" i="12" s="1"/>
  <c r="AQ36" i="12" s="1"/>
  <c r="AN37" i="12"/>
  <c r="AP37" i="12" s="1"/>
  <c r="AQ37" i="12" s="1"/>
  <c r="AN38" i="12"/>
  <c r="AP38" i="12" s="1"/>
  <c r="AQ38" i="12" s="1"/>
  <c r="AN39" i="12"/>
  <c r="AP39" i="12" s="1"/>
  <c r="AQ39" i="12" s="1"/>
  <c r="AN40" i="12"/>
  <c r="AP40" i="12" s="1"/>
  <c r="AQ40" i="12" s="1"/>
  <c r="AN41" i="12"/>
  <c r="AP41" i="12" s="1"/>
  <c r="AQ41" i="12" s="1"/>
  <c r="AN42" i="12"/>
  <c r="AP42" i="12" s="1"/>
  <c r="AQ42" i="12" s="1"/>
  <c r="AN43" i="12"/>
  <c r="AP43" i="12" s="1"/>
  <c r="AQ43" i="12" s="1"/>
  <c r="AN44" i="12"/>
  <c r="AP44" i="12" s="1"/>
  <c r="AQ44" i="12" s="1"/>
  <c r="AN45" i="12"/>
  <c r="AP45" i="12" s="1"/>
  <c r="AQ45" i="12" s="1"/>
  <c r="AN46" i="12"/>
  <c r="AP46" i="12" s="1"/>
  <c r="AQ46" i="12" s="1"/>
  <c r="AN47" i="12"/>
  <c r="AP47" i="12" s="1"/>
  <c r="AQ47" i="12" s="1"/>
  <c r="AN48" i="12"/>
  <c r="AP48" i="12" s="1"/>
  <c r="AQ48" i="12" s="1"/>
  <c r="AN49" i="12"/>
  <c r="AP49" i="12" s="1"/>
  <c r="AQ49" i="12" s="1"/>
  <c r="AN50" i="12"/>
  <c r="AP50" i="12" s="1"/>
  <c r="AQ50" i="12" s="1"/>
  <c r="AN51" i="12"/>
  <c r="AP51" i="12" s="1"/>
  <c r="AQ51" i="12" s="1"/>
  <c r="AN52" i="12"/>
  <c r="AP52" i="12" s="1"/>
  <c r="AQ52" i="12" s="1"/>
  <c r="AN53" i="12"/>
  <c r="AP53" i="12" s="1"/>
  <c r="AQ53" i="12" s="1"/>
  <c r="AN54" i="12"/>
  <c r="AP54" i="12" s="1"/>
  <c r="AQ54" i="12" s="1"/>
  <c r="AN55" i="12"/>
  <c r="AP55" i="12" s="1"/>
  <c r="AQ55" i="12" s="1"/>
  <c r="AN56" i="12"/>
  <c r="AP56" i="12" s="1"/>
  <c r="AQ56" i="12" s="1"/>
  <c r="AN57" i="12"/>
  <c r="AP57" i="12" s="1"/>
  <c r="AQ57" i="12" s="1"/>
  <c r="AN58" i="12"/>
  <c r="AP58" i="12" s="1"/>
  <c r="AQ58" i="12" s="1"/>
  <c r="AN59" i="12"/>
  <c r="AP59" i="12" s="1"/>
  <c r="AQ59" i="12" s="1"/>
  <c r="AN60" i="12"/>
  <c r="AP60" i="12" s="1"/>
  <c r="AQ60" i="12" s="1"/>
  <c r="AN61" i="12"/>
  <c r="AP61" i="12" s="1"/>
  <c r="AQ61" i="12" s="1"/>
  <c r="AN62" i="12"/>
  <c r="AP62" i="12" s="1"/>
  <c r="AQ62" i="12" s="1"/>
  <c r="AS62" i="12" s="1"/>
  <c r="AN63" i="12"/>
  <c r="AP63" i="12" s="1"/>
  <c r="AQ63" i="12" s="1"/>
  <c r="AN64" i="12"/>
  <c r="AP64" i="12" s="1"/>
  <c r="AQ64" i="12" s="1"/>
  <c r="AN65" i="12"/>
  <c r="AP65" i="12" s="1"/>
  <c r="AQ65" i="12" s="1"/>
  <c r="AN66" i="12"/>
  <c r="AP66" i="12" s="1"/>
  <c r="AQ66" i="12" s="1"/>
  <c r="AN67" i="12"/>
  <c r="AP67" i="12" s="1"/>
  <c r="AQ67" i="12" s="1"/>
  <c r="AN68" i="12"/>
  <c r="AP68" i="12" s="1"/>
  <c r="AQ68" i="12" s="1"/>
  <c r="AN69" i="12"/>
  <c r="AP69" i="12" s="1"/>
  <c r="AQ69" i="12" s="1"/>
  <c r="AN70" i="12"/>
  <c r="AP70" i="12" s="1"/>
  <c r="AQ70" i="12" s="1"/>
  <c r="AN71" i="12"/>
  <c r="AP71" i="12" s="1"/>
  <c r="AQ71" i="12" s="1"/>
  <c r="AN72" i="12"/>
  <c r="AP72" i="12" s="1"/>
  <c r="AQ72" i="12" s="1"/>
  <c r="AN73" i="12"/>
  <c r="AP73" i="12" s="1"/>
  <c r="AQ73" i="12" s="1"/>
  <c r="AN74" i="12"/>
  <c r="AP74" i="12" s="1"/>
  <c r="AQ74" i="12" s="1"/>
  <c r="BB74" i="12" s="1"/>
  <c r="AN75" i="12"/>
  <c r="AP75" i="12" s="1"/>
  <c r="AN76" i="12"/>
  <c r="AP76" i="12" s="1"/>
  <c r="AQ76" i="12" s="1"/>
  <c r="AN77" i="12"/>
  <c r="AP77" i="12" s="1"/>
  <c r="AQ77" i="12" s="1"/>
  <c r="AN78" i="12"/>
  <c r="AP78" i="12" s="1"/>
  <c r="AQ78" i="12" s="1"/>
  <c r="AN79" i="12"/>
  <c r="AP79" i="12" s="1"/>
  <c r="AQ79" i="12" s="1"/>
  <c r="AN80" i="12"/>
  <c r="AP80" i="12" s="1"/>
  <c r="AQ80" i="12" s="1"/>
  <c r="AN81" i="12"/>
  <c r="AP81" i="12" s="1"/>
  <c r="AQ81" i="12" s="1"/>
  <c r="AN82" i="12"/>
  <c r="AP82" i="12" s="1"/>
  <c r="AQ82" i="12" s="1"/>
  <c r="AN83" i="12"/>
  <c r="AP83" i="12" s="1"/>
  <c r="AQ83" i="12" s="1"/>
  <c r="AN84" i="12"/>
  <c r="AP84" i="12" s="1"/>
  <c r="AQ84" i="12" s="1"/>
  <c r="AN85" i="12"/>
  <c r="AP85" i="12" s="1"/>
  <c r="AQ85" i="12" s="1"/>
  <c r="AN86" i="12"/>
  <c r="AP86" i="12" s="1"/>
  <c r="AQ86" i="12" s="1"/>
  <c r="AN87" i="12"/>
  <c r="AP87" i="12" s="1"/>
  <c r="AQ87" i="12" s="1"/>
  <c r="AN88" i="12"/>
  <c r="AP88" i="12" s="1"/>
  <c r="AQ88" i="12" s="1"/>
  <c r="D6" i="12"/>
  <c r="D7" i="12"/>
  <c r="D9" i="12"/>
  <c r="G9" i="12" s="1"/>
  <c r="D10" i="12"/>
  <c r="G10" i="12" s="1"/>
  <c r="D11" i="12"/>
  <c r="G11" i="12" s="1"/>
  <c r="D12" i="12"/>
  <c r="D13" i="12"/>
  <c r="D14" i="12"/>
  <c r="D15" i="12"/>
  <c r="D16" i="12"/>
  <c r="G16" i="12" s="1"/>
  <c r="G16" i="32" s="1"/>
  <c r="D17" i="12"/>
  <c r="G17" i="12" s="1"/>
  <c r="Q17" i="12" s="1"/>
  <c r="D18" i="12"/>
  <c r="G18" i="12" s="1"/>
  <c r="Q18" i="12" s="1"/>
  <c r="D19" i="12"/>
  <c r="G19" i="12" s="1"/>
  <c r="Q19" i="12" s="1"/>
  <c r="D20" i="12"/>
  <c r="G20" i="12" s="1"/>
  <c r="Q20" i="12" s="1"/>
  <c r="D21" i="12"/>
  <c r="D22" i="12"/>
  <c r="G22" i="12" s="1"/>
  <c r="Q22" i="12" s="1"/>
  <c r="D23" i="12"/>
  <c r="Q23" i="12" s="1"/>
  <c r="D24" i="12"/>
  <c r="Q24" i="12" s="1"/>
  <c r="D25" i="12"/>
  <c r="G25" i="12" s="1"/>
  <c r="Q25" i="12" s="1"/>
  <c r="D26" i="12"/>
  <c r="G26" i="12" s="1"/>
  <c r="Q26" i="12" s="1"/>
  <c r="D27" i="12"/>
  <c r="G27" i="12" s="1"/>
  <c r="Q27" i="12" s="1"/>
  <c r="D28" i="12"/>
  <c r="G28" i="12" s="1"/>
  <c r="Q28" i="12" s="1"/>
  <c r="D29" i="12"/>
  <c r="G29" i="12" s="1"/>
  <c r="Q29" i="12" s="1"/>
  <c r="D30" i="12"/>
  <c r="G30" i="12" s="1"/>
  <c r="Q30" i="12" s="1"/>
  <c r="D31" i="12"/>
  <c r="G31" i="12" s="1"/>
  <c r="Q31" i="12" s="1"/>
  <c r="D32" i="12"/>
  <c r="G32" i="12" s="1"/>
  <c r="Q32" i="12" s="1"/>
  <c r="D33" i="12"/>
  <c r="G33" i="12" s="1"/>
  <c r="Q33" i="12" s="1"/>
  <c r="D34" i="12"/>
  <c r="G34" i="12" s="1"/>
  <c r="Q34" i="12" s="1"/>
  <c r="D35" i="12"/>
  <c r="G35" i="12" s="1"/>
  <c r="Q35" i="12" s="1"/>
  <c r="D36" i="12"/>
  <c r="G36" i="12" s="1"/>
  <c r="Q36" i="12" s="1"/>
  <c r="D37" i="12"/>
  <c r="G37" i="12" s="1"/>
  <c r="Q37" i="12" s="1"/>
  <c r="D38" i="12"/>
  <c r="D49" i="12"/>
  <c r="D50" i="12"/>
  <c r="D51" i="12"/>
  <c r="D52" i="12"/>
  <c r="D53" i="12"/>
  <c r="D54" i="12"/>
  <c r="D55" i="12"/>
  <c r="D56" i="12"/>
  <c r="D57" i="12"/>
  <c r="G57" i="12" s="1"/>
  <c r="Q57" i="12" s="1"/>
  <c r="D58" i="12"/>
  <c r="G58" i="12" s="1"/>
  <c r="Q58" i="12" s="1"/>
  <c r="D59" i="12"/>
  <c r="D87" i="12"/>
  <c r="D88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BB86" i="14" l="1"/>
  <c r="BB98" i="14"/>
  <c r="BA93" i="14"/>
  <c r="AZ93" i="14"/>
  <c r="AY93" i="14"/>
  <c r="AX93" i="14"/>
  <c r="AW93" i="14"/>
  <c r="BB91" i="14"/>
  <c r="BB89" i="14"/>
  <c r="BB94" i="14"/>
  <c r="BB97" i="14"/>
  <c r="BB96" i="36"/>
  <c r="BB95" i="14"/>
  <c r="BB97" i="36"/>
  <c r="BB98" i="36"/>
  <c r="BB99" i="36"/>
  <c r="BB94" i="36"/>
  <c r="BB87" i="36"/>
  <c r="BB90" i="36"/>
  <c r="BB92" i="36"/>
  <c r="BB88" i="36"/>
  <c r="BB91" i="36"/>
  <c r="BB86" i="36"/>
  <c r="AY38" i="36"/>
  <c r="AZ38" i="36"/>
  <c r="AX38" i="36"/>
  <c r="AW38" i="36"/>
  <c r="BA38" i="36"/>
  <c r="BA39" i="36"/>
  <c r="AZ39" i="36"/>
  <c r="AY39" i="36"/>
  <c r="AX39" i="36"/>
  <c r="AW39" i="36"/>
  <c r="AW41" i="36"/>
  <c r="AZ41" i="36"/>
  <c r="AX41" i="36"/>
  <c r="AY41" i="36"/>
  <c r="BA41" i="36"/>
  <c r="BA35" i="36"/>
  <c r="AZ35" i="36"/>
  <c r="AY35" i="36"/>
  <c r="AX35" i="36"/>
  <c r="AW35" i="36"/>
  <c r="BB35" i="36" s="1"/>
  <c r="AZ34" i="36"/>
  <c r="AY34" i="36"/>
  <c r="BA34" i="36"/>
  <c r="AX34" i="36"/>
  <c r="AW34" i="36"/>
  <c r="BA62" i="12"/>
  <c r="AZ62" i="12"/>
  <c r="AY62" i="12"/>
  <c r="AX62" i="12"/>
  <c r="AW62" i="12"/>
  <c r="G7" i="12"/>
  <c r="Q7" i="12" s="1"/>
  <c r="G6" i="12"/>
  <c r="Q6" i="12" s="1"/>
  <c r="BB93" i="36"/>
  <c r="G14" i="12"/>
  <c r="Q14" i="12" s="1"/>
  <c r="G8" i="12"/>
  <c r="Q8" i="12" s="1"/>
  <c r="G15" i="12"/>
  <c r="Q15" i="12" s="1"/>
  <c r="Q13" i="12"/>
  <c r="G12" i="12"/>
  <c r="Q12" i="12" s="1"/>
  <c r="BB41" i="14"/>
  <c r="BB35" i="14"/>
  <c r="BB19" i="14"/>
  <c r="BB39" i="14"/>
  <c r="BB31" i="14"/>
  <c r="BB49" i="14"/>
  <c r="BB11" i="14"/>
  <c r="BB36" i="14"/>
  <c r="D105" i="15"/>
  <c r="BB16" i="36"/>
  <c r="BB38" i="14"/>
  <c r="BB55" i="36"/>
  <c r="G53" i="12"/>
  <c r="Q53" i="12" s="1"/>
  <c r="G52" i="12"/>
  <c r="Q52" i="12" s="1"/>
  <c r="Q10" i="12"/>
  <c r="G56" i="12"/>
  <c r="Q56" i="12" s="1"/>
  <c r="G55" i="12"/>
  <c r="Q55" i="12" s="1"/>
  <c r="Q11" i="12"/>
  <c r="G59" i="12"/>
  <c r="Q59" i="12" s="1"/>
  <c r="G51" i="12"/>
  <c r="Q51" i="12" s="1"/>
  <c r="Q9" i="12"/>
  <c r="G38" i="12"/>
  <c r="Q38" i="12" s="1"/>
  <c r="G50" i="12"/>
  <c r="Q50" i="12" s="1"/>
  <c r="Q16" i="12"/>
  <c r="BB67" i="36"/>
  <c r="BB29" i="36"/>
  <c r="BB20" i="36"/>
  <c r="G54" i="12"/>
  <c r="Q54" i="12" s="1"/>
  <c r="G49" i="12"/>
  <c r="Q49" i="12" s="1"/>
  <c r="BB17" i="14"/>
  <c r="BB42" i="14"/>
  <c r="BB10" i="14"/>
  <c r="BB50" i="14"/>
  <c r="BB12" i="14"/>
  <c r="BB43" i="14"/>
  <c r="BB53" i="14"/>
  <c r="BB13" i="14"/>
  <c r="BB30" i="14"/>
  <c r="BB24" i="14"/>
  <c r="BB40" i="14"/>
  <c r="BB66" i="14"/>
  <c r="BB69" i="36"/>
  <c r="BB44" i="36"/>
  <c r="BB7" i="14"/>
  <c r="BB45" i="14"/>
  <c r="BB44" i="14"/>
  <c r="BB26" i="14"/>
  <c r="BB23" i="14"/>
  <c r="BB16" i="14"/>
  <c r="BB56" i="14"/>
  <c r="BB34" i="14"/>
  <c r="BB8" i="14"/>
  <c r="BB72" i="14"/>
  <c r="BB46" i="14"/>
  <c r="BB47" i="36"/>
  <c r="BB25" i="36"/>
  <c r="BB76" i="14"/>
  <c r="BB36" i="36"/>
  <c r="BB32" i="36"/>
  <c r="BB9" i="14"/>
  <c r="BB20" i="14"/>
  <c r="BB67" i="14"/>
  <c r="BB32" i="14"/>
  <c r="BB25" i="14"/>
  <c r="BB37" i="14"/>
  <c r="BB14" i="14"/>
  <c r="BB27" i="14"/>
  <c r="BB33" i="14"/>
  <c r="BB52" i="14"/>
  <c r="BB21" i="14"/>
  <c r="BB18" i="14"/>
  <c r="BB69" i="14"/>
  <c r="BB47" i="14"/>
  <c r="BB28" i="14"/>
  <c r="BB68" i="14"/>
  <c r="BB54" i="14"/>
  <c r="BB48" i="14"/>
  <c r="BB51" i="14"/>
  <c r="BB54" i="36"/>
  <c r="BB8" i="36"/>
  <c r="BB53" i="36"/>
  <c r="BB40" i="36"/>
  <c r="BB22" i="14"/>
  <c r="BB6" i="14"/>
  <c r="BB15" i="14"/>
  <c r="BB71" i="14"/>
  <c r="BB55" i="14"/>
  <c r="BB29" i="14"/>
  <c r="BB46" i="36"/>
  <c r="BB52" i="36"/>
  <c r="BB50" i="36"/>
  <c r="BB23" i="36"/>
  <c r="BB43" i="36"/>
  <c r="BB72" i="36"/>
  <c r="BB76" i="36"/>
  <c r="BB31" i="36"/>
  <c r="BB6" i="36"/>
  <c r="BB51" i="36"/>
  <c r="BB10" i="36"/>
  <c r="BB66" i="36"/>
  <c r="BB12" i="36"/>
  <c r="BB42" i="36"/>
  <c r="BB7" i="36"/>
  <c r="BB68" i="36"/>
  <c r="BB17" i="36"/>
  <c r="BB33" i="36"/>
  <c r="BB71" i="36"/>
  <c r="BB9" i="36"/>
  <c r="BB24" i="36"/>
  <c r="BB28" i="36"/>
  <c r="BB18" i="36"/>
  <c r="BB19" i="36"/>
  <c r="BB14" i="36"/>
  <c r="BB15" i="36"/>
  <c r="BB48" i="36"/>
  <c r="BB21" i="36"/>
  <c r="BB30" i="36"/>
  <c r="BB45" i="36"/>
  <c r="BB22" i="36"/>
  <c r="BB49" i="36"/>
  <c r="BB37" i="36"/>
  <c r="BB13" i="36"/>
  <c r="BB26" i="36"/>
  <c r="BB27" i="36"/>
  <c r="BB56" i="36"/>
  <c r="BB11" i="36"/>
  <c r="AQ75" i="12"/>
  <c r="AS75" i="12" s="1"/>
  <c r="BC75" i="12"/>
  <c r="BC105" i="12" s="1"/>
  <c r="AS93" i="15"/>
  <c r="AS100" i="12"/>
  <c r="AS103" i="12"/>
  <c r="AS104" i="12"/>
  <c r="AS98" i="12"/>
  <c r="AS102" i="12"/>
  <c r="AS11" i="12"/>
  <c r="AS51" i="12"/>
  <c r="AS71" i="12"/>
  <c r="AS57" i="12"/>
  <c r="AS101" i="12"/>
  <c r="AS46" i="12"/>
  <c r="AS48" i="12"/>
  <c r="AS19" i="12"/>
  <c r="AS54" i="12"/>
  <c r="AS87" i="12"/>
  <c r="AS88" i="12"/>
  <c r="AS58" i="12"/>
  <c r="AS96" i="12"/>
  <c r="AS77" i="12"/>
  <c r="AS63" i="12"/>
  <c r="AS80" i="12"/>
  <c r="AS55" i="12"/>
  <c r="AS15" i="12"/>
  <c r="AS83" i="12"/>
  <c r="AS13" i="12"/>
  <c r="AS68" i="12"/>
  <c r="AS53" i="12"/>
  <c r="AS32" i="12"/>
  <c r="AS25" i="12"/>
  <c r="AS16" i="12"/>
  <c r="AS6" i="12"/>
  <c r="AS82" i="12"/>
  <c r="AS39" i="12"/>
  <c r="AS42" i="12"/>
  <c r="AS79" i="12"/>
  <c r="AS72" i="12"/>
  <c r="AS66" i="12"/>
  <c r="AS7" i="12"/>
  <c r="AS84" i="12"/>
  <c r="AS50" i="12"/>
  <c r="AS34" i="12"/>
  <c r="AS10" i="12"/>
  <c r="AS41" i="12"/>
  <c r="AS56" i="12"/>
  <c r="AS35" i="12"/>
  <c r="AS69" i="12"/>
  <c r="AS44" i="12"/>
  <c r="AS29" i="12"/>
  <c r="AS24" i="12"/>
  <c r="AS52" i="12"/>
  <c r="AS76" i="12"/>
  <c r="AS61" i="12"/>
  <c r="AS85" i="12"/>
  <c r="AS70" i="12"/>
  <c r="AS40" i="12"/>
  <c r="AS30" i="12"/>
  <c r="AS78" i="12"/>
  <c r="AS64" i="12"/>
  <c r="AS59" i="12"/>
  <c r="AS33" i="12"/>
  <c r="AS47" i="12"/>
  <c r="AS36" i="12"/>
  <c r="AS26" i="12"/>
  <c r="AS93" i="12"/>
  <c r="AS17" i="12"/>
  <c r="AS43" i="12"/>
  <c r="AS31" i="12"/>
  <c r="AS18" i="12"/>
  <c r="AS12" i="12"/>
  <c r="AS99" i="12"/>
  <c r="AS92" i="12"/>
  <c r="AS9" i="12"/>
  <c r="AS94" i="12"/>
  <c r="AS8" i="12"/>
  <c r="AS97" i="12"/>
  <c r="AS37" i="12"/>
  <c r="AS27" i="12"/>
  <c r="AS95" i="12"/>
  <c r="AS90" i="12"/>
  <c r="AS21" i="12"/>
  <c r="AS23" i="12"/>
  <c r="AS73" i="12"/>
  <c r="AS91" i="12"/>
  <c r="AS89" i="12"/>
  <c r="AS67" i="12"/>
  <c r="AS45" i="12"/>
  <c r="AS22" i="12"/>
  <c r="AS14" i="12"/>
  <c r="AS86" i="12"/>
  <c r="AS38" i="12"/>
  <c r="AS28" i="12"/>
  <c r="AS20" i="12"/>
  <c r="AS49" i="12"/>
  <c r="AW93" i="15" l="1"/>
  <c r="BA93" i="15"/>
  <c r="AZ93" i="15"/>
  <c r="AY93" i="15"/>
  <c r="AX93" i="15"/>
  <c r="BB41" i="36"/>
  <c r="BB38" i="36"/>
  <c r="BB34" i="36"/>
  <c r="AX93" i="12"/>
  <c r="AW93" i="12"/>
  <c r="BA93" i="12"/>
  <c r="AZ93" i="12"/>
  <c r="AY93" i="12"/>
  <c r="AY82" i="12"/>
  <c r="AW82" i="12"/>
  <c r="AX82" i="12"/>
  <c r="BA82" i="12"/>
  <c r="AZ82" i="12"/>
  <c r="AW83" i="12"/>
  <c r="BA83" i="12"/>
  <c r="AY83" i="12"/>
  <c r="AX83" i="12"/>
  <c r="AZ83" i="12"/>
  <c r="BA92" i="12"/>
  <c r="AZ92" i="12"/>
  <c r="AY92" i="12"/>
  <c r="AX92" i="12"/>
  <c r="AW92" i="12"/>
  <c r="BB92" i="12" s="1"/>
  <c r="AZ85" i="12"/>
  <c r="AY85" i="12"/>
  <c r="AX85" i="12"/>
  <c r="AW85" i="12"/>
  <c r="BA85" i="12"/>
  <c r="AX84" i="12"/>
  <c r="BA84" i="12"/>
  <c r="AY84" i="12"/>
  <c r="AW84" i="12"/>
  <c r="AZ84" i="12"/>
  <c r="AX77" i="12"/>
  <c r="AW77" i="12"/>
  <c r="BA77" i="12"/>
  <c r="AZ77" i="12"/>
  <c r="AY77" i="12"/>
  <c r="BA55" i="12"/>
  <c r="AZ55" i="12"/>
  <c r="AY55" i="12"/>
  <c r="AX55" i="12"/>
  <c r="AW55" i="12"/>
  <c r="AX56" i="12"/>
  <c r="BA56" i="12"/>
  <c r="AW56" i="12"/>
  <c r="AZ56" i="12"/>
  <c r="AY56" i="12"/>
  <c r="BA59" i="12"/>
  <c r="AZ59" i="12"/>
  <c r="AY59" i="12"/>
  <c r="AX59" i="12"/>
  <c r="AW59" i="12"/>
  <c r="AY54" i="12"/>
  <c r="AX54" i="12"/>
  <c r="AW54" i="12"/>
  <c r="AZ54" i="12"/>
  <c r="BA54" i="12"/>
  <c r="AW47" i="12"/>
  <c r="AZ47" i="12"/>
  <c r="AX47" i="12"/>
  <c r="AY47" i="12"/>
  <c r="BA47" i="12"/>
  <c r="AW29" i="12"/>
  <c r="AZ29" i="12"/>
  <c r="AY29" i="12"/>
  <c r="AX29" i="12"/>
  <c r="BA29" i="12"/>
  <c r="AW33" i="12"/>
  <c r="AX33" i="12"/>
  <c r="BA33" i="12"/>
  <c r="AY33" i="12"/>
  <c r="AZ33" i="12"/>
  <c r="AZ16" i="12"/>
  <c r="AY16" i="12"/>
  <c r="AX16" i="12"/>
  <c r="AW16" i="12"/>
  <c r="BA16" i="12"/>
  <c r="AY14" i="12"/>
  <c r="AX14" i="12"/>
  <c r="AW14" i="12"/>
  <c r="BA14" i="12"/>
  <c r="AZ14" i="12"/>
  <c r="AX11" i="12"/>
  <c r="AW11" i="12"/>
  <c r="BA11" i="12"/>
  <c r="AZ11" i="12"/>
  <c r="AY11" i="12"/>
  <c r="BA61" i="12"/>
  <c r="AZ61" i="12"/>
  <c r="AY61" i="12"/>
  <c r="AX61" i="12"/>
  <c r="AW61" i="12"/>
  <c r="AY49" i="12"/>
  <c r="BA49" i="12"/>
  <c r="AZ49" i="12"/>
  <c r="AX49" i="12"/>
  <c r="AW49" i="12"/>
  <c r="AZ19" i="12"/>
  <c r="AY19" i="12"/>
  <c r="AX19" i="12"/>
  <c r="BA19" i="12"/>
  <c r="AW19" i="12"/>
  <c r="BA99" i="12"/>
  <c r="AZ99" i="12"/>
  <c r="AY99" i="12"/>
  <c r="AX99" i="12"/>
  <c r="AW99" i="12"/>
  <c r="BA98" i="12"/>
  <c r="AZ98" i="12"/>
  <c r="AX98" i="12"/>
  <c r="AW98" i="12"/>
  <c r="AY98" i="12"/>
  <c r="AY97" i="12"/>
  <c r="AX97" i="12"/>
  <c r="AW97" i="12"/>
  <c r="BA97" i="12"/>
  <c r="AZ97" i="12"/>
  <c r="AW96" i="12"/>
  <c r="BA96" i="12"/>
  <c r="AZ96" i="12"/>
  <c r="AY96" i="12"/>
  <c r="AX96" i="12"/>
  <c r="AZ95" i="12"/>
  <c r="AX95" i="12"/>
  <c r="AW95" i="12"/>
  <c r="AY95" i="12"/>
  <c r="BA95" i="12"/>
  <c r="BA94" i="12"/>
  <c r="AZ94" i="12"/>
  <c r="AX94" i="12"/>
  <c r="AW94" i="12"/>
  <c r="AY94" i="12"/>
  <c r="AX90" i="12"/>
  <c r="AZ90" i="12"/>
  <c r="AY90" i="12"/>
  <c r="AW90" i="12"/>
  <c r="BB90" i="12" s="1"/>
  <c r="BA90" i="12"/>
  <c r="BA89" i="12"/>
  <c r="AX89" i="12"/>
  <c r="AZ89" i="12"/>
  <c r="AY89" i="12"/>
  <c r="AW89" i="12"/>
  <c r="AX88" i="12"/>
  <c r="BA88" i="12"/>
  <c r="AY88" i="12"/>
  <c r="AW88" i="12"/>
  <c r="BB88" i="12" s="1"/>
  <c r="AZ88" i="12"/>
  <c r="AZ87" i="12"/>
  <c r="AY87" i="12"/>
  <c r="AX87" i="12"/>
  <c r="BA87" i="12"/>
  <c r="AW87" i="12"/>
  <c r="BB87" i="12" s="1"/>
  <c r="AX86" i="12"/>
  <c r="AZ86" i="12"/>
  <c r="AY86" i="12"/>
  <c r="AW86" i="12"/>
  <c r="BA86" i="12"/>
  <c r="AX73" i="12"/>
  <c r="AW73" i="12"/>
  <c r="BA73" i="12"/>
  <c r="AZ73" i="12"/>
  <c r="AY73" i="12"/>
  <c r="BA72" i="12"/>
  <c r="AZ72" i="12"/>
  <c r="AX72" i="12"/>
  <c r="AW72" i="12"/>
  <c r="AY72" i="12"/>
  <c r="AX52" i="12"/>
  <c r="AW52" i="12"/>
  <c r="BA52" i="12"/>
  <c r="AZ52" i="12"/>
  <c r="AY52" i="12"/>
  <c r="BA41" i="12"/>
  <c r="AZ41" i="12"/>
  <c r="AY41" i="12"/>
  <c r="AX41" i="12"/>
  <c r="AW41" i="12"/>
  <c r="BA40" i="12"/>
  <c r="AZ40" i="12"/>
  <c r="AY40" i="12"/>
  <c r="AX40" i="12"/>
  <c r="AW40" i="12"/>
  <c r="AY28" i="12"/>
  <c r="AX28" i="12"/>
  <c r="AW28" i="12"/>
  <c r="BA28" i="12"/>
  <c r="AZ28" i="12"/>
  <c r="AZ26" i="12"/>
  <c r="AX26" i="12"/>
  <c r="AY26" i="12"/>
  <c r="AW26" i="12"/>
  <c r="BA26" i="12"/>
  <c r="AX25" i="12"/>
  <c r="BA25" i="12"/>
  <c r="AW25" i="12"/>
  <c r="AZ25" i="12"/>
  <c r="AY25" i="12"/>
  <c r="AX22" i="12"/>
  <c r="BA22" i="12"/>
  <c r="AY22" i="12"/>
  <c r="AW22" i="12"/>
  <c r="AZ22" i="12"/>
  <c r="AZ21" i="12"/>
  <c r="AX21" i="12"/>
  <c r="AW21" i="12"/>
  <c r="BA21" i="12"/>
  <c r="AY21" i="12"/>
  <c r="BA17" i="12"/>
  <c r="AY17" i="12"/>
  <c r="AX17" i="12"/>
  <c r="AW17" i="12"/>
  <c r="AZ17" i="12"/>
  <c r="AW7" i="12"/>
  <c r="BA7" i="12"/>
  <c r="AZ7" i="12"/>
  <c r="AY7" i="12"/>
  <c r="AX7" i="12"/>
  <c r="AX13" i="12"/>
  <c r="AW13" i="12"/>
  <c r="BA13" i="12"/>
  <c r="AY13" i="12"/>
  <c r="AZ13" i="12"/>
  <c r="BA91" i="12"/>
  <c r="AW91" i="12"/>
  <c r="AZ91" i="12"/>
  <c r="AY91" i="12"/>
  <c r="AX91" i="12"/>
  <c r="BA15" i="12"/>
  <c r="AZ15" i="12"/>
  <c r="AX15" i="12"/>
  <c r="AY15" i="12"/>
  <c r="AW15" i="12"/>
  <c r="AX12" i="12"/>
  <c r="AW12" i="12"/>
  <c r="BA12" i="12"/>
  <c r="AZ12" i="12"/>
  <c r="AY12" i="12"/>
  <c r="AW9" i="12"/>
  <c r="BA9" i="12"/>
  <c r="AZ9" i="12"/>
  <c r="AY9" i="12"/>
  <c r="AX9" i="12"/>
  <c r="BA8" i="12"/>
  <c r="AZ8" i="12"/>
  <c r="AY8" i="12"/>
  <c r="AX8" i="12"/>
  <c r="AW8" i="12"/>
  <c r="AY6" i="12"/>
  <c r="AX6" i="12"/>
  <c r="AW6" i="12"/>
  <c r="BA6" i="12"/>
  <c r="AZ6" i="12"/>
  <c r="BA53" i="12"/>
  <c r="AZ53" i="12"/>
  <c r="AY53" i="12"/>
  <c r="AX53" i="12"/>
  <c r="AW53" i="12"/>
  <c r="AY51" i="12"/>
  <c r="AX51" i="12"/>
  <c r="AW51" i="12"/>
  <c r="BA51" i="12"/>
  <c r="AZ51" i="12"/>
  <c r="AX58" i="12"/>
  <c r="BA58" i="12"/>
  <c r="AW58" i="12"/>
  <c r="AZ58" i="12"/>
  <c r="AY58" i="12"/>
  <c r="BA57" i="12"/>
  <c r="AZ57" i="12"/>
  <c r="AY57" i="12"/>
  <c r="AX57" i="12"/>
  <c r="AW57" i="12"/>
  <c r="AY48" i="12"/>
  <c r="BA48" i="12"/>
  <c r="AZ48" i="12"/>
  <c r="AX48" i="12"/>
  <c r="AW48" i="12"/>
  <c r="BA46" i="12"/>
  <c r="AZ46" i="12"/>
  <c r="AY46" i="12"/>
  <c r="AX46" i="12"/>
  <c r="AW46" i="12"/>
  <c r="BA44" i="12"/>
  <c r="AZ44" i="12"/>
  <c r="AY44" i="12"/>
  <c r="AX44" i="12"/>
  <c r="AW44" i="12"/>
  <c r="BA45" i="12"/>
  <c r="AZ45" i="12"/>
  <c r="AY45" i="12"/>
  <c r="AX45" i="12"/>
  <c r="AW45" i="12"/>
  <c r="AZ50" i="12"/>
  <c r="AY50" i="12"/>
  <c r="AX50" i="12"/>
  <c r="AW50" i="12"/>
  <c r="BA50" i="12"/>
  <c r="BA37" i="12"/>
  <c r="AZ37" i="12"/>
  <c r="AY37" i="12"/>
  <c r="AX37" i="12"/>
  <c r="AW37" i="12"/>
  <c r="BA39" i="12"/>
  <c r="AZ39" i="12"/>
  <c r="AY39" i="12"/>
  <c r="AX39" i="12"/>
  <c r="AW39" i="12"/>
  <c r="AY36" i="12"/>
  <c r="AX36" i="12"/>
  <c r="AW36" i="12"/>
  <c r="BA36" i="12"/>
  <c r="AZ36" i="12"/>
  <c r="AY38" i="12"/>
  <c r="AX38" i="12"/>
  <c r="AW38" i="12"/>
  <c r="BA38" i="12"/>
  <c r="AZ38" i="12"/>
  <c r="BA43" i="12"/>
  <c r="AZ43" i="12"/>
  <c r="AY43" i="12"/>
  <c r="AX43" i="12"/>
  <c r="AW43" i="12"/>
  <c r="BA42" i="12"/>
  <c r="AX42" i="12"/>
  <c r="AW42" i="12"/>
  <c r="AZ42" i="12"/>
  <c r="AY42" i="12"/>
  <c r="BA35" i="12"/>
  <c r="AZ35" i="12"/>
  <c r="AY35" i="12"/>
  <c r="AX35" i="12"/>
  <c r="AW35" i="12"/>
  <c r="AZ34" i="12"/>
  <c r="BA34" i="12"/>
  <c r="AY34" i="12"/>
  <c r="AX34" i="12"/>
  <c r="AW34" i="12"/>
  <c r="BA20" i="12"/>
  <c r="AZ20" i="12"/>
  <c r="AY20" i="12"/>
  <c r="AX20" i="12"/>
  <c r="AW20" i="12"/>
  <c r="AZ31" i="12"/>
  <c r="AY31" i="12"/>
  <c r="AX31" i="12"/>
  <c r="AW31" i="12"/>
  <c r="BA31" i="12"/>
  <c r="AX30" i="12"/>
  <c r="AW30" i="12"/>
  <c r="BA30" i="12"/>
  <c r="AZ30" i="12"/>
  <c r="AY30" i="12"/>
  <c r="AY32" i="12"/>
  <c r="AX32" i="12"/>
  <c r="AW32" i="12"/>
  <c r="BA32" i="12"/>
  <c r="AZ32" i="12"/>
  <c r="AX27" i="12"/>
  <c r="AY27" i="12"/>
  <c r="AW27" i="12"/>
  <c r="BA27" i="12"/>
  <c r="AZ27" i="12"/>
  <c r="BA24" i="12"/>
  <c r="AZ24" i="12"/>
  <c r="AY24" i="12"/>
  <c r="AX24" i="12"/>
  <c r="AW24" i="12"/>
  <c r="AY23" i="12"/>
  <c r="AX23" i="12"/>
  <c r="AW23" i="12"/>
  <c r="BA23" i="12"/>
  <c r="AZ23" i="12"/>
  <c r="AY18" i="12"/>
  <c r="AX18" i="12"/>
  <c r="AW18" i="12"/>
  <c r="BA18" i="12"/>
  <c r="AZ18" i="12"/>
  <c r="AY76" i="12"/>
  <c r="AX76" i="12"/>
  <c r="AW76" i="12"/>
  <c r="BA76" i="12"/>
  <c r="AZ76" i="12"/>
  <c r="AX75" i="12"/>
  <c r="BA75" i="12"/>
  <c r="AZ75" i="12"/>
  <c r="AW75" i="12"/>
  <c r="AY75" i="12"/>
  <c r="BA80" i="12"/>
  <c r="AZ80" i="12"/>
  <c r="AY80" i="12"/>
  <c r="AX80" i="12"/>
  <c r="AW80" i="12"/>
  <c r="BA79" i="12"/>
  <c r="AZ79" i="12"/>
  <c r="AY79" i="12"/>
  <c r="AX79" i="12"/>
  <c r="AW79" i="12"/>
  <c r="BA71" i="12"/>
  <c r="AZ71" i="12"/>
  <c r="AX71" i="12"/>
  <c r="AW71" i="12"/>
  <c r="AY71" i="12"/>
  <c r="AY10" i="12"/>
  <c r="AX10" i="12"/>
  <c r="AW10" i="12"/>
  <c r="BA10" i="12"/>
  <c r="AZ10" i="12"/>
  <c r="BA70" i="12"/>
  <c r="AZ70" i="12"/>
  <c r="AX70" i="12"/>
  <c r="AW70" i="12"/>
  <c r="AY70" i="12"/>
  <c r="AZ69" i="12"/>
  <c r="AX69" i="12"/>
  <c r="AW69" i="12"/>
  <c r="BA69" i="12"/>
  <c r="AY69" i="12"/>
  <c r="AX68" i="12"/>
  <c r="AW68" i="12"/>
  <c r="BA68" i="12"/>
  <c r="AZ68" i="12"/>
  <c r="AY68" i="12"/>
  <c r="AW67" i="12"/>
  <c r="BA67" i="12"/>
  <c r="AZ67" i="12"/>
  <c r="AX67" i="12"/>
  <c r="AY67" i="12"/>
  <c r="BA66" i="12"/>
  <c r="AX66" i="12"/>
  <c r="AW66" i="12"/>
  <c r="AZ66" i="12"/>
  <c r="AY66" i="12"/>
  <c r="AX63" i="12"/>
  <c r="AW63" i="12"/>
  <c r="BA63" i="12"/>
  <c r="AY63" i="12"/>
  <c r="AZ63" i="12"/>
  <c r="BB39" i="36"/>
  <c r="BB93" i="14"/>
  <c r="AN6" i="35"/>
  <c r="AP6" i="35" s="1"/>
  <c r="AQ6" i="35" s="1"/>
  <c r="AN7" i="35"/>
  <c r="AP7" i="35" s="1"/>
  <c r="AQ7" i="35" s="1"/>
  <c r="AN8" i="35"/>
  <c r="AP8" i="35" s="1"/>
  <c r="AQ8" i="35" s="1"/>
  <c r="AN9" i="35"/>
  <c r="AP9" i="35" s="1"/>
  <c r="AQ9" i="35" s="1"/>
  <c r="AN10" i="35"/>
  <c r="AP10" i="35" s="1"/>
  <c r="AQ10" i="35" s="1"/>
  <c r="AN11" i="35"/>
  <c r="AP11" i="35" s="1"/>
  <c r="AQ11" i="35" s="1"/>
  <c r="AN12" i="35"/>
  <c r="AP12" i="35" s="1"/>
  <c r="AQ12" i="35" s="1"/>
  <c r="AN13" i="35"/>
  <c r="AP13" i="35" s="1"/>
  <c r="AQ13" i="35" s="1"/>
  <c r="AN14" i="35"/>
  <c r="AP14" i="35" s="1"/>
  <c r="AQ14" i="35" s="1"/>
  <c r="AN15" i="35"/>
  <c r="AP15" i="35" s="1"/>
  <c r="AQ15" i="35" s="1"/>
  <c r="AN16" i="35"/>
  <c r="AP16" i="35" s="1"/>
  <c r="AQ16" i="35" s="1"/>
  <c r="AN17" i="35"/>
  <c r="AP17" i="35" s="1"/>
  <c r="AQ17" i="35" s="1"/>
  <c r="AN18" i="35"/>
  <c r="AP18" i="35" s="1"/>
  <c r="AQ18" i="35" s="1"/>
  <c r="AN19" i="35"/>
  <c r="AP19" i="35" s="1"/>
  <c r="AQ19" i="35" s="1"/>
  <c r="AN20" i="35"/>
  <c r="AP20" i="35" s="1"/>
  <c r="AQ20" i="35" s="1"/>
  <c r="AN21" i="35"/>
  <c r="AP21" i="35" s="1"/>
  <c r="AQ21" i="35" s="1"/>
  <c r="AN22" i="35"/>
  <c r="AP22" i="35" s="1"/>
  <c r="AQ22" i="35" s="1"/>
  <c r="AN23" i="35"/>
  <c r="AP23" i="35" s="1"/>
  <c r="AQ23" i="35" s="1"/>
  <c r="AN24" i="35"/>
  <c r="AP24" i="35" s="1"/>
  <c r="AQ24" i="35" s="1"/>
  <c r="AN25" i="35"/>
  <c r="AP25" i="35" s="1"/>
  <c r="AQ25" i="35" s="1"/>
  <c r="AN26" i="35"/>
  <c r="AP26" i="35" s="1"/>
  <c r="AQ26" i="35" s="1"/>
  <c r="AN27" i="35"/>
  <c r="AP27" i="35" s="1"/>
  <c r="AQ27" i="35" s="1"/>
  <c r="AN28" i="35"/>
  <c r="AP28" i="35" s="1"/>
  <c r="AQ28" i="35" s="1"/>
  <c r="AN29" i="35"/>
  <c r="AP29" i="35" s="1"/>
  <c r="AQ29" i="35" s="1"/>
  <c r="AN30" i="35"/>
  <c r="AP30" i="35" s="1"/>
  <c r="AQ30" i="35" s="1"/>
  <c r="AN31" i="35"/>
  <c r="AP31" i="35" s="1"/>
  <c r="AQ31" i="35" s="1"/>
  <c r="AN32" i="35"/>
  <c r="AP32" i="35" s="1"/>
  <c r="AQ32" i="35" s="1"/>
  <c r="AN33" i="35"/>
  <c r="AP33" i="35" s="1"/>
  <c r="AQ33" i="35" s="1"/>
  <c r="AN34" i="35"/>
  <c r="AP34" i="35" s="1"/>
  <c r="AQ34" i="35" s="1"/>
  <c r="AN35" i="35"/>
  <c r="AP35" i="35" s="1"/>
  <c r="AQ35" i="35" s="1"/>
  <c r="AN36" i="35"/>
  <c r="AP36" i="35" s="1"/>
  <c r="AQ36" i="35" s="1"/>
  <c r="AN37" i="35"/>
  <c r="AP37" i="35" s="1"/>
  <c r="AQ37" i="35" s="1"/>
  <c r="AN38" i="35"/>
  <c r="AP38" i="35" s="1"/>
  <c r="AQ38" i="35" s="1"/>
  <c r="AN39" i="35"/>
  <c r="AP39" i="35" s="1"/>
  <c r="AQ39" i="35" s="1"/>
  <c r="AN40" i="35"/>
  <c r="AP40" i="35" s="1"/>
  <c r="AQ40" i="35" s="1"/>
  <c r="AN41" i="35"/>
  <c r="AP41" i="35" s="1"/>
  <c r="AQ41" i="35" s="1"/>
  <c r="AN42" i="35"/>
  <c r="AP42" i="35" s="1"/>
  <c r="AQ42" i="35" s="1"/>
  <c r="AN43" i="35"/>
  <c r="AP43" i="35" s="1"/>
  <c r="AQ43" i="35" s="1"/>
  <c r="AN44" i="35"/>
  <c r="AP44" i="35" s="1"/>
  <c r="AQ44" i="35" s="1"/>
  <c r="AN45" i="35"/>
  <c r="AP45" i="35" s="1"/>
  <c r="AQ45" i="35" s="1"/>
  <c r="AN46" i="35"/>
  <c r="AP46" i="35" s="1"/>
  <c r="AQ46" i="35" s="1"/>
  <c r="AN47" i="35"/>
  <c r="AP47" i="35" s="1"/>
  <c r="AQ47" i="35" s="1"/>
  <c r="AN48" i="35"/>
  <c r="AP48" i="35" s="1"/>
  <c r="AQ48" i="35" s="1"/>
  <c r="AN49" i="35"/>
  <c r="AP49" i="35" s="1"/>
  <c r="AQ49" i="35" s="1"/>
  <c r="AN50" i="35"/>
  <c r="AP50" i="35" s="1"/>
  <c r="AQ50" i="35" s="1"/>
  <c r="AN51" i="35"/>
  <c r="AP51" i="35" s="1"/>
  <c r="AQ51" i="35" s="1"/>
  <c r="AN52" i="35"/>
  <c r="AP52" i="35" s="1"/>
  <c r="AQ52" i="35" s="1"/>
  <c r="AN53" i="35"/>
  <c r="AP53" i="35" s="1"/>
  <c r="AQ53" i="35" s="1"/>
  <c r="AN54" i="35"/>
  <c r="AP54" i="35" s="1"/>
  <c r="AQ54" i="35" s="1"/>
  <c r="AN55" i="35"/>
  <c r="AP55" i="35" s="1"/>
  <c r="AQ55" i="35" s="1"/>
  <c r="AN56" i="35"/>
  <c r="AP56" i="35" s="1"/>
  <c r="AQ56" i="35" s="1"/>
  <c r="AN57" i="35"/>
  <c r="AP57" i="35" s="1"/>
  <c r="AQ57" i="35" s="1"/>
  <c r="AN58" i="35"/>
  <c r="AP58" i="35" s="1"/>
  <c r="AQ58" i="35" s="1"/>
  <c r="AN59" i="35"/>
  <c r="AP59" i="35" s="1"/>
  <c r="AQ59" i="35" s="1"/>
  <c r="AN60" i="35"/>
  <c r="AP60" i="35" s="1"/>
  <c r="AQ60" i="35" s="1"/>
  <c r="AN61" i="35"/>
  <c r="AP61" i="35" s="1"/>
  <c r="AQ61" i="35" s="1"/>
  <c r="AN62" i="35"/>
  <c r="AP62" i="35" s="1"/>
  <c r="AQ62" i="35" s="1"/>
  <c r="AN63" i="35"/>
  <c r="AP63" i="35" s="1"/>
  <c r="AQ63" i="35" s="1"/>
  <c r="AN64" i="35"/>
  <c r="AP64" i="35" s="1"/>
  <c r="AQ64" i="35" s="1"/>
  <c r="AN65" i="35"/>
  <c r="AP65" i="35" s="1"/>
  <c r="AQ65" i="35" s="1"/>
  <c r="AN66" i="35"/>
  <c r="AP66" i="35" s="1"/>
  <c r="AQ66" i="35" s="1"/>
  <c r="AN67" i="35"/>
  <c r="AP67" i="35" s="1"/>
  <c r="AQ67" i="35" s="1"/>
  <c r="AN68" i="35"/>
  <c r="AP68" i="35" s="1"/>
  <c r="AQ68" i="35" s="1"/>
  <c r="AN69" i="35"/>
  <c r="AP69" i="35" s="1"/>
  <c r="AQ69" i="35" s="1"/>
  <c r="AN70" i="35"/>
  <c r="AP70" i="35" s="1"/>
  <c r="AQ70" i="35" s="1"/>
  <c r="AN71" i="35"/>
  <c r="AP71" i="35" s="1"/>
  <c r="AQ71" i="35" s="1"/>
  <c r="AN72" i="35"/>
  <c r="AP72" i="35" s="1"/>
  <c r="AQ72" i="35" s="1"/>
  <c r="AN73" i="35"/>
  <c r="AP73" i="35" s="1"/>
  <c r="AQ73" i="35" s="1"/>
  <c r="AN74" i="35"/>
  <c r="AP74" i="35" s="1"/>
  <c r="AQ74" i="35" s="1"/>
  <c r="AN75" i="35"/>
  <c r="AP75" i="35" s="1"/>
  <c r="AN76" i="35"/>
  <c r="AP76" i="35" s="1"/>
  <c r="AQ76" i="35" s="1"/>
  <c r="AN77" i="35"/>
  <c r="AP77" i="35" s="1"/>
  <c r="AQ77" i="35" s="1"/>
  <c r="AN78" i="35"/>
  <c r="AP78" i="35" s="1"/>
  <c r="AQ78" i="35" s="1"/>
  <c r="AN79" i="35"/>
  <c r="AP79" i="35" s="1"/>
  <c r="AQ79" i="35" s="1"/>
  <c r="AN80" i="35"/>
  <c r="AP80" i="35" s="1"/>
  <c r="AQ80" i="35" s="1"/>
  <c r="AN81" i="35"/>
  <c r="AP81" i="35" s="1"/>
  <c r="AQ81" i="35" s="1"/>
  <c r="AN82" i="35"/>
  <c r="AP82" i="35" s="1"/>
  <c r="AQ82" i="35" s="1"/>
  <c r="AN83" i="35"/>
  <c r="AP83" i="35" s="1"/>
  <c r="AQ83" i="35" s="1"/>
  <c r="AN84" i="35"/>
  <c r="AP84" i="35" s="1"/>
  <c r="AQ84" i="35" s="1"/>
  <c r="AN85" i="35"/>
  <c r="AP85" i="35" s="1"/>
  <c r="AQ85" i="35" s="1"/>
  <c r="AN86" i="35"/>
  <c r="AP86" i="35" s="1"/>
  <c r="AQ86" i="35" s="1"/>
  <c r="AN87" i="35"/>
  <c r="AP87" i="35" s="1"/>
  <c r="AQ87" i="35" s="1"/>
  <c r="AN88" i="35"/>
  <c r="AP88" i="35" s="1"/>
  <c r="AQ88" i="35" s="1"/>
  <c r="AN89" i="35"/>
  <c r="AP89" i="35" s="1"/>
  <c r="AQ89" i="35" s="1"/>
  <c r="AN90" i="35"/>
  <c r="AP90" i="35" s="1"/>
  <c r="AQ90" i="35" s="1"/>
  <c r="AN91" i="35"/>
  <c r="AP91" i="35" s="1"/>
  <c r="AQ91" i="35" s="1"/>
  <c r="AN92" i="35"/>
  <c r="AP92" i="35" s="1"/>
  <c r="AQ92" i="35" s="1"/>
  <c r="AN93" i="35"/>
  <c r="AP93" i="35" s="1"/>
  <c r="AQ93" i="35" s="1"/>
  <c r="AN94" i="35"/>
  <c r="AP94" i="35" s="1"/>
  <c r="AQ94" i="35" s="1"/>
  <c r="AN95" i="35"/>
  <c r="AP95" i="35" s="1"/>
  <c r="AQ95" i="35" s="1"/>
  <c r="AN96" i="35"/>
  <c r="AP96" i="35" s="1"/>
  <c r="AQ96" i="35" s="1"/>
  <c r="AN97" i="35"/>
  <c r="AP97" i="35" s="1"/>
  <c r="AQ97" i="35" s="1"/>
  <c r="AN98" i="35"/>
  <c r="AP98" i="35" s="1"/>
  <c r="AQ98" i="35" s="1"/>
  <c r="AN99" i="35"/>
  <c r="AP99" i="35" s="1"/>
  <c r="AQ99" i="35" s="1"/>
  <c r="AN100" i="35"/>
  <c r="AP100" i="35" s="1"/>
  <c r="AQ100" i="35" s="1"/>
  <c r="AN101" i="35"/>
  <c r="AP101" i="35" s="1"/>
  <c r="AQ101" i="35" s="1"/>
  <c r="AN102" i="35"/>
  <c r="AP102" i="35" s="1"/>
  <c r="AQ102" i="35" s="1"/>
  <c r="AN103" i="35"/>
  <c r="AP103" i="35" s="1"/>
  <c r="AQ103" i="35" s="1"/>
  <c r="AN104" i="35"/>
  <c r="AP104" i="35" s="1"/>
  <c r="AQ104" i="35" s="1"/>
  <c r="D6" i="35"/>
  <c r="D7" i="35"/>
  <c r="G7" i="35" s="1"/>
  <c r="G8" i="35"/>
  <c r="D9" i="35"/>
  <c r="G9" i="35" s="1"/>
  <c r="D10" i="35"/>
  <c r="D11" i="35"/>
  <c r="G11" i="35" s="1"/>
  <c r="D12" i="35"/>
  <c r="G12" i="35" s="1"/>
  <c r="D13" i="35"/>
  <c r="D14" i="35"/>
  <c r="G14" i="35" s="1"/>
  <c r="D15" i="35"/>
  <c r="G15" i="35" s="1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7" i="35"/>
  <c r="D39" i="35"/>
  <c r="D40" i="35"/>
  <c r="D41" i="35"/>
  <c r="D42" i="35"/>
  <c r="D43" i="35"/>
  <c r="D44" i="35"/>
  <c r="D45" i="35"/>
  <c r="D46" i="35"/>
  <c r="D48" i="35"/>
  <c r="D51" i="35"/>
  <c r="D52" i="35"/>
  <c r="D53" i="35"/>
  <c r="D54" i="35"/>
  <c r="D55" i="35"/>
  <c r="D56" i="35"/>
  <c r="D57" i="35"/>
  <c r="D58" i="35"/>
  <c r="D59" i="35"/>
  <c r="G59" i="35" s="1"/>
  <c r="Q59" i="35" s="1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BB95" i="12" l="1"/>
  <c r="BB97" i="12"/>
  <c r="BB99" i="12"/>
  <c r="BB86" i="12"/>
  <c r="BB94" i="12"/>
  <c r="BB96" i="12"/>
  <c r="BB98" i="12"/>
  <c r="BB89" i="12"/>
  <c r="BB91" i="12"/>
  <c r="BB93" i="15"/>
  <c r="BB54" i="12"/>
  <c r="BB31" i="12"/>
  <c r="BB19" i="12"/>
  <c r="BB43" i="12"/>
  <c r="G46" i="35"/>
  <c r="Q10" i="35"/>
  <c r="G45" i="35"/>
  <c r="G51" i="35"/>
  <c r="G54" i="35"/>
  <c r="G53" i="35"/>
  <c r="G44" i="35"/>
  <c r="G56" i="35"/>
  <c r="G52" i="35"/>
  <c r="G47" i="35"/>
  <c r="G43" i="35"/>
  <c r="Q11" i="35"/>
  <c r="G55" i="35"/>
  <c r="G42" i="35"/>
  <c r="BB29" i="12"/>
  <c r="Q9" i="35"/>
  <c r="G48" i="35"/>
  <c r="BB18" i="12"/>
  <c r="BB50" i="12"/>
  <c r="BB76" i="12"/>
  <c r="G41" i="35"/>
  <c r="Q41" i="35" s="1"/>
  <c r="G35" i="35"/>
  <c r="Q35" i="35" s="1"/>
  <c r="G36" i="35"/>
  <c r="G33" i="35"/>
  <c r="Q33" i="35" s="1"/>
  <c r="G31" i="35"/>
  <c r="Q31" i="35" s="1"/>
  <c r="G29" i="35"/>
  <c r="Q29" i="35" s="1"/>
  <c r="G28" i="35"/>
  <c r="Q28" i="35" s="1"/>
  <c r="G22" i="35"/>
  <c r="Q22" i="35" s="1"/>
  <c r="G25" i="35"/>
  <c r="Q25" i="35" s="1"/>
  <c r="G20" i="35"/>
  <c r="Q20" i="35" s="1"/>
  <c r="Q24" i="35"/>
  <c r="G26" i="35"/>
  <c r="Q26" i="35" s="1"/>
  <c r="G19" i="35"/>
  <c r="Q19" i="35" s="1"/>
  <c r="Q18" i="35"/>
  <c r="G23" i="35"/>
  <c r="Q23" i="35" s="1"/>
  <c r="Q14" i="35"/>
  <c r="Q13" i="35"/>
  <c r="Q15" i="35"/>
  <c r="Q6" i="35"/>
  <c r="G58" i="35"/>
  <c r="G57" i="35"/>
  <c r="G40" i="35"/>
  <c r="Q40" i="35" s="1"/>
  <c r="Q39" i="35"/>
  <c r="G37" i="35"/>
  <c r="Q37" i="35" s="1"/>
  <c r="G34" i="35"/>
  <c r="Q34" i="35" s="1"/>
  <c r="G32" i="35"/>
  <c r="Q32" i="35" s="1"/>
  <c r="G30" i="35"/>
  <c r="Q30" i="35" s="1"/>
  <c r="G27" i="35"/>
  <c r="Q27" i="35" s="1"/>
  <c r="G17" i="35"/>
  <c r="Q17" i="35" s="1"/>
  <c r="Q12" i="35"/>
  <c r="Q7" i="35"/>
  <c r="Q8" i="35"/>
  <c r="BB23" i="12"/>
  <c r="BB56" i="12"/>
  <c r="BB24" i="12"/>
  <c r="BB11" i="12"/>
  <c r="BB28" i="12"/>
  <c r="BB52" i="12"/>
  <c r="BB16" i="12"/>
  <c r="BB15" i="12"/>
  <c r="BB30" i="12"/>
  <c r="BB46" i="12"/>
  <c r="BB39" i="12"/>
  <c r="BB68" i="12"/>
  <c r="BB14" i="12"/>
  <c r="BB37" i="12"/>
  <c r="BB42" i="12"/>
  <c r="BB6" i="12"/>
  <c r="BB22" i="12"/>
  <c r="BB8" i="12"/>
  <c r="BB33" i="12"/>
  <c r="BB69" i="12"/>
  <c r="BB41" i="12"/>
  <c r="BB67" i="12"/>
  <c r="BB25" i="12"/>
  <c r="BB48" i="12"/>
  <c r="BB49" i="12"/>
  <c r="BB40" i="12"/>
  <c r="BB20" i="12"/>
  <c r="BB66" i="12"/>
  <c r="BB47" i="12"/>
  <c r="BB9" i="12"/>
  <c r="BB34" i="12"/>
  <c r="BB7" i="12"/>
  <c r="BB45" i="12"/>
  <c r="BB21" i="12"/>
  <c r="BB35" i="12"/>
  <c r="BB17" i="12"/>
  <c r="BB10" i="12"/>
  <c r="BB53" i="12"/>
  <c r="BB72" i="12"/>
  <c r="BB27" i="12"/>
  <c r="BB44" i="12"/>
  <c r="BB13" i="12"/>
  <c r="BB55" i="12"/>
  <c r="BB36" i="12"/>
  <c r="BB51" i="12"/>
  <c r="BB93" i="12"/>
  <c r="BB26" i="12"/>
  <c r="BB38" i="12"/>
  <c r="BB32" i="12"/>
  <c r="BB71" i="12"/>
  <c r="BB12" i="12"/>
  <c r="AQ75" i="35"/>
  <c r="AS75" i="35" s="1"/>
  <c r="AS88" i="35"/>
  <c r="AS102" i="35"/>
  <c r="AS104" i="35"/>
  <c r="AS103" i="35"/>
  <c r="AS11" i="35"/>
  <c r="AS23" i="35"/>
  <c r="AS100" i="35"/>
  <c r="AS97" i="35"/>
  <c r="AS56" i="35"/>
  <c r="AS94" i="35"/>
  <c r="AS38" i="35"/>
  <c r="AS82" i="35"/>
  <c r="AS80" i="35"/>
  <c r="AS101" i="35"/>
  <c r="AS69" i="35"/>
  <c r="AS93" i="35"/>
  <c r="AS29" i="35"/>
  <c r="AS53" i="35"/>
  <c r="AS77" i="35"/>
  <c r="AS95" i="35"/>
  <c r="AS78" i="35"/>
  <c r="AS32" i="35"/>
  <c r="AS59" i="35"/>
  <c r="AS34" i="35"/>
  <c r="AS55" i="35"/>
  <c r="AS35" i="35"/>
  <c r="AS62" i="35"/>
  <c r="AS79" i="35"/>
  <c r="AS92" i="35"/>
  <c r="AS87" i="35"/>
  <c r="AS72" i="35"/>
  <c r="AS91" i="35"/>
  <c r="AS86" i="35"/>
  <c r="AS71" i="35"/>
  <c r="AS37" i="35"/>
  <c r="AS25" i="35"/>
  <c r="AS49" i="35"/>
  <c r="AS21" i="35"/>
  <c r="AS45" i="35"/>
  <c r="AS61" i="35"/>
  <c r="AS57" i="35"/>
  <c r="AS13" i="35"/>
  <c r="AS85" i="35"/>
  <c r="AS73" i="35"/>
  <c r="AS48" i="35"/>
  <c r="AS8" i="35"/>
  <c r="AS54" i="35"/>
  <c r="AS99" i="35"/>
  <c r="AS84" i="35"/>
  <c r="AS16" i="35"/>
  <c r="AS24" i="35"/>
  <c r="AS98" i="35"/>
  <c r="AS83" i="35"/>
  <c r="AS10" i="35"/>
  <c r="AS90" i="35"/>
  <c r="AS68" i="35"/>
  <c r="AS58" i="35"/>
  <c r="AS52" i="35"/>
  <c r="AS89" i="35"/>
  <c r="AS51" i="35"/>
  <c r="AS44" i="35"/>
  <c r="AS31" i="35"/>
  <c r="AS7" i="35"/>
  <c r="AS22" i="35"/>
  <c r="AS50" i="35"/>
  <c r="AS47" i="35"/>
  <c r="AS46" i="35"/>
  <c r="AS40" i="35"/>
  <c r="AS39" i="35"/>
  <c r="AS30" i="35"/>
  <c r="AS28" i="35"/>
  <c r="AS27" i="35"/>
  <c r="AS9" i="35"/>
  <c r="AS15" i="35"/>
  <c r="AS33" i="35"/>
  <c r="AS41" i="35"/>
  <c r="AS70" i="35"/>
  <c r="AS76" i="35"/>
  <c r="AS67" i="35"/>
  <c r="AS66" i="35"/>
  <c r="AS14" i="35"/>
  <c r="AS96" i="35"/>
  <c r="AS42" i="35"/>
  <c r="AS43" i="35"/>
  <c r="AS36" i="35"/>
  <c r="AS12" i="35"/>
  <c r="AS26" i="35"/>
  <c r="AS19" i="35"/>
  <c r="AS20" i="35"/>
  <c r="AS18" i="35"/>
  <c r="AS17" i="35"/>
  <c r="AS6" i="35"/>
  <c r="Q36" i="35" l="1"/>
  <c r="Q43" i="35"/>
  <c r="Q46" i="35"/>
  <c r="Q56" i="35"/>
  <c r="Q44" i="35"/>
  <c r="Q55" i="35"/>
  <c r="Q54" i="35"/>
  <c r="Q45" i="35"/>
  <c r="Q47" i="35"/>
  <c r="Q57" i="35"/>
  <c r="Q48" i="35"/>
  <c r="Q52" i="35"/>
  <c r="Q58" i="35"/>
  <c r="Q42" i="35"/>
  <c r="Q53" i="35"/>
  <c r="Q51" i="35"/>
  <c r="BA17" i="35"/>
  <c r="AZ17" i="35"/>
  <c r="AY17" i="35"/>
  <c r="AW17" i="35"/>
  <c r="AX17" i="35"/>
  <c r="AW33" i="35"/>
  <c r="AZ33" i="35"/>
  <c r="AY33" i="35"/>
  <c r="AX33" i="35"/>
  <c r="BA33" i="35"/>
  <c r="AY89" i="35"/>
  <c r="AX89" i="35"/>
  <c r="AW89" i="35"/>
  <c r="BA89" i="35"/>
  <c r="AZ89" i="35"/>
  <c r="AZ85" i="35"/>
  <c r="AY85" i="35"/>
  <c r="AX85" i="35"/>
  <c r="BA85" i="35"/>
  <c r="AW85" i="35"/>
  <c r="AW38" i="35"/>
  <c r="BA38" i="35"/>
  <c r="AY38" i="35"/>
  <c r="AX38" i="35"/>
  <c r="AZ38" i="35"/>
  <c r="BA96" i="35"/>
  <c r="AY96" i="35"/>
  <c r="AZ96" i="35"/>
  <c r="AX96" i="35"/>
  <c r="AW96" i="35"/>
  <c r="AW15" i="35"/>
  <c r="AZ15" i="35"/>
  <c r="BA15" i="35"/>
  <c r="AY15" i="35"/>
  <c r="AX15" i="35"/>
  <c r="AW47" i="35"/>
  <c r="AX47" i="35"/>
  <c r="AZ47" i="35"/>
  <c r="BA47" i="35"/>
  <c r="AY47" i="35"/>
  <c r="AY16" i="35"/>
  <c r="AX16" i="35"/>
  <c r="AZ16" i="35"/>
  <c r="AW16" i="35"/>
  <c r="BA16" i="35"/>
  <c r="BA13" i="35"/>
  <c r="AW13" i="35"/>
  <c r="AY13" i="35"/>
  <c r="AX13" i="35"/>
  <c r="AZ13" i="35"/>
  <c r="AX71" i="35"/>
  <c r="AW71" i="35"/>
  <c r="BA71" i="35"/>
  <c r="AZ71" i="35"/>
  <c r="AY71" i="35"/>
  <c r="BA35" i="35"/>
  <c r="AZ35" i="35"/>
  <c r="AY35" i="35"/>
  <c r="AW35" i="35"/>
  <c r="AX35" i="35"/>
  <c r="AZ53" i="35"/>
  <c r="AY53" i="35"/>
  <c r="AX53" i="35"/>
  <c r="BA53" i="35"/>
  <c r="AW53" i="35"/>
  <c r="AY94" i="35"/>
  <c r="AW94" i="35"/>
  <c r="AX94" i="35"/>
  <c r="BA94" i="35"/>
  <c r="AZ94" i="35"/>
  <c r="AY20" i="35"/>
  <c r="AX20" i="35"/>
  <c r="BA20" i="35"/>
  <c r="AZ20" i="35"/>
  <c r="AW20" i="35"/>
  <c r="BA9" i="35"/>
  <c r="AZ9" i="35"/>
  <c r="AY9" i="35"/>
  <c r="AX9" i="35"/>
  <c r="AW9" i="35"/>
  <c r="AY84" i="35"/>
  <c r="AW84" i="35"/>
  <c r="AX84" i="35"/>
  <c r="BA84" i="35"/>
  <c r="AZ84" i="35"/>
  <c r="BA86" i="35"/>
  <c r="AZ86" i="35"/>
  <c r="AY86" i="35"/>
  <c r="AX86" i="35"/>
  <c r="AW86" i="35"/>
  <c r="AW56" i="35"/>
  <c r="BA56" i="35"/>
  <c r="AZ56" i="35"/>
  <c r="AY56" i="35"/>
  <c r="AX56" i="35"/>
  <c r="AW66" i="35"/>
  <c r="AX66" i="35"/>
  <c r="BA66" i="35"/>
  <c r="AZ66" i="35"/>
  <c r="AY66" i="35"/>
  <c r="BA22" i="35"/>
  <c r="AZ22" i="35"/>
  <c r="AY22" i="35"/>
  <c r="AX22" i="35"/>
  <c r="AW22" i="35"/>
  <c r="AX61" i="35"/>
  <c r="AW61" i="35"/>
  <c r="BA61" i="35"/>
  <c r="AZ61" i="35"/>
  <c r="AY61" i="35"/>
  <c r="AY34" i="35"/>
  <c r="AX34" i="35"/>
  <c r="AW34" i="35"/>
  <c r="BA34" i="35"/>
  <c r="AZ34" i="35"/>
  <c r="AW97" i="35"/>
  <c r="AY97" i="35"/>
  <c r="AX97" i="35"/>
  <c r="AZ97" i="35"/>
  <c r="BA97" i="35"/>
  <c r="AW28" i="35"/>
  <c r="BA28" i="35"/>
  <c r="AY28" i="35"/>
  <c r="AZ28" i="35"/>
  <c r="AX28" i="35"/>
  <c r="BA12" i="35"/>
  <c r="AZ12" i="35"/>
  <c r="AY12" i="35"/>
  <c r="AW12" i="35"/>
  <c r="AX12" i="35"/>
  <c r="BA31" i="35"/>
  <c r="AZ31" i="35"/>
  <c r="AY31" i="35"/>
  <c r="AW31" i="35"/>
  <c r="AX31" i="35"/>
  <c r="BA8" i="35"/>
  <c r="AZ8" i="35"/>
  <c r="AW8" i="35"/>
  <c r="AY8" i="35"/>
  <c r="AX8" i="35"/>
  <c r="BA87" i="35"/>
  <c r="AZ87" i="35"/>
  <c r="AW87" i="35"/>
  <c r="AY87" i="35"/>
  <c r="AX87" i="35"/>
  <c r="AW70" i="35"/>
  <c r="AX70" i="35"/>
  <c r="BA70" i="35"/>
  <c r="AZ70" i="35"/>
  <c r="AY70" i="35"/>
  <c r="AY48" i="35"/>
  <c r="AW48" i="35"/>
  <c r="AX48" i="35"/>
  <c r="BA48" i="35"/>
  <c r="AZ48" i="35"/>
  <c r="AW92" i="35"/>
  <c r="BA92" i="35"/>
  <c r="AZ92" i="35"/>
  <c r="AY92" i="35"/>
  <c r="AX92" i="35"/>
  <c r="AY80" i="35"/>
  <c r="AX80" i="35"/>
  <c r="AW80" i="35"/>
  <c r="AZ80" i="35"/>
  <c r="BA80" i="35"/>
  <c r="AW42" i="35"/>
  <c r="AX42" i="35"/>
  <c r="BA42" i="35"/>
  <c r="AY42" i="35"/>
  <c r="AZ42" i="35"/>
  <c r="BA46" i="35"/>
  <c r="AZ46" i="35"/>
  <c r="AY46" i="35"/>
  <c r="AX46" i="35"/>
  <c r="AW46" i="35"/>
  <c r="AW24" i="35"/>
  <c r="AX24" i="35"/>
  <c r="BA24" i="35"/>
  <c r="AZ24" i="35"/>
  <c r="AY24" i="35"/>
  <c r="AX37" i="35"/>
  <c r="AW37" i="35"/>
  <c r="BA37" i="35"/>
  <c r="AY37" i="35"/>
  <c r="AZ37" i="35"/>
  <c r="AY62" i="35"/>
  <c r="AW62" i="35"/>
  <c r="AX62" i="35"/>
  <c r="AZ62" i="35"/>
  <c r="BA62" i="35"/>
  <c r="BA77" i="35"/>
  <c r="AZ77" i="35"/>
  <c r="AY77" i="35"/>
  <c r="AX77" i="35"/>
  <c r="AW77" i="35"/>
  <c r="AZ18" i="35"/>
  <c r="BA18" i="35"/>
  <c r="AY18" i="35"/>
  <c r="AX18" i="35"/>
  <c r="AW18" i="35"/>
  <c r="AY52" i="35"/>
  <c r="AW52" i="35"/>
  <c r="AX52" i="35"/>
  <c r="BA52" i="35"/>
  <c r="AZ52" i="35"/>
  <c r="AY14" i="35"/>
  <c r="AX14" i="35"/>
  <c r="AW14" i="35"/>
  <c r="BA14" i="35"/>
  <c r="AZ14" i="35"/>
  <c r="BA50" i="35"/>
  <c r="AX50" i="35"/>
  <c r="AZ50" i="35"/>
  <c r="AY50" i="35"/>
  <c r="AW50" i="35"/>
  <c r="BA58" i="35"/>
  <c r="AY58" i="35"/>
  <c r="AZ58" i="35"/>
  <c r="AX58" i="35"/>
  <c r="AW58" i="35"/>
  <c r="AY57" i="35"/>
  <c r="AX57" i="35"/>
  <c r="AW57" i="35"/>
  <c r="AZ57" i="35"/>
  <c r="BA57" i="35"/>
  <c r="BA55" i="35"/>
  <c r="AW55" i="35"/>
  <c r="AY55" i="35"/>
  <c r="AX55" i="35"/>
  <c r="AZ55" i="35"/>
  <c r="AX29" i="35"/>
  <c r="AW29" i="35"/>
  <c r="BA29" i="35"/>
  <c r="AZ29" i="35"/>
  <c r="AY29" i="35"/>
  <c r="AW88" i="35"/>
  <c r="BA88" i="35"/>
  <c r="AZ88" i="35"/>
  <c r="AY88" i="35"/>
  <c r="AX88" i="35"/>
  <c r="AW19" i="35"/>
  <c r="AY19" i="35"/>
  <c r="AX19" i="35"/>
  <c r="AZ19" i="35"/>
  <c r="BA19" i="35"/>
  <c r="AZ27" i="35"/>
  <c r="AY27" i="35"/>
  <c r="AX27" i="35"/>
  <c r="AW27" i="35"/>
  <c r="BA27" i="35"/>
  <c r="BA68" i="35"/>
  <c r="AW68" i="35"/>
  <c r="AZ68" i="35"/>
  <c r="AX68" i="35"/>
  <c r="AY68" i="35"/>
  <c r="BA99" i="35"/>
  <c r="AZ99" i="35"/>
  <c r="AY99" i="35"/>
  <c r="AX99" i="35"/>
  <c r="AW99" i="35"/>
  <c r="BA91" i="35"/>
  <c r="AZ91" i="35"/>
  <c r="AX91" i="35"/>
  <c r="AW91" i="35"/>
  <c r="AY91" i="35"/>
  <c r="AX93" i="35"/>
  <c r="AW93" i="35"/>
  <c r="AZ93" i="35"/>
  <c r="AY93" i="35"/>
  <c r="BA93" i="35"/>
  <c r="AY75" i="35"/>
  <c r="AX75" i="35"/>
  <c r="AW75" i="35"/>
  <c r="AZ75" i="35"/>
  <c r="BA75" i="35"/>
  <c r="BA26" i="35"/>
  <c r="AZ26" i="35"/>
  <c r="AY26" i="35"/>
  <c r="AW26" i="35"/>
  <c r="AX26" i="35"/>
  <c r="BA67" i="35"/>
  <c r="AZ67" i="35"/>
  <c r="AW67" i="35"/>
  <c r="AX67" i="35"/>
  <c r="AY67" i="35"/>
  <c r="AY7" i="35"/>
  <c r="AX7" i="35"/>
  <c r="BA7" i="35"/>
  <c r="AZ7" i="35"/>
  <c r="AW7" i="35"/>
  <c r="BA90" i="35"/>
  <c r="AZ90" i="35"/>
  <c r="AY90" i="35"/>
  <c r="AX90" i="35"/>
  <c r="AW90" i="35"/>
  <c r="BA54" i="35"/>
  <c r="AY54" i="35"/>
  <c r="AZ54" i="35"/>
  <c r="AX54" i="35"/>
  <c r="AW54" i="35"/>
  <c r="AZ45" i="35"/>
  <c r="BA45" i="35"/>
  <c r="AY45" i="35"/>
  <c r="AX45" i="35"/>
  <c r="AW45" i="35"/>
  <c r="BA72" i="35"/>
  <c r="AZ72" i="35"/>
  <c r="AW72" i="35"/>
  <c r="AX72" i="35"/>
  <c r="AY72" i="35"/>
  <c r="BA59" i="35"/>
  <c r="AW59" i="35"/>
  <c r="AZ59" i="35"/>
  <c r="AX59" i="35"/>
  <c r="AY59" i="35"/>
  <c r="AX69" i="35"/>
  <c r="AW69" i="35"/>
  <c r="BA69" i="35"/>
  <c r="AZ69" i="35"/>
  <c r="AY69" i="35"/>
  <c r="BA76" i="35"/>
  <c r="AZ76" i="35"/>
  <c r="AY76" i="35"/>
  <c r="AW76" i="35"/>
  <c r="AX76" i="35"/>
  <c r="AY30" i="35"/>
  <c r="AX30" i="35"/>
  <c r="BA30" i="35"/>
  <c r="AW30" i="35"/>
  <c r="AZ30" i="35"/>
  <c r="AW10" i="35"/>
  <c r="BA10" i="35"/>
  <c r="AY10" i="35"/>
  <c r="AX10" i="35"/>
  <c r="AZ10" i="35"/>
  <c r="AZ21" i="35"/>
  <c r="AY21" i="35"/>
  <c r="BA21" i="35"/>
  <c r="AX21" i="35"/>
  <c r="AW21" i="35"/>
  <c r="AY32" i="35"/>
  <c r="AW32" i="35"/>
  <c r="AX32" i="35"/>
  <c r="AZ32" i="35"/>
  <c r="BA32" i="35"/>
  <c r="BA23" i="35"/>
  <c r="AY23" i="35"/>
  <c r="AZ23" i="35"/>
  <c r="AX23" i="35"/>
  <c r="AW23" i="35"/>
  <c r="BA36" i="35"/>
  <c r="AZ36" i="35"/>
  <c r="AY36" i="35"/>
  <c r="AX36" i="35"/>
  <c r="AW36" i="35"/>
  <c r="AY39" i="35"/>
  <c r="AX39" i="35"/>
  <c r="BA39" i="35"/>
  <c r="AZ39" i="35"/>
  <c r="AW39" i="35"/>
  <c r="BA44" i="35"/>
  <c r="AZ44" i="35"/>
  <c r="AX44" i="35"/>
  <c r="AW44" i="35"/>
  <c r="AY44" i="35"/>
  <c r="AW83" i="35"/>
  <c r="BA83" i="35"/>
  <c r="AX83" i="35"/>
  <c r="AZ83" i="35"/>
  <c r="AY83" i="35"/>
  <c r="BA49" i="35"/>
  <c r="AZ49" i="35"/>
  <c r="AY49" i="35"/>
  <c r="AW49" i="35"/>
  <c r="AX49" i="35"/>
  <c r="BA78" i="35"/>
  <c r="AY78" i="35"/>
  <c r="AX78" i="35"/>
  <c r="AW78" i="35"/>
  <c r="AZ78" i="35"/>
  <c r="AY11" i="35"/>
  <c r="AX11" i="35"/>
  <c r="AZ11" i="35"/>
  <c r="AW11" i="35"/>
  <c r="BA11" i="35"/>
  <c r="AW6" i="35"/>
  <c r="AY6" i="35"/>
  <c r="AX6" i="35"/>
  <c r="BA6" i="35"/>
  <c r="AZ6" i="35"/>
  <c r="AY43" i="35"/>
  <c r="AX43" i="35"/>
  <c r="BA43" i="35"/>
  <c r="AZ43" i="35"/>
  <c r="AW43" i="35"/>
  <c r="BA41" i="35"/>
  <c r="AZ41" i="35"/>
  <c r="AY41" i="35"/>
  <c r="AX41" i="35"/>
  <c r="AW41" i="35"/>
  <c r="BA40" i="35"/>
  <c r="AZ40" i="35"/>
  <c r="AY40" i="35"/>
  <c r="AW40" i="35"/>
  <c r="AX40" i="35"/>
  <c r="AW51" i="35"/>
  <c r="AX51" i="35"/>
  <c r="AY51" i="35"/>
  <c r="BA51" i="35"/>
  <c r="AZ51" i="35"/>
  <c r="AY98" i="35"/>
  <c r="AW98" i="35"/>
  <c r="AX98" i="35"/>
  <c r="BA98" i="35"/>
  <c r="AZ98" i="35"/>
  <c r="BA73" i="35"/>
  <c r="AX73" i="35"/>
  <c r="AW73" i="35"/>
  <c r="AZ73" i="35"/>
  <c r="AY73" i="35"/>
  <c r="AY25" i="35"/>
  <c r="AX25" i="35"/>
  <c r="BA25" i="35"/>
  <c r="AZ25" i="35"/>
  <c r="AW25" i="35"/>
  <c r="AW79" i="35"/>
  <c r="AZ79" i="35"/>
  <c r="BA79" i="35"/>
  <c r="AY79" i="35"/>
  <c r="AX79" i="35"/>
  <c r="BA95" i="35"/>
  <c r="AY95" i="35"/>
  <c r="AZ95" i="35"/>
  <c r="AX95" i="35"/>
  <c r="AW95" i="35"/>
  <c r="BA82" i="35"/>
  <c r="AW82" i="35"/>
  <c r="AZ82" i="35"/>
  <c r="AY82" i="35"/>
  <c r="AX82" i="35"/>
  <c r="AN6" i="10"/>
  <c r="AP6" i="10" s="1"/>
  <c r="AQ6" i="10" s="1"/>
  <c r="AN7" i="10"/>
  <c r="AP7" i="10" s="1"/>
  <c r="AQ7" i="10" s="1"/>
  <c r="AN8" i="10"/>
  <c r="AP8" i="10" s="1"/>
  <c r="AQ8" i="10" s="1"/>
  <c r="AN9" i="10"/>
  <c r="AP9" i="10" s="1"/>
  <c r="AQ9" i="10" s="1"/>
  <c r="AN10" i="10"/>
  <c r="AP10" i="10" s="1"/>
  <c r="AQ10" i="10" s="1"/>
  <c r="AN11" i="10"/>
  <c r="AP11" i="10" s="1"/>
  <c r="AQ11" i="10" s="1"/>
  <c r="AN12" i="10"/>
  <c r="AP12" i="10" s="1"/>
  <c r="AQ12" i="10" s="1"/>
  <c r="AN13" i="10"/>
  <c r="AP13" i="10" s="1"/>
  <c r="AQ13" i="10" s="1"/>
  <c r="AN14" i="10"/>
  <c r="AP14" i="10" s="1"/>
  <c r="AQ14" i="10" s="1"/>
  <c r="AN15" i="10"/>
  <c r="AP15" i="10" s="1"/>
  <c r="AQ15" i="10" s="1"/>
  <c r="AN16" i="10"/>
  <c r="AP16" i="10" s="1"/>
  <c r="AQ16" i="10" s="1"/>
  <c r="AN17" i="10"/>
  <c r="AP17" i="10" s="1"/>
  <c r="AQ17" i="10" s="1"/>
  <c r="AN18" i="10"/>
  <c r="AP18" i="10" s="1"/>
  <c r="AQ18" i="10" s="1"/>
  <c r="AN19" i="10"/>
  <c r="AP19" i="10" s="1"/>
  <c r="AQ19" i="10" s="1"/>
  <c r="AN20" i="10"/>
  <c r="AP20" i="10" s="1"/>
  <c r="AQ20" i="10" s="1"/>
  <c r="AN21" i="10"/>
  <c r="AP21" i="10" s="1"/>
  <c r="AQ21" i="10" s="1"/>
  <c r="AN22" i="10"/>
  <c r="AP22" i="10" s="1"/>
  <c r="AQ22" i="10" s="1"/>
  <c r="AN23" i="10"/>
  <c r="AP23" i="10" s="1"/>
  <c r="AQ23" i="10" s="1"/>
  <c r="AN24" i="10"/>
  <c r="AP24" i="10" s="1"/>
  <c r="AQ24" i="10" s="1"/>
  <c r="AN25" i="10"/>
  <c r="AP25" i="10" s="1"/>
  <c r="AQ25" i="10" s="1"/>
  <c r="AN26" i="10"/>
  <c r="AP26" i="10" s="1"/>
  <c r="AQ26" i="10" s="1"/>
  <c r="AN27" i="10"/>
  <c r="AP27" i="10" s="1"/>
  <c r="AQ27" i="10" s="1"/>
  <c r="AN28" i="10"/>
  <c r="AP28" i="10" s="1"/>
  <c r="AQ28" i="10" s="1"/>
  <c r="AN29" i="10"/>
  <c r="AP29" i="10" s="1"/>
  <c r="AQ29" i="10" s="1"/>
  <c r="AN30" i="10"/>
  <c r="AP30" i="10" s="1"/>
  <c r="AQ30" i="10" s="1"/>
  <c r="AN31" i="10"/>
  <c r="AP31" i="10" s="1"/>
  <c r="AQ31" i="10" s="1"/>
  <c r="AN32" i="10"/>
  <c r="AP32" i="10" s="1"/>
  <c r="AQ32" i="10" s="1"/>
  <c r="AN33" i="10"/>
  <c r="AP33" i="10" s="1"/>
  <c r="AQ33" i="10" s="1"/>
  <c r="AN34" i="10"/>
  <c r="AP34" i="10" s="1"/>
  <c r="AQ34" i="10" s="1"/>
  <c r="AN35" i="10"/>
  <c r="AP35" i="10" s="1"/>
  <c r="AQ35" i="10" s="1"/>
  <c r="AN36" i="10"/>
  <c r="AP36" i="10" s="1"/>
  <c r="AQ36" i="10" s="1"/>
  <c r="AN37" i="10"/>
  <c r="AP37" i="10" s="1"/>
  <c r="AQ37" i="10" s="1"/>
  <c r="AN38" i="10"/>
  <c r="AP38" i="10" s="1"/>
  <c r="AQ38" i="10" s="1"/>
  <c r="AN39" i="10"/>
  <c r="AP39" i="10" s="1"/>
  <c r="AQ39" i="10" s="1"/>
  <c r="AN40" i="10"/>
  <c r="AP40" i="10" s="1"/>
  <c r="AQ40" i="10" s="1"/>
  <c r="AN41" i="10"/>
  <c r="AP41" i="10" s="1"/>
  <c r="AQ41" i="10" s="1"/>
  <c r="AN42" i="10"/>
  <c r="AP42" i="10" s="1"/>
  <c r="AQ42" i="10" s="1"/>
  <c r="AN43" i="10"/>
  <c r="AP43" i="10" s="1"/>
  <c r="AQ43" i="10" s="1"/>
  <c r="AN44" i="10"/>
  <c r="AP44" i="10" s="1"/>
  <c r="AQ44" i="10" s="1"/>
  <c r="AN45" i="10"/>
  <c r="AP45" i="10" s="1"/>
  <c r="AQ45" i="10" s="1"/>
  <c r="AN46" i="10"/>
  <c r="AP46" i="10" s="1"/>
  <c r="AQ46" i="10" s="1"/>
  <c r="AN47" i="10"/>
  <c r="AP47" i="10" s="1"/>
  <c r="AQ47" i="10" s="1"/>
  <c r="AN48" i="10"/>
  <c r="AP48" i="10" s="1"/>
  <c r="AQ48" i="10" s="1"/>
  <c r="AN49" i="10"/>
  <c r="AP49" i="10" s="1"/>
  <c r="AQ49" i="10" s="1"/>
  <c r="AN50" i="10"/>
  <c r="AP50" i="10" s="1"/>
  <c r="AQ50" i="10" s="1"/>
  <c r="AP51" i="10"/>
  <c r="AQ51" i="10" s="1"/>
  <c r="AP52" i="10"/>
  <c r="AQ52" i="10" s="1"/>
  <c r="AP53" i="10"/>
  <c r="AQ53" i="10" s="1"/>
  <c r="AN54" i="10"/>
  <c r="AP54" i="10" s="1"/>
  <c r="AQ54" i="10" s="1"/>
  <c r="AN55" i="10"/>
  <c r="AP55" i="10" s="1"/>
  <c r="AQ55" i="10" s="1"/>
  <c r="AN56" i="10"/>
  <c r="AP56" i="10" s="1"/>
  <c r="AQ56" i="10" s="1"/>
  <c r="AN57" i="10"/>
  <c r="AP57" i="10" s="1"/>
  <c r="AQ57" i="10" s="1"/>
  <c r="AN58" i="10"/>
  <c r="AP58" i="10" s="1"/>
  <c r="AQ58" i="10" s="1"/>
  <c r="AN59" i="10"/>
  <c r="AP59" i="10" s="1"/>
  <c r="AQ59" i="10" s="1"/>
  <c r="AN60" i="10"/>
  <c r="AP60" i="10" s="1"/>
  <c r="AQ60" i="10" s="1"/>
  <c r="AN61" i="10"/>
  <c r="AP61" i="10" s="1"/>
  <c r="AQ61" i="10" s="1"/>
  <c r="AN62" i="10"/>
  <c r="AP62" i="10" s="1"/>
  <c r="AQ62" i="10" s="1"/>
  <c r="AS62" i="10" s="1"/>
  <c r="AN63" i="10"/>
  <c r="AP63" i="10" s="1"/>
  <c r="AQ63" i="10" s="1"/>
  <c r="AN64" i="10"/>
  <c r="AP64" i="10" s="1"/>
  <c r="AQ64" i="10" s="1"/>
  <c r="AN65" i="10"/>
  <c r="AP65" i="10" s="1"/>
  <c r="AQ65" i="10" s="1"/>
  <c r="AN66" i="10"/>
  <c r="AP66" i="10" s="1"/>
  <c r="AQ66" i="10" s="1"/>
  <c r="AN67" i="10"/>
  <c r="AP67" i="10" s="1"/>
  <c r="AQ67" i="10" s="1"/>
  <c r="AN68" i="10"/>
  <c r="AP68" i="10" s="1"/>
  <c r="AQ68" i="10" s="1"/>
  <c r="AN69" i="10"/>
  <c r="AP69" i="10" s="1"/>
  <c r="AQ69" i="10" s="1"/>
  <c r="AN70" i="10"/>
  <c r="AP70" i="10" s="1"/>
  <c r="AQ70" i="10" s="1"/>
  <c r="AN71" i="10"/>
  <c r="AP71" i="10" s="1"/>
  <c r="AQ71" i="10" s="1"/>
  <c r="AN72" i="10"/>
  <c r="AP72" i="10" s="1"/>
  <c r="AQ72" i="10" s="1"/>
  <c r="AN73" i="10"/>
  <c r="AP73" i="10" s="1"/>
  <c r="AQ73" i="10" s="1"/>
  <c r="AN74" i="10"/>
  <c r="AP74" i="10" s="1"/>
  <c r="AQ74" i="10" s="1"/>
  <c r="AN75" i="10"/>
  <c r="AP75" i="10" s="1"/>
  <c r="AN76" i="10"/>
  <c r="AP76" i="10" s="1"/>
  <c r="AQ76" i="10" s="1"/>
  <c r="AN77" i="10"/>
  <c r="AP77" i="10" s="1"/>
  <c r="AQ77" i="10" s="1"/>
  <c r="AN78" i="10"/>
  <c r="AP78" i="10" s="1"/>
  <c r="AQ78" i="10" s="1"/>
  <c r="AN79" i="10"/>
  <c r="AP79" i="10" s="1"/>
  <c r="AQ79" i="10" s="1"/>
  <c r="AN80" i="10"/>
  <c r="AP80" i="10" s="1"/>
  <c r="AQ80" i="10" s="1"/>
  <c r="AN81" i="10"/>
  <c r="AP81" i="10" s="1"/>
  <c r="AQ81" i="10" s="1"/>
  <c r="AN82" i="10"/>
  <c r="AP82" i="10" s="1"/>
  <c r="AQ82" i="10" s="1"/>
  <c r="AN83" i="10"/>
  <c r="AP83" i="10" s="1"/>
  <c r="AQ83" i="10" s="1"/>
  <c r="AN84" i="10"/>
  <c r="AP84" i="10" s="1"/>
  <c r="AQ84" i="10" s="1"/>
  <c r="AN85" i="10"/>
  <c r="AP85" i="10" s="1"/>
  <c r="AQ85" i="10" s="1"/>
  <c r="AN86" i="10"/>
  <c r="AP86" i="10" s="1"/>
  <c r="AQ86" i="10" s="1"/>
  <c r="AN87" i="10"/>
  <c r="AP87" i="10" s="1"/>
  <c r="AQ87" i="10" s="1"/>
  <c r="AN88" i="10"/>
  <c r="AP88" i="10" s="1"/>
  <c r="AQ88" i="10" s="1"/>
  <c r="AN89" i="10"/>
  <c r="AP89" i="10" s="1"/>
  <c r="AQ89" i="10" s="1"/>
  <c r="AN90" i="10"/>
  <c r="AP90" i="10" s="1"/>
  <c r="AQ90" i="10" s="1"/>
  <c r="AN91" i="10"/>
  <c r="AP91" i="10" s="1"/>
  <c r="AQ91" i="10" s="1"/>
  <c r="AN92" i="10"/>
  <c r="AP92" i="10" s="1"/>
  <c r="AQ92" i="10" s="1"/>
  <c r="AN93" i="10"/>
  <c r="AP93" i="10" s="1"/>
  <c r="AQ93" i="10" s="1"/>
  <c r="AN94" i="10"/>
  <c r="AP94" i="10" s="1"/>
  <c r="AQ94" i="10" s="1"/>
  <c r="AN95" i="10"/>
  <c r="AP95" i="10" s="1"/>
  <c r="AQ95" i="10" s="1"/>
  <c r="AN96" i="10"/>
  <c r="AP96" i="10" s="1"/>
  <c r="AQ96" i="10" s="1"/>
  <c r="AN97" i="10"/>
  <c r="AP97" i="10" s="1"/>
  <c r="AQ97" i="10" s="1"/>
  <c r="AN98" i="10"/>
  <c r="AP98" i="10" s="1"/>
  <c r="AQ98" i="10" s="1"/>
  <c r="AN99" i="10"/>
  <c r="AP99" i="10" s="1"/>
  <c r="AQ99" i="10" s="1"/>
  <c r="AN100" i="10"/>
  <c r="AP100" i="10" s="1"/>
  <c r="AQ100" i="10" s="1"/>
  <c r="AN101" i="10"/>
  <c r="AP101" i="10" s="1"/>
  <c r="AQ101" i="10" s="1"/>
  <c r="AN102" i="10"/>
  <c r="AP102" i="10" s="1"/>
  <c r="AQ102" i="10" s="1"/>
  <c r="AN103" i="10"/>
  <c r="AP103" i="10" s="1"/>
  <c r="AQ103" i="10" s="1"/>
  <c r="AN104" i="10"/>
  <c r="AP104" i="10" s="1"/>
  <c r="AQ104" i="10" s="1"/>
  <c r="D59" i="10"/>
  <c r="G59" i="10" s="1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A100" i="10"/>
  <c r="B100" i="10"/>
  <c r="D100" i="10" s="1"/>
  <c r="A101" i="10"/>
  <c r="B101" i="10"/>
  <c r="D101" i="10" s="1"/>
  <c r="A102" i="10"/>
  <c r="B102" i="10"/>
  <c r="D102" i="10" s="1"/>
  <c r="A103" i="10"/>
  <c r="B103" i="10"/>
  <c r="D103" i="10" s="1"/>
  <c r="A104" i="10"/>
  <c r="B104" i="10"/>
  <c r="D104" i="10" s="1"/>
  <c r="Q59" i="10" l="1"/>
  <c r="AY62" i="10"/>
  <c r="AX62" i="10"/>
  <c r="AW62" i="10"/>
  <c r="BA62" i="10"/>
  <c r="AZ62" i="10"/>
  <c r="AQ75" i="10"/>
  <c r="AS104" i="10"/>
  <c r="AS103" i="10"/>
  <c r="AS102" i="10"/>
  <c r="AS101" i="10"/>
  <c r="AS57" i="10"/>
  <c r="AS97" i="10"/>
  <c r="AS100" i="10"/>
  <c r="AS67" i="10"/>
  <c r="AS70" i="10"/>
  <c r="AS9" i="10"/>
  <c r="AS99" i="10"/>
  <c r="AS98" i="10"/>
  <c r="AS87" i="10"/>
  <c r="AS79" i="10"/>
  <c r="AS59" i="10"/>
  <c r="AS94" i="10"/>
  <c r="AS50" i="10"/>
  <c r="AS14" i="10"/>
  <c r="AS82" i="10"/>
  <c r="AS37" i="10"/>
  <c r="AS81" i="10"/>
  <c r="AS85" i="10"/>
  <c r="AS61" i="10"/>
  <c r="AS53" i="10"/>
  <c r="AS16" i="10"/>
  <c r="AS12" i="10"/>
  <c r="AS47" i="10"/>
  <c r="AS55" i="10"/>
  <c r="AS58" i="10"/>
  <c r="AS21" i="10"/>
  <c r="AS36" i="10"/>
  <c r="AS32" i="10"/>
  <c r="AS28" i="10"/>
  <c r="AS24" i="10"/>
  <c r="AS83" i="10"/>
  <c r="AS71" i="10"/>
  <c r="AS51" i="10"/>
  <c r="AS10" i="10"/>
  <c r="AS86" i="10"/>
  <c r="AS54" i="10"/>
  <c r="AS29" i="10"/>
  <c r="AS13" i="10"/>
  <c r="AS49" i="10"/>
  <c r="AS88" i="10"/>
  <c r="AS84" i="10"/>
  <c r="AS80" i="10"/>
  <c r="AS68" i="10"/>
  <c r="AS64" i="10"/>
  <c r="AS56" i="10"/>
  <c r="AS52" i="10"/>
  <c r="AS48" i="10"/>
  <c r="AS15" i="10"/>
  <c r="AS11" i="10"/>
  <c r="AS7" i="10"/>
  <c r="AS69" i="10"/>
  <c r="AS63" i="35"/>
  <c r="AS63" i="10"/>
  <c r="AS45" i="10"/>
  <c r="AS35" i="10"/>
  <c r="AS95" i="10"/>
  <c r="AS66" i="10"/>
  <c r="AS43" i="10"/>
  <c r="AS38" i="10"/>
  <c r="AS19" i="10"/>
  <c r="AS89" i="10"/>
  <c r="AS42" i="10"/>
  <c r="AS77" i="10"/>
  <c r="AS6" i="10"/>
  <c r="AS20" i="10"/>
  <c r="AS93" i="10"/>
  <c r="AS92" i="10"/>
  <c r="AS78" i="10"/>
  <c r="AS22" i="10"/>
  <c r="AS17" i="10"/>
  <c r="AS46" i="10"/>
  <c r="AS39" i="10"/>
  <c r="AS40" i="10"/>
  <c r="AS27" i="10"/>
  <c r="AS23" i="10"/>
  <c r="AS90" i="10"/>
  <c r="AS91" i="10"/>
  <c r="AS96" i="10"/>
  <c r="AS30" i="10"/>
  <c r="AS31" i="10"/>
  <c r="AS44" i="10"/>
  <c r="AS41" i="10"/>
  <c r="AS34" i="10"/>
  <c r="AS33" i="10"/>
  <c r="AS26" i="10"/>
  <c r="AS25" i="10"/>
  <c r="AS8" i="10"/>
  <c r="AS76" i="10"/>
  <c r="AS72" i="10"/>
  <c r="AP74" i="9"/>
  <c r="AQ74" i="9" s="1"/>
  <c r="AS74" i="9" s="1"/>
  <c r="AP6" i="9"/>
  <c r="AQ6" i="9" s="1"/>
  <c r="AP7" i="9"/>
  <c r="AQ7" i="9" s="1"/>
  <c r="AP8" i="9"/>
  <c r="AQ8" i="9" s="1"/>
  <c r="AP9" i="9"/>
  <c r="AQ9" i="9" s="1"/>
  <c r="AP10" i="9"/>
  <c r="AQ10" i="9" s="1"/>
  <c r="AS10" i="9" s="1"/>
  <c r="AP11" i="9"/>
  <c r="AQ11" i="9" s="1"/>
  <c r="AP12" i="9"/>
  <c r="AQ12" i="9" s="1"/>
  <c r="AP13" i="9"/>
  <c r="AQ13" i="9" s="1"/>
  <c r="AP14" i="9"/>
  <c r="AQ14" i="9" s="1"/>
  <c r="AP15" i="9"/>
  <c r="AQ15" i="9" s="1"/>
  <c r="AP16" i="9"/>
  <c r="AQ16" i="9" s="1"/>
  <c r="AP17" i="9"/>
  <c r="AQ17" i="9" s="1"/>
  <c r="AP18" i="9"/>
  <c r="AQ18" i="9" s="1"/>
  <c r="AP19" i="9"/>
  <c r="AQ19" i="9" s="1"/>
  <c r="AP20" i="9"/>
  <c r="AQ20" i="9" s="1"/>
  <c r="AP21" i="9"/>
  <c r="AQ21" i="9" s="1"/>
  <c r="AP22" i="9"/>
  <c r="AQ22" i="9" s="1"/>
  <c r="AP23" i="9"/>
  <c r="AQ23" i="9" s="1"/>
  <c r="AP24" i="9"/>
  <c r="AQ24" i="9" s="1"/>
  <c r="AP25" i="9"/>
  <c r="AQ25" i="9" s="1"/>
  <c r="AP26" i="9"/>
  <c r="AQ26" i="9" s="1"/>
  <c r="AP27" i="9"/>
  <c r="AQ27" i="9" s="1"/>
  <c r="AP28" i="9"/>
  <c r="AQ28" i="9" s="1"/>
  <c r="AP29" i="9"/>
  <c r="AQ29" i="9" s="1"/>
  <c r="AP30" i="9"/>
  <c r="AQ30" i="9" s="1"/>
  <c r="AP31" i="9"/>
  <c r="AQ31" i="9" s="1"/>
  <c r="AP32" i="9"/>
  <c r="AQ32" i="9" s="1"/>
  <c r="AP33" i="9"/>
  <c r="AQ33" i="9" s="1"/>
  <c r="AP34" i="9"/>
  <c r="AQ34" i="9" s="1"/>
  <c r="AP35" i="9"/>
  <c r="AQ35" i="9" s="1"/>
  <c r="AP36" i="9"/>
  <c r="AQ36" i="9" s="1"/>
  <c r="AP37" i="9"/>
  <c r="AQ37" i="9" s="1"/>
  <c r="AP38" i="9"/>
  <c r="AQ38" i="9" s="1"/>
  <c r="AP39" i="9"/>
  <c r="AQ39" i="9" s="1"/>
  <c r="AP40" i="9"/>
  <c r="AQ40" i="9" s="1"/>
  <c r="AP41" i="9"/>
  <c r="AQ41" i="9" s="1"/>
  <c r="AP42" i="9"/>
  <c r="AQ42" i="9" s="1"/>
  <c r="AS42" i="9" s="1"/>
  <c r="AP43" i="9"/>
  <c r="AQ43" i="9" s="1"/>
  <c r="AS43" i="9" s="1"/>
  <c r="AP44" i="9"/>
  <c r="AQ44" i="9" s="1"/>
  <c r="AS44" i="9" s="1"/>
  <c r="AP45" i="9"/>
  <c r="AQ45" i="9" s="1"/>
  <c r="AS45" i="9" s="1"/>
  <c r="AP46" i="9"/>
  <c r="AQ46" i="9" s="1"/>
  <c r="AS46" i="9" s="1"/>
  <c r="AP47" i="9"/>
  <c r="AQ47" i="9" s="1"/>
  <c r="AS47" i="9" s="1"/>
  <c r="AP48" i="9"/>
  <c r="AQ48" i="9" s="1"/>
  <c r="AS48" i="9" s="1"/>
  <c r="AP49" i="9"/>
  <c r="AQ49" i="9" s="1"/>
  <c r="AS49" i="9" s="1"/>
  <c r="AP50" i="9"/>
  <c r="AQ50" i="9" s="1"/>
  <c r="AS50" i="9" s="1"/>
  <c r="AP51" i="9"/>
  <c r="AQ51" i="9" s="1"/>
  <c r="AS51" i="9" s="1"/>
  <c r="AP52" i="9"/>
  <c r="AQ52" i="9" s="1"/>
  <c r="AS52" i="9" s="1"/>
  <c r="AP53" i="9"/>
  <c r="AQ53" i="9" s="1"/>
  <c r="AS53" i="9" s="1"/>
  <c r="AP54" i="9"/>
  <c r="AQ54" i="9" s="1"/>
  <c r="AS54" i="9" s="1"/>
  <c r="AP55" i="9"/>
  <c r="AQ55" i="9" s="1"/>
  <c r="AS55" i="9" s="1"/>
  <c r="AP56" i="9"/>
  <c r="AQ56" i="9" s="1"/>
  <c r="AS56" i="9" s="1"/>
  <c r="AP57" i="9"/>
  <c r="AQ57" i="9" s="1"/>
  <c r="AS57" i="9" s="1"/>
  <c r="AP58" i="9"/>
  <c r="AQ58" i="9" s="1"/>
  <c r="AS58" i="9" s="1"/>
  <c r="AP59" i="9"/>
  <c r="AQ59" i="9" s="1"/>
  <c r="AP60" i="9"/>
  <c r="AQ60" i="9" s="1"/>
  <c r="AS60" i="9" s="1"/>
  <c r="AP61" i="9"/>
  <c r="AQ61" i="9" s="1"/>
  <c r="AP62" i="9"/>
  <c r="AQ62" i="9" s="1"/>
  <c r="AP63" i="9"/>
  <c r="AQ63" i="9" s="1"/>
  <c r="AP64" i="9"/>
  <c r="AQ64" i="9" s="1"/>
  <c r="AP65" i="9"/>
  <c r="AQ65" i="9" s="1"/>
  <c r="AP66" i="9"/>
  <c r="AQ66" i="9" s="1"/>
  <c r="AP67" i="9"/>
  <c r="AQ67" i="9" s="1"/>
  <c r="AP68" i="9"/>
  <c r="AQ68" i="9" s="1"/>
  <c r="AP69" i="9"/>
  <c r="AQ69" i="9" s="1"/>
  <c r="AP70" i="9"/>
  <c r="AQ70" i="9" s="1"/>
  <c r="AS70" i="9" s="1"/>
  <c r="AP71" i="9"/>
  <c r="AQ71" i="9" s="1"/>
  <c r="AS71" i="9" s="1"/>
  <c r="AP72" i="9"/>
  <c r="AQ72" i="9" s="1"/>
  <c r="AS72" i="9" s="1"/>
  <c r="AP73" i="9"/>
  <c r="AQ73" i="9" s="1"/>
  <c r="AS73" i="9" s="1"/>
  <c r="AP75" i="9"/>
  <c r="AP76" i="9"/>
  <c r="AQ76" i="9" s="1"/>
  <c r="AS76" i="9" s="1"/>
  <c r="AP77" i="9"/>
  <c r="AQ77" i="9" s="1"/>
  <c r="AS77" i="9" s="1"/>
  <c r="AP78" i="9"/>
  <c r="AQ78" i="9" s="1"/>
  <c r="AS78" i="9" s="1"/>
  <c r="AP79" i="9"/>
  <c r="AQ79" i="9" s="1"/>
  <c r="AS79" i="9" s="1"/>
  <c r="AP80" i="9"/>
  <c r="AQ80" i="9" s="1"/>
  <c r="AS80" i="9" s="1"/>
  <c r="AP81" i="9"/>
  <c r="AQ81" i="9" s="1"/>
  <c r="AS81" i="9" s="1"/>
  <c r="AP82" i="9"/>
  <c r="AQ82" i="9" s="1"/>
  <c r="AS82" i="9" s="1"/>
  <c r="AP83" i="9"/>
  <c r="AQ83" i="9" s="1"/>
  <c r="AS83" i="9" s="1"/>
  <c r="AP84" i="9"/>
  <c r="AQ84" i="9" s="1"/>
  <c r="AS84" i="9" s="1"/>
  <c r="AP85" i="9"/>
  <c r="AQ85" i="9" s="1"/>
  <c r="AS85" i="9" s="1"/>
  <c r="AP86" i="9"/>
  <c r="AQ86" i="9" s="1"/>
  <c r="AS86" i="9" s="1"/>
  <c r="AP87" i="9"/>
  <c r="AQ87" i="9" s="1"/>
  <c r="AP88" i="9"/>
  <c r="AQ88" i="9" s="1"/>
  <c r="AP89" i="9"/>
  <c r="AQ89" i="9" s="1"/>
  <c r="AP90" i="9"/>
  <c r="AQ90" i="9" s="1"/>
  <c r="AP91" i="9"/>
  <c r="AQ91" i="9" s="1"/>
  <c r="AN92" i="9"/>
  <c r="AP92" i="9" s="1"/>
  <c r="AQ92" i="9" s="1"/>
  <c r="AN93" i="9"/>
  <c r="AP93" i="9" s="1"/>
  <c r="AQ93" i="9" s="1"/>
  <c r="AN94" i="9"/>
  <c r="AP94" i="9" s="1"/>
  <c r="AQ94" i="9" s="1"/>
  <c r="AN95" i="9"/>
  <c r="AP95" i="9" s="1"/>
  <c r="AQ95" i="9" s="1"/>
  <c r="AN96" i="9"/>
  <c r="AP96" i="9" s="1"/>
  <c r="AQ96" i="9" s="1"/>
  <c r="AN97" i="9"/>
  <c r="AP97" i="9" s="1"/>
  <c r="AQ97" i="9" s="1"/>
  <c r="AN98" i="9"/>
  <c r="AP98" i="9" s="1"/>
  <c r="AQ98" i="9" s="1"/>
  <c r="AN99" i="9"/>
  <c r="AP99" i="9" s="1"/>
  <c r="AQ99" i="9" s="1"/>
  <c r="AN100" i="9"/>
  <c r="AP100" i="9" s="1"/>
  <c r="AQ100" i="9" s="1"/>
  <c r="AN101" i="9"/>
  <c r="AP101" i="9" s="1"/>
  <c r="AQ101" i="9" s="1"/>
  <c r="AN102" i="9"/>
  <c r="AP102" i="9" s="1"/>
  <c r="AQ102" i="9" s="1"/>
  <c r="AN103" i="9"/>
  <c r="AP103" i="9" s="1"/>
  <c r="AQ103" i="9" s="1"/>
  <c r="AN104" i="9"/>
  <c r="AP104" i="9" s="1"/>
  <c r="AQ104" i="9" s="1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G22" i="9"/>
  <c r="G25" i="9"/>
  <c r="G26" i="9"/>
  <c r="G27" i="9"/>
  <c r="G28" i="9"/>
  <c r="G29" i="9"/>
  <c r="G30" i="9"/>
  <c r="G31" i="9"/>
  <c r="G32" i="9"/>
  <c r="G33" i="9"/>
  <c r="G34" i="9"/>
  <c r="G35" i="9"/>
  <c r="G48" i="9"/>
  <c r="G49" i="9"/>
  <c r="G50" i="9"/>
  <c r="G51" i="9"/>
  <c r="G52" i="9"/>
  <c r="G53" i="9"/>
  <c r="G54" i="9"/>
  <c r="G55" i="9"/>
  <c r="G56" i="9"/>
  <c r="G57" i="9"/>
  <c r="G58" i="9"/>
  <c r="D59" i="9"/>
  <c r="G59" i="9" s="1"/>
  <c r="Q59" i="9" s="1"/>
  <c r="AS64" i="9" l="1"/>
  <c r="AS16" i="9"/>
  <c r="Q55" i="9"/>
  <c r="Q56" i="9"/>
  <c r="AW56" i="9"/>
  <c r="AZ56" i="9"/>
  <c r="BA56" i="9"/>
  <c r="AY56" i="9"/>
  <c r="AX56" i="9"/>
  <c r="AS63" i="9"/>
  <c r="AW55" i="9"/>
  <c r="AX55" i="9"/>
  <c r="AZ55" i="9"/>
  <c r="BA55" i="9"/>
  <c r="AY55" i="9"/>
  <c r="Q54" i="9"/>
  <c r="AS95" i="9"/>
  <c r="AS22" i="9"/>
  <c r="AS102" i="9"/>
  <c r="AS103" i="9"/>
  <c r="AS87" i="9"/>
  <c r="AZ87" i="9" s="1"/>
  <c r="BA54" i="9"/>
  <c r="AY54" i="9"/>
  <c r="AZ54" i="9"/>
  <c r="AW54" i="9"/>
  <c r="AX54" i="9"/>
  <c r="AX46" i="9"/>
  <c r="AW46" i="9"/>
  <c r="AY46" i="9"/>
  <c r="AZ46" i="9"/>
  <c r="BA46" i="9"/>
  <c r="AS14" i="9"/>
  <c r="Q53" i="9"/>
  <c r="AS94" i="9"/>
  <c r="BA74" i="9"/>
  <c r="AX74" i="9"/>
  <c r="AW74" i="9"/>
  <c r="AZ74" i="9"/>
  <c r="AY74" i="9"/>
  <c r="AW78" i="9"/>
  <c r="AZ78" i="9"/>
  <c r="BA78" i="9"/>
  <c r="AX78" i="9"/>
  <c r="AY78" i="9"/>
  <c r="AS61" i="9"/>
  <c r="AY53" i="9"/>
  <c r="AX53" i="9"/>
  <c r="BA53" i="9"/>
  <c r="AW53" i="9"/>
  <c r="AZ53" i="9"/>
  <c r="AS29" i="9"/>
  <c r="AS78" i="32"/>
  <c r="Q52" i="9"/>
  <c r="AS93" i="9"/>
  <c r="AZ77" i="9"/>
  <c r="AW77" i="9"/>
  <c r="AX77" i="9"/>
  <c r="AY77" i="9"/>
  <c r="BA77" i="9"/>
  <c r="AS68" i="9"/>
  <c r="AY52" i="9"/>
  <c r="AW52" i="9"/>
  <c r="AX52" i="9"/>
  <c r="BA52" i="9"/>
  <c r="AZ52" i="9"/>
  <c r="Q51" i="9"/>
  <c r="AY84" i="9"/>
  <c r="AX84" i="9"/>
  <c r="AW84" i="9"/>
  <c r="BA84" i="9"/>
  <c r="AZ84" i="9"/>
  <c r="AS67" i="9"/>
  <c r="AS91" i="9"/>
  <c r="AY91" i="9" s="1"/>
  <c r="AW83" i="9"/>
  <c r="AZ83" i="9"/>
  <c r="BA83" i="9"/>
  <c r="AY83" i="9"/>
  <c r="AX83" i="9"/>
  <c r="AS66" i="9"/>
  <c r="AY60" i="9"/>
  <c r="AW60" i="9"/>
  <c r="BA60" i="9"/>
  <c r="AX60" i="9"/>
  <c r="AZ60" i="9"/>
  <c r="AS74" i="32"/>
  <c r="AS92" i="9"/>
  <c r="AS59" i="9"/>
  <c r="AW51" i="9"/>
  <c r="AZ51" i="9"/>
  <c r="AX51" i="9"/>
  <c r="AY51" i="9"/>
  <c r="BA51" i="9"/>
  <c r="AS19" i="9"/>
  <c r="AS11" i="9"/>
  <c r="AS88" i="9"/>
  <c r="BA88" i="9" s="1"/>
  <c r="AS90" i="9"/>
  <c r="BA82" i="9"/>
  <c r="AX82" i="9"/>
  <c r="AY82" i="9"/>
  <c r="AZ82" i="9"/>
  <c r="AW82" i="9"/>
  <c r="AS65" i="9"/>
  <c r="AS65" i="32"/>
  <c r="AS33" i="9"/>
  <c r="AS89" i="9"/>
  <c r="BA89" i="9" s="1"/>
  <c r="BA87" i="9"/>
  <c r="AW87" i="9"/>
  <c r="AZ86" i="9"/>
  <c r="BA86" i="9"/>
  <c r="AW86" i="9"/>
  <c r="AX86" i="9"/>
  <c r="AY86" i="9"/>
  <c r="AW85" i="9"/>
  <c r="AY85" i="9"/>
  <c r="AZ85" i="9"/>
  <c r="BA85" i="9"/>
  <c r="AX85" i="9"/>
  <c r="BA73" i="9"/>
  <c r="AX73" i="9"/>
  <c r="AZ73" i="9"/>
  <c r="AY73" i="9"/>
  <c r="AW73" i="9"/>
  <c r="AY71" i="9"/>
  <c r="AZ71" i="9"/>
  <c r="BA71" i="9"/>
  <c r="AX71" i="9"/>
  <c r="AW71" i="9"/>
  <c r="BA58" i="9"/>
  <c r="AZ58" i="9"/>
  <c r="AW58" i="9"/>
  <c r="AY58" i="9"/>
  <c r="AX58" i="9"/>
  <c r="AW57" i="9"/>
  <c r="AX57" i="9"/>
  <c r="AY57" i="9"/>
  <c r="AZ57" i="9"/>
  <c r="BA57" i="9"/>
  <c r="BA50" i="9"/>
  <c r="AZ50" i="9"/>
  <c r="AY50" i="9"/>
  <c r="AX50" i="9"/>
  <c r="AW50" i="9"/>
  <c r="AS41" i="9"/>
  <c r="AS40" i="9"/>
  <c r="AS39" i="9"/>
  <c r="AS34" i="9"/>
  <c r="AS32" i="9"/>
  <c r="AS31" i="9"/>
  <c r="AS30" i="9"/>
  <c r="AS28" i="9"/>
  <c r="AS27" i="9"/>
  <c r="AS26" i="9"/>
  <c r="AS25" i="9"/>
  <c r="AS21" i="9"/>
  <c r="AS20" i="9"/>
  <c r="AS18" i="9"/>
  <c r="AS17" i="9"/>
  <c r="AS7" i="9"/>
  <c r="AS6" i="9"/>
  <c r="AX88" i="9"/>
  <c r="Q50" i="9"/>
  <c r="AY76" i="9"/>
  <c r="AW76" i="9"/>
  <c r="AX76" i="9"/>
  <c r="AZ76" i="9"/>
  <c r="BA76" i="9"/>
  <c r="AY81" i="9"/>
  <c r="AZ81" i="9"/>
  <c r="BA81" i="9"/>
  <c r="AW81" i="9"/>
  <c r="AX81" i="9"/>
  <c r="AS81" i="32"/>
  <c r="AW80" i="9"/>
  <c r="AZ80" i="9"/>
  <c r="BA80" i="9"/>
  <c r="AY80" i="9"/>
  <c r="AX80" i="9"/>
  <c r="AX79" i="9"/>
  <c r="AY79" i="9"/>
  <c r="BA79" i="9"/>
  <c r="AW79" i="9"/>
  <c r="AZ79" i="9"/>
  <c r="BA10" i="9"/>
  <c r="AW10" i="9"/>
  <c r="AX10" i="9"/>
  <c r="AY10" i="9"/>
  <c r="AZ10" i="9"/>
  <c r="AS69" i="9"/>
  <c r="Q49" i="9"/>
  <c r="Q48" i="9"/>
  <c r="BA42" i="9"/>
  <c r="AY42" i="9"/>
  <c r="AZ42" i="9"/>
  <c r="AX42" i="9"/>
  <c r="AW42" i="9"/>
  <c r="AS35" i="9"/>
  <c r="AS15" i="9"/>
  <c r="AS100" i="9"/>
  <c r="AS99" i="9"/>
  <c r="AZ103" i="9"/>
  <c r="AX103" i="9"/>
  <c r="AY103" i="9"/>
  <c r="BA103" i="9"/>
  <c r="AW103" i="9"/>
  <c r="AW102" i="9"/>
  <c r="AX102" i="9"/>
  <c r="AY102" i="9"/>
  <c r="BA102" i="9"/>
  <c r="AZ102" i="9"/>
  <c r="AS98" i="9"/>
  <c r="AS97" i="9"/>
  <c r="AS101" i="9"/>
  <c r="AS104" i="9"/>
  <c r="AS96" i="9"/>
  <c r="BA91" i="9"/>
  <c r="AX91" i="9"/>
  <c r="AW70" i="9"/>
  <c r="AX70" i="9"/>
  <c r="AY70" i="9"/>
  <c r="AZ70" i="9"/>
  <c r="BA70" i="9"/>
  <c r="AY72" i="9"/>
  <c r="AW72" i="9"/>
  <c r="AX72" i="9"/>
  <c r="BA72" i="9"/>
  <c r="AZ72" i="9"/>
  <c r="AS62" i="9"/>
  <c r="AS9" i="9"/>
  <c r="AS13" i="9"/>
  <c r="AS12" i="9"/>
  <c r="AS8" i="9"/>
  <c r="BA45" i="9"/>
  <c r="AX45" i="9"/>
  <c r="AZ45" i="9"/>
  <c r="AW45" i="9"/>
  <c r="AY45" i="9"/>
  <c r="AY49" i="9"/>
  <c r="AZ49" i="9"/>
  <c r="BA49" i="9"/>
  <c r="AW49" i="9"/>
  <c r="AX49" i="9"/>
  <c r="AX48" i="9"/>
  <c r="AY48" i="9"/>
  <c r="AZ48" i="9"/>
  <c r="BA48" i="9"/>
  <c r="AW48" i="9"/>
  <c r="AX47" i="9"/>
  <c r="AY47" i="9"/>
  <c r="BA47" i="9"/>
  <c r="AW47" i="9"/>
  <c r="AZ47" i="9"/>
  <c r="AY44" i="9"/>
  <c r="AW44" i="9"/>
  <c r="AX44" i="9"/>
  <c r="AZ44" i="9"/>
  <c r="BA44" i="9"/>
  <c r="AS38" i="9"/>
  <c r="AW43" i="9"/>
  <c r="AY43" i="9"/>
  <c r="AZ43" i="9"/>
  <c r="BA43" i="9"/>
  <c r="AX43" i="9"/>
  <c r="AS37" i="9"/>
  <c r="AS36" i="9"/>
  <c r="AS24" i="9"/>
  <c r="AS23" i="9"/>
  <c r="AS75" i="10"/>
  <c r="AY75" i="10" s="1"/>
  <c r="BA63" i="35"/>
  <c r="AY63" i="35"/>
  <c r="AZ63" i="35"/>
  <c r="AX63" i="35"/>
  <c r="AW63" i="35"/>
  <c r="AZ23" i="10"/>
  <c r="AX23" i="10"/>
  <c r="AW23" i="10"/>
  <c r="BA23" i="10"/>
  <c r="AY23" i="10"/>
  <c r="AZ69" i="10"/>
  <c r="AX69" i="10"/>
  <c r="AW69" i="10"/>
  <c r="BA69" i="10"/>
  <c r="AY69" i="10"/>
  <c r="AY36" i="10"/>
  <c r="AW36" i="10"/>
  <c r="BA36" i="10"/>
  <c r="AZ36" i="10"/>
  <c r="AX36" i="10"/>
  <c r="BA100" i="10"/>
  <c r="AZ100" i="10"/>
  <c r="AY100" i="10"/>
  <c r="AX100" i="10"/>
  <c r="AW100" i="10"/>
  <c r="AY27" i="10"/>
  <c r="AZ27" i="10"/>
  <c r="AX27" i="10"/>
  <c r="AW27" i="10"/>
  <c r="BA27" i="10"/>
  <c r="AZ85" i="10"/>
  <c r="AY85" i="10"/>
  <c r="AW85" i="10"/>
  <c r="BA85" i="10"/>
  <c r="AX85" i="10"/>
  <c r="AY20" i="10"/>
  <c r="AX20" i="10"/>
  <c r="AW20" i="10"/>
  <c r="BA20" i="10"/>
  <c r="AZ20" i="10"/>
  <c r="AX84" i="10"/>
  <c r="AW84" i="10"/>
  <c r="BA84" i="10"/>
  <c r="AZ84" i="10"/>
  <c r="AY84" i="10"/>
  <c r="AX57" i="10"/>
  <c r="BA57" i="10"/>
  <c r="AZ57" i="10"/>
  <c r="AY57" i="10"/>
  <c r="AW57" i="10"/>
  <c r="AZ76" i="10"/>
  <c r="AY76" i="10"/>
  <c r="BA76" i="10"/>
  <c r="AX76" i="10"/>
  <c r="AW76" i="10"/>
  <c r="BA15" i="10"/>
  <c r="AZ15" i="10"/>
  <c r="AY15" i="10"/>
  <c r="AX15" i="10"/>
  <c r="AW15" i="10"/>
  <c r="AZ98" i="10"/>
  <c r="AY98" i="10"/>
  <c r="AW98" i="10"/>
  <c r="BA98" i="10"/>
  <c r="AX98" i="10"/>
  <c r="AW35" i="10"/>
  <c r="BA35" i="10"/>
  <c r="AZ35" i="10"/>
  <c r="AY35" i="10"/>
  <c r="AX35" i="10"/>
  <c r="BA99" i="10"/>
  <c r="AZ99" i="10"/>
  <c r="AY99" i="10"/>
  <c r="AX99" i="10"/>
  <c r="AW99" i="10"/>
  <c r="BA25" i="10"/>
  <c r="AZ25" i="10"/>
  <c r="AY25" i="10"/>
  <c r="AX25" i="10"/>
  <c r="AW25" i="10"/>
  <c r="AW96" i="10"/>
  <c r="AZ96" i="10"/>
  <c r="AY96" i="10"/>
  <c r="AX96" i="10"/>
  <c r="BA96" i="10"/>
  <c r="AW17" i="10"/>
  <c r="AZ17" i="10"/>
  <c r="AY17" i="10"/>
  <c r="AX17" i="10"/>
  <c r="BA17" i="10"/>
  <c r="AX42" i="10"/>
  <c r="AW42" i="10"/>
  <c r="BA42" i="10"/>
  <c r="AZ42" i="10"/>
  <c r="AY42" i="10"/>
  <c r="AZ45" i="10"/>
  <c r="AW45" i="10"/>
  <c r="BA45" i="10"/>
  <c r="AY45" i="10"/>
  <c r="AX45" i="10"/>
  <c r="AW52" i="10"/>
  <c r="BA52" i="10"/>
  <c r="AZ52" i="10"/>
  <c r="AY52" i="10"/>
  <c r="AX52" i="10"/>
  <c r="AX13" i="10"/>
  <c r="AY13" i="10"/>
  <c r="AW13" i="10"/>
  <c r="BA13" i="10"/>
  <c r="AZ13" i="10"/>
  <c r="BA24" i="10"/>
  <c r="AZ24" i="10"/>
  <c r="AY24" i="10"/>
  <c r="AX24" i="10"/>
  <c r="AW24" i="10"/>
  <c r="AX12" i="10"/>
  <c r="AW12" i="10"/>
  <c r="BA12" i="10"/>
  <c r="AZ12" i="10"/>
  <c r="AY12" i="10"/>
  <c r="AZ14" i="10"/>
  <c r="BA14" i="10"/>
  <c r="AY14" i="10"/>
  <c r="AW14" i="10"/>
  <c r="AX14" i="10"/>
  <c r="AY9" i="10"/>
  <c r="AW9" i="10"/>
  <c r="BA9" i="10"/>
  <c r="AZ9" i="10"/>
  <c r="AX9" i="10"/>
  <c r="BA103" i="10"/>
  <c r="AZ103" i="10"/>
  <c r="AW103" i="10"/>
  <c r="AY103" i="10"/>
  <c r="AX103" i="10"/>
  <c r="AW92" i="10"/>
  <c r="BA92" i="10"/>
  <c r="AZ92" i="10"/>
  <c r="AY92" i="10"/>
  <c r="AX92" i="10"/>
  <c r="BA59" i="10"/>
  <c r="AX59" i="10"/>
  <c r="AW59" i="10"/>
  <c r="AZ59" i="10"/>
  <c r="AY59" i="10"/>
  <c r="BA41" i="10"/>
  <c r="AY41" i="10"/>
  <c r="AX41" i="10"/>
  <c r="AW41" i="10"/>
  <c r="AZ41" i="10"/>
  <c r="AZ43" i="10"/>
  <c r="AY43" i="10"/>
  <c r="AX43" i="10"/>
  <c r="BA43" i="10"/>
  <c r="AW43" i="10"/>
  <c r="AZ80" i="10"/>
  <c r="AY80" i="10"/>
  <c r="AX80" i="10"/>
  <c r="AW80" i="10"/>
  <c r="BA80" i="10"/>
  <c r="BA21" i="10"/>
  <c r="AZ21" i="10"/>
  <c r="AY21" i="10"/>
  <c r="AX21" i="10"/>
  <c r="AW21" i="10"/>
  <c r="AX97" i="10"/>
  <c r="AW97" i="10"/>
  <c r="BA97" i="10"/>
  <c r="AZ97" i="10"/>
  <c r="AY97" i="10"/>
  <c r="AY40" i="10"/>
  <c r="BA40" i="10"/>
  <c r="AZ40" i="10"/>
  <c r="AX40" i="10"/>
  <c r="AW40" i="10"/>
  <c r="BA87" i="10"/>
  <c r="AZ87" i="10"/>
  <c r="AY87" i="10"/>
  <c r="AX87" i="10"/>
  <c r="AW87" i="10"/>
  <c r="AY31" i="10"/>
  <c r="BA31" i="10"/>
  <c r="AZ31" i="10"/>
  <c r="AX31" i="10"/>
  <c r="AW31" i="10"/>
  <c r="BA37" i="10"/>
  <c r="AZ37" i="10"/>
  <c r="AY37" i="10"/>
  <c r="AX37" i="10"/>
  <c r="AW37" i="10"/>
  <c r="AW8" i="10"/>
  <c r="BA8" i="10"/>
  <c r="AX8" i="10"/>
  <c r="AZ8" i="10"/>
  <c r="AY8" i="10"/>
  <c r="AW30" i="10"/>
  <c r="AZ30" i="10"/>
  <c r="AY30" i="10"/>
  <c r="AX30" i="10"/>
  <c r="BA30" i="10"/>
  <c r="AZ46" i="10"/>
  <c r="AY46" i="10"/>
  <c r="AX46" i="10"/>
  <c r="BA46" i="10"/>
  <c r="AW46" i="10"/>
  <c r="BA77" i="10"/>
  <c r="AW77" i="10"/>
  <c r="AY77" i="10"/>
  <c r="AX77" i="10"/>
  <c r="AZ77" i="10"/>
  <c r="AX48" i="10"/>
  <c r="BA48" i="10"/>
  <c r="AZ48" i="10"/>
  <c r="AY48" i="10"/>
  <c r="AW48" i="10"/>
  <c r="AY49" i="10"/>
  <c r="AX49" i="10"/>
  <c r="AW49" i="10"/>
  <c r="BA49" i="10"/>
  <c r="AZ49" i="10"/>
  <c r="AY83" i="10"/>
  <c r="AX83" i="10"/>
  <c r="AW83" i="10"/>
  <c r="BA83" i="10"/>
  <c r="AZ83" i="10"/>
  <c r="BA47" i="10"/>
  <c r="AZ47" i="10"/>
  <c r="AY47" i="10"/>
  <c r="AX47" i="10"/>
  <c r="AW47" i="10"/>
  <c r="AY102" i="10"/>
  <c r="AX102" i="10"/>
  <c r="BA102" i="10"/>
  <c r="AZ102" i="10"/>
  <c r="AW102" i="10"/>
  <c r="AX26" i="10"/>
  <c r="AW26" i="10"/>
  <c r="AZ26" i="10"/>
  <c r="AY26" i="10"/>
  <c r="BA26" i="10"/>
  <c r="AZ91" i="10"/>
  <c r="AY91" i="10"/>
  <c r="AX91" i="10"/>
  <c r="AW91" i="10"/>
  <c r="BA91" i="10"/>
  <c r="AX22" i="10"/>
  <c r="AY22" i="10"/>
  <c r="AW22" i="10"/>
  <c r="BA22" i="10"/>
  <c r="AZ22" i="10"/>
  <c r="AZ89" i="10"/>
  <c r="AY89" i="10"/>
  <c r="BA89" i="10"/>
  <c r="AX89" i="10"/>
  <c r="AW89" i="10"/>
  <c r="BA63" i="10"/>
  <c r="AZ63" i="10"/>
  <c r="AY63" i="10"/>
  <c r="AX63" i="10"/>
  <c r="AW63" i="10"/>
  <c r="AY56" i="10"/>
  <c r="AX56" i="10"/>
  <c r="AW56" i="10"/>
  <c r="BA56" i="10"/>
  <c r="AZ56" i="10"/>
  <c r="AW29" i="10"/>
  <c r="BA29" i="10"/>
  <c r="AZ29" i="10"/>
  <c r="AY29" i="10"/>
  <c r="AX29" i="10"/>
  <c r="BA28" i="10"/>
  <c r="AZ28" i="10"/>
  <c r="AY28" i="10"/>
  <c r="AX28" i="10"/>
  <c r="AW28" i="10"/>
  <c r="AX16" i="10"/>
  <c r="AW16" i="10"/>
  <c r="BA16" i="10"/>
  <c r="AZ16" i="10"/>
  <c r="AY16" i="10"/>
  <c r="BA50" i="10"/>
  <c r="AZ50" i="10"/>
  <c r="AY50" i="10"/>
  <c r="AX50" i="10"/>
  <c r="AW50" i="10"/>
  <c r="AW70" i="10"/>
  <c r="BA70" i="10"/>
  <c r="AZ70" i="10"/>
  <c r="AX70" i="10"/>
  <c r="AY70" i="10"/>
  <c r="BA104" i="10"/>
  <c r="AZ104" i="10"/>
  <c r="AY104" i="10"/>
  <c r="AX104" i="10"/>
  <c r="AW104" i="10"/>
  <c r="BA34" i="10"/>
  <c r="AZ34" i="10"/>
  <c r="AY34" i="10"/>
  <c r="AX34" i="10"/>
  <c r="AW34" i="10"/>
  <c r="BA38" i="10"/>
  <c r="AZ38" i="10"/>
  <c r="AY38" i="10"/>
  <c r="AX38" i="10"/>
  <c r="AW38" i="10"/>
  <c r="BA68" i="10"/>
  <c r="AW68" i="10"/>
  <c r="AZ68" i="10"/>
  <c r="AX68" i="10"/>
  <c r="AY68" i="10"/>
  <c r="BA86" i="10"/>
  <c r="AZ86" i="10"/>
  <c r="AY86" i="10"/>
  <c r="AX86" i="10"/>
  <c r="AW86" i="10"/>
  <c r="AW61" i="10"/>
  <c r="AZ61" i="10"/>
  <c r="AY61" i="10"/>
  <c r="AX61" i="10"/>
  <c r="BA61" i="10"/>
  <c r="AY93" i="10"/>
  <c r="AX93" i="10"/>
  <c r="AW93" i="10"/>
  <c r="BA93" i="10"/>
  <c r="AZ93" i="10"/>
  <c r="AZ7" i="10"/>
  <c r="AY7" i="10"/>
  <c r="AX7" i="10"/>
  <c r="BA7" i="10"/>
  <c r="AW7" i="10"/>
  <c r="BA10" i="10"/>
  <c r="AZ10" i="10"/>
  <c r="AY10" i="10"/>
  <c r="AX10" i="10"/>
  <c r="AW10" i="10"/>
  <c r="AX79" i="10"/>
  <c r="AW79" i="10"/>
  <c r="BA79" i="10"/>
  <c r="AZ79" i="10"/>
  <c r="AY79" i="10"/>
  <c r="BA72" i="10"/>
  <c r="AZ72" i="10"/>
  <c r="AX72" i="10"/>
  <c r="AW72" i="10"/>
  <c r="AY72" i="10"/>
  <c r="AX44" i="10"/>
  <c r="BA44" i="10"/>
  <c r="AZ44" i="10"/>
  <c r="AY44" i="10"/>
  <c r="AW44" i="10"/>
  <c r="AX66" i="10"/>
  <c r="BA66" i="10"/>
  <c r="AZ66" i="10"/>
  <c r="AW66" i="10"/>
  <c r="AY66" i="10"/>
  <c r="BA11" i="10"/>
  <c r="AZ11" i="10"/>
  <c r="AY11" i="10"/>
  <c r="AX11" i="10"/>
  <c r="AW11" i="10"/>
  <c r="BA51" i="10"/>
  <c r="AZ51" i="10"/>
  <c r="AY51" i="10"/>
  <c r="AX51" i="10"/>
  <c r="AW51" i="10"/>
  <c r="AZ58" i="10"/>
  <c r="AW58" i="10"/>
  <c r="BA58" i="10"/>
  <c r="AY58" i="10"/>
  <c r="AX58" i="10"/>
  <c r="BA81" i="10"/>
  <c r="AZ81" i="10"/>
  <c r="AY81" i="10"/>
  <c r="AX81" i="10"/>
  <c r="AW81" i="10"/>
  <c r="AW39" i="10"/>
  <c r="AX39" i="10"/>
  <c r="AY39" i="10"/>
  <c r="BA39" i="10"/>
  <c r="AZ39" i="10"/>
  <c r="BA6" i="10"/>
  <c r="AW6" i="10"/>
  <c r="AZ6" i="10"/>
  <c r="AY6" i="10"/>
  <c r="AX6" i="10"/>
  <c r="AW95" i="10"/>
  <c r="BA95" i="10"/>
  <c r="AZ95" i="10"/>
  <c r="AY95" i="10"/>
  <c r="AX95" i="10"/>
  <c r="AX88" i="10"/>
  <c r="AW88" i="10"/>
  <c r="AZ88" i="10"/>
  <c r="AY88" i="10"/>
  <c r="BA88" i="10"/>
  <c r="AW71" i="10"/>
  <c r="AZ71" i="10"/>
  <c r="AX71" i="10"/>
  <c r="BA71" i="10"/>
  <c r="AY71" i="10"/>
  <c r="AW55" i="10"/>
  <c r="BA55" i="10"/>
  <c r="AZ55" i="10"/>
  <c r="AY55" i="10"/>
  <c r="AX55" i="10"/>
  <c r="AW101" i="10"/>
  <c r="AY101" i="10"/>
  <c r="AX101" i="10"/>
  <c r="AZ101" i="10"/>
  <c r="BA101" i="10"/>
  <c r="AW82" i="10"/>
  <c r="BA82" i="10"/>
  <c r="AZ82" i="10"/>
  <c r="AY82" i="10"/>
  <c r="AX82" i="10"/>
  <c r="AY33" i="10"/>
  <c r="AX33" i="10"/>
  <c r="AW33" i="10"/>
  <c r="BA33" i="10"/>
  <c r="AZ33" i="10"/>
  <c r="BA90" i="10"/>
  <c r="AX90" i="10"/>
  <c r="AW90" i="10"/>
  <c r="AZ90" i="10"/>
  <c r="AY90" i="10"/>
  <c r="AZ78" i="10"/>
  <c r="AY78" i="10"/>
  <c r="AX78" i="10"/>
  <c r="AW78" i="10"/>
  <c r="BA78" i="10"/>
  <c r="AZ19" i="10"/>
  <c r="BA19" i="10"/>
  <c r="AY19" i="10"/>
  <c r="AX19" i="10"/>
  <c r="AW19" i="10"/>
  <c r="BA64" i="10"/>
  <c r="AZ64" i="10"/>
  <c r="AY64" i="10"/>
  <c r="AX64" i="10"/>
  <c r="AW64" i="10"/>
  <c r="AZ54" i="10"/>
  <c r="BA54" i="10"/>
  <c r="AY54" i="10"/>
  <c r="AX54" i="10"/>
  <c r="AW54" i="10"/>
  <c r="BA32" i="10"/>
  <c r="AW32" i="10"/>
  <c r="AZ32" i="10"/>
  <c r="AY32" i="10"/>
  <c r="AX32" i="10"/>
  <c r="AX53" i="10"/>
  <c r="AZ53" i="10"/>
  <c r="AY53" i="10"/>
  <c r="AW53" i="10"/>
  <c r="BA53" i="10"/>
  <c r="BA94" i="10"/>
  <c r="AZ94" i="10"/>
  <c r="AY94" i="10"/>
  <c r="AX94" i="10"/>
  <c r="AW94" i="10"/>
  <c r="BA67" i="10"/>
  <c r="AW67" i="10"/>
  <c r="AZ67" i="10"/>
  <c r="AX67" i="10"/>
  <c r="AY67" i="10"/>
  <c r="AQ75" i="9"/>
  <c r="AS75" i="9" s="1"/>
  <c r="AX65" i="9" l="1"/>
  <c r="AY65" i="9"/>
  <c r="AZ65" i="9"/>
  <c r="AW65" i="9"/>
  <c r="BA65" i="9"/>
  <c r="AY63" i="9"/>
  <c r="AX63" i="9"/>
  <c r="AZ63" i="9"/>
  <c r="BA63" i="9"/>
  <c r="AW63" i="9"/>
  <c r="AZ89" i="9"/>
  <c r="AW59" i="9"/>
  <c r="AZ59" i="9"/>
  <c r="BA59" i="9"/>
  <c r="AX59" i="9"/>
  <c r="AY59" i="9"/>
  <c r="AX89" i="9"/>
  <c r="BA93" i="9"/>
  <c r="AZ93" i="9"/>
  <c r="AX93" i="9"/>
  <c r="AW93" i="9"/>
  <c r="AY93" i="9"/>
  <c r="BA16" i="9"/>
  <c r="AY16" i="9"/>
  <c r="AX16" i="9"/>
  <c r="AZ16" i="9"/>
  <c r="AW16" i="9"/>
  <c r="AW91" i="9"/>
  <c r="AY89" i="9"/>
  <c r="AY87" i="9"/>
  <c r="AZ66" i="9"/>
  <c r="AW66" i="9"/>
  <c r="AY66" i="9"/>
  <c r="BA66" i="9"/>
  <c r="AX66" i="9"/>
  <c r="AW67" i="9"/>
  <c r="AY67" i="9"/>
  <c r="AZ67" i="9"/>
  <c r="BA67" i="9"/>
  <c r="AX67" i="9"/>
  <c r="AW68" i="9"/>
  <c r="BA68" i="9"/>
  <c r="AY68" i="9"/>
  <c r="AX68" i="9"/>
  <c r="AZ68" i="9"/>
  <c r="AW11" i="9"/>
  <c r="BA11" i="9"/>
  <c r="AZ11" i="9"/>
  <c r="AX11" i="9"/>
  <c r="AY11" i="9"/>
  <c r="AW19" i="9"/>
  <c r="AY19" i="9"/>
  <c r="BA19" i="9"/>
  <c r="AZ19" i="9"/>
  <c r="AX19" i="9"/>
  <c r="AZ91" i="9"/>
  <c r="AZ88" i="9"/>
  <c r="AW89" i="9"/>
  <c r="AX87" i="9"/>
  <c r="BA33" i="9"/>
  <c r="AY33" i="9"/>
  <c r="AW33" i="9"/>
  <c r="AZ33" i="9"/>
  <c r="AX33" i="9"/>
  <c r="BA64" i="9"/>
  <c r="AW64" i="9"/>
  <c r="AY64" i="9"/>
  <c r="AZ64" i="9"/>
  <c r="AX64" i="9"/>
  <c r="AX29" i="9"/>
  <c r="BA29" i="9"/>
  <c r="AW29" i="9"/>
  <c r="AY29" i="9"/>
  <c r="AZ29" i="9"/>
  <c r="AX61" i="9"/>
  <c r="AW61" i="9"/>
  <c r="AZ61" i="9"/>
  <c r="AY61" i="9"/>
  <c r="BA61" i="9"/>
  <c r="AW88" i="9"/>
  <c r="AZ14" i="9"/>
  <c r="BA14" i="9"/>
  <c r="AX14" i="9"/>
  <c r="AW14" i="9"/>
  <c r="AY14" i="9"/>
  <c r="AZ95" i="9"/>
  <c r="AW95" i="9"/>
  <c r="AY95" i="9"/>
  <c r="AX95" i="9"/>
  <c r="BA95" i="9"/>
  <c r="AY88" i="9"/>
  <c r="AW94" i="9"/>
  <c r="BA94" i="9"/>
  <c r="AX94" i="9"/>
  <c r="AY94" i="9"/>
  <c r="AZ94" i="9"/>
  <c r="AY92" i="9"/>
  <c r="AW92" i="9"/>
  <c r="BA92" i="9"/>
  <c r="AX92" i="9"/>
  <c r="AZ92" i="9"/>
  <c r="BA90" i="9"/>
  <c r="AZ90" i="9"/>
  <c r="AW90" i="9"/>
  <c r="AY90" i="9"/>
  <c r="AX90" i="9"/>
  <c r="BA22" i="9"/>
  <c r="AZ22" i="9"/>
  <c r="AX22" i="9"/>
  <c r="AY22" i="9"/>
  <c r="AW22" i="9"/>
  <c r="AX41" i="9"/>
  <c r="AY41" i="9"/>
  <c r="AZ41" i="9"/>
  <c r="BA41" i="9"/>
  <c r="AW41" i="9"/>
  <c r="AY40" i="9"/>
  <c r="AW40" i="9"/>
  <c r="AX40" i="9"/>
  <c r="AZ40" i="9"/>
  <c r="BA40" i="9"/>
  <c r="AX39" i="9"/>
  <c r="AZ39" i="9"/>
  <c r="BA39" i="9"/>
  <c r="AW39" i="9"/>
  <c r="AY39" i="9"/>
  <c r="AY34" i="9"/>
  <c r="AZ34" i="9"/>
  <c r="AX34" i="9"/>
  <c r="BA34" i="9"/>
  <c r="AW34" i="9"/>
  <c r="AX32" i="9"/>
  <c r="AW32" i="9"/>
  <c r="AZ32" i="9"/>
  <c r="AY32" i="9"/>
  <c r="BA32" i="9"/>
  <c r="AZ31" i="9"/>
  <c r="AW31" i="9"/>
  <c r="AY31" i="9"/>
  <c r="AX31" i="9"/>
  <c r="BA31" i="9"/>
  <c r="AW30" i="9"/>
  <c r="BA30" i="9"/>
  <c r="AZ30" i="9"/>
  <c r="AX30" i="9"/>
  <c r="AY30" i="9"/>
  <c r="AW28" i="9"/>
  <c r="AX28" i="9"/>
  <c r="AZ28" i="9"/>
  <c r="BA28" i="9"/>
  <c r="AY28" i="9"/>
  <c r="AW27" i="9"/>
  <c r="AZ27" i="9"/>
  <c r="BA27" i="9"/>
  <c r="AY27" i="9"/>
  <c r="AX27" i="9"/>
  <c r="AY26" i="9"/>
  <c r="AW26" i="9"/>
  <c r="AZ26" i="9"/>
  <c r="AX26" i="9"/>
  <c r="BA26" i="9"/>
  <c r="AW25" i="9"/>
  <c r="BA25" i="9"/>
  <c r="AY25" i="9"/>
  <c r="AX25" i="9"/>
  <c r="AZ25" i="9"/>
  <c r="AX21" i="9"/>
  <c r="AY21" i="9"/>
  <c r="AZ21" i="9"/>
  <c r="BA21" i="9"/>
  <c r="AW21" i="9"/>
  <c r="AY20" i="9"/>
  <c r="AZ20" i="9"/>
  <c r="BA20" i="9"/>
  <c r="AW20" i="9"/>
  <c r="AX20" i="9"/>
  <c r="BA18" i="9"/>
  <c r="AW18" i="9"/>
  <c r="AX18" i="9"/>
  <c r="AY18" i="9"/>
  <c r="AZ18" i="9"/>
  <c r="AX17" i="9"/>
  <c r="AY17" i="9"/>
  <c r="AZ17" i="9"/>
  <c r="BA17" i="9"/>
  <c r="AW17" i="9"/>
  <c r="AY7" i="9"/>
  <c r="AX7" i="9"/>
  <c r="BA7" i="9"/>
  <c r="AZ7" i="9"/>
  <c r="AW7" i="9"/>
  <c r="AX6" i="9"/>
  <c r="AW6" i="9"/>
  <c r="AY6" i="9"/>
  <c r="AZ6" i="9"/>
  <c r="BA6" i="9"/>
  <c r="BA75" i="9"/>
  <c r="AZ75" i="9"/>
  <c r="AX75" i="9"/>
  <c r="AY75" i="9"/>
  <c r="AW75" i="9"/>
  <c r="AZ75" i="10"/>
  <c r="BA75" i="10"/>
  <c r="AX75" i="10"/>
  <c r="AW75" i="10"/>
  <c r="AW69" i="9"/>
  <c r="AY69" i="9"/>
  <c r="BA69" i="9"/>
  <c r="AZ69" i="9"/>
  <c r="AX69" i="9"/>
  <c r="AW35" i="9"/>
  <c r="AX35" i="9"/>
  <c r="AY35" i="9"/>
  <c r="AZ35" i="9"/>
  <c r="BA35" i="9"/>
  <c r="AX15" i="9"/>
  <c r="AW15" i="9"/>
  <c r="AY15" i="9"/>
  <c r="BA15" i="9"/>
  <c r="AZ15" i="9"/>
  <c r="BA98" i="9"/>
  <c r="AZ98" i="9"/>
  <c r="AY98" i="9"/>
  <c r="AW98" i="9"/>
  <c r="AX98" i="9"/>
  <c r="AY97" i="9"/>
  <c r="AZ97" i="9"/>
  <c r="BA97" i="9"/>
  <c r="AX97" i="9"/>
  <c r="AW97" i="9"/>
  <c r="AW96" i="9"/>
  <c r="AX96" i="9"/>
  <c r="AY96" i="9"/>
  <c r="BA96" i="9"/>
  <c r="AZ96" i="9"/>
  <c r="AZ104" i="9"/>
  <c r="AY104" i="9"/>
  <c r="BA104" i="9"/>
  <c r="AW104" i="9"/>
  <c r="AX104" i="9"/>
  <c r="AW99" i="9"/>
  <c r="BA99" i="9"/>
  <c r="AZ99" i="9"/>
  <c r="AX99" i="9"/>
  <c r="AY99" i="9"/>
  <c r="BA101" i="9"/>
  <c r="AX101" i="9"/>
  <c r="AZ101" i="9"/>
  <c r="AY101" i="9"/>
  <c r="AW101" i="9"/>
  <c r="AY100" i="9"/>
  <c r="AW100" i="9"/>
  <c r="AX100" i="9"/>
  <c r="AZ100" i="9"/>
  <c r="BA100" i="9"/>
  <c r="BA62" i="9"/>
  <c r="AX62" i="9"/>
  <c r="AW62" i="9"/>
  <c r="AY62" i="9"/>
  <c r="AZ62" i="9"/>
  <c r="AX9" i="9"/>
  <c r="AY9" i="9"/>
  <c r="AZ9" i="9"/>
  <c r="BA9" i="9"/>
  <c r="AW9" i="9"/>
  <c r="AW13" i="9"/>
  <c r="AZ13" i="9"/>
  <c r="BA13" i="9"/>
  <c r="AY13" i="9"/>
  <c r="AX13" i="9"/>
  <c r="AY12" i="9"/>
  <c r="AW12" i="9"/>
  <c r="AX12" i="9"/>
  <c r="AZ12" i="9"/>
  <c r="BA12" i="9"/>
  <c r="AW8" i="9"/>
  <c r="AZ8" i="9"/>
  <c r="BA8" i="9"/>
  <c r="AX8" i="9"/>
  <c r="AY8" i="9"/>
  <c r="AY38" i="9"/>
  <c r="AW38" i="9"/>
  <c r="AX38" i="9"/>
  <c r="AZ38" i="9"/>
  <c r="BA38" i="9"/>
  <c r="AW37" i="9"/>
  <c r="AX37" i="9"/>
  <c r="AY37" i="9"/>
  <c r="AZ37" i="9"/>
  <c r="BA37" i="9"/>
  <c r="AY36" i="9"/>
  <c r="AW36" i="9"/>
  <c r="AX36" i="9"/>
  <c r="AZ36" i="9"/>
  <c r="BA36" i="9"/>
  <c r="AZ24" i="9"/>
  <c r="AY24" i="9"/>
  <c r="AW24" i="9"/>
  <c r="AX24" i="9"/>
  <c r="BA24" i="9"/>
  <c r="AW23" i="9"/>
  <c r="AX23" i="9"/>
  <c r="AY23" i="9"/>
  <c r="AZ23" i="9"/>
  <c r="BA23" i="9"/>
  <c r="AS18" i="10"/>
  <c r="AY18" i="10" l="1"/>
  <c r="BA18" i="10"/>
  <c r="AW18" i="10"/>
  <c r="AZ18" i="10"/>
  <c r="AX18" i="10"/>
  <c r="A5" i="8"/>
  <c r="AR105" i="7" l="1"/>
  <c r="AS62" i="7" l="1"/>
  <c r="AS78" i="7"/>
  <c r="BB95" i="7"/>
  <c r="BB96" i="7"/>
  <c r="BB97" i="7"/>
  <c r="BB98" i="7"/>
  <c r="BB99" i="7"/>
  <c r="BB100" i="7"/>
  <c r="BB101" i="7"/>
  <c r="BB102" i="7"/>
  <c r="BB103" i="7"/>
  <c r="BB104" i="7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70" i="8"/>
  <c r="AQ71" i="8"/>
  <c r="AQ72" i="8"/>
  <c r="AQ73" i="8"/>
  <c r="AQ74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BB94" i="8" s="1"/>
  <c r="AQ95" i="8"/>
  <c r="BB95" i="8" s="1"/>
  <c r="AQ96" i="8"/>
  <c r="BB96" i="8" s="1"/>
  <c r="AQ97" i="8"/>
  <c r="BB97" i="8" s="1"/>
  <c r="AQ98" i="8"/>
  <c r="BB98" i="8" s="1"/>
  <c r="AQ99" i="8"/>
  <c r="BB99" i="8" s="1"/>
  <c r="AQ100" i="8"/>
  <c r="BB100" i="8" s="1"/>
  <c r="AN101" i="8"/>
  <c r="AP101" i="8" s="1"/>
  <c r="AQ101" i="8" s="1"/>
  <c r="BB101" i="8" s="1"/>
  <c r="AN102" i="8"/>
  <c r="AP102" i="8" s="1"/>
  <c r="AQ102" i="8" s="1"/>
  <c r="BB102" i="8" s="1"/>
  <c r="AN103" i="8"/>
  <c r="AP103" i="8" s="1"/>
  <c r="AQ103" i="8" s="1"/>
  <c r="BB103" i="8" s="1"/>
  <c r="AN104" i="8"/>
  <c r="AP104" i="8" s="1"/>
  <c r="AQ104" i="8" s="1"/>
  <c r="BB104" i="8" s="1"/>
  <c r="G43" i="8"/>
  <c r="Q43" i="8" s="1"/>
  <c r="Q44" i="8"/>
  <c r="Q45" i="8"/>
  <c r="Q46" i="8"/>
  <c r="Q47" i="8"/>
  <c r="Q48" i="8"/>
  <c r="Q49" i="8"/>
  <c r="G50" i="8"/>
  <c r="Q50" i="8" s="1"/>
  <c r="G51" i="8"/>
  <c r="Q51" i="8" s="1"/>
  <c r="G52" i="8"/>
  <c r="Q52" i="8" s="1"/>
  <c r="G53" i="8"/>
  <c r="Q53" i="8" s="1"/>
  <c r="G54" i="8"/>
  <c r="Q54" i="8" s="1"/>
  <c r="G55" i="8"/>
  <c r="Q55" i="8" s="1"/>
  <c r="G56" i="8"/>
  <c r="Q56" i="8" s="1"/>
  <c r="D87" i="8"/>
  <c r="D88" i="8"/>
  <c r="D89" i="8"/>
  <c r="D90" i="8"/>
  <c r="D91" i="8"/>
  <c r="D92" i="8"/>
  <c r="D93" i="8"/>
  <c r="D94" i="8"/>
  <c r="D95" i="8"/>
  <c r="A97" i="8"/>
  <c r="A98" i="8"/>
  <c r="A99" i="8"/>
  <c r="A100" i="8"/>
  <c r="B100" i="8"/>
  <c r="D100" i="8" s="1"/>
  <c r="A101" i="8"/>
  <c r="B101" i="8"/>
  <c r="D101" i="8" s="1"/>
  <c r="A102" i="8"/>
  <c r="B102" i="8"/>
  <c r="D102" i="8" s="1"/>
  <c r="A103" i="8"/>
  <c r="B103" i="8"/>
  <c r="D103" i="8" s="1"/>
  <c r="A104" i="8"/>
  <c r="B104" i="8"/>
  <c r="D104" i="8" s="1"/>
  <c r="D6" i="7"/>
  <c r="D7" i="7"/>
  <c r="D99" i="7"/>
  <c r="D100" i="7"/>
  <c r="D101" i="7"/>
  <c r="D102" i="7"/>
  <c r="D103" i="7"/>
  <c r="D104" i="7"/>
  <c r="BB16" i="6"/>
  <c r="BB86" i="6"/>
  <c r="BB88" i="6"/>
  <c r="BB89" i="6"/>
  <c r="BB90" i="6"/>
  <c r="BB91" i="6"/>
  <c r="BB92" i="6"/>
  <c r="BB94" i="6"/>
  <c r="BB95" i="6"/>
  <c r="BB96" i="6"/>
  <c r="BB97" i="6"/>
  <c r="BB98" i="6"/>
  <c r="BB99" i="6"/>
  <c r="BB100" i="6"/>
  <c r="BB101" i="6"/>
  <c r="BB102" i="6"/>
  <c r="BB103" i="6"/>
  <c r="AN104" i="6"/>
  <c r="BB104" i="6" s="1"/>
  <c r="D6" i="6"/>
  <c r="D7" i="6"/>
  <c r="D9" i="6"/>
  <c r="D10" i="6"/>
  <c r="D11" i="6"/>
  <c r="D12" i="6"/>
  <c r="D13" i="6"/>
  <c r="D14" i="6"/>
  <c r="D15" i="6"/>
  <c r="D16" i="6"/>
  <c r="D17" i="6"/>
  <c r="Q17" i="6" s="1"/>
  <c r="D18" i="6"/>
  <c r="G18" i="6" s="1"/>
  <c r="Q18" i="6" s="1"/>
  <c r="D19" i="6"/>
  <c r="G19" i="6" s="1"/>
  <c r="Q19" i="6" s="1"/>
  <c r="D20" i="6"/>
  <c r="G20" i="6" s="1"/>
  <c r="Q20" i="6" s="1"/>
  <c r="D21" i="6"/>
  <c r="D22" i="6"/>
  <c r="G22" i="6" s="1"/>
  <c r="Q22" i="6" s="1"/>
  <c r="D23" i="6"/>
  <c r="Q23" i="6" s="1"/>
  <c r="D24" i="6"/>
  <c r="Q24" i="6" s="1"/>
  <c r="D25" i="6"/>
  <c r="G25" i="6" s="1"/>
  <c r="Q25" i="6" s="1"/>
  <c r="D26" i="6"/>
  <c r="G26" i="6" s="1"/>
  <c r="Q26" i="6" s="1"/>
  <c r="D28" i="6"/>
  <c r="G28" i="6" s="1"/>
  <c r="Q28" i="6" s="1"/>
  <c r="D29" i="6"/>
  <c r="G29" i="6" s="1"/>
  <c r="Q29" i="6" s="1"/>
  <c r="D30" i="6"/>
  <c r="G30" i="6" s="1"/>
  <c r="Q30" i="6" s="1"/>
  <c r="D31" i="6"/>
  <c r="G31" i="6" s="1"/>
  <c r="Q31" i="6" s="1"/>
  <c r="D32" i="6"/>
  <c r="G32" i="6" s="1"/>
  <c r="Q32" i="6" s="1"/>
  <c r="D33" i="6"/>
  <c r="G33" i="6" s="1"/>
  <c r="Q33" i="6" s="1"/>
  <c r="D34" i="6"/>
  <c r="G34" i="6" s="1"/>
  <c r="Q34" i="6" s="1"/>
  <c r="D35" i="6"/>
  <c r="G35" i="6" s="1"/>
  <c r="Q35" i="6" s="1"/>
  <c r="G36" i="6"/>
  <c r="Q36" i="6" s="1"/>
  <c r="D37" i="6"/>
  <c r="G37" i="6" s="1"/>
  <c r="Q37" i="6" s="1"/>
  <c r="G38" i="6"/>
  <c r="Q38" i="6" s="1"/>
  <c r="D39" i="6"/>
  <c r="Q39" i="6" s="1"/>
  <c r="D40" i="6"/>
  <c r="G40" i="6" s="1"/>
  <c r="Q40" i="6" s="1"/>
  <c r="D41" i="6"/>
  <c r="G41" i="6" s="1"/>
  <c r="Q41" i="6" s="1"/>
  <c r="D42" i="6"/>
  <c r="G42" i="6" s="1"/>
  <c r="Q42" i="6" s="1"/>
  <c r="D43" i="6"/>
  <c r="G43" i="6" s="1"/>
  <c r="Q43" i="6" s="1"/>
  <c r="D44" i="6"/>
  <c r="Q44" i="6" s="1"/>
  <c r="D45" i="6"/>
  <c r="Q45" i="6" s="1"/>
  <c r="D46" i="6"/>
  <c r="Q46" i="6" s="1"/>
  <c r="D47" i="6"/>
  <c r="Q47" i="6" s="1"/>
  <c r="D48" i="6"/>
  <c r="Q48" i="6" s="1"/>
  <c r="D49" i="6"/>
  <c r="Q49" i="6" s="1"/>
  <c r="D50" i="6"/>
  <c r="G50" i="6" s="1"/>
  <c r="Q50" i="6" s="1"/>
  <c r="D51" i="6"/>
  <c r="G51" i="6" s="1"/>
  <c r="Q51" i="6" s="1"/>
  <c r="D53" i="6"/>
  <c r="G53" i="6" s="1"/>
  <c r="Q53" i="6" s="1"/>
  <c r="D54" i="6"/>
  <c r="G54" i="6" s="1"/>
  <c r="Q54" i="6" s="1"/>
  <c r="D55" i="6"/>
  <c r="G55" i="6" s="1"/>
  <c r="Q55" i="6" s="1"/>
  <c r="D56" i="6"/>
  <c r="G56" i="6" s="1"/>
  <c r="Q56" i="6" s="1"/>
  <c r="D57" i="6"/>
  <c r="G57" i="6" s="1"/>
  <c r="Q57" i="6" s="1"/>
  <c r="D58" i="6"/>
  <c r="G58" i="6" s="1"/>
  <c r="Q58" i="6" s="1"/>
  <c r="D59" i="6"/>
  <c r="G59" i="6" s="1"/>
  <c r="Q59" i="6" s="1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AS75" i="32"/>
  <c r="AS76" i="32"/>
  <c r="AS77" i="32"/>
  <c r="AS84" i="32"/>
  <c r="AS85" i="32"/>
  <c r="AS86" i="32"/>
  <c r="AS87" i="32"/>
  <c r="AS88" i="32"/>
  <c r="AS89" i="32"/>
  <c r="AS90" i="32"/>
  <c r="AS91" i="32"/>
  <c r="AS95" i="32"/>
  <c r="AR105" i="5"/>
  <c r="AN6" i="5"/>
  <c r="AP6" i="5" s="1"/>
  <c r="AQ6" i="5" s="1"/>
  <c r="AN7" i="5"/>
  <c r="AP7" i="5" s="1"/>
  <c r="AQ7" i="5" s="1"/>
  <c r="AN8" i="5"/>
  <c r="AP8" i="5" s="1"/>
  <c r="AQ8" i="5" s="1"/>
  <c r="AN9" i="5"/>
  <c r="AP9" i="5" s="1"/>
  <c r="AQ9" i="5" s="1"/>
  <c r="AN10" i="5"/>
  <c r="AP10" i="5" s="1"/>
  <c r="AQ10" i="5" s="1"/>
  <c r="AN11" i="5"/>
  <c r="AP11" i="5" s="1"/>
  <c r="AQ11" i="5" s="1"/>
  <c r="AN12" i="5"/>
  <c r="AP12" i="5" s="1"/>
  <c r="AQ12" i="5" s="1"/>
  <c r="AN13" i="5"/>
  <c r="AP13" i="5" s="1"/>
  <c r="AQ13" i="5" s="1"/>
  <c r="AN14" i="5"/>
  <c r="AP14" i="5" s="1"/>
  <c r="AQ14" i="5" s="1"/>
  <c r="AN15" i="5"/>
  <c r="AP15" i="5" s="1"/>
  <c r="AQ15" i="5" s="1"/>
  <c r="AN16" i="5"/>
  <c r="AP16" i="5" s="1"/>
  <c r="AQ16" i="5" s="1"/>
  <c r="AN17" i="5"/>
  <c r="AP17" i="5" s="1"/>
  <c r="AQ17" i="5" s="1"/>
  <c r="AN18" i="5"/>
  <c r="AP18" i="5" s="1"/>
  <c r="AQ18" i="5" s="1"/>
  <c r="AN19" i="5"/>
  <c r="AP19" i="5" s="1"/>
  <c r="AQ19" i="5" s="1"/>
  <c r="AN20" i="5"/>
  <c r="AP20" i="5" s="1"/>
  <c r="AQ20" i="5" s="1"/>
  <c r="AN21" i="5"/>
  <c r="AP21" i="5" s="1"/>
  <c r="AQ21" i="5" s="1"/>
  <c r="AN22" i="5"/>
  <c r="AP22" i="5" s="1"/>
  <c r="AQ22" i="5" s="1"/>
  <c r="AN23" i="5"/>
  <c r="AP23" i="5" s="1"/>
  <c r="AQ23" i="5" s="1"/>
  <c r="AN24" i="5"/>
  <c r="AP24" i="5" s="1"/>
  <c r="AQ24" i="5" s="1"/>
  <c r="AN25" i="5"/>
  <c r="AP25" i="5" s="1"/>
  <c r="AQ25" i="5" s="1"/>
  <c r="AN26" i="5"/>
  <c r="AP26" i="5" s="1"/>
  <c r="AQ26" i="5" s="1"/>
  <c r="AN27" i="5"/>
  <c r="AP27" i="5" s="1"/>
  <c r="AQ27" i="5" s="1"/>
  <c r="AN28" i="5"/>
  <c r="AP28" i="5" s="1"/>
  <c r="AQ28" i="5" s="1"/>
  <c r="AN29" i="5"/>
  <c r="AP29" i="5" s="1"/>
  <c r="AQ29" i="5" s="1"/>
  <c r="AN30" i="5"/>
  <c r="AP30" i="5" s="1"/>
  <c r="AQ30" i="5" s="1"/>
  <c r="AN31" i="5"/>
  <c r="AP31" i="5" s="1"/>
  <c r="AQ31" i="5" s="1"/>
  <c r="AN32" i="5"/>
  <c r="AP32" i="5" s="1"/>
  <c r="AQ32" i="5" s="1"/>
  <c r="AN33" i="5"/>
  <c r="AP33" i="5" s="1"/>
  <c r="AQ33" i="5" s="1"/>
  <c r="AN34" i="5"/>
  <c r="AP34" i="5" s="1"/>
  <c r="AQ34" i="5" s="1"/>
  <c r="AN35" i="5"/>
  <c r="AP35" i="5" s="1"/>
  <c r="AQ35" i="5" s="1"/>
  <c r="AN36" i="5"/>
  <c r="AP36" i="5" s="1"/>
  <c r="AQ36" i="5" s="1"/>
  <c r="AN37" i="5"/>
  <c r="AP37" i="5" s="1"/>
  <c r="AQ37" i="5" s="1"/>
  <c r="AN38" i="5"/>
  <c r="AP38" i="5" s="1"/>
  <c r="AQ38" i="5" s="1"/>
  <c r="AN39" i="5"/>
  <c r="AP39" i="5" s="1"/>
  <c r="AQ39" i="5" s="1"/>
  <c r="AN40" i="5"/>
  <c r="AP40" i="5" s="1"/>
  <c r="AQ40" i="5" s="1"/>
  <c r="AN41" i="5"/>
  <c r="AP41" i="5" s="1"/>
  <c r="AQ41" i="5" s="1"/>
  <c r="AN42" i="5"/>
  <c r="AP42" i="5" s="1"/>
  <c r="AQ42" i="5" s="1"/>
  <c r="AN43" i="5"/>
  <c r="AP43" i="5" s="1"/>
  <c r="AQ43" i="5" s="1"/>
  <c r="AN44" i="5"/>
  <c r="AP44" i="5" s="1"/>
  <c r="AQ44" i="5" s="1"/>
  <c r="AN45" i="5"/>
  <c r="AP45" i="5" s="1"/>
  <c r="AQ45" i="5" s="1"/>
  <c r="AN46" i="5"/>
  <c r="AP46" i="5" s="1"/>
  <c r="AQ46" i="5" s="1"/>
  <c r="AN47" i="5"/>
  <c r="AP47" i="5" s="1"/>
  <c r="AQ47" i="5" s="1"/>
  <c r="AN48" i="5"/>
  <c r="AP48" i="5" s="1"/>
  <c r="AQ48" i="5" s="1"/>
  <c r="AN49" i="5"/>
  <c r="AP49" i="5" s="1"/>
  <c r="AQ49" i="5" s="1"/>
  <c r="AN50" i="5"/>
  <c r="AP50" i="5" s="1"/>
  <c r="AQ50" i="5" s="1"/>
  <c r="AN51" i="5"/>
  <c r="AP51" i="5" s="1"/>
  <c r="AQ51" i="5" s="1"/>
  <c r="AN52" i="5"/>
  <c r="AP52" i="5" s="1"/>
  <c r="AQ52" i="5" s="1"/>
  <c r="AN53" i="5"/>
  <c r="AP53" i="5" s="1"/>
  <c r="AQ53" i="5" s="1"/>
  <c r="AN54" i="5"/>
  <c r="AP54" i="5" s="1"/>
  <c r="AQ54" i="5" s="1"/>
  <c r="AN55" i="5"/>
  <c r="AP55" i="5" s="1"/>
  <c r="AQ55" i="5" s="1"/>
  <c r="AN56" i="5"/>
  <c r="AP56" i="5" s="1"/>
  <c r="AQ56" i="5" s="1"/>
  <c r="AN57" i="5"/>
  <c r="AP57" i="5" s="1"/>
  <c r="AQ57" i="5" s="1"/>
  <c r="AN58" i="5"/>
  <c r="AP58" i="5" s="1"/>
  <c r="AQ58" i="5" s="1"/>
  <c r="AN59" i="5"/>
  <c r="AP59" i="5" s="1"/>
  <c r="AQ59" i="5" s="1"/>
  <c r="AN61" i="5"/>
  <c r="AP61" i="5" s="1"/>
  <c r="AQ61" i="5" s="1"/>
  <c r="AN62" i="5"/>
  <c r="AP62" i="5" s="1"/>
  <c r="AQ62" i="5" s="1"/>
  <c r="AN63" i="5"/>
  <c r="AP63" i="5" s="1"/>
  <c r="AQ63" i="5" s="1"/>
  <c r="AN64" i="5"/>
  <c r="AP64" i="5" s="1"/>
  <c r="AQ64" i="5" s="1"/>
  <c r="AN66" i="5"/>
  <c r="AP66" i="5" s="1"/>
  <c r="AQ66" i="5" s="1"/>
  <c r="AN67" i="5"/>
  <c r="AP67" i="5" s="1"/>
  <c r="AQ67" i="5" s="1"/>
  <c r="AN68" i="5"/>
  <c r="AP68" i="5" s="1"/>
  <c r="AQ68" i="5" s="1"/>
  <c r="AN69" i="5"/>
  <c r="AP69" i="5" s="1"/>
  <c r="AQ69" i="5" s="1"/>
  <c r="AN70" i="5"/>
  <c r="AP70" i="5" s="1"/>
  <c r="AQ70" i="5" s="1"/>
  <c r="AN71" i="5"/>
  <c r="AP71" i="5" s="1"/>
  <c r="AQ71" i="5" s="1"/>
  <c r="AN72" i="5"/>
  <c r="AP72" i="5" s="1"/>
  <c r="AQ72" i="5" s="1"/>
  <c r="AN73" i="5"/>
  <c r="AP73" i="5" s="1"/>
  <c r="AQ73" i="5" s="1"/>
  <c r="AN74" i="5"/>
  <c r="AP74" i="5" s="1"/>
  <c r="AQ74" i="5" s="1"/>
  <c r="AN75" i="5"/>
  <c r="AP75" i="5" s="1"/>
  <c r="AN76" i="5"/>
  <c r="AP76" i="5" s="1"/>
  <c r="AQ76" i="5" s="1"/>
  <c r="AN77" i="5"/>
  <c r="AP77" i="5" s="1"/>
  <c r="AQ77" i="5" s="1"/>
  <c r="AN78" i="5"/>
  <c r="AP78" i="5" s="1"/>
  <c r="AQ78" i="5" s="1"/>
  <c r="AN79" i="5"/>
  <c r="AP79" i="5" s="1"/>
  <c r="AN80" i="5"/>
  <c r="AP80" i="5" s="1"/>
  <c r="AQ80" i="5" s="1"/>
  <c r="AN81" i="5"/>
  <c r="AP81" i="5" s="1"/>
  <c r="AQ81" i="5" s="1"/>
  <c r="AS81" i="5" s="1"/>
  <c r="AN82" i="5"/>
  <c r="AP82" i="5" s="1"/>
  <c r="AQ82" i="5" s="1"/>
  <c r="AN83" i="5"/>
  <c r="AP83" i="5" s="1"/>
  <c r="AQ83" i="5" s="1"/>
  <c r="AN84" i="5"/>
  <c r="AP84" i="5" s="1"/>
  <c r="AQ84" i="5" s="1"/>
  <c r="AN85" i="5"/>
  <c r="AP85" i="5" s="1"/>
  <c r="AQ85" i="5" s="1"/>
  <c r="AN86" i="5"/>
  <c r="AP86" i="5" s="1"/>
  <c r="AQ86" i="5" s="1"/>
  <c r="BB86" i="5" s="1"/>
  <c r="AN87" i="5"/>
  <c r="AP87" i="5" s="1"/>
  <c r="AQ87" i="5" s="1"/>
  <c r="BB87" i="5" s="1"/>
  <c r="AN88" i="5"/>
  <c r="AP88" i="5" s="1"/>
  <c r="AQ88" i="5" s="1"/>
  <c r="BB88" i="5" s="1"/>
  <c r="AN89" i="5"/>
  <c r="AP89" i="5" s="1"/>
  <c r="AQ89" i="5" s="1"/>
  <c r="BB89" i="5" s="1"/>
  <c r="AN90" i="5"/>
  <c r="AP90" i="5" s="1"/>
  <c r="AQ90" i="5" s="1"/>
  <c r="BB90" i="5" s="1"/>
  <c r="AN91" i="5"/>
  <c r="AP91" i="5" s="1"/>
  <c r="AQ91" i="5" s="1"/>
  <c r="BB91" i="5" s="1"/>
  <c r="AN92" i="5"/>
  <c r="AP92" i="5" s="1"/>
  <c r="AQ92" i="5" s="1"/>
  <c r="BB92" i="5" s="1"/>
  <c r="AN93" i="5"/>
  <c r="AP93" i="5" s="1"/>
  <c r="AQ93" i="5" s="1"/>
  <c r="AN94" i="5"/>
  <c r="AP94" i="5" s="1"/>
  <c r="AQ94" i="5" s="1"/>
  <c r="BB94" i="5" s="1"/>
  <c r="AN95" i="5"/>
  <c r="AP95" i="5" s="1"/>
  <c r="AQ95" i="5" s="1"/>
  <c r="BB95" i="5" s="1"/>
  <c r="AN96" i="5"/>
  <c r="AP96" i="5" s="1"/>
  <c r="AQ96" i="5" s="1"/>
  <c r="BB96" i="5" s="1"/>
  <c r="AN97" i="5"/>
  <c r="AP97" i="5" s="1"/>
  <c r="AQ97" i="5" s="1"/>
  <c r="BB97" i="5" s="1"/>
  <c r="AN98" i="5"/>
  <c r="AP98" i="5" s="1"/>
  <c r="AQ98" i="5" s="1"/>
  <c r="BB98" i="5" s="1"/>
  <c r="AN99" i="5"/>
  <c r="AP99" i="5" s="1"/>
  <c r="AQ99" i="5" s="1"/>
  <c r="BB99" i="5" s="1"/>
  <c r="AN100" i="5"/>
  <c r="AP100" i="5" s="1"/>
  <c r="AQ100" i="5" s="1"/>
  <c r="BB100" i="5" s="1"/>
  <c r="AN101" i="5"/>
  <c r="AP101" i="5" s="1"/>
  <c r="AQ101" i="5" s="1"/>
  <c r="BB101" i="5" s="1"/>
  <c r="AN102" i="5"/>
  <c r="AP102" i="5" s="1"/>
  <c r="AQ102" i="5" s="1"/>
  <c r="BB102" i="5" s="1"/>
  <c r="AN103" i="5"/>
  <c r="AP103" i="5" s="1"/>
  <c r="AQ103" i="5" s="1"/>
  <c r="BB103" i="5" s="1"/>
  <c r="AN104" i="5"/>
  <c r="AP104" i="5" s="1"/>
  <c r="AQ104" i="5" s="1"/>
  <c r="BB104" i="5" s="1"/>
  <c r="Q6" i="5"/>
  <c r="Q7" i="5"/>
  <c r="Q8" i="5"/>
  <c r="Q9" i="5"/>
  <c r="Q10" i="5"/>
  <c r="Q11" i="5"/>
  <c r="Q12" i="5"/>
  <c r="Q13" i="5"/>
  <c r="Q14" i="5"/>
  <c r="Q15" i="5"/>
  <c r="G17" i="5"/>
  <c r="Q17" i="5" s="1"/>
  <c r="G18" i="5"/>
  <c r="Q18" i="5" s="1"/>
  <c r="G19" i="5"/>
  <c r="Q19" i="5" s="1"/>
  <c r="G20" i="5"/>
  <c r="Q20" i="5" s="1"/>
  <c r="G22" i="5"/>
  <c r="Q22" i="5" s="1"/>
  <c r="Q23" i="5"/>
  <c r="Q24" i="5"/>
  <c r="G25" i="5"/>
  <c r="Q25" i="5" s="1"/>
  <c r="G26" i="5"/>
  <c r="Q26" i="5" s="1"/>
  <c r="G37" i="5"/>
  <c r="Q37" i="5" s="1"/>
  <c r="G38" i="5"/>
  <c r="Q38" i="5" s="1"/>
  <c r="G39" i="5"/>
  <c r="Q39" i="5" s="1"/>
  <c r="G40" i="5"/>
  <c r="Q40" i="5" s="1"/>
  <c r="G41" i="5"/>
  <c r="Q41" i="5" s="1"/>
  <c r="G42" i="5"/>
  <c r="Q42" i="5" s="1"/>
  <c r="G43" i="5"/>
  <c r="Q43" i="5" s="1"/>
  <c r="G44" i="5"/>
  <c r="Q44" i="5" s="1"/>
  <c r="G45" i="5"/>
  <c r="Q45" i="5" s="1"/>
  <c r="G46" i="5"/>
  <c r="Q46" i="5" s="1"/>
  <c r="G47" i="5"/>
  <c r="Q47" i="5" s="1"/>
  <c r="G48" i="5"/>
  <c r="Q48" i="5" s="1"/>
  <c r="G49" i="5"/>
  <c r="Q49" i="5" s="1"/>
  <c r="G50" i="5"/>
  <c r="Q50" i="5" s="1"/>
  <c r="G51" i="5"/>
  <c r="Q51" i="5" s="1"/>
  <c r="G52" i="5"/>
  <c r="Q52" i="5" s="1"/>
  <c r="G53" i="5"/>
  <c r="Q53" i="5" s="1"/>
  <c r="G54" i="5"/>
  <c r="Q54" i="5" s="1"/>
  <c r="G55" i="5"/>
  <c r="Q55" i="5" s="1"/>
  <c r="G56" i="5"/>
  <c r="Q56" i="5" s="1"/>
  <c r="G57" i="5"/>
  <c r="Q57" i="5" s="1"/>
  <c r="G58" i="5"/>
  <c r="Q58" i="5" s="1"/>
  <c r="G59" i="5"/>
  <c r="Q59" i="5" s="1"/>
  <c r="D87" i="5"/>
  <c r="D88" i="5"/>
  <c r="D89" i="5"/>
  <c r="D90" i="5"/>
  <c r="D91" i="5"/>
  <c r="B92" i="5"/>
  <c r="D92" i="5" s="1"/>
  <c r="B93" i="5"/>
  <c r="D93" i="5" s="1"/>
  <c r="B94" i="5"/>
  <c r="D94" i="5" s="1"/>
  <c r="B95" i="5"/>
  <c r="D95" i="5" s="1"/>
  <c r="B96" i="5"/>
  <c r="D96" i="5" s="1"/>
  <c r="B97" i="5"/>
  <c r="D97" i="5" s="1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D103" i="5" s="1"/>
  <c r="B104" i="5"/>
  <c r="D104" i="5" s="1"/>
  <c r="A60" i="5"/>
  <c r="A61" i="5"/>
  <c r="A65" i="5"/>
  <c r="A66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O105" i="4"/>
  <c r="AR105" i="4"/>
  <c r="G7" i="7" l="1"/>
  <c r="Q7" i="7" s="1"/>
  <c r="G6" i="7"/>
  <c r="Q6" i="7" s="1"/>
  <c r="G15" i="6"/>
  <c r="Q15" i="6" s="1"/>
  <c r="G14" i="6"/>
  <c r="Q14" i="6" s="1"/>
  <c r="G13" i="6"/>
  <c r="Q13" i="6" s="1"/>
  <c r="G7" i="6"/>
  <c r="Q7" i="6" s="1"/>
  <c r="G11" i="6"/>
  <c r="Q11" i="6" s="1"/>
  <c r="Q9" i="6"/>
  <c r="G8" i="6"/>
  <c r="Q8" i="6" s="1"/>
  <c r="G6" i="6"/>
  <c r="Q6" i="6" s="1"/>
  <c r="G10" i="6"/>
  <c r="Q10" i="6" s="1"/>
  <c r="G12" i="6"/>
  <c r="Q12" i="6" s="1"/>
  <c r="BC81" i="5"/>
  <c r="AZ81" i="5"/>
  <c r="AQ75" i="8"/>
  <c r="BC105" i="8"/>
  <c r="AS75" i="7"/>
  <c r="BC105" i="7"/>
  <c r="AS75" i="6"/>
  <c r="AQ75" i="5"/>
  <c r="AS75" i="5" s="1"/>
  <c r="D93" i="7"/>
  <c r="AS93" i="7" s="1"/>
  <c r="D101" i="32"/>
  <c r="D103" i="32"/>
  <c r="AS104" i="8"/>
  <c r="AS102" i="8"/>
  <c r="AS103" i="8"/>
  <c r="AS16" i="8"/>
  <c r="AS104" i="7"/>
  <c r="AS102" i="7"/>
  <c r="AS103" i="7"/>
  <c r="AS104" i="6"/>
  <c r="AS103" i="6"/>
  <c r="AS93" i="6"/>
  <c r="AS8" i="6"/>
  <c r="AS34" i="6"/>
  <c r="AS26" i="6"/>
  <c r="AS18" i="6"/>
  <c r="AS38" i="6"/>
  <c r="AS33" i="6"/>
  <c r="AS25" i="6"/>
  <c r="AS17" i="6"/>
  <c r="AS21" i="6"/>
  <c r="AS14" i="6"/>
  <c r="AS28" i="6"/>
  <c r="AS20" i="6"/>
  <c r="AS13" i="6"/>
  <c r="AS19" i="6"/>
  <c r="AS12" i="6"/>
  <c r="AS32" i="6"/>
  <c r="AS24" i="6"/>
  <c r="AS83" i="6"/>
  <c r="AS31" i="6"/>
  <c r="AS23" i="6"/>
  <c r="AS29" i="6"/>
  <c r="AS7" i="6"/>
  <c r="AS84" i="6"/>
  <c r="AS36" i="6"/>
  <c r="AS30" i="6"/>
  <c r="AS22" i="6"/>
  <c r="AS15" i="6"/>
  <c r="AS9" i="6"/>
  <c r="AS103" i="5"/>
  <c r="AS85" i="5"/>
  <c r="AS93" i="5"/>
  <c r="AS25" i="5"/>
  <c r="AS104" i="5"/>
  <c r="AS23" i="5"/>
  <c r="D104" i="32"/>
  <c r="AS100" i="8"/>
  <c r="AS10" i="8"/>
  <c r="AS58" i="8"/>
  <c r="BB87" i="6"/>
  <c r="AS57" i="8"/>
  <c r="AS99" i="8"/>
  <c r="AS88" i="8"/>
  <c r="AS54" i="8"/>
  <c r="AS100" i="7"/>
  <c r="AS101" i="5"/>
  <c r="AQ79" i="5"/>
  <c r="AS88" i="5"/>
  <c r="AQ69" i="8"/>
  <c r="AS27" i="8"/>
  <c r="AS17" i="8"/>
  <c r="AS9" i="8"/>
  <c r="AS59" i="8"/>
  <c r="AS44" i="5"/>
  <c r="AS42" i="5"/>
  <c r="AS94" i="32"/>
  <c r="AS83" i="32"/>
  <c r="AS82" i="32"/>
  <c r="AS80" i="32"/>
  <c r="AS79" i="32"/>
  <c r="D100" i="32"/>
  <c r="AS93" i="32"/>
  <c r="AS92" i="32"/>
  <c r="D102" i="32"/>
  <c r="AS84" i="8"/>
  <c r="AS62" i="8"/>
  <c r="AS42" i="8"/>
  <c r="AS66" i="8"/>
  <c r="AS32" i="8"/>
  <c r="AS97" i="8"/>
  <c r="AS85" i="8"/>
  <c r="AS64" i="8"/>
  <c r="AS101" i="8"/>
  <c r="AS33" i="8"/>
  <c r="AS13" i="8"/>
  <c r="AS12" i="8"/>
  <c r="AS98" i="8"/>
  <c r="AS11" i="8"/>
  <c r="AS91" i="8"/>
  <c r="AS87" i="7"/>
  <c r="AS88" i="7"/>
  <c r="AS82" i="7"/>
  <c r="AS72" i="7"/>
  <c r="AS92" i="8"/>
  <c r="AS77" i="8"/>
  <c r="AS44" i="8"/>
  <c r="AS95" i="8"/>
  <c r="AS61" i="8"/>
  <c r="AS53" i="8"/>
  <c r="AS14" i="8"/>
  <c r="AS99" i="7"/>
  <c r="AS80" i="8"/>
  <c r="AS52" i="8"/>
  <c r="AS38" i="8"/>
  <c r="AS98" i="7"/>
  <c r="AS94" i="8"/>
  <c r="AS56" i="8"/>
  <c r="AS37" i="8"/>
  <c r="AS30" i="8"/>
  <c r="AS89" i="8"/>
  <c r="AS79" i="8"/>
  <c r="AS55" i="8"/>
  <c r="AS93" i="8"/>
  <c r="AS83" i="8"/>
  <c r="AS78" i="8"/>
  <c r="AS68" i="8"/>
  <c r="AS51" i="8"/>
  <c r="AS101" i="7"/>
  <c r="AS87" i="8"/>
  <c r="AS82" i="8"/>
  <c r="AS72" i="8"/>
  <c r="AS67" i="8"/>
  <c r="AS50" i="8"/>
  <c r="AS90" i="7"/>
  <c r="AS40" i="8"/>
  <c r="AS29" i="8"/>
  <c r="AS21" i="8"/>
  <c r="AS71" i="8"/>
  <c r="AS76" i="8"/>
  <c r="AS70" i="8"/>
  <c r="AS39" i="8"/>
  <c r="AS24" i="8"/>
  <c r="AS97" i="6"/>
  <c r="AS92" i="6"/>
  <c r="AS92" i="7"/>
  <c r="AS76" i="6"/>
  <c r="AS84" i="7"/>
  <c r="AS95" i="7"/>
  <c r="AS80" i="7"/>
  <c r="AS88" i="6"/>
  <c r="AS77" i="6"/>
  <c r="AS97" i="7"/>
  <c r="AS85" i="7"/>
  <c r="AS85" i="6"/>
  <c r="AS96" i="7"/>
  <c r="AS89" i="6"/>
  <c r="AS94" i="7"/>
  <c r="AS89" i="7"/>
  <c r="AS83" i="7"/>
  <c r="AS79" i="7"/>
  <c r="AS54" i="7"/>
  <c r="AS46" i="7"/>
  <c r="AS70" i="7"/>
  <c r="AS79" i="6"/>
  <c r="AS55" i="6"/>
  <c r="AS10" i="6"/>
  <c r="AS82" i="6"/>
  <c r="AS50" i="6"/>
  <c r="AS99" i="6"/>
  <c r="AS61" i="6"/>
  <c r="AS53" i="6"/>
  <c r="AS102" i="6"/>
  <c r="AS67" i="6"/>
  <c r="AS59" i="6"/>
  <c r="AS51" i="6"/>
  <c r="AS101" i="6"/>
  <c r="AS78" i="6"/>
  <c r="AS58" i="6"/>
  <c r="AS54" i="6"/>
  <c r="AS100" i="6"/>
  <c r="AS86" i="6"/>
  <c r="AS57" i="6"/>
  <c r="AS98" i="6"/>
  <c r="AS80" i="6"/>
  <c r="AS68" i="6"/>
  <c r="AS64" i="6"/>
  <c r="AS56" i="6"/>
  <c r="AS52" i="6"/>
  <c r="AS95" i="6"/>
  <c r="AS94" i="6"/>
  <c r="AS86" i="5"/>
  <c r="AS77" i="5"/>
  <c r="AS80" i="5"/>
  <c r="AS84" i="5"/>
  <c r="AS66" i="5"/>
  <c r="AS94" i="5"/>
  <c r="AS78" i="5"/>
  <c r="AS102" i="5"/>
  <c r="AS98" i="5"/>
  <c r="AS100" i="5"/>
  <c r="AS68" i="5"/>
  <c r="AS99" i="5"/>
  <c r="AS83" i="5"/>
  <c r="AS67" i="5"/>
  <c r="AS96" i="5"/>
  <c r="AS87" i="5"/>
  <c r="AS63" i="5"/>
  <c r="AS82" i="5"/>
  <c r="AS64" i="5"/>
  <c r="AS70" i="6"/>
  <c r="AS70" i="5"/>
  <c r="AS69" i="6"/>
  <c r="AS71" i="6"/>
  <c r="AS71" i="5"/>
  <c r="AS95" i="5"/>
  <c r="AS72" i="5"/>
  <c r="AS35" i="8"/>
  <c r="AS49" i="8"/>
  <c r="AS28" i="8"/>
  <c r="AS96" i="8"/>
  <c r="AS41" i="8"/>
  <c r="AS36" i="8"/>
  <c r="AS7" i="8"/>
  <c r="AS18" i="8"/>
  <c r="AS73" i="8"/>
  <c r="AS34" i="8"/>
  <c r="AS86" i="8"/>
  <c r="AS90" i="8"/>
  <c r="AS15" i="8"/>
  <c r="AS22" i="8"/>
  <c r="AS23" i="8"/>
  <c r="AS45" i="8"/>
  <c r="AS46" i="8"/>
  <c r="AS47" i="8"/>
  <c r="AS48" i="8"/>
  <c r="AS66" i="7"/>
  <c r="AS66" i="6"/>
  <c r="AS43" i="8"/>
  <c r="AS63" i="8"/>
  <c r="AS31" i="8"/>
  <c r="AS30" i="7"/>
  <c r="AS26" i="8"/>
  <c r="AS25" i="8"/>
  <c r="AS18" i="7"/>
  <c r="AS19" i="8"/>
  <c r="AS20" i="8"/>
  <c r="AS86" i="7"/>
  <c r="AS6" i="8"/>
  <c r="AS17" i="7"/>
  <c r="AS57" i="7"/>
  <c r="AS50" i="7"/>
  <c r="AS69" i="7"/>
  <c r="AS56" i="7"/>
  <c r="AS37" i="7"/>
  <c r="AS24" i="7"/>
  <c r="AS55" i="7"/>
  <c r="AS67" i="7"/>
  <c r="AS61" i="7"/>
  <c r="AS35" i="7"/>
  <c r="AS16" i="7"/>
  <c r="AS68" i="7"/>
  <c r="AS77" i="7"/>
  <c r="AS15" i="7"/>
  <c r="AS9" i="7"/>
  <c r="AS59" i="7"/>
  <c r="AS53" i="7"/>
  <c r="AS27" i="7"/>
  <c r="AS14" i="7"/>
  <c r="AS76" i="7"/>
  <c r="AS71" i="7"/>
  <c r="AS58" i="7"/>
  <c r="AS52" i="7"/>
  <c r="AS64" i="7"/>
  <c r="AS51" i="7"/>
  <c r="AS38" i="7"/>
  <c r="AS6" i="7"/>
  <c r="AS47" i="7"/>
  <c r="AS41" i="7"/>
  <c r="AS28" i="7"/>
  <c r="AS45" i="7"/>
  <c r="AS32" i="7"/>
  <c r="AS19" i="7"/>
  <c r="AS13" i="7"/>
  <c r="AS34" i="7"/>
  <c r="AS40" i="7"/>
  <c r="AS21" i="7"/>
  <c r="AS8" i="7"/>
  <c r="AS39" i="7"/>
  <c r="AS26" i="7"/>
  <c r="AS20" i="7"/>
  <c r="AS7" i="7"/>
  <c r="AS11" i="6"/>
  <c r="AS44" i="7"/>
  <c r="AS31" i="7"/>
  <c r="AS25" i="7"/>
  <c r="AS12" i="7"/>
  <c r="AS43" i="7"/>
  <c r="AS11" i="7"/>
  <c r="AS49" i="7"/>
  <c r="AS42" i="7"/>
  <c r="AS36" i="7"/>
  <c r="AS23" i="7"/>
  <c r="AS10" i="7"/>
  <c r="AS33" i="7"/>
  <c r="AS48" i="7"/>
  <c r="AS29" i="7"/>
  <c r="AS22" i="7"/>
  <c r="AS63" i="7"/>
  <c r="AS73" i="7"/>
  <c r="AS44" i="6"/>
  <c r="AS42" i="6"/>
  <c r="AS62" i="6"/>
  <c r="AS41" i="6"/>
  <c r="AS63" i="6"/>
  <c r="AS91" i="7"/>
  <c r="AS91" i="6"/>
  <c r="AS90" i="6"/>
  <c r="AS97" i="5"/>
  <c r="AS92" i="5"/>
  <c r="AS90" i="5"/>
  <c r="AS89" i="5"/>
  <c r="AS49" i="6"/>
  <c r="AS48" i="6"/>
  <c r="AS47" i="6"/>
  <c r="AS46" i="6"/>
  <c r="AS45" i="6"/>
  <c r="AS40" i="6"/>
  <c r="AS39" i="6"/>
  <c r="AS27" i="6"/>
  <c r="AS6" i="6"/>
  <c r="AS62" i="5"/>
  <c r="AS43" i="6"/>
  <c r="AS37" i="6"/>
  <c r="AS35" i="6"/>
  <c r="AS96" i="6"/>
  <c r="AS72" i="6"/>
  <c r="AS73" i="6"/>
  <c r="AS76" i="5"/>
  <c r="AS73" i="5"/>
  <c r="AS91" i="5"/>
  <c r="AW9" i="8" l="1"/>
  <c r="AX9" i="8"/>
  <c r="AY9" i="8"/>
  <c r="AZ9" i="8"/>
  <c r="BC9" i="8"/>
  <c r="BC73" i="6"/>
  <c r="AZ73" i="6"/>
  <c r="BC7" i="6"/>
  <c r="BC105" i="6" s="1"/>
  <c r="AZ7" i="6"/>
  <c r="AZ105" i="6" s="1"/>
  <c r="BC92" i="5"/>
  <c r="AZ92" i="5"/>
  <c r="AZ85" i="5"/>
  <c r="BC85" i="5"/>
  <c r="AZ82" i="5"/>
  <c r="BC82" i="5"/>
  <c r="AZ93" i="5"/>
  <c r="BC93" i="5"/>
  <c r="AZ83" i="5"/>
  <c r="BC83" i="5"/>
  <c r="AZ84" i="5"/>
  <c r="BC84" i="5"/>
  <c r="AZ89" i="5"/>
  <c r="BC89" i="5"/>
  <c r="AZ86" i="5"/>
  <c r="BC86" i="5"/>
  <c r="BC88" i="5"/>
  <c r="AZ88" i="5"/>
  <c r="AZ91" i="5"/>
  <c r="BC91" i="5"/>
  <c r="AZ90" i="5"/>
  <c r="BC90" i="5"/>
  <c r="AZ87" i="5"/>
  <c r="BC87" i="5"/>
  <c r="BC75" i="5"/>
  <c r="AZ75" i="5"/>
  <c r="BC77" i="5"/>
  <c r="AZ77" i="5"/>
  <c r="BC76" i="5"/>
  <c r="AZ76" i="5"/>
  <c r="BC73" i="5"/>
  <c r="AZ73" i="5"/>
  <c r="AZ63" i="5"/>
  <c r="BC63" i="5"/>
  <c r="BC62" i="5"/>
  <c r="AZ62" i="5"/>
  <c r="AZ64" i="5"/>
  <c r="BC64" i="5"/>
  <c r="BC42" i="5"/>
  <c r="AZ42" i="5"/>
  <c r="BC25" i="5"/>
  <c r="AZ25" i="5"/>
  <c r="BC44" i="5"/>
  <c r="AZ44" i="5"/>
  <c r="AZ23" i="5"/>
  <c r="BC23" i="5"/>
  <c r="BC72" i="5"/>
  <c r="AZ72" i="5"/>
  <c r="BC70" i="5"/>
  <c r="AZ70" i="5"/>
  <c r="AZ71" i="5"/>
  <c r="BC71" i="5"/>
  <c r="BC68" i="5"/>
  <c r="AZ68" i="5"/>
  <c r="AZ67" i="5"/>
  <c r="BC67" i="5"/>
  <c r="AZ66" i="5"/>
  <c r="BC66" i="5"/>
  <c r="BC80" i="5"/>
  <c r="AZ80" i="5"/>
  <c r="AS75" i="8"/>
  <c r="AY37" i="6"/>
  <c r="AX37" i="6"/>
  <c r="AW37" i="6"/>
  <c r="AX46" i="6"/>
  <c r="AW46" i="6"/>
  <c r="AY46" i="6"/>
  <c r="AY44" i="6"/>
  <c r="AX44" i="6"/>
  <c r="AW44" i="6"/>
  <c r="AX71" i="6"/>
  <c r="AW71" i="6"/>
  <c r="AY71" i="6"/>
  <c r="AY68" i="6"/>
  <c r="AX68" i="6"/>
  <c r="AW68" i="6"/>
  <c r="AX76" i="6"/>
  <c r="AW76" i="6"/>
  <c r="AY76" i="6"/>
  <c r="AX22" i="6"/>
  <c r="AW22" i="6"/>
  <c r="AY22" i="6"/>
  <c r="AX14" i="6"/>
  <c r="AW14" i="6"/>
  <c r="AY14" i="6"/>
  <c r="AY34" i="6"/>
  <c r="AX34" i="6"/>
  <c r="AW34" i="6"/>
  <c r="AY43" i="6"/>
  <c r="AX43" i="6"/>
  <c r="AW43" i="6"/>
  <c r="AX47" i="6"/>
  <c r="AW47" i="6"/>
  <c r="AY47" i="6"/>
  <c r="AY69" i="6"/>
  <c r="AX69" i="6"/>
  <c r="AW69" i="6"/>
  <c r="AY50" i="6"/>
  <c r="AX50" i="6"/>
  <c r="AW50" i="6"/>
  <c r="AX30" i="6"/>
  <c r="AW30" i="6"/>
  <c r="AY30" i="6"/>
  <c r="AY24" i="6"/>
  <c r="AX24" i="6"/>
  <c r="AW24" i="6"/>
  <c r="AY21" i="6"/>
  <c r="AX21" i="6"/>
  <c r="AW21" i="6"/>
  <c r="AY8" i="6"/>
  <c r="AX8" i="6"/>
  <c r="AW8" i="6"/>
  <c r="AY48" i="6"/>
  <c r="AX48" i="6"/>
  <c r="AW48" i="6"/>
  <c r="AY11" i="6"/>
  <c r="AX11" i="6"/>
  <c r="AW11" i="6"/>
  <c r="AW66" i="6"/>
  <c r="AY66" i="6"/>
  <c r="AX66" i="6"/>
  <c r="AY51" i="6"/>
  <c r="AX51" i="6"/>
  <c r="AW51" i="6"/>
  <c r="AY36" i="6"/>
  <c r="AX36" i="6"/>
  <c r="AW36" i="6"/>
  <c r="AY32" i="6"/>
  <c r="AX32" i="6"/>
  <c r="AW32" i="6"/>
  <c r="AW17" i="6"/>
  <c r="AY17" i="6"/>
  <c r="AX17" i="6"/>
  <c r="AY93" i="6"/>
  <c r="AX93" i="6"/>
  <c r="AW93" i="6"/>
  <c r="AX6" i="6"/>
  <c r="AW6" i="6"/>
  <c r="AY6" i="6"/>
  <c r="AW49" i="6"/>
  <c r="AY49" i="6"/>
  <c r="AX49" i="6"/>
  <c r="AY70" i="6"/>
  <c r="AX70" i="6"/>
  <c r="AW70" i="6"/>
  <c r="AY10" i="6"/>
  <c r="AX10" i="6"/>
  <c r="AW10" i="6"/>
  <c r="AY12" i="6"/>
  <c r="AX12" i="6"/>
  <c r="AW12" i="6"/>
  <c r="AW25" i="6"/>
  <c r="AX25" i="6"/>
  <c r="AY25" i="6"/>
  <c r="AY27" i="6"/>
  <c r="AX27" i="6"/>
  <c r="AW27" i="6"/>
  <c r="AY75" i="6"/>
  <c r="AX75" i="6"/>
  <c r="AW75" i="6"/>
  <c r="AY67" i="6"/>
  <c r="AX67" i="6"/>
  <c r="AW67" i="6"/>
  <c r="AY55" i="6"/>
  <c r="AX55" i="6"/>
  <c r="AW55" i="6"/>
  <c r="AY7" i="6"/>
  <c r="AX7" i="6"/>
  <c r="AW7" i="6"/>
  <c r="AY19" i="6"/>
  <c r="AX19" i="6"/>
  <c r="AW19" i="6"/>
  <c r="AW33" i="6"/>
  <c r="AY33" i="6"/>
  <c r="AX33" i="6"/>
  <c r="AY72" i="6"/>
  <c r="AX72" i="6"/>
  <c r="AW72" i="6"/>
  <c r="AY39" i="6"/>
  <c r="AX39" i="6"/>
  <c r="AW39" i="6"/>
  <c r="AW41" i="6"/>
  <c r="AY41" i="6"/>
  <c r="AX41" i="6"/>
  <c r="AY52" i="6"/>
  <c r="AX52" i="6"/>
  <c r="AW52" i="6"/>
  <c r="AY29" i="6"/>
  <c r="AW29" i="6"/>
  <c r="AX29" i="6"/>
  <c r="AY13" i="6"/>
  <c r="AW13" i="6"/>
  <c r="AX13" i="6"/>
  <c r="AX38" i="6"/>
  <c r="AW38" i="6"/>
  <c r="AY38" i="6"/>
  <c r="AY40" i="6"/>
  <c r="AX40" i="6"/>
  <c r="AW40" i="6"/>
  <c r="AY56" i="6"/>
  <c r="AX56" i="6"/>
  <c r="AW56" i="6"/>
  <c r="AX54" i="6"/>
  <c r="AW54" i="6"/>
  <c r="AY54" i="6"/>
  <c r="AY53" i="6"/>
  <c r="AX53" i="6"/>
  <c r="AW53" i="6"/>
  <c r="AW9" i="6"/>
  <c r="AX9" i="6"/>
  <c r="AY9" i="6"/>
  <c r="AY23" i="6"/>
  <c r="AX23" i="6"/>
  <c r="AW23" i="6"/>
  <c r="AY20" i="6"/>
  <c r="AX20" i="6"/>
  <c r="AW20" i="6"/>
  <c r="AY18" i="6"/>
  <c r="AX18" i="6"/>
  <c r="AW18" i="6"/>
  <c r="AY35" i="6"/>
  <c r="AX35" i="6"/>
  <c r="AW35" i="6"/>
  <c r="AY45" i="6"/>
  <c r="AX45" i="6"/>
  <c r="AW45" i="6"/>
  <c r="AW42" i="6"/>
  <c r="AY42" i="6"/>
  <c r="AX42" i="6"/>
  <c r="AY15" i="6"/>
  <c r="AX15" i="6"/>
  <c r="AW15" i="6"/>
  <c r="AY31" i="6"/>
  <c r="AX31" i="6"/>
  <c r="AW31" i="6"/>
  <c r="AY28" i="6"/>
  <c r="AW28" i="6"/>
  <c r="AX28" i="6"/>
  <c r="AY26" i="6"/>
  <c r="AX26" i="6"/>
  <c r="AW26" i="6"/>
  <c r="AY71" i="5"/>
  <c r="AX71" i="5"/>
  <c r="AW71" i="5"/>
  <c r="AW23" i="5"/>
  <c r="AY23" i="5"/>
  <c r="AX23" i="5"/>
  <c r="AY70" i="5"/>
  <c r="AX70" i="5"/>
  <c r="AW70" i="5"/>
  <c r="AY67" i="5"/>
  <c r="AX67" i="5"/>
  <c r="AW67" i="5"/>
  <c r="AY42" i="5"/>
  <c r="AX42" i="5"/>
  <c r="AW42" i="5"/>
  <c r="AY25" i="5"/>
  <c r="AX25" i="5"/>
  <c r="AW25" i="5"/>
  <c r="AW76" i="5"/>
  <c r="AY76" i="5"/>
  <c r="AX76" i="5"/>
  <c r="AY66" i="5"/>
  <c r="AX66" i="5"/>
  <c r="AW66" i="5"/>
  <c r="AX44" i="5"/>
  <c r="AW44" i="5"/>
  <c r="AY44" i="5"/>
  <c r="AY93" i="5"/>
  <c r="AX93" i="5"/>
  <c r="AW93" i="5"/>
  <c r="AY75" i="5"/>
  <c r="AX75" i="5"/>
  <c r="AW75" i="5"/>
  <c r="AW72" i="5"/>
  <c r="AY72" i="5"/>
  <c r="AX72" i="5"/>
  <c r="AY68" i="5"/>
  <c r="AX68" i="5"/>
  <c r="AW68" i="5"/>
  <c r="AS87" i="6"/>
  <c r="AS79" i="5"/>
  <c r="AS69" i="8"/>
  <c r="AS8" i="8"/>
  <c r="AS69" i="5"/>
  <c r="B6" i="4"/>
  <c r="D6" i="4" s="1"/>
  <c r="B7" i="4"/>
  <c r="D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BB9" i="8" l="1"/>
  <c r="AX8" i="8"/>
  <c r="AY8" i="8"/>
  <c r="AZ8" i="8"/>
  <c r="BC8" i="8"/>
  <c r="AW8" i="8"/>
  <c r="BB8" i="8" s="1"/>
  <c r="BC79" i="5"/>
  <c r="AZ79" i="5"/>
  <c r="BC69" i="5"/>
  <c r="AZ69" i="5"/>
  <c r="G6" i="4"/>
  <c r="Q6" i="4" s="1"/>
  <c r="G7" i="4"/>
  <c r="Q7" i="4" s="1"/>
  <c r="BB66" i="6"/>
  <c r="BB69" i="6"/>
  <c r="BB26" i="6"/>
  <c r="BB20" i="6"/>
  <c r="BB13" i="6"/>
  <c r="BB42" i="5"/>
  <c r="BB56" i="6"/>
  <c r="BB32" i="6"/>
  <c r="BB24" i="6"/>
  <c r="BB17" i="6"/>
  <c r="BB18" i="6"/>
  <c r="BB10" i="6"/>
  <c r="BB50" i="6"/>
  <c r="BB52" i="6"/>
  <c r="BB67" i="6"/>
  <c r="BB48" i="6"/>
  <c r="BB67" i="5"/>
  <c r="BB71" i="5"/>
  <c r="BB28" i="6"/>
  <c r="BB23" i="6"/>
  <c r="BB55" i="6"/>
  <c r="BB11" i="6"/>
  <c r="BB76" i="6"/>
  <c r="BB41" i="6"/>
  <c r="BB93" i="6"/>
  <c r="BB8" i="6"/>
  <c r="BB34" i="6"/>
  <c r="BB54" i="6"/>
  <c r="BB39" i="6"/>
  <c r="BB27" i="6"/>
  <c r="BB21" i="6"/>
  <c r="BB47" i="6"/>
  <c r="BB14" i="6"/>
  <c r="BB42" i="6"/>
  <c r="BB38" i="6"/>
  <c r="BB19" i="6"/>
  <c r="BB51" i="6"/>
  <c r="BB68" i="6"/>
  <c r="BB31" i="6"/>
  <c r="BB9" i="6"/>
  <c r="BB6" i="6"/>
  <c r="BB43" i="6"/>
  <c r="BB46" i="6"/>
  <c r="BB45" i="6"/>
  <c r="BB25" i="6"/>
  <c r="BB22" i="6"/>
  <c r="BB72" i="6"/>
  <c r="BB7" i="6"/>
  <c r="BB71" i="6"/>
  <c r="BB93" i="5"/>
  <c r="BB23" i="5"/>
  <c r="BB15" i="6"/>
  <c r="BB53" i="6"/>
  <c r="BB40" i="6"/>
  <c r="BB33" i="6"/>
  <c r="BB12" i="6"/>
  <c r="BB36" i="6"/>
  <c r="BB37" i="6"/>
  <c r="BB76" i="5"/>
  <c r="BB35" i="6"/>
  <c r="BB29" i="6"/>
  <c r="BB49" i="6"/>
  <c r="BB30" i="6"/>
  <c r="BB44" i="6"/>
  <c r="BB66" i="5"/>
  <c r="BB68" i="5"/>
  <c r="AX69" i="5"/>
  <c r="AW69" i="5"/>
  <c r="AY69" i="5"/>
  <c r="BB72" i="5"/>
  <c r="BB44" i="5"/>
  <c r="BB25" i="5"/>
  <c r="B101" i="40"/>
  <c r="D101" i="40" s="1"/>
  <c r="B102" i="40"/>
  <c r="D102" i="40" s="1"/>
  <c r="B103" i="40"/>
  <c r="D103" i="40" s="1"/>
  <c r="B104" i="40"/>
  <c r="D104" i="40" s="1"/>
  <c r="B98" i="2"/>
  <c r="D98" i="2" s="1"/>
  <c r="B99" i="2"/>
  <c r="D99" i="2" s="1"/>
  <c r="B100" i="2"/>
  <c r="D100" i="2" s="1"/>
  <c r="B101" i="2"/>
  <c r="D101" i="2" s="1"/>
  <c r="B102" i="2"/>
  <c r="D102" i="2" s="1"/>
  <c r="B103" i="2"/>
  <c r="D103" i="2" s="1"/>
  <c r="B104" i="2"/>
  <c r="D104" i="2" s="1"/>
  <c r="D17" i="2"/>
  <c r="G17" i="2" s="1"/>
  <c r="Q17" i="2" s="1"/>
  <c r="D18" i="2"/>
  <c r="G18" i="2" s="1"/>
  <c r="Q18" i="2" s="1"/>
  <c r="D19" i="2"/>
  <c r="G19" i="2" s="1"/>
  <c r="Q19" i="2" s="1"/>
  <c r="D20" i="2"/>
  <c r="G20" i="2" s="1"/>
  <c r="Q20" i="2" s="1"/>
  <c r="D21" i="2"/>
  <c r="D22" i="2"/>
  <c r="G22" i="2" s="1"/>
  <c r="Q22" i="2" s="1"/>
  <c r="D23" i="2"/>
  <c r="G23" i="2" s="1"/>
  <c r="Q23" i="2" s="1"/>
  <c r="D24" i="2"/>
  <c r="G24" i="2" s="1"/>
  <c r="Q24" i="2" s="1"/>
  <c r="D25" i="2"/>
  <c r="G25" i="2" s="1"/>
  <c r="Q25" i="2" s="1"/>
  <c r="G26" i="2"/>
  <c r="Q26" i="2" s="1"/>
  <c r="D27" i="2"/>
  <c r="G27" i="2" s="1"/>
  <c r="Q27" i="2" s="1"/>
  <c r="D28" i="2"/>
  <c r="G28" i="2" s="1"/>
  <c r="Q28" i="2" s="1"/>
  <c r="D29" i="2"/>
  <c r="G29" i="2" s="1"/>
  <c r="Q29" i="2" s="1"/>
  <c r="D30" i="2"/>
  <c r="G30" i="2" s="1"/>
  <c r="Q30" i="2" s="1"/>
  <c r="D31" i="2"/>
  <c r="D32" i="2"/>
  <c r="D33" i="2"/>
  <c r="D34" i="2"/>
  <c r="D35" i="2"/>
  <c r="D37" i="2"/>
  <c r="G37" i="2" s="1"/>
  <c r="Q37" i="2" s="1"/>
  <c r="D38" i="2"/>
  <c r="G38" i="2" s="1"/>
  <c r="Q38" i="2" s="1"/>
  <c r="D39" i="2"/>
  <c r="G39" i="2" s="1"/>
  <c r="Q39" i="2" s="1"/>
  <c r="D40" i="2"/>
  <c r="G40" i="2" s="1"/>
  <c r="Q40" i="2" s="1"/>
  <c r="D41" i="2"/>
  <c r="G41" i="2" s="1"/>
  <c r="Q41" i="2" s="1"/>
  <c r="D42" i="2"/>
  <c r="G42" i="2" s="1"/>
  <c r="Q42" i="2" s="1"/>
  <c r="D43" i="2"/>
  <c r="G43" i="2" s="1"/>
  <c r="Q43" i="2" s="1"/>
  <c r="D44" i="2"/>
  <c r="G44" i="2" s="1"/>
  <c r="Q44" i="2" s="1"/>
  <c r="D45" i="2"/>
  <c r="G45" i="2" s="1"/>
  <c r="Q45" i="2" s="1"/>
  <c r="D46" i="2"/>
  <c r="G46" i="2" s="1"/>
  <c r="Q46" i="2" s="1"/>
  <c r="D47" i="2"/>
  <c r="G47" i="2" s="1"/>
  <c r="Q47" i="2" s="1"/>
  <c r="D48" i="2"/>
  <c r="G48" i="2" s="1"/>
  <c r="Q48" i="2" s="1"/>
  <c r="D49" i="2"/>
  <c r="G49" i="2" s="1"/>
  <c r="Q49" i="2" s="1"/>
  <c r="D50" i="2"/>
  <c r="G50" i="2" s="1"/>
  <c r="Q50" i="2" s="1"/>
  <c r="D51" i="2"/>
  <c r="G51" i="2" s="1"/>
  <c r="Q51" i="2" s="1"/>
  <c r="D52" i="2"/>
  <c r="G52" i="2" s="1"/>
  <c r="Q52" i="2" s="1"/>
  <c r="D53" i="2"/>
  <c r="G53" i="2" s="1"/>
  <c r="Q53" i="2" s="1"/>
  <c r="D54" i="2"/>
  <c r="G54" i="2" s="1"/>
  <c r="Q54" i="2" s="1"/>
  <c r="D55" i="2"/>
  <c r="G55" i="2" s="1"/>
  <c r="Q55" i="2" s="1"/>
  <c r="D56" i="2"/>
  <c r="G56" i="2" s="1"/>
  <c r="Q56" i="2" s="1"/>
  <c r="D57" i="2"/>
  <c r="G57" i="2" s="1"/>
  <c r="Q57" i="2" s="1"/>
  <c r="B87" i="2"/>
  <c r="D87" i="2" s="1"/>
  <c r="B88" i="2"/>
  <c r="D88" i="2" s="1"/>
  <c r="B89" i="2"/>
  <c r="D89" i="2" s="1"/>
  <c r="B90" i="2"/>
  <c r="D90" i="2" s="1"/>
  <c r="B91" i="2"/>
  <c r="D91" i="2" s="1"/>
  <c r="B92" i="2"/>
  <c r="D92" i="2" s="1"/>
  <c r="B93" i="2"/>
  <c r="D93" i="2" s="1"/>
  <c r="B94" i="2"/>
  <c r="D94" i="2" s="1"/>
  <c r="B95" i="2"/>
  <c r="D95" i="2" s="1"/>
  <c r="B96" i="2"/>
  <c r="D96" i="2" s="1"/>
  <c r="B97" i="2"/>
  <c r="D97" i="2" s="1"/>
  <c r="D6" i="2"/>
  <c r="D7" i="2"/>
  <c r="Q8" i="2"/>
  <c r="D9" i="2"/>
  <c r="D10" i="2"/>
  <c r="D11" i="2"/>
  <c r="D12" i="2"/>
  <c r="D13" i="2"/>
  <c r="D14" i="2"/>
  <c r="D15" i="2"/>
  <c r="D16" i="2"/>
  <c r="G10" i="2" l="1"/>
  <c r="Q10" i="2" s="1"/>
  <c r="Q14" i="2"/>
  <c r="G14" i="2"/>
  <c r="G11" i="2"/>
  <c r="Q11" i="2" s="1"/>
  <c r="G15" i="2"/>
  <c r="Q15" i="2" s="1"/>
  <c r="G12" i="2"/>
  <c r="Q12" i="2" s="1"/>
  <c r="G6" i="2"/>
  <c r="Q6" i="2" s="1"/>
  <c r="G7" i="2"/>
  <c r="Q7" i="2" s="1"/>
  <c r="G9" i="2"/>
  <c r="Q9" i="2" s="1"/>
  <c r="G13" i="2"/>
  <c r="Q13" i="2" s="1"/>
  <c r="G33" i="2"/>
  <c r="G31" i="2"/>
  <c r="G36" i="2"/>
  <c r="G35" i="2"/>
  <c r="G34" i="2"/>
  <c r="G32" i="2"/>
  <c r="BB69" i="5"/>
  <c r="AT77" i="4"/>
  <c r="AT77" i="5" s="1"/>
  <c r="AP104" i="4"/>
  <c r="AQ104" i="4" s="1"/>
  <c r="BB104" i="4" s="1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T6" i="40"/>
  <c r="AU6" i="40" s="1"/>
  <c r="AT7" i="40"/>
  <c r="AU7" i="40" s="1"/>
  <c r="AT8" i="40"/>
  <c r="AT8" i="4" s="1"/>
  <c r="AT9" i="40"/>
  <c r="AU9" i="40" s="1"/>
  <c r="AT10" i="40"/>
  <c r="AU10" i="40" s="1"/>
  <c r="AT11" i="40"/>
  <c r="AU11" i="40" s="1"/>
  <c r="AT12" i="40"/>
  <c r="AU12" i="40" s="1"/>
  <c r="AT13" i="40"/>
  <c r="AT13" i="4" s="1"/>
  <c r="AT14" i="40"/>
  <c r="AU14" i="40" s="1"/>
  <c r="AT15" i="40"/>
  <c r="AU15" i="40" s="1"/>
  <c r="AT16" i="40"/>
  <c r="AU16" i="40" s="1"/>
  <c r="AT17" i="40"/>
  <c r="AT17" i="4" s="1"/>
  <c r="AT18" i="40"/>
  <c r="AU18" i="40" s="1"/>
  <c r="AT19" i="40"/>
  <c r="AU19" i="40" s="1"/>
  <c r="AT20" i="40"/>
  <c r="AU20" i="40" s="1"/>
  <c r="AT21" i="40"/>
  <c r="AU21" i="40" s="1"/>
  <c r="AT22" i="40"/>
  <c r="AU22" i="40" s="1"/>
  <c r="AT23" i="40"/>
  <c r="AU23" i="40" s="1"/>
  <c r="AT24" i="40"/>
  <c r="AT24" i="4" s="1"/>
  <c r="AT25" i="40"/>
  <c r="AU25" i="40" s="1"/>
  <c r="AT26" i="40"/>
  <c r="AU26" i="40" s="1"/>
  <c r="AT27" i="40"/>
  <c r="AU27" i="40" s="1"/>
  <c r="AT28" i="40"/>
  <c r="AT28" i="4" s="1"/>
  <c r="AT29" i="40"/>
  <c r="AT29" i="4" s="1"/>
  <c r="AT30" i="40"/>
  <c r="AU30" i="40" s="1"/>
  <c r="AT31" i="40"/>
  <c r="AU31" i="40" s="1"/>
  <c r="AT32" i="40"/>
  <c r="AT32" i="4" s="1"/>
  <c r="AT33" i="40"/>
  <c r="AT33" i="4" s="1"/>
  <c r="AT34" i="40"/>
  <c r="AU34" i="40" s="1"/>
  <c r="AT35" i="40"/>
  <c r="AU35" i="40" s="1"/>
  <c r="AT36" i="40"/>
  <c r="AU36" i="40" s="1"/>
  <c r="AT37" i="40"/>
  <c r="AU37" i="40" s="1"/>
  <c r="AT38" i="40"/>
  <c r="AU38" i="40" s="1"/>
  <c r="AT39" i="40"/>
  <c r="AU39" i="40" s="1"/>
  <c r="AT40" i="40"/>
  <c r="AT40" i="4" s="1"/>
  <c r="AT41" i="40"/>
  <c r="AU41" i="40" s="1"/>
  <c r="AT42" i="40"/>
  <c r="AU42" i="40" s="1"/>
  <c r="AT43" i="40"/>
  <c r="AU43" i="40" s="1"/>
  <c r="AT44" i="40"/>
  <c r="AU44" i="40" s="1"/>
  <c r="AT45" i="40"/>
  <c r="AT45" i="4" s="1"/>
  <c r="AT46" i="40"/>
  <c r="AU46" i="40" s="1"/>
  <c r="AT47" i="40"/>
  <c r="AU47" i="40" s="1"/>
  <c r="AT48" i="40"/>
  <c r="AU48" i="40" s="1"/>
  <c r="AT49" i="40"/>
  <c r="AT49" i="4" s="1"/>
  <c r="AT50" i="40"/>
  <c r="AU50" i="40" s="1"/>
  <c r="AT51" i="40"/>
  <c r="AU51" i="40" s="1"/>
  <c r="AT52" i="40"/>
  <c r="AU52" i="40" s="1"/>
  <c r="AT53" i="40"/>
  <c r="AU53" i="40" s="1"/>
  <c r="AT54" i="40"/>
  <c r="AU54" i="40" s="1"/>
  <c r="AT55" i="40"/>
  <c r="AU55" i="40" s="1"/>
  <c r="AT56" i="40"/>
  <c r="AT56" i="4" s="1"/>
  <c r="AT57" i="40"/>
  <c r="AU57" i="40" s="1"/>
  <c r="AT60" i="4"/>
  <c r="AT61" i="4"/>
  <c r="AT64" i="4"/>
  <c r="AT69" i="4"/>
  <c r="AT73" i="4"/>
  <c r="AT80" i="4"/>
  <c r="AT84" i="4"/>
  <c r="AT85" i="40"/>
  <c r="AT85" i="4" s="1"/>
  <c r="AT86" i="40"/>
  <c r="AU86" i="40" s="1"/>
  <c r="AT87" i="40"/>
  <c r="AU87" i="40" s="1"/>
  <c r="AT88" i="40"/>
  <c r="AT88" i="4" s="1"/>
  <c r="AT89" i="40"/>
  <c r="AT89" i="4" s="1"/>
  <c r="AT90" i="40"/>
  <c r="AU90" i="40" s="1"/>
  <c r="AT91" i="40"/>
  <c r="AU91" i="40" s="1"/>
  <c r="AT92" i="40"/>
  <c r="AT92" i="4" s="1"/>
  <c r="AT93" i="40"/>
  <c r="AT93" i="4" s="1"/>
  <c r="AT94" i="40"/>
  <c r="AU94" i="40" s="1"/>
  <c r="AT95" i="40"/>
  <c r="AU95" i="40" s="1"/>
  <c r="AT96" i="40"/>
  <c r="AU96" i="40" s="1"/>
  <c r="AT97" i="40"/>
  <c r="AU97" i="40" s="1"/>
  <c r="AT98" i="40"/>
  <c r="AU98" i="40" s="1"/>
  <c r="AT99" i="40"/>
  <c r="AU99" i="40" s="1"/>
  <c r="AT100" i="40"/>
  <c r="AU100" i="40" s="1"/>
  <c r="AT101" i="40"/>
  <c r="AT101" i="4" s="1"/>
  <c r="AT102" i="40"/>
  <c r="AU102" i="40" s="1"/>
  <c r="AT103" i="40"/>
  <c r="AU103" i="40" s="1"/>
  <c r="AT104" i="40"/>
  <c r="AU104" i="40" s="1"/>
  <c r="AP85" i="40"/>
  <c r="AQ85" i="40" s="1"/>
  <c r="AP86" i="40"/>
  <c r="AQ86" i="40" s="1"/>
  <c r="AP87" i="40"/>
  <c r="AQ87" i="40" s="1"/>
  <c r="AP88" i="40"/>
  <c r="AQ88" i="40" s="1"/>
  <c r="AP89" i="40"/>
  <c r="AQ89" i="40" s="1"/>
  <c r="AP90" i="40"/>
  <c r="AQ90" i="40" s="1"/>
  <c r="AP91" i="40"/>
  <c r="AQ91" i="40" s="1"/>
  <c r="AP92" i="40"/>
  <c r="AQ92" i="40" s="1"/>
  <c r="AP93" i="40"/>
  <c r="AQ93" i="40" s="1"/>
  <c r="AP94" i="40"/>
  <c r="AQ94" i="40" s="1"/>
  <c r="AP95" i="40"/>
  <c r="AQ95" i="40" s="1"/>
  <c r="BB95" i="40" s="1"/>
  <c r="AP96" i="40"/>
  <c r="AQ96" i="40" s="1"/>
  <c r="BB96" i="40" s="1"/>
  <c r="AP97" i="40"/>
  <c r="AQ97" i="40" s="1"/>
  <c r="BB97" i="40" s="1"/>
  <c r="AP98" i="40"/>
  <c r="AQ98" i="40" s="1"/>
  <c r="BB98" i="40" s="1"/>
  <c r="AP99" i="40"/>
  <c r="AQ99" i="40" s="1"/>
  <c r="BB99" i="40" s="1"/>
  <c r="AP100" i="40"/>
  <c r="AQ100" i="40" s="1"/>
  <c r="BB100" i="40" s="1"/>
  <c r="AP101" i="40"/>
  <c r="AQ101" i="40" s="1"/>
  <c r="BB101" i="40" s="1"/>
  <c r="AP102" i="40"/>
  <c r="AQ102" i="40" s="1"/>
  <c r="BB102" i="40" s="1"/>
  <c r="AP103" i="40"/>
  <c r="AQ103" i="40" s="1"/>
  <c r="BB103" i="40" s="1"/>
  <c r="AN104" i="40"/>
  <c r="AP6" i="40"/>
  <c r="AQ6" i="40" s="1"/>
  <c r="AP7" i="40"/>
  <c r="AQ7" i="40" s="1"/>
  <c r="AP8" i="40"/>
  <c r="AQ8" i="40" s="1"/>
  <c r="AP9" i="40"/>
  <c r="AQ9" i="40" s="1"/>
  <c r="AP10" i="40"/>
  <c r="AQ10" i="40" s="1"/>
  <c r="AP11" i="40"/>
  <c r="AQ11" i="40" s="1"/>
  <c r="AP12" i="40"/>
  <c r="AQ12" i="40" s="1"/>
  <c r="AP13" i="40"/>
  <c r="AQ13" i="40" s="1"/>
  <c r="AP14" i="40"/>
  <c r="AQ14" i="40" s="1"/>
  <c r="AP15" i="40"/>
  <c r="AQ15" i="40" s="1"/>
  <c r="AP16" i="40"/>
  <c r="AQ16" i="40" s="1"/>
  <c r="AP17" i="40"/>
  <c r="AQ17" i="40" s="1"/>
  <c r="AP18" i="40"/>
  <c r="AQ18" i="40" s="1"/>
  <c r="AP19" i="40"/>
  <c r="AQ19" i="40" s="1"/>
  <c r="AP20" i="40"/>
  <c r="AQ20" i="40" s="1"/>
  <c r="AP21" i="40"/>
  <c r="AQ21" i="40" s="1"/>
  <c r="AP22" i="40"/>
  <c r="AQ22" i="40" s="1"/>
  <c r="AP23" i="40"/>
  <c r="AQ23" i="40" s="1"/>
  <c r="AP24" i="40"/>
  <c r="AQ24" i="40" s="1"/>
  <c r="AP25" i="40"/>
  <c r="AQ25" i="40" s="1"/>
  <c r="AP26" i="40"/>
  <c r="AQ26" i="40" s="1"/>
  <c r="AP27" i="40"/>
  <c r="AQ27" i="40" s="1"/>
  <c r="AP28" i="40"/>
  <c r="AQ28" i="40" s="1"/>
  <c r="AP29" i="40"/>
  <c r="AQ29" i="40" s="1"/>
  <c r="AP30" i="40"/>
  <c r="AQ30" i="40" s="1"/>
  <c r="AP31" i="40"/>
  <c r="AQ31" i="40" s="1"/>
  <c r="AP32" i="40"/>
  <c r="AQ32" i="40" s="1"/>
  <c r="AP33" i="40"/>
  <c r="AQ33" i="40" s="1"/>
  <c r="AP34" i="40"/>
  <c r="AQ34" i="40" s="1"/>
  <c r="AP35" i="40"/>
  <c r="AQ35" i="40" s="1"/>
  <c r="AP36" i="40"/>
  <c r="AQ36" i="40" s="1"/>
  <c r="AP37" i="40"/>
  <c r="AQ37" i="40" s="1"/>
  <c r="AP38" i="40"/>
  <c r="AQ38" i="40" s="1"/>
  <c r="AP39" i="40"/>
  <c r="AQ39" i="40" s="1"/>
  <c r="AS39" i="40" s="1"/>
  <c r="AP40" i="40"/>
  <c r="AQ40" i="40" s="1"/>
  <c r="AS40" i="40" s="1"/>
  <c r="AP41" i="40"/>
  <c r="AQ41" i="40" s="1"/>
  <c r="AS41" i="40" s="1"/>
  <c r="AP42" i="40"/>
  <c r="AQ42" i="40" s="1"/>
  <c r="AP43" i="40"/>
  <c r="AQ43" i="40" s="1"/>
  <c r="AP44" i="40"/>
  <c r="AQ44" i="40" s="1"/>
  <c r="AS44" i="40" s="1"/>
  <c r="AP45" i="40"/>
  <c r="AQ45" i="40" s="1"/>
  <c r="AP46" i="40"/>
  <c r="AQ46" i="40" s="1"/>
  <c r="AP47" i="40"/>
  <c r="AQ47" i="40" s="1"/>
  <c r="AS47" i="40" s="1"/>
  <c r="AP48" i="40"/>
  <c r="AQ48" i="40" s="1"/>
  <c r="AP49" i="40"/>
  <c r="AQ49" i="40" s="1"/>
  <c r="AP50" i="40"/>
  <c r="AQ50" i="40" s="1"/>
  <c r="AS50" i="40" s="1"/>
  <c r="AP51" i="40"/>
  <c r="AQ51" i="40" s="1"/>
  <c r="AP52" i="40"/>
  <c r="AQ52" i="40" s="1"/>
  <c r="AP53" i="40"/>
  <c r="AQ53" i="40" s="1"/>
  <c r="AP54" i="40"/>
  <c r="AQ54" i="40" s="1"/>
  <c r="AP55" i="40"/>
  <c r="AQ55" i="40" s="1"/>
  <c r="AP56" i="40"/>
  <c r="AQ56" i="40" s="1"/>
  <c r="AP57" i="40"/>
  <c r="AQ57" i="40" s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AT6" i="2"/>
  <c r="AU6" i="2" s="1"/>
  <c r="AT7" i="2"/>
  <c r="AU7" i="2" s="1"/>
  <c r="AT8" i="2"/>
  <c r="AU8" i="2" s="1"/>
  <c r="AT9" i="2"/>
  <c r="AU9" i="2" s="1"/>
  <c r="AT10" i="2"/>
  <c r="AU10" i="2" s="1"/>
  <c r="AT11" i="2"/>
  <c r="AU11" i="2" s="1"/>
  <c r="AT12" i="2"/>
  <c r="AU12" i="2" s="1"/>
  <c r="AT13" i="2"/>
  <c r="AU13" i="2" s="1"/>
  <c r="AT14" i="2"/>
  <c r="AU14" i="2" s="1"/>
  <c r="AT15" i="2"/>
  <c r="AU15" i="2" s="1"/>
  <c r="AT16" i="2"/>
  <c r="AU16" i="2" s="1"/>
  <c r="AT17" i="2"/>
  <c r="AU17" i="2" s="1"/>
  <c r="AT18" i="2"/>
  <c r="AU18" i="2" s="1"/>
  <c r="AT19" i="2"/>
  <c r="AU19" i="2" s="1"/>
  <c r="AT20" i="2"/>
  <c r="AU20" i="2" s="1"/>
  <c r="AT21" i="2"/>
  <c r="AU21" i="2" s="1"/>
  <c r="AT22" i="2"/>
  <c r="AU22" i="2" s="1"/>
  <c r="AT23" i="2"/>
  <c r="AU23" i="2" s="1"/>
  <c r="AT24" i="2"/>
  <c r="AU24" i="2" s="1"/>
  <c r="AT25" i="2"/>
  <c r="AU25" i="2" s="1"/>
  <c r="AT26" i="2"/>
  <c r="AU26" i="2" s="1"/>
  <c r="AT27" i="2"/>
  <c r="AU27" i="2" s="1"/>
  <c r="AT28" i="2"/>
  <c r="AU28" i="2" s="1"/>
  <c r="AT29" i="2"/>
  <c r="AU29" i="2" s="1"/>
  <c r="AT30" i="2"/>
  <c r="AU30" i="2" s="1"/>
  <c r="AT31" i="2"/>
  <c r="AU31" i="2" s="1"/>
  <c r="AT32" i="2"/>
  <c r="AU32" i="2" s="1"/>
  <c r="AT33" i="2"/>
  <c r="AU33" i="2" s="1"/>
  <c r="AT34" i="2"/>
  <c r="AU34" i="2" s="1"/>
  <c r="AT35" i="2"/>
  <c r="AU35" i="2" s="1"/>
  <c r="AT36" i="2"/>
  <c r="AU36" i="2" s="1"/>
  <c r="AT37" i="2"/>
  <c r="AU37" i="2" s="1"/>
  <c r="AT38" i="2"/>
  <c r="AU38" i="2" s="1"/>
  <c r="AT39" i="2"/>
  <c r="AU39" i="2" s="1"/>
  <c r="AT40" i="2"/>
  <c r="AU40" i="2" s="1"/>
  <c r="AT41" i="2"/>
  <c r="AU41" i="2" s="1"/>
  <c r="AT42" i="2"/>
  <c r="AU42" i="2" s="1"/>
  <c r="AT43" i="2"/>
  <c r="AU43" i="2" s="1"/>
  <c r="AT44" i="2"/>
  <c r="AU44" i="2" s="1"/>
  <c r="AT45" i="2"/>
  <c r="AU45" i="2" s="1"/>
  <c r="AT46" i="2"/>
  <c r="AU46" i="2" s="1"/>
  <c r="AT47" i="2"/>
  <c r="AU47" i="2" s="1"/>
  <c r="AT48" i="2"/>
  <c r="AU48" i="2" s="1"/>
  <c r="AT49" i="2"/>
  <c r="AU49" i="2" s="1"/>
  <c r="AT50" i="2"/>
  <c r="AU50" i="2" s="1"/>
  <c r="AT51" i="2"/>
  <c r="AU51" i="2" s="1"/>
  <c r="AT52" i="2"/>
  <c r="AU52" i="2" s="1"/>
  <c r="AT53" i="2"/>
  <c r="AU53" i="2" s="1"/>
  <c r="AT54" i="2"/>
  <c r="AU54" i="2" s="1"/>
  <c r="AT55" i="2"/>
  <c r="AU55" i="2" s="1"/>
  <c r="AT56" i="2"/>
  <c r="AU56" i="2" s="1"/>
  <c r="AT57" i="2"/>
  <c r="AU57" i="2" s="1"/>
  <c r="AT58" i="2"/>
  <c r="AU58" i="2" s="1"/>
  <c r="AT59" i="2"/>
  <c r="AU59" i="2" s="1"/>
  <c r="AT61" i="2"/>
  <c r="AU61" i="2" s="1"/>
  <c r="AT62" i="2"/>
  <c r="AU62" i="2" s="1"/>
  <c r="AT63" i="2"/>
  <c r="AU63" i="2" s="1"/>
  <c r="AT64" i="2"/>
  <c r="AU64" i="2" s="1"/>
  <c r="AT66" i="2"/>
  <c r="AU66" i="2" s="1"/>
  <c r="AT67" i="2"/>
  <c r="AU67" i="2" s="1"/>
  <c r="AT68" i="2"/>
  <c r="AU68" i="2" s="1"/>
  <c r="AU69" i="2"/>
  <c r="AU70" i="2"/>
  <c r="AU71" i="2"/>
  <c r="AU72" i="2"/>
  <c r="AU73" i="2"/>
  <c r="AU75" i="2"/>
  <c r="AU76" i="2"/>
  <c r="AU77" i="2"/>
  <c r="AU78" i="2"/>
  <c r="AU79" i="2"/>
  <c r="AU80" i="2"/>
  <c r="AT82" i="2"/>
  <c r="AU82" i="2" s="1"/>
  <c r="AT83" i="2"/>
  <c r="AU83" i="2" s="1"/>
  <c r="AT84" i="2"/>
  <c r="AU84" i="2" s="1"/>
  <c r="AT85" i="2"/>
  <c r="AU85" i="2" s="1"/>
  <c r="AT86" i="2"/>
  <c r="AU86" i="2" s="1"/>
  <c r="AT87" i="2"/>
  <c r="AU87" i="2" s="1"/>
  <c r="AT88" i="2"/>
  <c r="AU88" i="2" s="1"/>
  <c r="AT89" i="2"/>
  <c r="AU89" i="2" s="1"/>
  <c r="AT90" i="2"/>
  <c r="AU90" i="2" s="1"/>
  <c r="AT91" i="2"/>
  <c r="AU91" i="2" s="1"/>
  <c r="AT92" i="2"/>
  <c r="AU92" i="2" s="1"/>
  <c r="AT93" i="2"/>
  <c r="AU93" i="2" s="1"/>
  <c r="AT94" i="2"/>
  <c r="AU94" i="2" s="1"/>
  <c r="AT95" i="2"/>
  <c r="AU95" i="2" s="1"/>
  <c r="AT96" i="2"/>
  <c r="AU96" i="2" s="1"/>
  <c r="AT97" i="2"/>
  <c r="AU97" i="2" s="1"/>
  <c r="AT98" i="2"/>
  <c r="AU98" i="2" s="1"/>
  <c r="AT99" i="2"/>
  <c r="AU99" i="2" s="1"/>
  <c r="AT100" i="2"/>
  <c r="AU100" i="2" s="1"/>
  <c r="AT101" i="2"/>
  <c r="AU101" i="2" s="1"/>
  <c r="AT102" i="2"/>
  <c r="AU102" i="2" s="1"/>
  <c r="AT103" i="2"/>
  <c r="AU103" i="2" s="1"/>
  <c r="AT104" i="2"/>
  <c r="AU104" i="2" s="1"/>
  <c r="AP6" i="2"/>
  <c r="AQ6" i="2" s="1"/>
  <c r="AP7" i="2"/>
  <c r="AQ7" i="2" s="1"/>
  <c r="AP8" i="2"/>
  <c r="AQ8" i="2" s="1"/>
  <c r="AP9" i="2"/>
  <c r="AQ9" i="2" s="1"/>
  <c r="AP10" i="2"/>
  <c r="AQ10" i="2" s="1"/>
  <c r="AP11" i="2"/>
  <c r="AQ11" i="2" s="1"/>
  <c r="AP12" i="2"/>
  <c r="AQ12" i="2" s="1"/>
  <c r="AP13" i="2"/>
  <c r="AQ13" i="2" s="1"/>
  <c r="AP14" i="2"/>
  <c r="AQ14" i="2" s="1"/>
  <c r="AP15" i="2"/>
  <c r="AQ15" i="2" s="1"/>
  <c r="AP16" i="2"/>
  <c r="AQ16" i="2" s="1"/>
  <c r="AP17" i="2"/>
  <c r="AP18" i="2"/>
  <c r="AQ18" i="2" s="1"/>
  <c r="AP19" i="2"/>
  <c r="AQ19" i="2" s="1"/>
  <c r="AP20" i="2"/>
  <c r="AQ20" i="2" s="1"/>
  <c r="AP21" i="2"/>
  <c r="AQ21" i="2" s="1"/>
  <c r="AP22" i="2"/>
  <c r="AQ22" i="2" s="1"/>
  <c r="AP23" i="2"/>
  <c r="AQ23" i="2" s="1"/>
  <c r="AP24" i="2"/>
  <c r="AQ24" i="2" s="1"/>
  <c r="AP25" i="2"/>
  <c r="AQ25" i="2" s="1"/>
  <c r="AP26" i="2"/>
  <c r="AQ26" i="2" s="1"/>
  <c r="AP27" i="2"/>
  <c r="AQ27" i="2" s="1"/>
  <c r="AP28" i="2"/>
  <c r="AQ28" i="2" s="1"/>
  <c r="AP29" i="2"/>
  <c r="AQ29" i="2" s="1"/>
  <c r="AP30" i="2"/>
  <c r="AQ30" i="2" s="1"/>
  <c r="AP31" i="2"/>
  <c r="AQ31" i="2" s="1"/>
  <c r="AP32" i="2"/>
  <c r="AQ32" i="2" s="1"/>
  <c r="AP33" i="2"/>
  <c r="AQ33" i="2" s="1"/>
  <c r="AP34" i="2"/>
  <c r="AQ34" i="2" s="1"/>
  <c r="AP35" i="2"/>
  <c r="AQ35" i="2" s="1"/>
  <c r="AP36" i="2"/>
  <c r="AQ36" i="2" s="1"/>
  <c r="AP37" i="2"/>
  <c r="AQ37" i="2" s="1"/>
  <c r="AP38" i="2"/>
  <c r="AQ38" i="2" s="1"/>
  <c r="AP39" i="2"/>
  <c r="AQ39" i="2" s="1"/>
  <c r="AP40" i="2"/>
  <c r="AQ40" i="2" s="1"/>
  <c r="AP41" i="2"/>
  <c r="AQ41" i="2" s="1"/>
  <c r="AP42" i="2"/>
  <c r="AQ42" i="2" s="1"/>
  <c r="AP43" i="2"/>
  <c r="AQ43" i="2" s="1"/>
  <c r="AP44" i="2"/>
  <c r="AQ44" i="2" s="1"/>
  <c r="AP45" i="2"/>
  <c r="AQ45" i="2" s="1"/>
  <c r="AP46" i="2"/>
  <c r="AQ46" i="2" s="1"/>
  <c r="AP47" i="2"/>
  <c r="AQ47" i="2" s="1"/>
  <c r="AP48" i="2"/>
  <c r="AQ48" i="2" s="1"/>
  <c r="AP49" i="2"/>
  <c r="AQ49" i="2" s="1"/>
  <c r="AP50" i="2"/>
  <c r="AQ50" i="2" s="1"/>
  <c r="AP51" i="2"/>
  <c r="AQ51" i="2" s="1"/>
  <c r="AP52" i="2"/>
  <c r="AQ52" i="2" s="1"/>
  <c r="AP53" i="2"/>
  <c r="AQ53" i="2" s="1"/>
  <c r="AP54" i="2"/>
  <c r="AQ54" i="2" s="1"/>
  <c r="AP55" i="2"/>
  <c r="AQ55" i="2" s="1"/>
  <c r="AP56" i="2"/>
  <c r="AQ56" i="2" s="1"/>
  <c r="AP57" i="2"/>
  <c r="AQ57" i="2" s="1"/>
  <c r="AP58" i="2"/>
  <c r="AQ58" i="2" s="1"/>
  <c r="AP59" i="2"/>
  <c r="AQ59" i="2" s="1"/>
  <c r="AP60" i="2"/>
  <c r="AQ60" i="2" s="1"/>
  <c r="AP61" i="2"/>
  <c r="AQ61" i="2" s="1"/>
  <c r="AP62" i="2"/>
  <c r="AQ62" i="2" s="1"/>
  <c r="AP63" i="2"/>
  <c r="AQ63" i="2" s="1"/>
  <c r="AP64" i="2"/>
  <c r="AQ64" i="2" s="1"/>
  <c r="AP77" i="2"/>
  <c r="AQ77" i="2" s="1"/>
  <c r="AP78" i="2"/>
  <c r="AQ78" i="2" s="1"/>
  <c r="AP79" i="2"/>
  <c r="AQ79" i="2" s="1"/>
  <c r="AP80" i="2"/>
  <c r="AQ80" i="2" s="1"/>
  <c r="AP81" i="2"/>
  <c r="AQ81" i="2" s="1"/>
  <c r="AP82" i="2"/>
  <c r="AQ82" i="2" s="1"/>
  <c r="AP83" i="2"/>
  <c r="AQ83" i="2" s="1"/>
  <c r="AP84" i="2"/>
  <c r="AQ84" i="2" s="1"/>
  <c r="AP85" i="2"/>
  <c r="AQ85" i="2" s="1"/>
  <c r="AP86" i="2"/>
  <c r="AQ86" i="2" s="1"/>
  <c r="AP87" i="2"/>
  <c r="AQ87" i="2" s="1"/>
  <c r="AP88" i="2"/>
  <c r="AQ88" i="2" s="1"/>
  <c r="AP89" i="2"/>
  <c r="AQ89" i="2" s="1"/>
  <c r="AP90" i="2"/>
  <c r="AQ90" i="2" s="1"/>
  <c r="AP91" i="2"/>
  <c r="AQ91" i="2" s="1"/>
  <c r="AP92" i="2"/>
  <c r="AQ92" i="2" s="1"/>
  <c r="AP93" i="2"/>
  <c r="AQ93" i="2" s="1"/>
  <c r="AP94" i="2"/>
  <c r="AQ94" i="2" s="1"/>
  <c r="BB94" i="2" s="1"/>
  <c r="AP95" i="2"/>
  <c r="AQ95" i="2" s="1"/>
  <c r="BB95" i="2" s="1"/>
  <c r="AP96" i="2"/>
  <c r="AQ96" i="2" s="1"/>
  <c r="BB96" i="2" s="1"/>
  <c r="AP97" i="2"/>
  <c r="AQ97" i="2" s="1"/>
  <c r="BB97" i="2" s="1"/>
  <c r="AP98" i="2"/>
  <c r="AQ98" i="2" s="1"/>
  <c r="BB98" i="2" s="1"/>
  <c r="AP99" i="2"/>
  <c r="AQ99" i="2" s="1"/>
  <c r="AP100" i="2"/>
  <c r="AQ100" i="2" s="1"/>
  <c r="AP101" i="2"/>
  <c r="AQ101" i="2" s="1"/>
  <c r="AP102" i="2"/>
  <c r="AQ102" i="2" s="1"/>
  <c r="AP103" i="2"/>
  <c r="AQ103" i="2" s="1"/>
  <c r="AP104" i="2"/>
  <c r="AQ104" i="2" s="1"/>
  <c r="AQ6" i="1"/>
  <c r="AQ6" i="32" s="1"/>
  <c r="AQ7" i="1"/>
  <c r="AQ7" i="32" s="1"/>
  <c r="AQ8" i="1"/>
  <c r="AQ8" i="32" s="1"/>
  <c r="AQ9" i="1"/>
  <c r="AQ9" i="32" s="1"/>
  <c r="AQ10" i="1"/>
  <c r="AQ10" i="32" s="1"/>
  <c r="AQ11" i="1"/>
  <c r="AQ11" i="32" s="1"/>
  <c r="AQ12" i="1"/>
  <c r="AQ12" i="32" s="1"/>
  <c r="AQ13" i="1"/>
  <c r="AQ13" i="32" s="1"/>
  <c r="AQ14" i="1"/>
  <c r="AQ14" i="32" s="1"/>
  <c r="AQ15" i="1"/>
  <c r="AQ15" i="32" s="1"/>
  <c r="AQ16" i="1"/>
  <c r="AQ16" i="32" s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6" i="32" s="1"/>
  <c r="AQ47" i="1"/>
  <c r="AQ48" i="1"/>
  <c r="AQ49" i="1"/>
  <c r="AQ50" i="1"/>
  <c r="AQ51" i="1"/>
  <c r="AQ52" i="1"/>
  <c r="AS52" i="32" s="1"/>
  <c r="AQ53" i="1"/>
  <c r="AS53" i="32" s="1"/>
  <c r="AQ54" i="1"/>
  <c r="AQ54" i="32" s="1"/>
  <c r="AQ55" i="1"/>
  <c r="AQ56" i="1"/>
  <c r="AQ57" i="1"/>
  <c r="AQ58" i="1"/>
  <c r="AQ59" i="1"/>
  <c r="AQ61" i="1"/>
  <c r="AQ62" i="1"/>
  <c r="AQ62" i="32" s="1"/>
  <c r="AQ63" i="1"/>
  <c r="AQ63" i="32" s="1"/>
  <c r="AQ64" i="1"/>
  <c r="AQ66" i="1"/>
  <c r="AQ67" i="1"/>
  <c r="AQ68" i="1"/>
  <c r="AQ69" i="1"/>
  <c r="AQ70" i="1"/>
  <c r="AQ71" i="1"/>
  <c r="AQ72" i="1"/>
  <c r="AQ73" i="1"/>
  <c r="AQ96" i="1"/>
  <c r="AQ97" i="1"/>
  <c r="AQ98" i="1"/>
  <c r="AQ99" i="1"/>
  <c r="AQ100" i="1"/>
  <c r="AQ101" i="1"/>
  <c r="AQ102" i="1"/>
  <c r="AQ102" i="32" s="1"/>
  <c r="AS102" i="32" s="1"/>
  <c r="AQ103" i="1"/>
  <c r="AQ103" i="32" s="1"/>
  <c r="AS103" i="32" s="1"/>
  <c r="AQ104" i="1"/>
  <c r="AQ104" i="32" s="1"/>
  <c r="AS104" i="32" s="1"/>
  <c r="A99" i="2"/>
  <c r="A100" i="2"/>
  <c r="A101" i="2"/>
  <c r="A102" i="2"/>
  <c r="A103" i="2"/>
  <c r="A104" i="2"/>
  <c r="AU6" i="1"/>
  <c r="AU7" i="1"/>
  <c r="AU8" i="1"/>
  <c r="AU9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1" i="1"/>
  <c r="AU62" i="1"/>
  <c r="AU63" i="1"/>
  <c r="AU64" i="1"/>
  <c r="AU66" i="1"/>
  <c r="AU67" i="1"/>
  <c r="AU68" i="1"/>
  <c r="AU69" i="1"/>
  <c r="AU70" i="1"/>
  <c r="AU71" i="1"/>
  <c r="AU72" i="1"/>
  <c r="AU73" i="1"/>
  <c r="AU7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4" i="1"/>
  <c r="AL75" i="1"/>
  <c r="AM75" i="1"/>
  <c r="Y75" i="1"/>
  <c r="Y6" i="1"/>
  <c r="AL6" i="1"/>
  <c r="AM6" i="1"/>
  <c r="Y7" i="1"/>
  <c r="AL7" i="1"/>
  <c r="AM7" i="1"/>
  <c r="Y8" i="1"/>
  <c r="AL8" i="1"/>
  <c r="AM8" i="1"/>
  <c r="Y9" i="1"/>
  <c r="AL9" i="1"/>
  <c r="AM9" i="1"/>
  <c r="Y10" i="1"/>
  <c r="AL10" i="1"/>
  <c r="AM10" i="1"/>
  <c r="Y11" i="1"/>
  <c r="AL11" i="1"/>
  <c r="AM11" i="1"/>
  <c r="Y12" i="1"/>
  <c r="AL12" i="1"/>
  <c r="AM12" i="1"/>
  <c r="Y13" i="1"/>
  <c r="AL13" i="1"/>
  <c r="AM13" i="1"/>
  <c r="Y14" i="1"/>
  <c r="AL14" i="1"/>
  <c r="AM14" i="1"/>
  <c r="Y15" i="1"/>
  <c r="AL15" i="1"/>
  <c r="AM15" i="1"/>
  <c r="Y16" i="1"/>
  <c r="AL16" i="1"/>
  <c r="AM16" i="1"/>
  <c r="Y17" i="1"/>
  <c r="AL17" i="1"/>
  <c r="AM17" i="1"/>
  <c r="Y18" i="1"/>
  <c r="AL18" i="1"/>
  <c r="AM18" i="1"/>
  <c r="Y19" i="1"/>
  <c r="AL19" i="1"/>
  <c r="AM19" i="1"/>
  <c r="Y20" i="1"/>
  <c r="AL20" i="1"/>
  <c r="AM20" i="1"/>
  <c r="Y21" i="1"/>
  <c r="AL21" i="1"/>
  <c r="AM21" i="1"/>
  <c r="Y22" i="1"/>
  <c r="AL22" i="1"/>
  <c r="AM22" i="1"/>
  <c r="Y23" i="1"/>
  <c r="AL23" i="1"/>
  <c r="AM23" i="1"/>
  <c r="Y24" i="1"/>
  <c r="AL24" i="1"/>
  <c r="AM24" i="1"/>
  <c r="Y25" i="1"/>
  <c r="AL25" i="1"/>
  <c r="AM25" i="1"/>
  <c r="Y26" i="1"/>
  <c r="AL26" i="1"/>
  <c r="AM26" i="1"/>
  <c r="Y27" i="1"/>
  <c r="AL27" i="1"/>
  <c r="AM27" i="1"/>
  <c r="Y28" i="1"/>
  <c r="AL28" i="1"/>
  <c r="AM28" i="1"/>
  <c r="Y29" i="1"/>
  <c r="AL29" i="1"/>
  <c r="AM29" i="1"/>
  <c r="Y30" i="1"/>
  <c r="AL30" i="1"/>
  <c r="AM30" i="1"/>
  <c r="Y31" i="1"/>
  <c r="AL31" i="1"/>
  <c r="AM31" i="1"/>
  <c r="Y32" i="1"/>
  <c r="AL32" i="1"/>
  <c r="AM32" i="1"/>
  <c r="Y33" i="1"/>
  <c r="AL33" i="1"/>
  <c r="AM33" i="1"/>
  <c r="Y34" i="1"/>
  <c r="AL34" i="1"/>
  <c r="AM34" i="1"/>
  <c r="Y35" i="1"/>
  <c r="AL35" i="1"/>
  <c r="AM35" i="1"/>
  <c r="Y36" i="1"/>
  <c r="AL36" i="1"/>
  <c r="AM36" i="1"/>
  <c r="Y37" i="1"/>
  <c r="AL37" i="1"/>
  <c r="AM37" i="1"/>
  <c r="Y38" i="1"/>
  <c r="AL38" i="1"/>
  <c r="AM38" i="1"/>
  <c r="Y39" i="1"/>
  <c r="AL39" i="1"/>
  <c r="AM39" i="1"/>
  <c r="Y40" i="1"/>
  <c r="AL40" i="1"/>
  <c r="AM40" i="1"/>
  <c r="Y41" i="1"/>
  <c r="AL41" i="1"/>
  <c r="AM41" i="1"/>
  <c r="Y42" i="1"/>
  <c r="AL42" i="1"/>
  <c r="AM42" i="1"/>
  <c r="Y43" i="1"/>
  <c r="AL43" i="1"/>
  <c r="AM43" i="1"/>
  <c r="Y44" i="1"/>
  <c r="AL44" i="1"/>
  <c r="AM44" i="1"/>
  <c r="Y45" i="1"/>
  <c r="AL45" i="1"/>
  <c r="AM45" i="1"/>
  <c r="Y46" i="1"/>
  <c r="AL46" i="1"/>
  <c r="AM46" i="1"/>
  <c r="Y47" i="1"/>
  <c r="AL47" i="1"/>
  <c r="AM47" i="1"/>
  <c r="Y48" i="1"/>
  <c r="AL48" i="1"/>
  <c r="AM48" i="1"/>
  <c r="Y49" i="1"/>
  <c r="AL49" i="1"/>
  <c r="AM49" i="1"/>
  <c r="Y50" i="1"/>
  <c r="AL50" i="1"/>
  <c r="AM50" i="1"/>
  <c r="Y51" i="1"/>
  <c r="AL51" i="1"/>
  <c r="AM51" i="1"/>
  <c r="Y52" i="1"/>
  <c r="AL52" i="1"/>
  <c r="AM52" i="1"/>
  <c r="Y53" i="1"/>
  <c r="AL53" i="1"/>
  <c r="AM53" i="1"/>
  <c r="Y54" i="1"/>
  <c r="AL54" i="1"/>
  <c r="AM54" i="1"/>
  <c r="Y55" i="1"/>
  <c r="AL55" i="1"/>
  <c r="AM55" i="1"/>
  <c r="Y56" i="1"/>
  <c r="AL56" i="1"/>
  <c r="AM56" i="1"/>
  <c r="Y57" i="1"/>
  <c r="AL57" i="1"/>
  <c r="AM57" i="1"/>
  <c r="Y58" i="1"/>
  <c r="AL58" i="1"/>
  <c r="AM58" i="1"/>
  <c r="Y59" i="1"/>
  <c r="AL59" i="1"/>
  <c r="AM59" i="1"/>
  <c r="Y61" i="1"/>
  <c r="D6" i="1"/>
  <c r="F6" i="32" s="1"/>
  <c r="D7" i="1"/>
  <c r="F7" i="32" s="1"/>
  <c r="D8" i="1"/>
  <c r="F8" i="32" s="1"/>
  <c r="D9" i="1"/>
  <c r="F9" i="32" s="1"/>
  <c r="D10" i="1"/>
  <c r="F10" i="32" s="1"/>
  <c r="D11" i="1"/>
  <c r="F11" i="32" s="1"/>
  <c r="D12" i="1"/>
  <c r="F12" i="32" s="1"/>
  <c r="D13" i="1"/>
  <c r="F13" i="32" s="1"/>
  <c r="D14" i="1"/>
  <c r="F14" i="32" s="1"/>
  <c r="D15" i="1"/>
  <c r="F15" i="32" s="1"/>
  <c r="D16" i="1"/>
  <c r="F16" i="32" s="1"/>
  <c r="D17" i="1"/>
  <c r="F17" i="32" s="1"/>
  <c r="D18" i="1"/>
  <c r="F18" i="32" s="1"/>
  <c r="D19" i="1"/>
  <c r="F19" i="32" s="1"/>
  <c r="D20" i="1"/>
  <c r="F20" i="32" s="1"/>
  <c r="D21" i="1"/>
  <c r="F21" i="32" s="1"/>
  <c r="D22" i="1"/>
  <c r="F22" i="32" s="1"/>
  <c r="D23" i="1"/>
  <c r="F23" i="32" s="1"/>
  <c r="D24" i="1"/>
  <c r="F24" i="32" s="1"/>
  <c r="D25" i="1"/>
  <c r="F25" i="32" s="1"/>
  <c r="D26" i="1"/>
  <c r="F26" i="32" s="1"/>
  <c r="D27" i="1"/>
  <c r="F27" i="32" s="1"/>
  <c r="D28" i="1"/>
  <c r="F28" i="32" s="1"/>
  <c r="D29" i="1"/>
  <c r="F29" i="32" s="1"/>
  <c r="D30" i="1"/>
  <c r="F30" i="32" s="1"/>
  <c r="D37" i="1"/>
  <c r="F37" i="32" s="1"/>
  <c r="D38" i="1"/>
  <c r="F38" i="32" s="1"/>
  <c r="D39" i="1"/>
  <c r="F39" i="32" s="1"/>
  <c r="D40" i="1"/>
  <c r="F40" i="32" s="1"/>
  <c r="D41" i="1"/>
  <c r="F41" i="32" s="1"/>
  <c r="D42" i="1"/>
  <c r="F42" i="32" s="1"/>
  <c r="D43" i="1"/>
  <c r="F43" i="32" s="1"/>
  <c r="D44" i="1"/>
  <c r="F44" i="32" s="1"/>
  <c r="D45" i="1"/>
  <c r="F45" i="32" s="1"/>
  <c r="D46" i="1"/>
  <c r="F46" i="32" s="1"/>
  <c r="D47" i="1"/>
  <c r="F47" i="32" s="1"/>
  <c r="D48" i="1"/>
  <c r="F48" i="32" s="1"/>
  <c r="D49" i="1"/>
  <c r="F49" i="32" s="1"/>
  <c r="D50" i="1"/>
  <c r="F50" i="32" s="1"/>
  <c r="D51" i="1"/>
  <c r="F51" i="32" s="1"/>
  <c r="D52" i="1"/>
  <c r="F52" i="32" s="1"/>
  <c r="D53" i="1"/>
  <c r="F53" i="32" s="1"/>
  <c r="D54" i="1"/>
  <c r="F54" i="32" s="1"/>
  <c r="D55" i="1"/>
  <c r="F55" i="32" s="1"/>
  <c r="D56" i="1"/>
  <c r="F56" i="32" s="1"/>
  <c r="D57" i="1"/>
  <c r="F57" i="32" s="1"/>
  <c r="D58" i="1"/>
  <c r="F58" i="32" s="1"/>
  <c r="D59" i="1"/>
  <c r="F59" i="32" s="1"/>
  <c r="D61" i="1"/>
  <c r="F61" i="32" s="1"/>
  <c r="D66" i="1"/>
  <c r="F66" i="32" s="1"/>
  <c r="D75" i="1"/>
  <c r="F75" i="32" s="1"/>
  <c r="D88" i="1"/>
  <c r="F88" i="32" s="1"/>
  <c r="D90" i="1"/>
  <c r="F90" i="32" s="1"/>
  <c r="D93" i="1"/>
  <c r="F93" i="32" s="1"/>
  <c r="D94" i="1"/>
  <c r="F94" i="32" s="1"/>
  <c r="D95" i="1"/>
  <c r="F95" i="32" s="1"/>
  <c r="D96" i="1"/>
  <c r="F96" i="32" s="1"/>
  <c r="D97" i="1"/>
  <c r="F97" i="32" s="1"/>
  <c r="D98" i="1"/>
  <c r="F98" i="32" s="1"/>
  <c r="D99" i="1"/>
  <c r="F99" i="32" s="1"/>
  <c r="D100" i="1"/>
  <c r="D101" i="1"/>
  <c r="AQ72" i="32" l="1"/>
  <c r="AS72" i="32" s="1"/>
  <c r="AQ101" i="32"/>
  <c r="AS101" i="32" s="1"/>
  <c r="AQ45" i="32"/>
  <c r="AS45" i="32" s="1"/>
  <c r="AQ21" i="32"/>
  <c r="AS21" i="32" s="1"/>
  <c r="AQ100" i="32"/>
  <c r="AS100" i="32" s="1"/>
  <c r="AQ61" i="32"/>
  <c r="AS61" i="32" s="1"/>
  <c r="AQ44" i="32"/>
  <c r="AS44" i="32" s="1"/>
  <c r="AQ28" i="32"/>
  <c r="AS28" i="32" s="1"/>
  <c r="AQ20" i="32"/>
  <c r="AS20" i="32" s="1"/>
  <c r="AQ99" i="32"/>
  <c r="AS99" i="32" s="1"/>
  <c r="AQ69" i="32"/>
  <c r="AS69" i="32" s="1"/>
  <c r="AQ59" i="32"/>
  <c r="AS59" i="32" s="1"/>
  <c r="AQ51" i="32"/>
  <c r="AS51" i="32" s="1"/>
  <c r="AQ43" i="32"/>
  <c r="AS43" i="32" s="1"/>
  <c r="AQ35" i="32"/>
  <c r="AS35" i="32" s="1"/>
  <c r="AQ27" i="32"/>
  <c r="AS27" i="32" s="1"/>
  <c r="AQ19" i="32"/>
  <c r="AS19" i="32" s="1"/>
  <c r="AQ30" i="32"/>
  <c r="AS30" i="32" s="1"/>
  <c r="AQ98" i="32"/>
  <c r="AS98" i="32" s="1"/>
  <c r="AQ68" i="32"/>
  <c r="AS68" i="32" s="1"/>
  <c r="AQ58" i="32"/>
  <c r="AS58" i="32" s="1"/>
  <c r="AQ50" i="32"/>
  <c r="AS50" i="32" s="1"/>
  <c r="AQ42" i="32"/>
  <c r="AS42" i="32" s="1"/>
  <c r="AQ34" i="32"/>
  <c r="AS34" i="32" s="1"/>
  <c r="AQ26" i="32"/>
  <c r="AS26" i="32" s="1"/>
  <c r="AQ18" i="32"/>
  <c r="AS18" i="32" s="1"/>
  <c r="AQ73" i="32"/>
  <c r="AS73" i="32" s="1"/>
  <c r="AQ64" i="32"/>
  <c r="AS64" i="32" s="1"/>
  <c r="AQ55" i="32"/>
  <c r="AS55" i="32" s="1"/>
  <c r="AQ47" i="32"/>
  <c r="AS47" i="32" s="1"/>
  <c r="AQ39" i="32"/>
  <c r="AS39" i="32" s="1"/>
  <c r="AQ31" i="32"/>
  <c r="AS31" i="32" s="1"/>
  <c r="AQ23" i="32"/>
  <c r="AS23" i="32" s="1"/>
  <c r="AQ29" i="32"/>
  <c r="AS29" i="32" s="1"/>
  <c r="AQ70" i="32"/>
  <c r="AS70" i="32" s="1"/>
  <c r="AQ36" i="32"/>
  <c r="AS36" i="32" s="1"/>
  <c r="AQ97" i="32"/>
  <c r="AS97" i="32" s="1"/>
  <c r="AQ67" i="32"/>
  <c r="AS67" i="32" s="1"/>
  <c r="AQ57" i="32"/>
  <c r="AS57" i="32" s="1"/>
  <c r="AQ49" i="32"/>
  <c r="AS49" i="32" s="1"/>
  <c r="AQ41" i="32"/>
  <c r="AS41" i="32" s="1"/>
  <c r="AQ33" i="32"/>
  <c r="AS33" i="32" s="1"/>
  <c r="AQ25" i="32"/>
  <c r="AS25" i="32" s="1"/>
  <c r="AQ17" i="32"/>
  <c r="AS17" i="32" s="1"/>
  <c r="AQ38" i="32"/>
  <c r="AS38" i="32" s="1"/>
  <c r="AQ22" i="32"/>
  <c r="AS22" i="32" s="1"/>
  <c r="AQ71" i="32"/>
  <c r="AS71" i="32" s="1"/>
  <c r="AQ37" i="32"/>
  <c r="AS37" i="32" s="1"/>
  <c r="AQ96" i="32"/>
  <c r="AS96" i="32" s="1"/>
  <c r="AQ66" i="32"/>
  <c r="AS66" i="32" s="1"/>
  <c r="AQ56" i="32"/>
  <c r="AS56" i="32" s="1"/>
  <c r="AQ48" i="32"/>
  <c r="AS48" i="32" s="1"/>
  <c r="AQ40" i="32"/>
  <c r="AS40" i="32" s="1"/>
  <c r="AQ32" i="32"/>
  <c r="AS32" i="32" s="1"/>
  <c r="AQ24" i="32"/>
  <c r="AS24" i="32" s="1"/>
  <c r="AS63" i="32"/>
  <c r="AS54" i="32"/>
  <c r="AS46" i="32"/>
  <c r="AS62" i="32"/>
  <c r="BB60" i="2"/>
  <c r="AS60" i="32"/>
  <c r="G13" i="1"/>
  <c r="G10" i="1"/>
  <c r="G11" i="1"/>
  <c r="G17" i="1"/>
  <c r="G9" i="1"/>
  <c r="G12" i="1"/>
  <c r="G8" i="1"/>
  <c r="G15" i="1"/>
  <c r="G7" i="1"/>
  <c r="G14" i="1"/>
  <c r="G6" i="1"/>
  <c r="AS81" i="2"/>
  <c r="BC47" i="40"/>
  <c r="AZ47" i="40"/>
  <c r="AY47" i="40"/>
  <c r="AX47" i="40"/>
  <c r="AW47" i="40"/>
  <c r="AX44" i="40"/>
  <c r="AW44" i="40"/>
  <c r="AZ44" i="40"/>
  <c r="BC44" i="40"/>
  <c r="AY44" i="40"/>
  <c r="AZ40" i="40"/>
  <c r="BC40" i="40"/>
  <c r="AY40" i="40"/>
  <c r="AX40" i="40"/>
  <c r="AW40" i="40"/>
  <c r="AZ50" i="40"/>
  <c r="BC50" i="40"/>
  <c r="AY50" i="40"/>
  <c r="AW50" i="40"/>
  <c r="AX50" i="40"/>
  <c r="AZ41" i="40"/>
  <c r="AX41" i="40"/>
  <c r="AW41" i="40"/>
  <c r="BC41" i="40"/>
  <c r="AY41" i="40"/>
  <c r="AZ39" i="40"/>
  <c r="AY39" i="40"/>
  <c r="AW39" i="40"/>
  <c r="AX39" i="40"/>
  <c r="BC39" i="40"/>
  <c r="K75" i="1"/>
  <c r="J66" i="1"/>
  <c r="BB100" i="1"/>
  <c r="BB101" i="1"/>
  <c r="BB104" i="1"/>
  <c r="BB102" i="1"/>
  <c r="BB103" i="1"/>
  <c r="BB99" i="1"/>
  <c r="Q33" i="2"/>
  <c r="Q31" i="2"/>
  <c r="Q36" i="2"/>
  <c r="Q35" i="2"/>
  <c r="Q34" i="2"/>
  <c r="Q32" i="2"/>
  <c r="G59" i="1"/>
  <c r="G18" i="1"/>
  <c r="G44" i="1"/>
  <c r="G30" i="1"/>
  <c r="G22" i="1"/>
  <c r="G40" i="1"/>
  <c r="G25" i="1"/>
  <c r="G37" i="1"/>
  <c r="G39" i="1"/>
  <c r="G42" i="1"/>
  <c r="G28" i="1"/>
  <c r="G20" i="1"/>
  <c r="G26" i="1"/>
  <c r="G38" i="1"/>
  <c r="G45" i="1"/>
  <c r="G43" i="1"/>
  <c r="G29" i="1"/>
  <c r="G58" i="1"/>
  <c r="G57" i="1"/>
  <c r="G41" i="1"/>
  <c r="G27" i="1"/>
  <c r="G19" i="1"/>
  <c r="BB100" i="2"/>
  <c r="BB99" i="2"/>
  <c r="BB103" i="2"/>
  <c r="BB101" i="2"/>
  <c r="BB104" i="2"/>
  <c r="BB102" i="2"/>
  <c r="BB94" i="1"/>
  <c r="BB98" i="1"/>
  <c r="BB97" i="1"/>
  <c r="BB96" i="1"/>
  <c r="BB95" i="1"/>
  <c r="G52" i="1"/>
  <c r="G52" i="32" s="1"/>
  <c r="G50" i="1"/>
  <c r="G56" i="1"/>
  <c r="G51" i="1"/>
  <c r="G49" i="1"/>
  <c r="G48" i="1"/>
  <c r="G55" i="1"/>
  <c r="G47" i="1"/>
  <c r="G54" i="1"/>
  <c r="G46" i="1"/>
  <c r="G53" i="1"/>
  <c r="G53" i="32" s="1"/>
  <c r="BB88" i="1"/>
  <c r="BB87" i="1"/>
  <c r="BB86" i="1"/>
  <c r="BB91" i="1"/>
  <c r="BB90" i="1"/>
  <c r="BB92" i="1"/>
  <c r="BB89" i="1"/>
  <c r="BB10" i="1"/>
  <c r="BB11" i="1"/>
  <c r="AM105" i="1"/>
  <c r="AL105" i="1"/>
  <c r="AG105" i="1"/>
  <c r="Y105" i="1"/>
  <c r="AP86" i="4"/>
  <c r="AQ86" i="4" s="1"/>
  <c r="AP78" i="4"/>
  <c r="AQ78" i="4" s="1"/>
  <c r="AS78" i="4" s="1"/>
  <c r="AP84" i="4"/>
  <c r="AQ84" i="4" s="1"/>
  <c r="AS84" i="4" s="1"/>
  <c r="AP55" i="4"/>
  <c r="AQ55" i="4" s="1"/>
  <c r="AS55" i="4" s="1"/>
  <c r="AP47" i="4"/>
  <c r="AQ47" i="4" s="1"/>
  <c r="AS47" i="4" s="1"/>
  <c r="AP39" i="4"/>
  <c r="AQ39" i="4" s="1"/>
  <c r="AS39" i="4" s="1"/>
  <c r="AP31" i="4"/>
  <c r="AQ31" i="4" s="1"/>
  <c r="AS31" i="4" s="1"/>
  <c r="AP19" i="4"/>
  <c r="AQ19" i="4" s="1"/>
  <c r="AS19" i="4" s="1"/>
  <c r="AP11" i="4"/>
  <c r="AQ11" i="4" s="1"/>
  <c r="AS11" i="4" s="1"/>
  <c r="AP88" i="4"/>
  <c r="AQ88" i="4" s="1"/>
  <c r="BB88" i="4" s="1"/>
  <c r="AP82" i="4"/>
  <c r="AQ82" i="4" s="1"/>
  <c r="AS82" i="4" s="1"/>
  <c r="AP85" i="4"/>
  <c r="AQ85" i="4" s="1"/>
  <c r="AS85" i="4" s="1"/>
  <c r="AP75" i="4"/>
  <c r="AP59" i="4"/>
  <c r="AQ59" i="4" s="1"/>
  <c r="AS59" i="4" s="1"/>
  <c r="AP35" i="4"/>
  <c r="AQ35" i="4" s="1"/>
  <c r="AS35" i="4" s="1"/>
  <c r="AP23" i="4"/>
  <c r="AQ23" i="4" s="1"/>
  <c r="AS23" i="4" s="1"/>
  <c r="AP58" i="4"/>
  <c r="AQ58" i="4" s="1"/>
  <c r="AS58" i="4" s="1"/>
  <c r="AP54" i="4"/>
  <c r="AQ54" i="4" s="1"/>
  <c r="AP50" i="4"/>
  <c r="AQ50" i="4" s="1"/>
  <c r="AS50" i="4" s="1"/>
  <c r="AP46" i="4"/>
  <c r="AQ46" i="4" s="1"/>
  <c r="AS46" i="4" s="1"/>
  <c r="AP42" i="4"/>
  <c r="AQ42" i="4" s="1"/>
  <c r="AS42" i="4" s="1"/>
  <c r="AP38" i="4"/>
  <c r="AQ38" i="4" s="1"/>
  <c r="AS38" i="4" s="1"/>
  <c r="AP34" i="4"/>
  <c r="AQ34" i="4" s="1"/>
  <c r="AS34" i="4" s="1"/>
  <c r="AP30" i="4"/>
  <c r="AQ30" i="4" s="1"/>
  <c r="AS30" i="4" s="1"/>
  <c r="AP26" i="4"/>
  <c r="AQ26" i="4" s="1"/>
  <c r="AS26" i="4" s="1"/>
  <c r="AP22" i="4"/>
  <c r="AQ22" i="4" s="1"/>
  <c r="AS22" i="4" s="1"/>
  <c r="AP18" i="4"/>
  <c r="AQ18" i="4" s="1"/>
  <c r="AS18" i="4" s="1"/>
  <c r="AP14" i="4"/>
  <c r="AQ14" i="4" s="1"/>
  <c r="AS14" i="4" s="1"/>
  <c r="AP10" i="4"/>
  <c r="AQ10" i="4" s="1"/>
  <c r="AS10" i="4" s="1"/>
  <c r="AP6" i="4"/>
  <c r="AQ6" i="4" s="1"/>
  <c r="AS6" i="4" s="1"/>
  <c r="AP61" i="4"/>
  <c r="AQ61" i="4" s="1"/>
  <c r="AS61" i="4" s="1"/>
  <c r="AP56" i="4"/>
  <c r="AQ56" i="4" s="1"/>
  <c r="AS56" i="4" s="1"/>
  <c r="AP52" i="4"/>
  <c r="AQ52" i="4" s="1"/>
  <c r="AS52" i="4" s="1"/>
  <c r="AP48" i="4"/>
  <c r="AQ48" i="4" s="1"/>
  <c r="AS48" i="4" s="1"/>
  <c r="AP44" i="4"/>
  <c r="AQ44" i="4" s="1"/>
  <c r="AS44" i="4" s="1"/>
  <c r="AP40" i="4"/>
  <c r="AQ40" i="4" s="1"/>
  <c r="AS40" i="4" s="1"/>
  <c r="AP36" i="4"/>
  <c r="AQ36" i="4" s="1"/>
  <c r="AS36" i="4" s="1"/>
  <c r="AP32" i="4"/>
  <c r="AQ32" i="4" s="1"/>
  <c r="AS32" i="4" s="1"/>
  <c r="AP28" i="4"/>
  <c r="AQ28" i="4" s="1"/>
  <c r="AS28" i="4" s="1"/>
  <c r="AP24" i="4"/>
  <c r="AQ24" i="4" s="1"/>
  <c r="AS24" i="4" s="1"/>
  <c r="AP20" i="4"/>
  <c r="AQ20" i="4" s="1"/>
  <c r="AS20" i="4" s="1"/>
  <c r="AP16" i="4"/>
  <c r="AQ16" i="4" s="1"/>
  <c r="AS16" i="4" s="1"/>
  <c r="AP12" i="4"/>
  <c r="AQ12" i="4" s="1"/>
  <c r="AS12" i="4" s="1"/>
  <c r="AP8" i="4"/>
  <c r="AQ8" i="4" s="1"/>
  <c r="AS8" i="4" s="1"/>
  <c r="AP83" i="4"/>
  <c r="AQ83" i="4" s="1"/>
  <c r="AS83" i="4" s="1"/>
  <c r="AP51" i="4"/>
  <c r="AQ51" i="4" s="1"/>
  <c r="AS51" i="4" s="1"/>
  <c r="AP43" i="4"/>
  <c r="AQ43" i="4" s="1"/>
  <c r="AS43" i="4" s="1"/>
  <c r="AP27" i="4"/>
  <c r="AQ27" i="4" s="1"/>
  <c r="AS27" i="4" s="1"/>
  <c r="AP15" i="4"/>
  <c r="AQ15" i="4" s="1"/>
  <c r="AS15" i="4" s="1"/>
  <c r="AP7" i="4"/>
  <c r="AQ7" i="4" s="1"/>
  <c r="AS7" i="4" s="1"/>
  <c r="AP87" i="4"/>
  <c r="AQ87" i="4" s="1"/>
  <c r="AP57" i="4"/>
  <c r="AQ57" i="4" s="1"/>
  <c r="AS57" i="4" s="1"/>
  <c r="AP53" i="4"/>
  <c r="AQ53" i="4" s="1"/>
  <c r="AS53" i="4" s="1"/>
  <c r="AP49" i="4"/>
  <c r="AQ49" i="4" s="1"/>
  <c r="AP45" i="4"/>
  <c r="AQ45" i="4" s="1"/>
  <c r="AS45" i="4" s="1"/>
  <c r="AP41" i="4"/>
  <c r="AQ41" i="4" s="1"/>
  <c r="AS41" i="4" s="1"/>
  <c r="AP37" i="4"/>
  <c r="AQ37" i="4" s="1"/>
  <c r="AS37" i="4" s="1"/>
  <c r="AP33" i="4"/>
  <c r="AQ33" i="4" s="1"/>
  <c r="AS33" i="4" s="1"/>
  <c r="AP29" i="4"/>
  <c r="AQ29" i="4" s="1"/>
  <c r="AS29" i="4" s="1"/>
  <c r="AP25" i="4"/>
  <c r="AQ25" i="4" s="1"/>
  <c r="AS25" i="4" s="1"/>
  <c r="AP21" i="4"/>
  <c r="AQ21" i="4" s="1"/>
  <c r="AS21" i="4" s="1"/>
  <c r="AP17" i="4"/>
  <c r="AQ17" i="4" s="1"/>
  <c r="AS17" i="4" s="1"/>
  <c r="AP13" i="4"/>
  <c r="AQ13" i="4" s="1"/>
  <c r="AS13" i="4" s="1"/>
  <c r="AP9" i="4"/>
  <c r="AQ9" i="4" s="1"/>
  <c r="AS9" i="4" s="1"/>
  <c r="AS52" i="2"/>
  <c r="AS44" i="2"/>
  <c r="AS99" i="2"/>
  <c r="AS91" i="2"/>
  <c r="AS59" i="2"/>
  <c r="AS51" i="2"/>
  <c r="AS43" i="2"/>
  <c r="AS11" i="2"/>
  <c r="AS101" i="2"/>
  <c r="AS53" i="2"/>
  <c r="AS45" i="2"/>
  <c r="AS100" i="2"/>
  <c r="AS97" i="2"/>
  <c r="AS89" i="2"/>
  <c r="AS73" i="2"/>
  <c r="AS57" i="2"/>
  <c r="AS49" i="2"/>
  <c r="AS9" i="2"/>
  <c r="AS92" i="2"/>
  <c r="AS98" i="2"/>
  <c r="AS104" i="2"/>
  <c r="AS96" i="2"/>
  <c r="AS88" i="2"/>
  <c r="AS56" i="2"/>
  <c r="AS48" i="2"/>
  <c r="AS40" i="2"/>
  <c r="AS93" i="2"/>
  <c r="AS90" i="2"/>
  <c r="AS103" i="2"/>
  <c r="AS95" i="2"/>
  <c r="AS87" i="2"/>
  <c r="AS55" i="2"/>
  <c r="AS47" i="2"/>
  <c r="AS58" i="2"/>
  <c r="AS50" i="2"/>
  <c r="AS42" i="2"/>
  <c r="AS10" i="2"/>
  <c r="AS102" i="2"/>
  <c r="AS94" i="2"/>
  <c r="AS86" i="2"/>
  <c r="AS54" i="2"/>
  <c r="AS46" i="2"/>
  <c r="AP102" i="4"/>
  <c r="AQ102" i="4" s="1"/>
  <c r="AP94" i="4"/>
  <c r="AQ94" i="4" s="1"/>
  <c r="AP62" i="4"/>
  <c r="AQ62" i="4" s="1"/>
  <c r="AS62" i="4" s="1"/>
  <c r="AP69" i="4"/>
  <c r="AQ69" i="4" s="1"/>
  <c r="AS69" i="4" s="1"/>
  <c r="AP101" i="4"/>
  <c r="AQ101" i="4" s="1"/>
  <c r="BB101" i="4" s="1"/>
  <c r="AP76" i="4"/>
  <c r="AQ76" i="4" s="1"/>
  <c r="AP60" i="4"/>
  <c r="AQ60" i="4" s="1"/>
  <c r="AS60" i="4" s="1"/>
  <c r="AP67" i="4"/>
  <c r="AQ67" i="4" s="1"/>
  <c r="AS67" i="4" s="1"/>
  <c r="AP100" i="4"/>
  <c r="AQ100" i="4" s="1"/>
  <c r="AP96" i="4"/>
  <c r="AQ96" i="4" s="1"/>
  <c r="BB96" i="4" s="1"/>
  <c r="AP74" i="4"/>
  <c r="AQ74" i="4" s="1"/>
  <c r="AP66" i="4"/>
  <c r="AQ66" i="4" s="1"/>
  <c r="AS66" i="4" s="1"/>
  <c r="AP81" i="4"/>
  <c r="AQ81" i="4" s="1"/>
  <c r="AP73" i="4"/>
  <c r="AQ73" i="4" s="1"/>
  <c r="AS73" i="4" s="1"/>
  <c r="AP65" i="4"/>
  <c r="AQ65" i="4" s="1"/>
  <c r="AP98" i="4"/>
  <c r="AQ98" i="4" s="1"/>
  <c r="BB98" i="4" s="1"/>
  <c r="AP90" i="4"/>
  <c r="AQ90" i="4" s="1"/>
  <c r="BB90" i="4" s="1"/>
  <c r="AP70" i="4"/>
  <c r="AQ70" i="4" s="1"/>
  <c r="AS70" i="4" s="1"/>
  <c r="AP77" i="4"/>
  <c r="AQ77" i="4" s="1"/>
  <c r="AS77" i="4" s="1"/>
  <c r="AP97" i="4"/>
  <c r="AQ97" i="4" s="1"/>
  <c r="BB97" i="4" s="1"/>
  <c r="AP93" i="4"/>
  <c r="AQ93" i="4" s="1"/>
  <c r="AS93" i="4" s="1"/>
  <c r="AP89" i="4"/>
  <c r="AQ89" i="4" s="1"/>
  <c r="BB89" i="4" s="1"/>
  <c r="AP68" i="4"/>
  <c r="AQ68" i="4" s="1"/>
  <c r="AS68" i="4" s="1"/>
  <c r="AP103" i="4"/>
  <c r="AQ103" i="4" s="1"/>
  <c r="BB103" i="4" s="1"/>
  <c r="AP99" i="4"/>
  <c r="AQ99" i="4" s="1"/>
  <c r="AP95" i="4"/>
  <c r="AQ95" i="4" s="1"/>
  <c r="BB95" i="4" s="1"/>
  <c r="AP91" i="4"/>
  <c r="AQ91" i="4" s="1"/>
  <c r="BB91" i="4" s="1"/>
  <c r="AP80" i="4"/>
  <c r="AQ80" i="4" s="1"/>
  <c r="AS80" i="4" s="1"/>
  <c r="AP72" i="4"/>
  <c r="AQ72" i="4" s="1"/>
  <c r="AS72" i="4" s="1"/>
  <c r="AP64" i="4"/>
  <c r="AQ64" i="4" s="1"/>
  <c r="AS64" i="4" s="1"/>
  <c r="AP92" i="4"/>
  <c r="AQ92" i="4" s="1"/>
  <c r="BB92" i="4" s="1"/>
  <c r="AP79" i="4"/>
  <c r="AQ79" i="4" s="1"/>
  <c r="AS79" i="4" s="1"/>
  <c r="AP71" i="4"/>
  <c r="AQ71" i="4" s="1"/>
  <c r="AP63" i="4"/>
  <c r="AQ63" i="4" s="1"/>
  <c r="AS63" i="4" s="1"/>
  <c r="AS98" i="40"/>
  <c r="AS89" i="40"/>
  <c r="AS99" i="40"/>
  <c r="AS96" i="40"/>
  <c r="AS103" i="40"/>
  <c r="AS95" i="40"/>
  <c r="AS102" i="40"/>
  <c r="AS94" i="40"/>
  <c r="AS100" i="40"/>
  <c r="AS101" i="40"/>
  <c r="AP104" i="40"/>
  <c r="AQ104" i="40" s="1"/>
  <c r="BB104" i="40" s="1"/>
  <c r="AU13" i="40"/>
  <c r="AS62" i="1"/>
  <c r="AU29" i="40"/>
  <c r="AU101" i="40"/>
  <c r="AU85" i="40"/>
  <c r="AS72" i="2"/>
  <c r="AS7" i="1"/>
  <c r="AS78" i="2"/>
  <c r="AS85" i="2"/>
  <c r="AS77" i="2"/>
  <c r="AS84" i="2"/>
  <c r="AS82" i="2"/>
  <c r="AS80" i="2"/>
  <c r="AS79" i="2"/>
  <c r="AS83" i="2"/>
  <c r="AS75" i="2"/>
  <c r="AS14" i="1"/>
  <c r="AS29" i="1"/>
  <c r="AS6" i="1"/>
  <c r="AS37" i="1"/>
  <c r="AS21" i="1"/>
  <c r="AQ17" i="2"/>
  <c r="AS68" i="1"/>
  <c r="AS67" i="1"/>
  <c r="AS76" i="2"/>
  <c r="AS77" i="1"/>
  <c r="AS71" i="1"/>
  <c r="AW71" i="1" s="1"/>
  <c r="AS70" i="1"/>
  <c r="AS69" i="1"/>
  <c r="AY69" i="1" s="1"/>
  <c r="AS72" i="1"/>
  <c r="AT72" i="4"/>
  <c r="AT87" i="4"/>
  <c r="AT87" i="5" s="1"/>
  <c r="AT87" i="6" s="1"/>
  <c r="AT68" i="4"/>
  <c r="AT68" i="5" s="1"/>
  <c r="AT68" i="6" s="1"/>
  <c r="AT96" i="4"/>
  <c r="AT96" i="5" s="1"/>
  <c r="AU96" i="5" s="1"/>
  <c r="AU8" i="40"/>
  <c r="AT100" i="4"/>
  <c r="AT39" i="4"/>
  <c r="AT88" i="5"/>
  <c r="AU88" i="4"/>
  <c r="AT73" i="5"/>
  <c r="AU73" i="4"/>
  <c r="AT101" i="5"/>
  <c r="AU101" i="4"/>
  <c r="AT80" i="5"/>
  <c r="AU80" i="4"/>
  <c r="AT93" i="5"/>
  <c r="AU93" i="4"/>
  <c r="AT92" i="5"/>
  <c r="AU92" i="4"/>
  <c r="AT85" i="5"/>
  <c r="AU85" i="4"/>
  <c r="AT84" i="5"/>
  <c r="AU84" i="4"/>
  <c r="AT69" i="5"/>
  <c r="AU69" i="4"/>
  <c r="AT89" i="5"/>
  <c r="AU89" i="4"/>
  <c r="AU45" i="4"/>
  <c r="AT45" i="5"/>
  <c r="AU29" i="4"/>
  <c r="AT29" i="5"/>
  <c r="AU28" i="40"/>
  <c r="AT104" i="4"/>
  <c r="AT95" i="4"/>
  <c r="AT90" i="4"/>
  <c r="AT76" i="4"/>
  <c r="AT67" i="4"/>
  <c r="AT38" i="4"/>
  <c r="AU17" i="4"/>
  <c r="AT17" i="5"/>
  <c r="AT91" i="4"/>
  <c r="AU89" i="40"/>
  <c r="AU56" i="40"/>
  <c r="AU49" i="40"/>
  <c r="AU28" i="4"/>
  <c r="AT28" i="5"/>
  <c r="AU8" i="4"/>
  <c r="AT8" i="5"/>
  <c r="AT99" i="4"/>
  <c r="AT94" i="4"/>
  <c r="AT71" i="4"/>
  <c r="AT66" i="4"/>
  <c r="AU56" i="4"/>
  <c r="AT56" i="5"/>
  <c r="AU49" i="4"/>
  <c r="AT49" i="5"/>
  <c r="AU33" i="4"/>
  <c r="AT33" i="5"/>
  <c r="AT103" i="4"/>
  <c r="AT98" i="4"/>
  <c r="AT75" i="4"/>
  <c r="AT70" i="4"/>
  <c r="AT16" i="4"/>
  <c r="AU77" i="5"/>
  <c r="AT77" i="6"/>
  <c r="AU64" i="4"/>
  <c r="AT64" i="5"/>
  <c r="AU93" i="40"/>
  <c r="AU88" i="40"/>
  <c r="AU61" i="4"/>
  <c r="AT61" i="5"/>
  <c r="AU40" i="4"/>
  <c r="AT40" i="5"/>
  <c r="AU32" i="4"/>
  <c r="AT32" i="5"/>
  <c r="AU13" i="4"/>
  <c r="AT13" i="5"/>
  <c r="AT102" i="4"/>
  <c r="AT79" i="4"/>
  <c r="AT81" i="4"/>
  <c r="AT81" i="5" s="1"/>
  <c r="AU81" i="5" s="1"/>
  <c r="AT97" i="4"/>
  <c r="AT78" i="4"/>
  <c r="AT7" i="4"/>
  <c r="AU24" i="4"/>
  <c r="AT24" i="5"/>
  <c r="AT86" i="4"/>
  <c r="AS104" i="1"/>
  <c r="AU92" i="40"/>
  <c r="AU60" i="4"/>
  <c r="AU24" i="40"/>
  <c r="AU17" i="40"/>
  <c r="AT83" i="4"/>
  <c r="AU77" i="4"/>
  <c r="AT48" i="4"/>
  <c r="AT6" i="4"/>
  <c r="AT82" i="4"/>
  <c r="AS104" i="4"/>
  <c r="AS93" i="40"/>
  <c r="AS92" i="40"/>
  <c r="AS97" i="40"/>
  <c r="AS87" i="40"/>
  <c r="AS86" i="40"/>
  <c r="AS85" i="40"/>
  <c r="AS88" i="40"/>
  <c r="AS36" i="1"/>
  <c r="AS102" i="1"/>
  <c r="AS28" i="1"/>
  <c r="AS20" i="1"/>
  <c r="AS59" i="1"/>
  <c r="AS58" i="1"/>
  <c r="AS103" i="1"/>
  <c r="AS66" i="1"/>
  <c r="AS57" i="1"/>
  <c r="AS8" i="1"/>
  <c r="AS42" i="1"/>
  <c r="AS26" i="1"/>
  <c r="AS18" i="1"/>
  <c r="AS41" i="1"/>
  <c r="AS25" i="1"/>
  <c r="AS17" i="1"/>
  <c r="AS9" i="1"/>
  <c r="AS39" i="1"/>
  <c r="AS23" i="1"/>
  <c r="AS101" i="1"/>
  <c r="AS43" i="1"/>
  <c r="AS35" i="1"/>
  <c r="AS27" i="1"/>
  <c r="AS19" i="1"/>
  <c r="AS50" i="1"/>
  <c r="AS34" i="1"/>
  <c r="AS33" i="1"/>
  <c r="AS56" i="1"/>
  <c r="AS40" i="1"/>
  <c r="AS32" i="1"/>
  <c r="AS24" i="1"/>
  <c r="AS16" i="1"/>
  <c r="AS55" i="1"/>
  <c r="AS31" i="1"/>
  <c r="AS15" i="1"/>
  <c r="AS54" i="1"/>
  <c r="AS38" i="1"/>
  <c r="AS30" i="1"/>
  <c r="AS22" i="1"/>
  <c r="AS64" i="1"/>
  <c r="AS47" i="1"/>
  <c r="AS63" i="1"/>
  <c r="AS49" i="1"/>
  <c r="AS48" i="1"/>
  <c r="AS52" i="1"/>
  <c r="AS44" i="1"/>
  <c r="AS46" i="1"/>
  <c r="AS61" i="1"/>
  <c r="AS53" i="1"/>
  <c r="AS45" i="1"/>
  <c r="AS51" i="1"/>
  <c r="AS91" i="40"/>
  <c r="AS90" i="40"/>
  <c r="AS39" i="2"/>
  <c r="AS41" i="2"/>
  <c r="AS12" i="2"/>
  <c r="AS13" i="2"/>
  <c r="AS13" i="1"/>
  <c r="AS12" i="1"/>
  <c r="AS73" i="1"/>
  <c r="AS75" i="1"/>
  <c r="AT47" i="4"/>
  <c r="AT15" i="4"/>
  <c r="AU40" i="40"/>
  <c r="AU33" i="40"/>
  <c r="AT44" i="4"/>
  <c r="AT34" i="4"/>
  <c r="AT12" i="4"/>
  <c r="AU45" i="40"/>
  <c r="AT43" i="4"/>
  <c r="AT11" i="4"/>
  <c r="AT35" i="4"/>
  <c r="AT53" i="4"/>
  <c r="AT42" i="4"/>
  <c r="AT21" i="4"/>
  <c r="AT10" i="4"/>
  <c r="AT20" i="4"/>
  <c r="AT51" i="4"/>
  <c r="AT46" i="4"/>
  <c r="AT37" i="4"/>
  <c r="AT19" i="4"/>
  <c r="AT14" i="4"/>
  <c r="AU32" i="40"/>
  <c r="AT55" i="4"/>
  <c r="AT50" i="4"/>
  <c r="AT41" i="4"/>
  <c r="AT23" i="4"/>
  <c r="AT18" i="4"/>
  <c r="AT9" i="4"/>
  <c r="AT59" i="4"/>
  <c r="AT54" i="4"/>
  <c r="AT36" i="4"/>
  <c r="AT27" i="4"/>
  <c r="AT22" i="4"/>
  <c r="AT62" i="4"/>
  <c r="AT30" i="4"/>
  <c r="AT57" i="4"/>
  <c r="AT25" i="4"/>
  <c r="AT52" i="4"/>
  <c r="AT63" i="4"/>
  <c r="AT58" i="4"/>
  <c r="AT31" i="4"/>
  <c r="AT26" i="4"/>
  <c r="AO105" i="19"/>
  <c r="AO105" i="7"/>
  <c r="AS58" i="5"/>
  <c r="AS59" i="5"/>
  <c r="AS61" i="5"/>
  <c r="AS37" i="2"/>
  <c r="AS38" i="2"/>
  <c r="AS12" i="32" l="1"/>
  <c r="AS13" i="32"/>
  <c r="AS16" i="32"/>
  <c r="AS10" i="32"/>
  <c r="AS6" i="32"/>
  <c r="AS14" i="32"/>
  <c r="AS15" i="32"/>
  <c r="AS8" i="32"/>
  <c r="AS9" i="32"/>
  <c r="AS11" i="32"/>
  <c r="AS7" i="32"/>
  <c r="AW42" i="2"/>
  <c r="AX42" i="2"/>
  <c r="AY42" i="2"/>
  <c r="AY91" i="2"/>
  <c r="AW91" i="2"/>
  <c r="AX91" i="2"/>
  <c r="AW76" i="2"/>
  <c r="AX76" i="2"/>
  <c r="AY76" i="2"/>
  <c r="AW85" i="2"/>
  <c r="AX85" i="2"/>
  <c r="AY85" i="2"/>
  <c r="AX50" i="2"/>
  <c r="AY50" i="2"/>
  <c r="AW50" i="2"/>
  <c r="AW93" i="2"/>
  <c r="BB93" i="2" s="1"/>
  <c r="AX93" i="2"/>
  <c r="AY93" i="2"/>
  <c r="AW92" i="2"/>
  <c r="AX92" i="2"/>
  <c r="AY92" i="2"/>
  <c r="AW45" i="2"/>
  <c r="AX45" i="2"/>
  <c r="AY45" i="2"/>
  <c r="AW81" i="2"/>
  <c r="AX81" i="2"/>
  <c r="AY81" i="2"/>
  <c r="AW80" i="2"/>
  <c r="AY80" i="2"/>
  <c r="AX80" i="2"/>
  <c r="AW88" i="2"/>
  <c r="AX88" i="2"/>
  <c r="AY88" i="2"/>
  <c r="AY43" i="2"/>
  <c r="AW43" i="2"/>
  <c r="AX43" i="2"/>
  <c r="AW38" i="2"/>
  <c r="AX38" i="2"/>
  <c r="AY38" i="2"/>
  <c r="AW39" i="2"/>
  <c r="BB39" i="2" s="1"/>
  <c r="AY39" i="2"/>
  <c r="AX39" i="2"/>
  <c r="AX89" i="2"/>
  <c r="AY89" i="2"/>
  <c r="AW89" i="2"/>
  <c r="BB89" i="2" s="1"/>
  <c r="AY75" i="2"/>
  <c r="AW75" i="2"/>
  <c r="AX75" i="2"/>
  <c r="AX78" i="2"/>
  <c r="AW78" i="2"/>
  <c r="AY78" i="2"/>
  <c r="AX46" i="2"/>
  <c r="AW46" i="2"/>
  <c r="AY46" i="2"/>
  <c r="AW58" i="2"/>
  <c r="AX58" i="2"/>
  <c r="AY58" i="2"/>
  <c r="AW40" i="2"/>
  <c r="AX40" i="2"/>
  <c r="AY40" i="2"/>
  <c r="AX9" i="2"/>
  <c r="AY9" i="2"/>
  <c r="AW9" i="2"/>
  <c r="BB9" i="2" s="1"/>
  <c r="AY53" i="2"/>
  <c r="AW53" i="2"/>
  <c r="AX53" i="2"/>
  <c r="AW44" i="2"/>
  <c r="AX44" i="2"/>
  <c r="AY44" i="2"/>
  <c r="AW87" i="2"/>
  <c r="AX87" i="2"/>
  <c r="AY87" i="2"/>
  <c r="AW37" i="2"/>
  <c r="AX37" i="2"/>
  <c r="AY37" i="2"/>
  <c r="AY84" i="2"/>
  <c r="AW84" i="2"/>
  <c r="AX84" i="2"/>
  <c r="AY13" i="2"/>
  <c r="AX13" i="2"/>
  <c r="AW13" i="2"/>
  <c r="AW83" i="2"/>
  <c r="AX83" i="2"/>
  <c r="AY83" i="2"/>
  <c r="AW54" i="2"/>
  <c r="AX54" i="2"/>
  <c r="AY54" i="2"/>
  <c r="AY47" i="2"/>
  <c r="AW47" i="2"/>
  <c r="AX47" i="2"/>
  <c r="AW48" i="2"/>
  <c r="AY48" i="2"/>
  <c r="AX48" i="2"/>
  <c r="AW49" i="2"/>
  <c r="AX49" i="2"/>
  <c r="AY49" i="2"/>
  <c r="AY52" i="2"/>
  <c r="AW52" i="2"/>
  <c r="AX52" i="2"/>
  <c r="AX41" i="2"/>
  <c r="AY41" i="2"/>
  <c r="AW41" i="2"/>
  <c r="BB41" i="2" s="1"/>
  <c r="AX73" i="2"/>
  <c r="AW73" i="2"/>
  <c r="BB73" i="2" s="1"/>
  <c r="AY73" i="2"/>
  <c r="AX82" i="2"/>
  <c r="AY82" i="2"/>
  <c r="AW82" i="2"/>
  <c r="AW51" i="2"/>
  <c r="AX51" i="2"/>
  <c r="AY51" i="2"/>
  <c r="AW10" i="2"/>
  <c r="BB10" i="2" s="1"/>
  <c r="AX10" i="2"/>
  <c r="AY10" i="2"/>
  <c r="AY59" i="2"/>
  <c r="AW59" i="2"/>
  <c r="AX59" i="2"/>
  <c r="AX77" i="2"/>
  <c r="AY77" i="2"/>
  <c r="AW77" i="2"/>
  <c r="BB77" i="2" s="1"/>
  <c r="AW90" i="2"/>
  <c r="AX90" i="2"/>
  <c r="AY90" i="2"/>
  <c r="AW12" i="2"/>
  <c r="AY12" i="2"/>
  <c r="AX12" i="2"/>
  <c r="AW79" i="2"/>
  <c r="AX79" i="2"/>
  <c r="AY79" i="2"/>
  <c r="AW72" i="2"/>
  <c r="AX72" i="2"/>
  <c r="AY72" i="2"/>
  <c r="AX86" i="2"/>
  <c r="AY86" i="2"/>
  <c r="AW86" i="2"/>
  <c r="BB86" i="2" s="1"/>
  <c r="AW55" i="2"/>
  <c r="AX55" i="2"/>
  <c r="AY55" i="2"/>
  <c r="AY56" i="2"/>
  <c r="AW56" i="2"/>
  <c r="AX56" i="2"/>
  <c r="AX57" i="2"/>
  <c r="AY57" i="2"/>
  <c r="AW57" i="2"/>
  <c r="AY11" i="2"/>
  <c r="AW11" i="2"/>
  <c r="BB11" i="2" s="1"/>
  <c r="AX11" i="2"/>
  <c r="BC59" i="5"/>
  <c r="AZ59" i="5"/>
  <c r="BC61" i="5"/>
  <c r="AZ61" i="5"/>
  <c r="BC58" i="5"/>
  <c r="AZ58" i="5"/>
  <c r="AZ90" i="40"/>
  <c r="BC90" i="40"/>
  <c r="AZ89" i="40"/>
  <c r="BC89" i="40"/>
  <c r="AZ87" i="40"/>
  <c r="BC87" i="40"/>
  <c r="AZ86" i="40"/>
  <c r="BC86" i="40"/>
  <c r="BC88" i="40"/>
  <c r="AZ88" i="40"/>
  <c r="Q59" i="1"/>
  <c r="Q59" i="32" s="1"/>
  <c r="Q75" i="1"/>
  <c r="Q75" i="32" s="1"/>
  <c r="Q66" i="1"/>
  <c r="Q66" i="32" s="1"/>
  <c r="Q10" i="1"/>
  <c r="Q10" i="32" s="1"/>
  <c r="Q23" i="1"/>
  <c r="Q55" i="1"/>
  <c r="Q55" i="32" s="1"/>
  <c r="Q41" i="1"/>
  <c r="Q41" i="32" s="1"/>
  <c r="Q24" i="1"/>
  <c r="Q49" i="1"/>
  <c r="Q49" i="32" s="1"/>
  <c r="Q11" i="1"/>
  <c r="Q11" i="32" s="1"/>
  <c r="Q14" i="1"/>
  <c r="Q14" i="32" s="1"/>
  <c r="Q7" i="1"/>
  <c r="Q52" i="1"/>
  <c r="Q52" i="32" s="1"/>
  <c r="Q9" i="1"/>
  <c r="Q9" i="32" s="1"/>
  <c r="Q28" i="1"/>
  <c r="Q28" i="32" s="1"/>
  <c r="Q44" i="1"/>
  <c r="Q44" i="32" s="1"/>
  <c r="Q51" i="1"/>
  <c r="Q51" i="32" s="1"/>
  <c r="Q57" i="1"/>
  <c r="Q57" i="32" s="1"/>
  <c r="Q45" i="1"/>
  <c r="Q45" i="32" s="1"/>
  <c r="Q26" i="1"/>
  <c r="Q26" i="32" s="1"/>
  <c r="Q42" i="1"/>
  <c r="Q42" i="32" s="1"/>
  <c r="Q37" i="1"/>
  <c r="Q37" i="32" s="1"/>
  <c r="Q17" i="1"/>
  <c r="Q17" i="32" s="1"/>
  <c r="Q54" i="1"/>
  <c r="Q54" i="32" s="1"/>
  <c r="Q40" i="1"/>
  <c r="Q40" i="32" s="1"/>
  <c r="Q13" i="1"/>
  <c r="Q13" i="32" s="1"/>
  <c r="Q48" i="1"/>
  <c r="Q48" i="32" s="1"/>
  <c r="Q43" i="1"/>
  <c r="Q43" i="32" s="1"/>
  <c r="Q6" i="1"/>
  <c r="Q6" i="32" s="1"/>
  <c r="Q8" i="1"/>
  <c r="Q8" i="32" s="1"/>
  <c r="Q47" i="1"/>
  <c r="Q47" i="32" s="1"/>
  <c r="Q27" i="1"/>
  <c r="Q27" i="32" s="1"/>
  <c r="Q29" i="1"/>
  <c r="Q29" i="32" s="1"/>
  <c r="Q38" i="1"/>
  <c r="Q38" i="32" s="1"/>
  <c r="Q20" i="1"/>
  <c r="Q20" i="32" s="1"/>
  <c r="Q30" i="1"/>
  <c r="Q30" i="32" s="1"/>
  <c r="Q53" i="1"/>
  <c r="Q53" i="32" s="1"/>
  <c r="Q56" i="1"/>
  <c r="Q56" i="32" s="1"/>
  <c r="Q12" i="1"/>
  <c r="Q12" i="32" s="1"/>
  <c r="Q46" i="1"/>
  <c r="Q46" i="32" s="1"/>
  <c r="Q50" i="1"/>
  <c r="Q50" i="32" s="1"/>
  <c r="Q19" i="1"/>
  <c r="Q19" i="32" s="1"/>
  <c r="Q58" i="1"/>
  <c r="Q58" i="32" s="1"/>
  <c r="Q39" i="1"/>
  <c r="Q39" i="32" s="1"/>
  <c r="Q25" i="1"/>
  <c r="Q25" i="32" s="1"/>
  <c r="Q22" i="1"/>
  <c r="Q22" i="32" s="1"/>
  <c r="Q15" i="1"/>
  <c r="Q15" i="32" s="1"/>
  <c r="Q18" i="1"/>
  <c r="Q18" i="32" s="1"/>
  <c r="AY68" i="4"/>
  <c r="AX68" i="4"/>
  <c r="AW68" i="4"/>
  <c r="AS100" i="4"/>
  <c r="BB100" i="4"/>
  <c r="AS94" i="4"/>
  <c r="BB94" i="4"/>
  <c r="AY25" i="4"/>
  <c r="AX25" i="4"/>
  <c r="AW25" i="4"/>
  <c r="AY8" i="4"/>
  <c r="AX8" i="4"/>
  <c r="AW8" i="4"/>
  <c r="AY40" i="4"/>
  <c r="AX40" i="4"/>
  <c r="AW40" i="4"/>
  <c r="AY14" i="4"/>
  <c r="AX14" i="4"/>
  <c r="AW14" i="4"/>
  <c r="AY46" i="4"/>
  <c r="AX46" i="4"/>
  <c r="AW46" i="4"/>
  <c r="AY55" i="4"/>
  <c r="AX55" i="4"/>
  <c r="AW55" i="4"/>
  <c r="AX67" i="4"/>
  <c r="AW67" i="4"/>
  <c r="AY67" i="4"/>
  <c r="AS102" i="4"/>
  <c r="BB102" i="4"/>
  <c r="AW29" i="4"/>
  <c r="AY29" i="4"/>
  <c r="AX29" i="4"/>
  <c r="AS87" i="4"/>
  <c r="BB87" i="4"/>
  <c r="AY12" i="4"/>
  <c r="AX12" i="4"/>
  <c r="AW12" i="4"/>
  <c r="AY44" i="4"/>
  <c r="AX44" i="4"/>
  <c r="AW44" i="4"/>
  <c r="AX18" i="4"/>
  <c r="AW18" i="4"/>
  <c r="AY18" i="4"/>
  <c r="AX50" i="4"/>
  <c r="AW50" i="4"/>
  <c r="AY50" i="4"/>
  <c r="AW93" i="4"/>
  <c r="AX93" i="4"/>
  <c r="AY93" i="4"/>
  <c r="AY33" i="4"/>
  <c r="AX33" i="4"/>
  <c r="AW33" i="4"/>
  <c r="AY7" i="4"/>
  <c r="AX7" i="4"/>
  <c r="AW7" i="4"/>
  <c r="AY16" i="4"/>
  <c r="AX16" i="4"/>
  <c r="AW16" i="4"/>
  <c r="AY48" i="4"/>
  <c r="AX48" i="4"/>
  <c r="AW48" i="4"/>
  <c r="AY22" i="4"/>
  <c r="AX22" i="4"/>
  <c r="AW22" i="4"/>
  <c r="AW37" i="4"/>
  <c r="AY37" i="4"/>
  <c r="AX37" i="4"/>
  <c r="AY15" i="4"/>
  <c r="AX15" i="4"/>
  <c r="AW15" i="4"/>
  <c r="AY20" i="4"/>
  <c r="AX20" i="4"/>
  <c r="AW20" i="4"/>
  <c r="AY52" i="4"/>
  <c r="AX52" i="4"/>
  <c r="AW52" i="4"/>
  <c r="AX26" i="4"/>
  <c r="AW26" i="4"/>
  <c r="AY26" i="4"/>
  <c r="AW11" i="4"/>
  <c r="AY11" i="4"/>
  <c r="AX11" i="4"/>
  <c r="AS86" i="4"/>
  <c r="BB86" i="4"/>
  <c r="AY66" i="4"/>
  <c r="AX66" i="4"/>
  <c r="AW66" i="4"/>
  <c r="AS76" i="4"/>
  <c r="AY9" i="4"/>
  <c r="AX9" i="4"/>
  <c r="AW9" i="4"/>
  <c r="AY41" i="4"/>
  <c r="AX41" i="4"/>
  <c r="AW41" i="4"/>
  <c r="AY27" i="4"/>
  <c r="AX27" i="4"/>
  <c r="AW27" i="4"/>
  <c r="AW24" i="4"/>
  <c r="AY24" i="4"/>
  <c r="AX24" i="4"/>
  <c r="AY56" i="4"/>
  <c r="AX56" i="4"/>
  <c r="AW56" i="4"/>
  <c r="AY30" i="4"/>
  <c r="AX30" i="4"/>
  <c r="AW30" i="4"/>
  <c r="AY23" i="4"/>
  <c r="AX23" i="4"/>
  <c r="AW23" i="4"/>
  <c r="AX19" i="4"/>
  <c r="AW19" i="4"/>
  <c r="AY19" i="4"/>
  <c r="AW13" i="4"/>
  <c r="AY13" i="4"/>
  <c r="AX13" i="4"/>
  <c r="AW45" i="4"/>
  <c r="AX45" i="4"/>
  <c r="AY45" i="4"/>
  <c r="AY43" i="4"/>
  <c r="AX43" i="4"/>
  <c r="AW43" i="4"/>
  <c r="AY28" i="4"/>
  <c r="AX28" i="4"/>
  <c r="AW28" i="4"/>
  <c r="AX34" i="4"/>
  <c r="AW34" i="4"/>
  <c r="AY34" i="4"/>
  <c r="AY35" i="4"/>
  <c r="AX35" i="4"/>
  <c r="AW35" i="4"/>
  <c r="AY31" i="4"/>
  <c r="AX31" i="4"/>
  <c r="AW31" i="4"/>
  <c r="AS99" i="4"/>
  <c r="BB99" i="4"/>
  <c r="AW70" i="4"/>
  <c r="AY70" i="4"/>
  <c r="AX70" i="4"/>
  <c r="AY69" i="4"/>
  <c r="AX69" i="4"/>
  <c r="AW69" i="4"/>
  <c r="AY17" i="4"/>
  <c r="AX17" i="4"/>
  <c r="AW17" i="4"/>
  <c r="AY51" i="4"/>
  <c r="AX51" i="4"/>
  <c r="AW51" i="4"/>
  <c r="AX32" i="4"/>
  <c r="AW32" i="4"/>
  <c r="AY32" i="4"/>
  <c r="AX6" i="4"/>
  <c r="AW6" i="4"/>
  <c r="AY6" i="4"/>
  <c r="AY38" i="4"/>
  <c r="AX38" i="4"/>
  <c r="AW38" i="4"/>
  <c r="AY39" i="4"/>
  <c r="AX39" i="4"/>
  <c r="AW39" i="4"/>
  <c r="AW21" i="4"/>
  <c r="AY21" i="4"/>
  <c r="AX21" i="4"/>
  <c r="AW53" i="4"/>
  <c r="AY53" i="4"/>
  <c r="AX53" i="4"/>
  <c r="AY36" i="4"/>
  <c r="AX36" i="4"/>
  <c r="AW36" i="4"/>
  <c r="AX10" i="4"/>
  <c r="AW10" i="4"/>
  <c r="AY10" i="4"/>
  <c r="AX42" i="4"/>
  <c r="AW42" i="4"/>
  <c r="AY42" i="4"/>
  <c r="AQ75" i="4"/>
  <c r="BC75" i="4"/>
  <c r="BC105" i="4" s="1"/>
  <c r="AY47" i="4"/>
  <c r="AX47" i="4"/>
  <c r="AW47" i="4"/>
  <c r="AY93" i="40"/>
  <c r="AW93" i="40"/>
  <c r="AX93" i="40"/>
  <c r="AW41" i="1"/>
  <c r="AY41" i="1"/>
  <c r="AX41" i="1"/>
  <c r="AX52" i="1"/>
  <c r="AY52" i="1"/>
  <c r="AW52" i="1"/>
  <c r="AX54" i="1"/>
  <c r="AY54" i="1"/>
  <c r="AW54" i="1"/>
  <c r="AW51" i="1"/>
  <c r="AX51" i="1"/>
  <c r="AY51" i="1"/>
  <c r="AW53" i="1"/>
  <c r="AX53" i="1"/>
  <c r="AY53" i="1"/>
  <c r="AW50" i="1"/>
  <c r="AX50" i="1"/>
  <c r="AY50" i="1"/>
  <c r="AX44" i="1"/>
  <c r="AY44" i="1"/>
  <c r="AW44" i="1"/>
  <c r="AX48" i="1"/>
  <c r="AY48" i="1"/>
  <c r="AW48" i="1"/>
  <c r="AX56" i="1"/>
  <c r="AY56" i="1"/>
  <c r="AW56" i="1"/>
  <c r="AY49" i="1"/>
  <c r="AX49" i="1"/>
  <c r="AW49" i="1"/>
  <c r="AW45" i="1"/>
  <c r="AX45" i="1"/>
  <c r="AY45" i="1"/>
  <c r="AX39" i="1"/>
  <c r="AW39" i="1"/>
  <c r="AY39" i="1"/>
  <c r="AW47" i="1"/>
  <c r="AX47" i="1"/>
  <c r="AY47" i="1"/>
  <c r="AW55" i="1"/>
  <c r="AX55" i="1"/>
  <c r="AY55" i="1"/>
  <c r="AX46" i="1"/>
  <c r="AY46" i="1"/>
  <c r="AW46" i="1"/>
  <c r="AW43" i="1"/>
  <c r="AX43" i="1"/>
  <c r="AY43" i="1"/>
  <c r="AW40" i="1"/>
  <c r="AX40" i="1"/>
  <c r="AY40" i="1"/>
  <c r="AW42" i="1"/>
  <c r="AX42" i="1"/>
  <c r="AY42" i="1"/>
  <c r="AW38" i="1"/>
  <c r="AX38" i="1"/>
  <c r="AY38" i="1"/>
  <c r="AW37" i="1"/>
  <c r="AX37" i="1"/>
  <c r="AY37" i="1"/>
  <c r="AS96" i="4"/>
  <c r="AS88" i="4"/>
  <c r="AS90" i="4"/>
  <c r="AS71" i="4"/>
  <c r="AS101" i="4"/>
  <c r="AX6" i="1"/>
  <c r="AW6" i="1"/>
  <c r="AY6" i="1"/>
  <c r="AY19" i="1"/>
  <c r="AW19" i="1"/>
  <c r="AX19" i="1"/>
  <c r="AW29" i="1"/>
  <c r="AY29" i="1"/>
  <c r="AX29" i="1"/>
  <c r="AW7" i="1"/>
  <c r="AX7" i="1"/>
  <c r="AY7" i="1"/>
  <c r="AY27" i="1"/>
  <c r="AW27" i="1"/>
  <c r="AX27" i="1"/>
  <c r="AW30" i="1"/>
  <c r="AY30" i="1"/>
  <c r="AX30" i="1"/>
  <c r="AW32" i="1"/>
  <c r="AX32" i="1"/>
  <c r="AY32" i="1"/>
  <c r="AY35" i="1"/>
  <c r="AW35" i="1"/>
  <c r="AX35" i="1"/>
  <c r="AX72" i="1"/>
  <c r="AY72" i="1"/>
  <c r="AW72" i="1"/>
  <c r="AW67" i="1"/>
  <c r="AY67" i="1"/>
  <c r="AX67" i="1"/>
  <c r="AX31" i="1"/>
  <c r="AW31" i="1"/>
  <c r="AY31" i="1"/>
  <c r="AY9" i="1"/>
  <c r="AW9" i="1"/>
  <c r="AX9" i="1"/>
  <c r="AY13" i="1"/>
  <c r="AX13" i="1"/>
  <c r="AW13" i="1"/>
  <c r="AW17" i="1"/>
  <c r="AY17" i="1"/>
  <c r="AX17" i="1"/>
  <c r="AX22" i="1"/>
  <c r="AY22" i="1"/>
  <c r="AW22" i="1"/>
  <c r="AX14" i="1"/>
  <c r="AW14" i="1"/>
  <c r="AY14" i="1"/>
  <c r="AX68" i="1"/>
  <c r="AY68" i="1"/>
  <c r="AW68" i="1"/>
  <c r="AY8" i="1"/>
  <c r="AW8" i="1"/>
  <c r="AX8" i="1"/>
  <c r="AY16" i="1"/>
  <c r="AW16" i="1"/>
  <c r="AX16" i="1"/>
  <c r="AX18" i="1"/>
  <c r="AY18" i="1"/>
  <c r="AW18" i="1"/>
  <c r="AX69" i="1"/>
  <c r="AW69" i="1"/>
  <c r="AW26" i="1"/>
  <c r="AY26" i="1"/>
  <c r="AX26" i="1"/>
  <c r="AY20" i="1"/>
  <c r="AW20" i="1"/>
  <c r="AX20" i="1"/>
  <c r="AX70" i="1"/>
  <c r="AY70" i="1"/>
  <c r="AW70" i="1"/>
  <c r="AW12" i="1"/>
  <c r="AX12" i="1"/>
  <c r="AY12" i="1"/>
  <c r="AY36" i="1"/>
  <c r="AX36" i="1"/>
  <c r="AW36" i="1"/>
  <c r="AW66" i="1"/>
  <c r="AY66" i="1"/>
  <c r="AX66" i="1"/>
  <c r="AY24" i="1"/>
  <c r="AW24" i="1"/>
  <c r="AX24" i="1"/>
  <c r="AX75" i="1"/>
  <c r="AY75" i="1"/>
  <c r="AW75" i="1"/>
  <c r="AW15" i="1"/>
  <c r="AX15" i="1"/>
  <c r="AY15" i="1"/>
  <c r="AY33" i="1"/>
  <c r="AW33" i="1"/>
  <c r="AX33" i="1"/>
  <c r="AX23" i="1"/>
  <c r="AW23" i="1"/>
  <c r="AY23" i="1"/>
  <c r="AW28" i="1"/>
  <c r="AX28" i="1"/>
  <c r="AY28" i="1"/>
  <c r="AX71" i="1"/>
  <c r="AY71" i="1"/>
  <c r="AY21" i="1"/>
  <c r="AW21" i="1"/>
  <c r="AX21" i="1"/>
  <c r="AS49" i="4"/>
  <c r="AS54" i="4"/>
  <c r="AS89" i="4"/>
  <c r="AS95" i="4"/>
  <c r="AS103" i="4"/>
  <c r="AS91" i="4"/>
  <c r="AS97" i="4"/>
  <c r="AS98" i="4"/>
  <c r="AS92" i="4"/>
  <c r="AY25" i="1"/>
  <c r="AX25" i="1"/>
  <c r="AW25" i="1"/>
  <c r="AY34" i="1"/>
  <c r="AW34" i="1"/>
  <c r="AX34" i="1"/>
  <c r="AU68" i="5"/>
  <c r="AT96" i="6"/>
  <c r="AT96" i="7" s="1"/>
  <c r="AU87" i="5"/>
  <c r="AU96" i="4"/>
  <c r="AU87" i="4"/>
  <c r="AT100" i="5"/>
  <c r="AU100" i="4"/>
  <c r="AT72" i="5"/>
  <c r="AU72" i="4"/>
  <c r="AU68" i="4"/>
  <c r="AT39" i="5"/>
  <c r="AU39" i="4"/>
  <c r="AU10" i="4"/>
  <c r="AT10" i="5"/>
  <c r="AT60" i="6"/>
  <c r="AU78" i="4"/>
  <c r="AT78" i="5"/>
  <c r="AU25" i="4"/>
  <c r="AT25" i="5"/>
  <c r="AU59" i="4"/>
  <c r="AT59" i="5"/>
  <c r="AU34" i="4"/>
  <c r="AT34" i="5"/>
  <c r="AU68" i="6"/>
  <c r="AT68" i="7"/>
  <c r="AT32" i="6"/>
  <c r="AU32" i="5"/>
  <c r="AT16" i="5"/>
  <c r="AU16" i="4"/>
  <c r="AU14" i="4"/>
  <c r="AT14" i="5"/>
  <c r="AU70" i="4"/>
  <c r="AT70" i="5"/>
  <c r="AU94" i="4"/>
  <c r="AT94" i="5"/>
  <c r="AT84" i="6"/>
  <c r="AU84" i="5"/>
  <c r="AT56" i="6"/>
  <c r="AU56" i="5"/>
  <c r="AU30" i="4"/>
  <c r="AT30" i="5"/>
  <c r="AT83" i="5"/>
  <c r="AU83" i="4"/>
  <c r="AT24" i="6"/>
  <c r="AU24" i="5"/>
  <c r="AT40" i="6"/>
  <c r="AU40" i="5"/>
  <c r="AT75" i="5"/>
  <c r="AU75" i="4"/>
  <c r="AT99" i="5"/>
  <c r="AU99" i="4"/>
  <c r="AT91" i="5"/>
  <c r="AU91" i="4"/>
  <c r="AU90" i="4"/>
  <c r="AT90" i="5"/>
  <c r="AU29" i="5"/>
  <c r="AT29" i="6"/>
  <c r="AT48" i="5"/>
  <c r="AU48" i="4"/>
  <c r="AU86" i="4"/>
  <c r="AT86" i="5"/>
  <c r="AU21" i="4"/>
  <c r="AT21" i="5"/>
  <c r="AT67" i="5"/>
  <c r="AU67" i="4"/>
  <c r="AU44" i="4"/>
  <c r="AT44" i="5"/>
  <c r="AU18" i="4"/>
  <c r="AT18" i="5"/>
  <c r="AU19" i="4"/>
  <c r="AT19" i="5"/>
  <c r="AU53" i="4"/>
  <c r="AT53" i="5"/>
  <c r="AU26" i="4"/>
  <c r="AT26" i="5"/>
  <c r="AU62" i="4"/>
  <c r="AT62" i="5"/>
  <c r="AU23" i="4"/>
  <c r="AT23" i="5"/>
  <c r="AU37" i="4"/>
  <c r="AT37" i="5"/>
  <c r="AU35" i="4"/>
  <c r="AT35" i="5"/>
  <c r="AU98" i="4"/>
  <c r="AT98" i="5"/>
  <c r="AT8" i="6"/>
  <c r="AU8" i="5"/>
  <c r="AU87" i="6"/>
  <c r="AT87" i="7"/>
  <c r="AT95" i="5"/>
  <c r="AU95" i="4"/>
  <c r="AT89" i="6"/>
  <c r="AU89" i="5"/>
  <c r="AT69" i="6"/>
  <c r="AU69" i="5"/>
  <c r="AT85" i="6"/>
  <c r="AU85" i="5"/>
  <c r="AU52" i="4"/>
  <c r="AT52" i="5"/>
  <c r="AT76" i="5"/>
  <c r="AU76" i="4"/>
  <c r="AU31" i="4"/>
  <c r="AT31" i="5"/>
  <c r="AU22" i="4"/>
  <c r="AT22" i="5"/>
  <c r="AU41" i="4"/>
  <c r="AT41" i="5"/>
  <c r="AU46" i="4"/>
  <c r="AT46" i="5"/>
  <c r="AU11" i="4"/>
  <c r="AT11" i="5"/>
  <c r="AU15" i="4"/>
  <c r="AT15" i="5"/>
  <c r="AT79" i="5"/>
  <c r="AU79" i="4"/>
  <c r="AT61" i="6"/>
  <c r="AU61" i="5"/>
  <c r="AT64" i="6"/>
  <c r="AU64" i="5"/>
  <c r="AT103" i="5"/>
  <c r="AU103" i="4"/>
  <c r="AT104" i="5"/>
  <c r="AU104" i="4"/>
  <c r="AU81" i="4"/>
  <c r="AU27" i="4"/>
  <c r="AT27" i="5"/>
  <c r="AU47" i="4"/>
  <c r="AT47" i="5"/>
  <c r="AU102" i="4"/>
  <c r="AT102" i="5"/>
  <c r="AT33" i="6"/>
  <c r="AU33" i="5"/>
  <c r="AT28" i="6"/>
  <c r="AU28" i="5"/>
  <c r="AT17" i="6"/>
  <c r="AU17" i="5"/>
  <c r="AU92" i="5"/>
  <c r="AT92" i="6"/>
  <c r="AT80" i="6"/>
  <c r="AU80" i="5"/>
  <c r="AT73" i="6"/>
  <c r="AU73" i="5"/>
  <c r="AU54" i="4"/>
  <c r="AT54" i="5"/>
  <c r="AU12" i="4"/>
  <c r="AT12" i="5"/>
  <c r="AT97" i="5"/>
  <c r="AU97" i="4"/>
  <c r="AT71" i="5"/>
  <c r="AU71" i="4"/>
  <c r="AU57" i="4"/>
  <c r="AT57" i="5"/>
  <c r="AU9" i="4"/>
  <c r="AT9" i="5"/>
  <c r="AU42" i="4"/>
  <c r="AT42" i="5"/>
  <c r="AU58" i="4"/>
  <c r="AT58" i="5"/>
  <c r="AU50" i="4"/>
  <c r="AT50" i="5"/>
  <c r="AU51" i="4"/>
  <c r="AT51" i="5"/>
  <c r="AU43" i="4"/>
  <c r="AT43" i="5"/>
  <c r="AU63" i="4"/>
  <c r="AT63" i="5"/>
  <c r="AU36" i="4"/>
  <c r="AT36" i="5"/>
  <c r="AU55" i="4"/>
  <c r="AT55" i="5"/>
  <c r="AU20" i="4"/>
  <c r="AT20" i="5"/>
  <c r="AU6" i="4"/>
  <c r="AT6" i="5"/>
  <c r="AT7" i="5"/>
  <c r="AU7" i="4"/>
  <c r="AT13" i="6"/>
  <c r="AU13" i="5"/>
  <c r="AU77" i="6"/>
  <c r="AT77" i="7"/>
  <c r="AT45" i="6"/>
  <c r="AU45" i="5"/>
  <c r="AT49" i="6"/>
  <c r="AU49" i="5"/>
  <c r="AU66" i="4"/>
  <c r="AT66" i="5"/>
  <c r="AU38" i="4"/>
  <c r="AT38" i="5"/>
  <c r="AT93" i="6"/>
  <c r="AU93" i="5"/>
  <c r="AU101" i="5"/>
  <c r="AT101" i="6"/>
  <c r="AT88" i="6"/>
  <c r="AU88" i="5"/>
  <c r="AU82" i="4"/>
  <c r="AT82" i="5"/>
  <c r="AR105" i="33"/>
  <c r="BB43" i="2" l="1"/>
  <c r="BB50" i="2"/>
  <c r="BB79" i="2"/>
  <c r="BB87" i="2"/>
  <c r="BB56" i="2"/>
  <c r="BB51" i="2"/>
  <c r="BB54" i="2"/>
  <c r="BB84" i="2"/>
  <c r="BB46" i="2"/>
  <c r="BB38" i="2"/>
  <c r="BB91" i="2"/>
  <c r="BB75" i="2"/>
  <c r="BB12" i="2"/>
  <c r="BB59" i="2"/>
  <c r="BB82" i="2"/>
  <c r="BB80" i="2"/>
  <c r="BB76" i="2"/>
  <c r="BB72" i="2"/>
  <c r="BB48" i="2"/>
  <c r="BB44" i="2"/>
  <c r="BB92" i="2"/>
  <c r="BB58" i="2"/>
  <c r="BB52" i="2"/>
  <c r="BB83" i="2"/>
  <c r="BB40" i="2"/>
  <c r="BB78" i="2"/>
  <c r="BB85" i="2"/>
  <c r="BB88" i="2"/>
  <c r="BB49" i="2"/>
  <c r="BB45" i="2"/>
  <c r="BB57" i="2"/>
  <c r="BB55" i="2"/>
  <c r="BB90" i="2"/>
  <c r="BB47" i="2"/>
  <c r="BB13" i="2"/>
  <c r="BB37" i="2"/>
  <c r="BB53" i="2"/>
  <c r="BB81" i="2"/>
  <c r="BB42" i="2"/>
  <c r="AS75" i="4"/>
  <c r="BB36" i="4"/>
  <c r="BB37" i="4"/>
  <c r="BB11" i="4"/>
  <c r="BB56" i="4"/>
  <c r="BB20" i="4"/>
  <c r="BB12" i="4"/>
  <c r="BB46" i="4"/>
  <c r="BB22" i="4"/>
  <c r="BB8" i="4"/>
  <c r="BB52" i="4"/>
  <c r="BB48" i="4"/>
  <c r="BB44" i="1"/>
  <c r="BB53" i="4"/>
  <c r="BB28" i="4"/>
  <c r="BB14" i="4"/>
  <c r="BB51" i="4"/>
  <c r="BB69" i="4"/>
  <c r="BB35" i="4"/>
  <c r="BB27" i="4"/>
  <c r="BB15" i="4"/>
  <c r="BB55" i="4"/>
  <c r="BB40" i="4"/>
  <c r="BB43" i="4"/>
  <c r="BB50" i="4"/>
  <c r="BB6" i="4"/>
  <c r="BB19" i="4"/>
  <c r="BB93" i="4"/>
  <c r="BB17" i="4"/>
  <c r="BB34" i="4"/>
  <c r="BB41" i="4"/>
  <c r="BB66" i="4"/>
  <c r="BB7" i="4"/>
  <c r="AY71" i="4"/>
  <c r="AX71" i="4"/>
  <c r="AW71" i="4"/>
  <c r="BB42" i="4"/>
  <c r="BB39" i="4"/>
  <c r="BB45" i="4"/>
  <c r="BB23" i="4"/>
  <c r="BB18" i="4"/>
  <c r="BB67" i="4"/>
  <c r="AY54" i="4"/>
  <c r="AX54" i="4"/>
  <c r="AW54" i="4"/>
  <c r="BB32" i="4"/>
  <c r="BB31" i="4"/>
  <c r="AY49" i="4"/>
  <c r="AW49" i="4"/>
  <c r="AX49" i="4"/>
  <c r="BB38" i="4"/>
  <c r="BB13" i="4"/>
  <c r="BB30" i="4"/>
  <c r="BB24" i="4"/>
  <c r="BB9" i="4"/>
  <c r="BB33" i="4"/>
  <c r="BB44" i="4"/>
  <c r="BB29" i="4"/>
  <c r="BB68" i="4"/>
  <c r="BB47" i="4"/>
  <c r="BB10" i="4"/>
  <c r="BB21" i="4"/>
  <c r="BB26" i="4"/>
  <c r="BB16" i="4"/>
  <c r="BB25" i="4"/>
  <c r="BB52" i="1"/>
  <c r="BB48" i="1"/>
  <c r="BB56" i="1"/>
  <c r="BB46" i="1"/>
  <c r="BB54" i="1"/>
  <c r="BB55" i="1"/>
  <c r="BB39" i="1"/>
  <c r="BB50" i="1"/>
  <c r="BB41" i="1"/>
  <c r="BB47" i="1"/>
  <c r="BB45" i="1"/>
  <c r="BB49" i="1"/>
  <c r="BB53" i="1"/>
  <c r="BB51" i="1"/>
  <c r="BB43" i="1"/>
  <c r="BB40" i="1"/>
  <c r="BB42" i="1"/>
  <c r="BB38" i="1"/>
  <c r="BB37" i="1"/>
  <c r="BB18" i="1"/>
  <c r="BB72" i="1"/>
  <c r="BB19" i="1"/>
  <c r="BB69" i="1"/>
  <c r="BB13" i="1"/>
  <c r="BB22" i="1"/>
  <c r="BB24" i="1"/>
  <c r="BB8" i="1"/>
  <c r="BB28" i="1"/>
  <c r="BB21" i="1"/>
  <c r="BB23" i="1"/>
  <c r="BB12" i="1"/>
  <c r="BB31" i="1"/>
  <c r="BB14" i="1"/>
  <c r="BB67" i="1"/>
  <c r="BB6" i="1"/>
  <c r="BB25" i="1"/>
  <c r="BB30" i="1"/>
  <c r="BB27" i="1"/>
  <c r="BB9" i="1"/>
  <c r="BB15" i="1"/>
  <c r="BB66" i="1"/>
  <c r="BB68" i="1"/>
  <c r="BB35" i="1"/>
  <c r="BB29" i="1"/>
  <c r="BB17" i="1"/>
  <c r="BB32" i="1"/>
  <c r="BB34" i="1"/>
  <c r="BB20" i="1"/>
  <c r="BB7" i="1"/>
  <c r="BB71" i="1"/>
  <c r="BB33" i="1"/>
  <c r="BB36" i="1"/>
  <c r="BB26" i="1"/>
  <c r="BB16" i="1"/>
  <c r="AU96" i="6"/>
  <c r="AT72" i="6"/>
  <c r="AU72" i="5"/>
  <c r="AT39" i="6"/>
  <c r="AU39" i="5"/>
  <c r="AU100" i="5"/>
  <c r="AT100" i="6"/>
  <c r="AT12" i="6"/>
  <c r="AU12" i="5"/>
  <c r="AU92" i="6"/>
  <c r="AT92" i="7"/>
  <c r="AT102" i="6"/>
  <c r="AU102" i="5"/>
  <c r="AT27" i="6"/>
  <c r="AU27" i="5"/>
  <c r="AT11" i="6"/>
  <c r="AU11" i="5"/>
  <c r="AT31" i="6"/>
  <c r="AU31" i="5"/>
  <c r="AT23" i="6"/>
  <c r="AU23" i="5"/>
  <c r="AT29" i="7"/>
  <c r="AU29" i="6"/>
  <c r="AT78" i="6"/>
  <c r="AU78" i="5"/>
  <c r="AU15" i="5"/>
  <c r="AT15" i="6"/>
  <c r="AT57" i="6"/>
  <c r="AU57" i="5"/>
  <c r="AU87" i="7"/>
  <c r="AT87" i="8"/>
  <c r="AT53" i="6"/>
  <c r="AU53" i="5"/>
  <c r="AU88" i="6"/>
  <c r="AT88" i="7"/>
  <c r="AT13" i="7"/>
  <c r="AU13" i="6"/>
  <c r="AT79" i="6"/>
  <c r="AU79" i="5"/>
  <c r="AU85" i="6"/>
  <c r="AT85" i="7"/>
  <c r="AT67" i="6"/>
  <c r="AU67" i="5"/>
  <c r="AT75" i="6"/>
  <c r="AU75" i="5"/>
  <c r="AT83" i="6"/>
  <c r="AU83" i="5"/>
  <c r="AU84" i="6"/>
  <c r="AT84" i="7"/>
  <c r="AT52" i="6"/>
  <c r="AU52" i="5"/>
  <c r="AT14" i="6"/>
  <c r="AU14" i="5"/>
  <c r="AT33" i="7"/>
  <c r="AU33" i="6"/>
  <c r="AU104" i="5"/>
  <c r="AT104" i="6"/>
  <c r="AT95" i="6"/>
  <c r="AU95" i="5"/>
  <c r="AU24" i="6"/>
  <c r="AT24" i="7"/>
  <c r="AU63" i="5"/>
  <c r="AT63" i="6"/>
  <c r="AU58" i="5"/>
  <c r="AT58" i="6"/>
  <c r="AT54" i="6"/>
  <c r="AU54" i="5"/>
  <c r="AT46" i="6"/>
  <c r="AU46" i="5"/>
  <c r="AT62" i="6"/>
  <c r="AU62" i="5"/>
  <c r="AT19" i="6"/>
  <c r="AU19" i="5"/>
  <c r="AT21" i="6"/>
  <c r="AU21" i="5"/>
  <c r="AT90" i="6"/>
  <c r="AU90" i="5"/>
  <c r="AT30" i="6"/>
  <c r="AU30" i="5"/>
  <c r="AT94" i="6"/>
  <c r="AU94" i="5"/>
  <c r="AT34" i="6"/>
  <c r="AU34" i="5"/>
  <c r="AT77" i="8"/>
  <c r="AU77" i="7"/>
  <c r="AT37" i="6"/>
  <c r="AU37" i="5"/>
  <c r="AT44" i="6"/>
  <c r="AU44" i="5"/>
  <c r="AT68" i="8"/>
  <c r="AU68" i="7"/>
  <c r="AU80" i="6"/>
  <c r="AT80" i="7"/>
  <c r="AT99" i="6"/>
  <c r="AU99" i="5"/>
  <c r="AU101" i="6"/>
  <c r="AT101" i="7"/>
  <c r="AU49" i="6"/>
  <c r="AT49" i="7"/>
  <c r="AT7" i="6"/>
  <c r="AU7" i="5"/>
  <c r="AT71" i="6"/>
  <c r="AU71" i="5"/>
  <c r="AU17" i="6"/>
  <c r="AT17" i="7"/>
  <c r="AT103" i="6"/>
  <c r="AU103" i="5"/>
  <c r="AU69" i="6"/>
  <c r="AT69" i="7"/>
  <c r="AU8" i="6"/>
  <c r="AT8" i="7"/>
  <c r="AU40" i="6"/>
  <c r="AT40" i="7"/>
  <c r="AT16" i="6"/>
  <c r="AU16" i="5"/>
  <c r="AU60" i="6"/>
  <c r="AT38" i="6"/>
  <c r="AU38" i="5"/>
  <c r="AT6" i="6"/>
  <c r="AU6" i="5"/>
  <c r="AT51" i="6"/>
  <c r="AU51" i="5"/>
  <c r="AT9" i="6"/>
  <c r="AU9" i="5"/>
  <c r="AT47" i="6"/>
  <c r="AU47" i="5"/>
  <c r="AT22" i="6"/>
  <c r="AU22" i="5"/>
  <c r="AT36" i="6"/>
  <c r="AU36" i="5"/>
  <c r="AT43" i="6"/>
  <c r="AU43" i="5"/>
  <c r="AT42" i="6"/>
  <c r="AU42" i="5"/>
  <c r="AU96" i="7"/>
  <c r="AT96" i="8"/>
  <c r="AT41" i="6"/>
  <c r="AU41" i="5"/>
  <c r="AT35" i="6"/>
  <c r="AU35" i="5"/>
  <c r="AT26" i="6"/>
  <c r="AU26" i="5"/>
  <c r="AT18" i="6"/>
  <c r="AU18" i="5"/>
  <c r="AT86" i="6"/>
  <c r="AU86" i="5"/>
  <c r="AT70" i="6"/>
  <c r="AU70" i="5"/>
  <c r="AT59" i="6"/>
  <c r="AU59" i="5"/>
  <c r="AT10" i="6"/>
  <c r="AU10" i="5"/>
  <c r="AT55" i="6"/>
  <c r="AU55" i="5"/>
  <c r="AT98" i="6"/>
  <c r="AU98" i="5"/>
  <c r="AU25" i="5"/>
  <c r="AT25" i="6"/>
  <c r="AU61" i="6"/>
  <c r="AT61" i="7"/>
  <c r="AT48" i="6"/>
  <c r="AU48" i="5"/>
  <c r="AT66" i="6"/>
  <c r="AU66" i="5"/>
  <c r="AT50" i="6"/>
  <c r="AU50" i="5"/>
  <c r="AU20" i="5"/>
  <c r="AT20" i="6"/>
  <c r="AU93" i="6"/>
  <c r="AT93" i="7"/>
  <c r="AU45" i="6"/>
  <c r="AT45" i="7"/>
  <c r="AT97" i="6"/>
  <c r="AU97" i="5"/>
  <c r="AU73" i="6"/>
  <c r="AT73" i="7"/>
  <c r="AT28" i="7"/>
  <c r="AU28" i="6"/>
  <c r="AU64" i="6"/>
  <c r="AT64" i="7"/>
  <c r="AT76" i="6"/>
  <c r="AU76" i="5"/>
  <c r="AU89" i="6"/>
  <c r="AT89" i="7"/>
  <c r="AU91" i="5"/>
  <c r="AT91" i="6"/>
  <c r="AU56" i="6"/>
  <c r="AT56" i="7"/>
  <c r="AU32" i="6"/>
  <c r="AT32" i="7"/>
  <c r="AU82" i="5"/>
  <c r="AT82" i="6"/>
  <c r="BB49" i="4" l="1"/>
  <c r="BB54" i="4"/>
  <c r="BB71" i="4"/>
  <c r="AT100" i="7"/>
  <c r="AU100" i="6"/>
  <c r="AU39" i="6"/>
  <c r="AT39" i="7"/>
  <c r="AU72" i="6"/>
  <c r="AT72" i="7"/>
  <c r="AT45" i="8"/>
  <c r="AU45" i="7"/>
  <c r="AU101" i="7"/>
  <c r="AT101" i="8"/>
  <c r="AT44" i="7"/>
  <c r="AU44" i="6"/>
  <c r="AT93" i="8"/>
  <c r="AU93" i="7"/>
  <c r="AU88" i="7"/>
  <c r="AT88" i="8"/>
  <c r="AT28" i="8"/>
  <c r="AU28" i="7"/>
  <c r="AU48" i="6"/>
  <c r="AT48" i="7"/>
  <c r="AU55" i="6"/>
  <c r="AT55" i="7"/>
  <c r="AT86" i="7"/>
  <c r="AU86" i="6"/>
  <c r="AU43" i="6"/>
  <c r="AT43" i="7"/>
  <c r="AT9" i="7"/>
  <c r="AU9" i="6"/>
  <c r="AT71" i="7"/>
  <c r="AU71" i="6"/>
  <c r="AU99" i="6"/>
  <c r="AT99" i="7"/>
  <c r="AT37" i="7"/>
  <c r="AU37" i="6"/>
  <c r="AU30" i="6"/>
  <c r="AT30" i="7"/>
  <c r="AT62" i="7"/>
  <c r="AU62" i="6"/>
  <c r="AT33" i="8"/>
  <c r="AU33" i="7"/>
  <c r="AT57" i="7"/>
  <c r="AU57" i="6"/>
  <c r="AT23" i="7"/>
  <c r="AU23" i="6"/>
  <c r="AU102" i="6"/>
  <c r="AT102" i="7"/>
  <c r="AU17" i="7"/>
  <c r="AT17" i="8"/>
  <c r="AU70" i="6"/>
  <c r="AT70" i="7"/>
  <c r="AT47" i="7"/>
  <c r="AU47" i="6"/>
  <c r="AU94" i="6"/>
  <c r="AT94" i="7"/>
  <c r="AT29" i="8"/>
  <c r="AU29" i="7"/>
  <c r="AT69" i="8"/>
  <c r="AU69" i="7"/>
  <c r="AU80" i="7"/>
  <c r="AT80" i="8"/>
  <c r="AU24" i="7"/>
  <c r="AT24" i="8"/>
  <c r="AU15" i="6"/>
  <c r="AT15" i="7"/>
  <c r="AU92" i="7"/>
  <c r="AT92" i="8"/>
  <c r="AU8" i="7"/>
  <c r="AT8" i="8"/>
  <c r="AT58" i="7"/>
  <c r="AU58" i="6"/>
  <c r="AU104" i="6"/>
  <c r="AT104" i="7"/>
  <c r="AU66" i="6"/>
  <c r="AT66" i="7"/>
  <c r="AT42" i="7"/>
  <c r="AU42" i="6"/>
  <c r="AU19" i="6"/>
  <c r="AT19" i="7"/>
  <c r="AU13" i="7"/>
  <c r="AT13" i="8"/>
  <c r="AT84" i="8"/>
  <c r="AU84" i="7"/>
  <c r="AT73" i="8"/>
  <c r="AU73" i="7"/>
  <c r="AT18" i="7"/>
  <c r="AU18" i="6"/>
  <c r="AU41" i="6"/>
  <c r="AT41" i="7"/>
  <c r="AU36" i="6"/>
  <c r="AT36" i="7"/>
  <c r="AU51" i="6"/>
  <c r="AT51" i="7"/>
  <c r="AU16" i="6"/>
  <c r="AT16" i="7"/>
  <c r="AU103" i="6"/>
  <c r="AT103" i="7"/>
  <c r="AU7" i="6"/>
  <c r="AT7" i="7"/>
  <c r="AU77" i="8"/>
  <c r="AU90" i="6"/>
  <c r="AT90" i="7"/>
  <c r="AU46" i="6"/>
  <c r="AT46" i="7"/>
  <c r="AU14" i="6"/>
  <c r="AT14" i="7"/>
  <c r="AU83" i="6"/>
  <c r="AT83" i="7"/>
  <c r="AU79" i="6"/>
  <c r="AT79" i="7"/>
  <c r="AT53" i="7"/>
  <c r="AU53" i="6"/>
  <c r="AU31" i="6"/>
  <c r="AT31" i="7"/>
  <c r="AU87" i="8"/>
  <c r="AU98" i="6"/>
  <c r="AT98" i="7"/>
  <c r="AU35" i="6"/>
  <c r="AT35" i="7"/>
  <c r="AU27" i="6"/>
  <c r="AT27" i="7"/>
  <c r="AU91" i="6"/>
  <c r="AT91" i="7"/>
  <c r="AU63" i="6"/>
  <c r="AT63" i="7"/>
  <c r="AT85" i="8"/>
  <c r="AU85" i="7"/>
  <c r="AU20" i="6"/>
  <c r="AT20" i="7"/>
  <c r="AU10" i="6"/>
  <c r="AT10" i="7"/>
  <c r="AU25" i="6"/>
  <c r="AT25" i="7"/>
  <c r="AU96" i="8"/>
  <c r="AU40" i="7"/>
  <c r="AT40" i="8"/>
  <c r="AT49" i="8"/>
  <c r="AU49" i="7"/>
  <c r="AU64" i="7"/>
  <c r="AT64" i="8"/>
  <c r="AU38" i="6"/>
  <c r="AT38" i="7"/>
  <c r="AU67" i="6"/>
  <c r="AT67" i="7"/>
  <c r="AU32" i="7"/>
  <c r="AT32" i="8"/>
  <c r="AT89" i="8"/>
  <c r="AU89" i="7"/>
  <c r="AU61" i="7"/>
  <c r="AT61" i="8"/>
  <c r="AU56" i="7"/>
  <c r="AT56" i="8"/>
  <c r="AT76" i="7"/>
  <c r="AU76" i="6"/>
  <c r="AU97" i="6"/>
  <c r="AT97" i="7"/>
  <c r="AU50" i="6"/>
  <c r="AT50" i="7"/>
  <c r="AU59" i="6"/>
  <c r="AT59" i="7"/>
  <c r="AU26" i="6"/>
  <c r="AT26" i="7"/>
  <c r="AU22" i="6"/>
  <c r="AT22" i="7"/>
  <c r="AU6" i="6"/>
  <c r="AT6" i="7"/>
  <c r="AU68" i="8"/>
  <c r="AT34" i="7"/>
  <c r="AU34" i="6"/>
  <c r="AU21" i="6"/>
  <c r="AT21" i="7"/>
  <c r="AU54" i="6"/>
  <c r="AT54" i="7"/>
  <c r="AT95" i="7"/>
  <c r="AU95" i="6"/>
  <c r="AT52" i="7"/>
  <c r="AU52" i="6"/>
  <c r="AU75" i="6"/>
  <c r="AT75" i="7"/>
  <c r="AU78" i="6"/>
  <c r="AT78" i="7"/>
  <c r="AU11" i="6"/>
  <c r="AT11" i="7"/>
  <c r="AU12" i="6"/>
  <c r="AT12" i="7"/>
  <c r="AT82" i="7"/>
  <c r="AU82" i="6"/>
  <c r="AT61" i="23" l="1"/>
  <c r="AU61" i="23" s="1"/>
  <c r="AT61" i="21"/>
  <c r="AU61" i="21" s="1"/>
  <c r="AT61" i="10"/>
  <c r="AU61" i="10" s="1"/>
  <c r="AT61" i="37"/>
  <c r="AU61" i="37" s="1"/>
  <c r="AT61" i="19"/>
  <c r="AU61" i="19" s="1"/>
  <c r="AT61" i="33"/>
  <c r="AU61" i="33" s="1"/>
  <c r="AT61" i="22"/>
  <c r="AU61" i="22" s="1"/>
  <c r="AT61" i="29"/>
  <c r="AU61" i="29" s="1"/>
  <c r="AT61" i="17"/>
  <c r="AU61" i="17" s="1"/>
  <c r="AT61" i="30"/>
  <c r="AU61" i="30" s="1"/>
  <c r="AT61" i="27"/>
  <c r="AU61" i="27" s="1"/>
  <c r="AT61" i="24"/>
  <c r="AU61" i="24" s="1"/>
  <c r="AT61" i="18"/>
  <c r="AU61" i="18" s="1"/>
  <c r="AT61" i="12"/>
  <c r="AU61" i="12" s="1"/>
  <c r="AT61" i="14"/>
  <c r="AU61" i="14" s="1"/>
  <c r="AT61" i="25"/>
  <c r="AU61" i="25" s="1"/>
  <c r="AT61" i="20"/>
  <c r="AU61" i="20" s="1"/>
  <c r="AT61" i="15"/>
  <c r="AU61" i="15" s="1"/>
  <c r="AT61" i="9"/>
  <c r="AU61" i="9" s="1"/>
  <c r="AT61" i="34"/>
  <c r="AU61" i="34" s="1"/>
  <c r="AT61" i="35"/>
  <c r="AU61" i="35" s="1"/>
  <c r="AT61" i="16"/>
  <c r="AU61" i="16" s="1"/>
  <c r="AT61" i="36"/>
  <c r="AU61" i="36" s="1"/>
  <c r="AT49" i="34"/>
  <c r="AU49" i="34" s="1"/>
  <c r="AT49" i="23"/>
  <c r="AU49" i="23" s="1"/>
  <c r="AT49" i="21"/>
  <c r="AU49" i="21" s="1"/>
  <c r="AT49" i="16"/>
  <c r="AU49" i="16" s="1"/>
  <c r="AT49" i="36"/>
  <c r="AU49" i="36" s="1"/>
  <c r="AT49" i="27"/>
  <c r="AU49" i="27" s="1"/>
  <c r="AT49" i="37"/>
  <c r="AU49" i="37" s="1"/>
  <c r="AT49" i="17"/>
  <c r="AU49" i="17" s="1"/>
  <c r="AT49" i="29"/>
  <c r="AU49" i="29" s="1"/>
  <c r="AT49" i="20"/>
  <c r="AU49" i="20" s="1"/>
  <c r="AT49" i="33"/>
  <c r="AU49" i="33" s="1"/>
  <c r="AT49" i="22"/>
  <c r="AU49" i="22" s="1"/>
  <c r="AT49" i="14"/>
  <c r="AU49" i="14" s="1"/>
  <c r="AT49" i="12"/>
  <c r="AU49" i="12" s="1"/>
  <c r="AT49" i="10"/>
  <c r="AU49" i="10" s="1"/>
  <c r="AT49" i="25"/>
  <c r="AU49" i="25" s="1"/>
  <c r="AT49" i="19"/>
  <c r="AU49" i="19" s="1"/>
  <c r="AT49" i="35"/>
  <c r="AU49" i="35" s="1"/>
  <c r="AT49" i="24"/>
  <c r="AU49" i="24" s="1"/>
  <c r="AT49" i="15"/>
  <c r="AU49" i="15" s="1"/>
  <c r="AT49" i="9"/>
  <c r="AU49" i="9" s="1"/>
  <c r="AT49" i="18"/>
  <c r="AU49" i="18" s="1"/>
  <c r="AT49" i="30"/>
  <c r="AU49" i="30" s="1"/>
  <c r="AT56" i="29"/>
  <c r="AU56" i="29" s="1"/>
  <c r="AT56" i="34"/>
  <c r="AU56" i="34" s="1"/>
  <c r="AT56" i="16"/>
  <c r="AU56" i="16" s="1"/>
  <c r="AT56" i="36"/>
  <c r="AU56" i="36" s="1"/>
  <c r="AT56" i="35"/>
  <c r="AU56" i="35" s="1"/>
  <c r="AT56" i="18"/>
  <c r="AU56" i="18" s="1"/>
  <c r="AT56" i="33"/>
  <c r="AU56" i="33" s="1"/>
  <c r="AT56" i="22"/>
  <c r="AU56" i="22" s="1"/>
  <c r="AT56" i="17"/>
  <c r="AU56" i="17" s="1"/>
  <c r="AT56" i="14"/>
  <c r="AU56" i="14" s="1"/>
  <c r="AT56" i="25"/>
  <c r="AU56" i="25" s="1"/>
  <c r="AT56" i="20"/>
  <c r="AU56" i="20" s="1"/>
  <c r="AT56" i="12"/>
  <c r="AU56" i="12" s="1"/>
  <c r="AT56" i="27"/>
  <c r="AU56" i="27" s="1"/>
  <c r="AT56" i="30"/>
  <c r="AU56" i="30" s="1"/>
  <c r="AT56" i="15"/>
  <c r="AU56" i="15" s="1"/>
  <c r="AT56" i="10"/>
  <c r="AU56" i="10" s="1"/>
  <c r="AT56" i="24"/>
  <c r="AU56" i="24" s="1"/>
  <c r="AT56" i="9"/>
  <c r="AU56" i="9" s="1"/>
  <c r="AT56" i="37"/>
  <c r="AU56" i="37" s="1"/>
  <c r="AT56" i="23"/>
  <c r="AU56" i="23" s="1"/>
  <c r="AT56" i="21"/>
  <c r="AU56" i="21" s="1"/>
  <c r="AT56" i="19"/>
  <c r="AU56" i="19" s="1"/>
  <c r="AT45" i="27"/>
  <c r="AU45" i="27" s="1"/>
  <c r="AT45" i="25"/>
  <c r="AU45" i="25" s="1"/>
  <c r="AT45" i="9"/>
  <c r="AU45" i="9" s="1"/>
  <c r="AT45" i="23"/>
  <c r="AU45" i="23" s="1"/>
  <c r="AT45" i="16"/>
  <c r="AU45" i="16" s="1"/>
  <c r="AT45" i="19"/>
  <c r="AU45" i="19" s="1"/>
  <c r="AT45" i="34"/>
  <c r="AU45" i="34" s="1"/>
  <c r="AT45" i="30"/>
  <c r="AU45" i="30" s="1"/>
  <c r="AT45" i="24"/>
  <c r="AU45" i="24" s="1"/>
  <c r="AT45" i="18"/>
  <c r="AU45" i="18" s="1"/>
  <c r="AT45" i="21"/>
  <c r="AU45" i="21" s="1"/>
  <c r="AT45" i="22"/>
  <c r="AU45" i="22" s="1"/>
  <c r="AT45" i="17"/>
  <c r="AU45" i="17" s="1"/>
  <c r="AT45" i="12"/>
  <c r="AU45" i="12" s="1"/>
  <c r="AT45" i="29"/>
  <c r="AU45" i="29" s="1"/>
  <c r="AT45" i="37"/>
  <c r="AU45" i="37" s="1"/>
  <c r="AT45" i="36"/>
  <c r="AU45" i="36" s="1"/>
  <c r="AT45" i="14"/>
  <c r="AU45" i="14" s="1"/>
  <c r="AT45" i="33"/>
  <c r="AU45" i="33" s="1"/>
  <c r="AT45" i="20"/>
  <c r="AU45" i="20" s="1"/>
  <c r="AT45" i="35"/>
  <c r="AU45" i="35" s="1"/>
  <c r="AT45" i="10"/>
  <c r="AU45" i="10" s="1"/>
  <c r="AT45" i="15"/>
  <c r="AU45" i="15" s="1"/>
  <c r="AU39" i="7"/>
  <c r="AT39" i="8"/>
  <c r="AU72" i="7"/>
  <c r="AT72" i="8"/>
  <c r="AT100" i="8"/>
  <c r="AU100" i="7"/>
  <c r="AU85" i="8"/>
  <c r="AU42" i="7"/>
  <c r="AT42" i="8"/>
  <c r="AT47" i="8"/>
  <c r="AU47" i="7"/>
  <c r="AU92" i="8"/>
  <c r="AT70" i="8"/>
  <c r="AU70" i="7"/>
  <c r="AU43" i="7"/>
  <c r="AT43" i="8"/>
  <c r="AU14" i="7"/>
  <c r="AT14" i="8"/>
  <c r="AU7" i="7"/>
  <c r="AT7" i="8"/>
  <c r="AT36" i="8"/>
  <c r="AU36" i="7"/>
  <c r="AU48" i="7"/>
  <c r="AT48" i="8"/>
  <c r="AU93" i="8"/>
  <c r="AU54" i="7"/>
  <c r="AT54" i="8"/>
  <c r="AT25" i="8"/>
  <c r="AU25" i="7"/>
  <c r="AT53" i="8"/>
  <c r="AU53" i="7"/>
  <c r="AU69" i="8"/>
  <c r="AT57" i="8"/>
  <c r="AU57" i="7"/>
  <c r="AU37" i="7"/>
  <c r="AT37" i="8"/>
  <c r="AU28" i="8"/>
  <c r="AT44" i="8"/>
  <c r="AU44" i="7"/>
  <c r="AU64" i="8"/>
  <c r="AU59" i="7"/>
  <c r="AT59" i="8"/>
  <c r="AU46" i="7"/>
  <c r="AT46" i="8"/>
  <c r="AU66" i="7"/>
  <c r="AT66" i="8"/>
  <c r="AU6" i="7"/>
  <c r="AT6" i="8"/>
  <c r="AT10" i="8"/>
  <c r="AU10" i="7"/>
  <c r="AU16" i="7"/>
  <c r="AT16" i="8"/>
  <c r="AU104" i="7"/>
  <c r="AT104" i="8"/>
  <c r="AT31" i="8"/>
  <c r="AU31" i="7"/>
  <c r="AT23" i="8"/>
  <c r="AU23" i="7"/>
  <c r="AT63" i="8"/>
  <c r="AU63" i="7"/>
  <c r="AT41" i="8"/>
  <c r="AU41" i="7"/>
  <c r="AT21" i="8"/>
  <c r="AU21" i="7"/>
  <c r="AU91" i="7"/>
  <c r="AT91" i="8"/>
  <c r="AT78" i="8"/>
  <c r="AU78" i="7"/>
  <c r="AT26" i="8"/>
  <c r="AU26" i="7"/>
  <c r="AU80" i="8"/>
  <c r="AU30" i="7"/>
  <c r="AT30" i="8"/>
  <c r="AU56" i="8"/>
  <c r="AU35" i="7"/>
  <c r="AT35" i="8"/>
  <c r="AT103" i="8"/>
  <c r="AU103" i="7"/>
  <c r="AU12" i="7"/>
  <c r="AT12" i="8"/>
  <c r="AT50" i="8"/>
  <c r="AU50" i="7"/>
  <c r="AT79" i="8"/>
  <c r="AU79" i="7"/>
  <c r="AU17" i="8"/>
  <c r="AU32" i="8"/>
  <c r="AU8" i="8"/>
  <c r="AU95" i="7"/>
  <c r="AT95" i="8"/>
  <c r="AU76" i="7"/>
  <c r="AT76" i="8"/>
  <c r="AU84" i="8"/>
  <c r="AT9" i="8"/>
  <c r="AU9" i="7"/>
  <c r="AU67" i="7"/>
  <c r="AT67" i="8"/>
  <c r="AU75" i="7"/>
  <c r="AT75" i="8"/>
  <c r="AU61" i="8"/>
  <c r="AU38" i="7"/>
  <c r="AT38" i="8"/>
  <c r="AT98" i="8"/>
  <c r="AU98" i="7"/>
  <c r="AU90" i="7"/>
  <c r="AT90" i="8"/>
  <c r="AU13" i="8"/>
  <c r="AT15" i="8"/>
  <c r="AU15" i="7"/>
  <c r="AU99" i="7"/>
  <c r="AT99" i="8"/>
  <c r="AU88" i="8"/>
  <c r="AU101" i="8"/>
  <c r="AU49" i="8"/>
  <c r="AT18" i="8"/>
  <c r="AU18" i="7"/>
  <c r="AU29" i="8"/>
  <c r="AU33" i="8"/>
  <c r="AU86" i="7"/>
  <c r="AT86" i="8"/>
  <c r="AU11" i="7"/>
  <c r="AT11" i="8"/>
  <c r="AU22" i="7"/>
  <c r="AT22" i="8"/>
  <c r="AU97" i="7"/>
  <c r="AT97" i="8"/>
  <c r="AU40" i="8"/>
  <c r="AT20" i="8"/>
  <c r="AU20" i="7"/>
  <c r="AU27" i="7"/>
  <c r="AT27" i="8"/>
  <c r="AU83" i="7"/>
  <c r="AT83" i="8"/>
  <c r="AU51" i="7"/>
  <c r="AT51" i="8"/>
  <c r="AU19" i="7"/>
  <c r="AT19" i="8"/>
  <c r="AU24" i="8"/>
  <c r="AT94" i="8"/>
  <c r="AU94" i="7"/>
  <c r="AU102" i="7"/>
  <c r="AT102" i="8"/>
  <c r="AT55" i="8"/>
  <c r="AU55" i="7"/>
  <c r="AU52" i="7"/>
  <c r="AT52" i="8"/>
  <c r="AT34" i="8"/>
  <c r="AU34" i="7"/>
  <c r="AU89" i="8"/>
  <c r="AU73" i="8"/>
  <c r="AT58" i="8"/>
  <c r="AU58" i="7"/>
  <c r="AU62" i="7"/>
  <c r="AT62" i="8"/>
  <c r="AU71" i="7"/>
  <c r="AT71" i="8"/>
  <c r="AU45" i="8"/>
  <c r="AT82" i="8"/>
  <c r="AU82" i="7"/>
  <c r="AT63" i="37" l="1"/>
  <c r="AU63" i="37" s="1"/>
  <c r="AT63" i="19"/>
  <c r="AU63" i="19" s="1"/>
  <c r="AT63" i="29"/>
  <c r="AU63" i="29" s="1"/>
  <c r="AT63" i="17"/>
  <c r="AU63" i="17" s="1"/>
  <c r="AT63" i="9"/>
  <c r="AU63" i="9" s="1"/>
  <c r="AT63" i="27"/>
  <c r="AU63" i="27" s="1"/>
  <c r="AT63" i="33"/>
  <c r="AU63" i="33" s="1"/>
  <c r="AT63" i="22"/>
  <c r="AU63" i="22" s="1"/>
  <c r="AT63" i="14"/>
  <c r="AU63" i="14" s="1"/>
  <c r="AT63" i="15"/>
  <c r="AU63" i="15" s="1"/>
  <c r="AT63" i="30"/>
  <c r="AU63" i="30" s="1"/>
  <c r="AT63" i="34"/>
  <c r="AU63" i="34" s="1"/>
  <c r="AT63" i="25"/>
  <c r="AU63" i="25" s="1"/>
  <c r="AT63" i="24"/>
  <c r="AU63" i="24" s="1"/>
  <c r="AT63" i="16"/>
  <c r="AU63" i="16" s="1"/>
  <c r="AT63" i="36"/>
  <c r="AU63" i="36" s="1"/>
  <c r="AT63" i="20"/>
  <c r="AU63" i="20" s="1"/>
  <c r="AT63" i="23"/>
  <c r="AU63" i="23" s="1"/>
  <c r="AT63" i="35"/>
  <c r="AU63" i="35" s="1"/>
  <c r="AT63" i="21"/>
  <c r="AU63" i="21" s="1"/>
  <c r="AT63" i="18"/>
  <c r="AU63" i="18" s="1"/>
  <c r="AT63" i="10"/>
  <c r="AU63" i="10" s="1"/>
  <c r="AT63" i="12"/>
  <c r="AU63" i="12" s="1"/>
  <c r="AT54" i="24"/>
  <c r="AU54" i="24" s="1"/>
  <c r="AT54" i="18"/>
  <c r="AU54" i="18" s="1"/>
  <c r="AT54" i="20"/>
  <c r="AU54" i="20" s="1"/>
  <c r="AT54" i="34"/>
  <c r="AU54" i="34" s="1"/>
  <c r="AT54" i="23"/>
  <c r="AU54" i="23" s="1"/>
  <c r="AT54" i="21"/>
  <c r="AU54" i="21" s="1"/>
  <c r="AT54" i="16"/>
  <c r="AU54" i="16" s="1"/>
  <c r="AT54" i="36"/>
  <c r="AU54" i="36" s="1"/>
  <c r="AT54" i="35"/>
  <c r="AU54" i="35" s="1"/>
  <c r="AT54" i="37"/>
  <c r="AU54" i="37" s="1"/>
  <c r="AT54" i="17"/>
  <c r="AU54" i="17" s="1"/>
  <c r="AT54" i="29"/>
  <c r="AU54" i="29" s="1"/>
  <c r="AT54" i="30"/>
  <c r="AU54" i="30" s="1"/>
  <c r="AT54" i="14"/>
  <c r="AU54" i="14" s="1"/>
  <c r="AT54" i="15"/>
  <c r="AU54" i="15" s="1"/>
  <c r="AT54" i="27"/>
  <c r="AU54" i="27" s="1"/>
  <c r="AT54" i="25"/>
  <c r="AU54" i="25" s="1"/>
  <c r="AT54" i="12"/>
  <c r="AU54" i="12" s="1"/>
  <c r="AT54" i="33"/>
  <c r="AU54" i="33" s="1"/>
  <c r="AT54" i="10"/>
  <c r="AU54" i="10" s="1"/>
  <c r="AT54" i="22"/>
  <c r="AU54" i="22" s="1"/>
  <c r="AT54" i="9"/>
  <c r="AU54" i="9" s="1"/>
  <c r="AT54" i="19"/>
  <c r="AU54" i="19" s="1"/>
  <c r="AT59" i="29"/>
  <c r="AU59" i="29" s="1"/>
  <c r="AT59" i="22"/>
  <c r="AU59" i="22" s="1"/>
  <c r="AT59" i="10"/>
  <c r="AU59" i="10" s="1"/>
  <c r="AT59" i="33"/>
  <c r="AU59" i="33" s="1"/>
  <c r="AT59" i="27"/>
  <c r="AU59" i="27" s="1"/>
  <c r="AT59" i="14"/>
  <c r="AU59" i="14" s="1"/>
  <c r="AT59" i="30"/>
  <c r="AU59" i="30" s="1"/>
  <c r="AT59" i="25"/>
  <c r="AU59" i="25" s="1"/>
  <c r="AT59" i="19"/>
  <c r="AU59" i="19" s="1"/>
  <c r="AT59" i="24"/>
  <c r="AU59" i="24" s="1"/>
  <c r="AT59" i="18"/>
  <c r="AU59" i="18" s="1"/>
  <c r="AT59" i="15"/>
  <c r="AU59" i="15" s="1"/>
  <c r="AT59" i="9"/>
  <c r="AU59" i="9" s="1"/>
  <c r="AT59" i="37"/>
  <c r="AU59" i="37" s="1"/>
  <c r="AT59" i="12"/>
  <c r="AU59" i="12" s="1"/>
  <c r="AT59" i="16"/>
  <c r="AU59" i="16" s="1"/>
  <c r="AT59" i="23"/>
  <c r="AU59" i="23" s="1"/>
  <c r="AT59" i="35"/>
  <c r="AU59" i="35" s="1"/>
  <c r="AT59" i="34"/>
  <c r="AU59" i="34" s="1"/>
  <c r="AT59" i="20"/>
  <c r="AU59" i="20" s="1"/>
  <c r="AT59" i="36"/>
  <c r="AU59" i="36" s="1"/>
  <c r="AT59" i="21"/>
  <c r="AU59" i="21" s="1"/>
  <c r="AT59" i="17"/>
  <c r="AU59" i="17" s="1"/>
  <c r="AT47" i="30"/>
  <c r="AU47" i="30" s="1"/>
  <c r="AT47" i="24"/>
  <c r="AU47" i="24" s="1"/>
  <c r="AT47" i="18"/>
  <c r="AU47" i="18" s="1"/>
  <c r="AT47" i="35"/>
  <c r="AU47" i="35" s="1"/>
  <c r="AT47" i="34"/>
  <c r="AU47" i="34" s="1"/>
  <c r="AT47" i="23"/>
  <c r="AU47" i="23" s="1"/>
  <c r="AT47" i="21"/>
  <c r="AU47" i="21" s="1"/>
  <c r="AT47" i="16"/>
  <c r="AU47" i="16" s="1"/>
  <c r="AT47" i="14"/>
  <c r="AU47" i="14" s="1"/>
  <c r="AT47" i="36"/>
  <c r="AU47" i="36" s="1"/>
  <c r="AT47" i="29"/>
  <c r="AU47" i="29" s="1"/>
  <c r="AT47" i="37"/>
  <c r="AU47" i="37" s="1"/>
  <c r="AT47" i="17"/>
  <c r="AU47" i="17" s="1"/>
  <c r="AT47" i="9"/>
  <c r="AU47" i="9" s="1"/>
  <c r="AT47" i="20"/>
  <c r="AU47" i="20" s="1"/>
  <c r="AT47" i="15"/>
  <c r="AU47" i="15" s="1"/>
  <c r="AT47" i="10"/>
  <c r="AU47" i="10" s="1"/>
  <c r="AT47" i="33"/>
  <c r="AU47" i="33" s="1"/>
  <c r="AT47" i="27"/>
  <c r="AU47" i="27" s="1"/>
  <c r="AT47" i="19"/>
  <c r="AU47" i="19" s="1"/>
  <c r="AT47" i="25"/>
  <c r="AU47" i="25" s="1"/>
  <c r="AT47" i="22"/>
  <c r="AU47" i="22" s="1"/>
  <c r="AT47" i="12"/>
  <c r="AU47" i="12" s="1"/>
  <c r="AT62" i="23"/>
  <c r="AU62" i="23" s="1"/>
  <c r="AT62" i="21"/>
  <c r="AU62" i="21" s="1"/>
  <c r="AT62" i="10"/>
  <c r="AU62" i="10" s="1"/>
  <c r="AT62" i="37"/>
  <c r="AU62" i="37" s="1"/>
  <c r="AT62" i="19"/>
  <c r="AU62" i="19" s="1"/>
  <c r="AT62" i="29"/>
  <c r="AU62" i="29" s="1"/>
  <c r="AT62" i="17"/>
  <c r="AU62" i="17" s="1"/>
  <c r="AT62" i="30"/>
  <c r="AU62" i="30" s="1"/>
  <c r="AT62" i="25"/>
  <c r="AU62" i="25" s="1"/>
  <c r="AT62" i="16"/>
  <c r="AU62" i="16" s="1"/>
  <c r="AT62" i="33"/>
  <c r="AU62" i="33" s="1"/>
  <c r="AT62" i="22"/>
  <c r="AU62" i="22" s="1"/>
  <c r="AT62" i="14"/>
  <c r="AU62" i="14" s="1"/>
  <c r="AT62" i="34"/>
  <c r="AU62" i="34" s="1"/>
  <c r="AT62" i="24"/>
  <c r="AU62" i="24" s="1"/>
  <c r="AT62" i="9"/>
  <c r="AU62" i="9" s="1"/>
  <c r="AT62" i="20"/>
  <c r="AU62" i="20" s="1"/>
  <c r="AT62" i="15"/>
  <c r="AU62" i="15" s="1"/>
  <c r="AT62" i="12"/>
  <c r="AU62" i="12" s="1"/>
  <c r="AT62" i="35"/>
  <c r="AU62" i="35" s="1"/>
  <c r="AT62" i="18"/>
  <c r="AU62" i="18" s="1"/>
  <c r="AT62" i="36"/>
  <c r="AU62" i="36" s="1"/>
  <c r="AT62" i="27"/>
  <c r="AU62" i="27" s="1"/>
  <c r="AT52" i="27"/>
  <c r="AU52" i="27" s="1"/>
  <c r="AT52" i="25"/>
  <c r="AU52" i="25" s="1"/>
  <c r="AT52" i="34"/>
  <c r="AU52" i="34" s="1"/>
  <c r="AT52" i="30"/>
  <c r="AU52" i="30" s="1"/>
  <c r="AT52" i="19"/>
  <c r="AU52" i="19" s="1"/>
  <c r="AT52" i="15"/>
  <c r="AU52" i="15" s="1"/>
  <c r="AT52" i="21"/>
  <c r="AU52" i="21" s="1"/>
  <c r="AT52" i="24"/>
  <c r="AU52" i="24" s="1"/>
  <c r="AT52" i="18"/>
  <c r="AU52" i="18" s="1"/>
  <c r="AT52" i="9"/>
  <c r="AU52" i="9" s="1"/>
  <c r="AT52" i="23"/>
  <c r="AU52" i="23" s="1"/>
  <c r="AT52" i="16"/>
  <c r="AU52" i="16" s="1"/>
  <c r="AT52" i="20"/>
  <c r="AU52" i="20" s="1"/>
  <c r="AT52" i="12"/>
  <c r="AU52" i="12" s="1"/>
  <c r="AT52" i="14"/>
  <c r="AU52" i="14" s="1"/>
  <c r="AT52" i="29"/>
  <c r="AU52" i="29" s="1"/>
  <c r="AT52" i="36"/>
  <c r="AU52" i="36" s="1"/>
  <c r="AT52" i="33"/>
  <c r="AU52" i="33" s="1"/>
  <c r="AT52" i="10"/>
  <c r="AU52" i="10" s="1"/>
  <c r="AT52" i="37"/>
  <c r="AU52" i="37" s="1"/>
  <c r="AT52" i="22"/>
  <c r="AU52" i="22" s="1"/>
  <c r="AT52" i="35"/>
  <c r="AU52" i="35" s="1"/>
  <c r="AT52" i="17"/>
  <c r="AU52" i="17" s="1"/>
  <c r="AT50" i="37"/>
  <c r="AU50" i="37" s="1"/>
  <c r="AT50" i="17"/>
  <c r="AU50" i="17" s="1"/>
  <c r="AT50" i="9"/>
  <c r="AU50" i="9" s="1"/>
  <c r="AT50" i="29"/>
  <c r="AU50" i="29" s="1"/>
  <c r="AT50" i="20"/>
  <c r="AU50" i="20" s="1"/>
  <c r="AT50" i="15"/>
  <c r="AU50" i="15" s="1"/>
  <c r="AT50" i="33"/>
  <c r="AU50" i="33" s="1"/>
  <c r="AT50" i="22"/>
  <c r="AU50" i="22" s="1"/>
  <c r="AT50" i="14"/>
  <c r="AU50" i="14" s="1"/>
  <c r="AT50" i="12"/>
  <c r="AU50" i="12" s="1"/>
  <c r="AT50" i="10"/>
  <c r="AU50" i="10" s="1"/>
  <c r="AT50" i="19"/>
  <c r="AU50" i="19" s="1"/>
  <c r="AT50" i="27"/>
  <c r="AU50" i="27" s="1"/>
  <c r="AT50" i="25"/>
  <c r="AU50" i="25" s="1"/>
  <c r="AT50" i="30"/>
  <c r="AU50" i="30" s="1"/>
  <c r="AT50" i="34"/>
  <c r="AU50" i="34" s="1"/>
  <c r="AT50" i="21"/>
  <c r="AU50" i="21" s="1"/>
  <c r="AT50" i="16"/>
  <c r="AU50" i="16" s="1"/>
  <c r="AT50" i="24"/>
  <c r="AU50" i="24" s="1"/>
  <c r="AT50" i="35"/>
  <c r="AU50" i="35" s="1"/>
  <c r="AT50" i="23"/>
  <c r="AU50" i="23" s="1"/>
  <c r="AT50" i="18"/>
  <c r="AU50" i="18" s="1"/>
  <c r="AT50" i="36"/>
  <c r="AU50" i="36" s="1"/>
  <c r="AT57" i="23"/>
  <c r="AU57" i="23" s="1"/>
  <c r="AT57" i="21"/>
  <c r="AU57" i="21" s="1"/>
  <c r="AT57" i="17"/>
  <c r="AU57" i="17" s="1"/>
  <c r="AT57" i="25"/>
  <c r="AU57" i="25" s="1"/>
  <c r="AT57" i="37"/>
  <c r="AU57" i="37" s="1"/>
  <c r="AT57" i="20"/>
  <c r="AU57" i="20" s="1"/>
  <c r="AT57" i="12"/>
  <c r="AU57" i="12" s="1"/>
  <c r="AT57" i="9"/>
  <c r="AU57" i="9" s="1"/>
  <c r="AT57" i="29"/>
  <c r="AU57" i="29" s="1"/>
  <c r="AT57" i="10"/>
  <c r="AU57" i="10" s="1"/>
  <c r="AT57" i="33"/>
  <c r="AU57" i="33" s="1"/>
  <c r="AT57" i="27"/>
  <c r="AU57" i="27" s="1"/>
  <c r="AT57" i="22"/>
  <c r="AU57" i="22" s="1"/>
  <c r="AT57" i="14"/>
  <c r="AU57" i="14" s="1"/>
  <c r="AT57" i="19"/>
  <c r="AU57" i="19" s="1"/>
  <c r="AT57" i="36"/>
  <c r="AU57" i="36" s="1"/>
  <c r="AT57" i="34"/>
  <c r="AU57" i="34" s="1"/>
  <c r="AT57" i="24"/>
  <c r="AU57" i="24" s="1"/>
  <c r="AT57" i="15"/>
  <c r="AU57" i="15" s="1"/>
  <c r="AT57" i="35"/>
  <c r="AU57" i="35" s="1"/>
  <c r="AT57" i="18"/>
  <c r="AU57" i="18" s="1"/>
  <c r="AT57" i="30"/>
  <c r="AU57" i="30" s="1"/>
  <c r="AT57" i="16"/>
  <c r="AU57" i="16" s="1"/>
  <c r="AT43" i="37"/>
  <c r="AU43" i="37" s="1"/>
  <c r="AT43" i="17"/>
  <c r="AU43" i="17" s="1"/>
  <c r="AT43" i="19"/>
  <c r="AU43" i="19" s="1"/>
  <c r="AT43" i="29"/>
  <c r="AU43" i="29" s="1"/>
  <c r="AT43" i="22"/>
  <c r="AU43" i="22" s="1"/>
  <c r="AT43" i="20"/>
  <c r="AU43" i="20" s="1"/>
  <c r="AT43" i="15"/>
  <c r="AU43" i="15" s="1"/>
  <c r="AT43" i="10"/>
  <c r="AT43" i="33"/>
  <c r="AU43" i="33" s="1"/>
  <c r="AT43" i="27"/>
  <c r="AU43" i="27" s="1"/>
  <c r="AT43" i="25"/>
  <c r="AU43" i="25" s="1"/>
  <c r="AT43" i="12"/>
  <c r="AU43" i="12" s="1"/>
  <c r="AT43" i="30"/>
  <c r="AT43" i="36"/>
  <c r="AU43" i="36" s="1"/>
  <c r="AT43" i="23"/>
  <c r="AU43" i="23" s="1"/>
  <c r="AT43" i="18"/>
  <c r="AU43" i="18" s="1"/>
  <c r="AT43" i="9"/>
  <c r="AU43" i="9" s="1"/>
  <c r="AT43" i="24"/>
  <c r="AU43" i="24" s="1"/>
  <c r="AT43" i="14"/>
  <c r="AU43" i="14" s="1"/>
  <c r="AT43" i="34"/>
  <c r="AU43" i="34" s="1"/>
  <c r="AT43" i="21"/>
  <c r="AU43" i="21" s="1"/>
  <c r="AT43" i="35"/>
  <c r="AU43" i="35" s="1"/>
  <c r="AT43" i="16"/>
  <c r="AU43" i="16" s="1"/>
  <c r="AT48" i="35"/>
  <c r="AU48" i="35" s="1"/>
  <c r="AT48" i="34"/>
  <c r="AU48" i="34" s="1"/>
  <c r="AT48" i="23"/>
  <c r="AU48" i="23" s="1"/>
  <c r="AT48" i="21"/>
  <c r="AU48" i="21" s="1"/>
  <c r="AT48" i="16"/>
  <c r="AU48" i="16" s="1"/>
  <c r="AT48" i="36"/>
  <c r="AU48" i="36" s="1"/>
  <c r="AT48" i="37"/>
  <c r="AU48" i="37" s="1"/>
  <c r="AT48" i="17"/>
  <c r="AU48" i="17" s="1"/>
  <c r="AT48" i="29"/>
  <c r="AU48" i="29" s="1"/>
  <c r="AT48" i="20"/>
  <c r="AU48" i="20" s="1"/>
  <c r="AT48" i="33"/>
  <c r="AU48" i="33" s="1"/>
  <c r="AT48" i="22"/>
  <c r="AU48" i="22" s="1"/>
  <c r="AT48" i="15"/>
  <c r="AU48" i="15" s="1"/>
  <c r="AT48" i="14"/>
  <c r="AU48" i="14" s="1"/>
  <c r="AT48" i="18"/>
  <c r="AU48" i="18" s="1"/>
  <c r="AT48" i="24"/>
  <c r="AU48" i="24" s="1"/>
  <c r="AT48" i="30"/>
  <c r="AU48" i="30" s="1"/>
  <c r="AT48" i="10"/>
  <c r="AU48" i="10" s="1"/>
  <c r="AT48" i="27"/>
  <c r="AU48" i="27" s="1"/>
  <c r="AT48" i="19"/>
  <c r="AU48" i="19" s="1"/>
  <c r="AT48" i="9"/>
  <c r="AU48" i="9" s="1"/>
  <c r="AT48" i="12"/>
  <c r="AU48" i="12" s="1"/>
  <c r="AT48" i="25"/>
  <c r="AU48" i="25" s="1"/>
  <c r="AT53" i="30"/>
  <c r="AU53" i="30" s="1"/>
  <c r="AT53" i="19"/>
  <c r="AU53" i="19" s="1"/>
  <c r="AT53" i="15"/>
  <c r="AU53" i="15" s="1"/>
  <c r="AT53" i="17"/>
  <c r="AU53" i="17" s="1"/>
  <c r="AT53" i="24"/>
  <c r="AU53" i="24" s="1"/>
  <c r="AT53" i="18"/>
  <c r="AU53" i="18" s="1"/>
  <c r="AT53" i="37"/>
  <c r="AU53" i="37" s="1"/>
  <c r="AT53" i="34"/>
  <c r="AU53" i="34" s="1"/>
  <c r="AT53" i="23"/>
  <c r="AU53" i="23" s="1"/>
  <c r="AT53" i="21"/>
  <c r="AU53" i="21" s="1"/>
  <c r="AT53" i="16"/>
  <c r="AU53" i="16" s="1"/>
  <c r="AT53" i="36"/>
  <c r="AU53" i="36" s="1"/>
  <c r="AT53" i="35"/>
  <c r="AU53" i="35" s="1"/>
  <c r="AT53" i="29"/>
  <c r="AU53" i="29" s="1"/>
  <c r="AT53" i="27"/>
  <c r="AU53" i="27" s="1"/>
  <c r="AT53" i="22"/>
  <c r="AU53" i="22" s="1"/>
  <c r="AT53" i="10"/>
  <c r="AU53" i="10" s="1"/>
  <c r="AT53" i="14"/>
  <c r="AU53" i="14" s="1"/>
  <c r="AT53" i="25"/>
  <c r="AU53" i="25" s="1"/>
  <c r="AT53" i="12"/>
  <c r="AU53" i="12" s="1"/>
  <c r="AT53" i="9"/>
  <c r="AU53" i="9" s="1"/>
  <c r="AT53" i="33"/>
  <c r="AU53" i="33" s="1"/>
  <c r="AT53" i="20"/>
  <c r="AU53" i="20" s="1"/>
  <c r="AT46" i="19"/>
  <c r="AU46" i="19" s="1"/>
  <c r="AT46" i="30"/>
  <c r="AU46" i="30" s="1"/>
  <c r="AT46" i="24"/>
  <c r="AU46" i="24" s="1"/>
  <c r="AT46" i="18"/>
  <c r="AU46" i="18" s="1"/>
  <c r="AT46" i="37"/>
  <c r="AU46" i="37" s="1"/>
  <c r="AT46" i="17"/>
  <c r="AU46" i="17" s="1"/>
  <c r="AT46" i="9"/>
  <c r="AU46" i="9" s="1"/>
  <c r="AT46" i="34"/>
  <c r="AU46" i="34" s="1"/>
  <c r="AT46" i="23"/>
  <c r="AU46" i="23" s="1"/>
  <c r="AT46" i="21"/>
  <c r="AU46" i="21" s="1"/>
  <c r="AT46" i="16"/>
  <c r="AU46" i="16" s="1"/>
  <c r="AT46" i="14"/>
  <c r="AU46" i="14" s="1"/>
  <c r="AT46" i="36"/>
  <c r="AU46" i="36" s="1"/>
  <c r="AT46" i="35"/>
  <c r="AU46" i="35" s="1"/>
  <c r="AT46" i="25"/>
  <c r="AU46" i="25" s="1"/>
  <c r="AT46" i="33"/>
  <c r="AU46" i="33" s="1"/>
  <c r="AT46" i="10"/>
  <c r="AU46" i="10" s="1"/>
  <c r="AT46" i="20"/>
  <c r="AU46" i="20" s="1"/>
  <c r="AT46" i="22"/>
  <c r="AU46" i="22" s="1"/>
  <c r="AT46" i="29"/>
  <c r="AU46" i="29" s="1"/>
  <c r="AT46" i="27"/>
  <c r="AU46" i="27" s="1"/>
  <c r="AT46" i="15"/>
  <c r="AU46" i="15" s="1"/>
  <c r="AT46" i="12"/>
  <c r="AU46" i="12" s="1"/>
  <c r="AT58" i="37"/>
  <c r="AU58" i="37" s="1"/>
  <c r="AT58" i="20"/>
  <c r="AU58" i="20" s="1"/>
  <c r="AT58" i="12"/>
  <c r="AU58" i="12" s="1"/>
  <c r="AT58" i="29"/>
  <c r="AU58" i="29" s="1"/>
  <c r="AT58" i="10"/>
  <c r="AU58" i="10" s="1"/>
  <c r="AT58" i="33"/>
  <c r="AU58" i="33" s="1"/>
  <c r="AT58" i="27"/>
  <c r="AU58" i="27" s="1"/>
  <c r="AT58" i="22"/>
  <c r="AU58" i="22" s="1"/>
  <c r="AT58" i="14"/>
  <c r="AU58" i="14" s="1"/>
  <c r="AT58" i="9"/>
  <c r="AU58" i="9" s="1"/>
  <c r="AT58" i="25"/>
  <c r="AU58" i="25" s="1"/>
  <c r="AT58" i="19"/>
  <c r="AU58" i="19" s="1"/>
  <c r="AT58" i="30"/>
  <c r="AU58" i="30" s="1"/>
  <c r="AT58" i="15"/>
  <c r="AU58" i="15" s="1"/>
  <c r="AT58" i="17"/>
  <c r="AU58" i="17" s="1"/>
  <c r="AT58" i="23"/>
  <c r="AU58" i="23" s="1"/>
  <c r="AT58" i="36"/>
  <c r="AU58" i="36" s="1"/>
  <c r="AT58" i="18"/>
  <c r="AU58" i="18" s="1"/>
  <c r="AT58" i="21"/>
  <c r="AU58" i="21" s="1"/>
  <c r="AT58" i="16"/>
  <c r="AU58" i="16" s="1"/>
  <c r="AT58" i="34"/>
  <c r="AU58" i="34" s="1"/>
  <c r="AT58" i="24"/>
  <c r="AU58" i="24" s="1"/>
  <c r="AT58" i="35"/>
  <c r="AU58" i="35" s="1"/>
  <c r="AT55" i="25"/>
  <c r="AU55" i="25" s="1"/>
  <c r="AT55" i="30"/>
  <c r="AU55" i="30" s="1"/>
  <c r="AT55" i="34"/>
  <c r="AU55" i="34" s="1"/>
  <c r="AT55" i="16"/>
  <c r="AU55" i="16" s="1"/>
  <c r="AT55" i="15"/>
  <c r="AU55" i="15" s="1"/>
  <c r="AT55" i="36"/>
  <c r="AU55" i="36" s="1"/>
  <c r="AT55" i="35"/>
  <c r="AU55" i="35" s="1"/>
  <c r="AT55" i="24"/>
  <c r="AU55" i="24" s="1"/>
  <c r="AT55" i="18"/>
  <c r="AU55" i="18" s="1"/>
  <c r="AT55" i="17"/>
  <c r="AU55" i="17" s="1"/>
  <c r="AT55" i="21"/>
  <c r="AU55" i="21" s="1"/>
  <c r="AT55" i="20"/>
  <c r="AU55" i="20" s="1"/>
  <c r="AT55" i="12"/>
  <c r="AU55" i="12" s="1"/>
  <c r="AT55" i="23"/>
  <c r="AU55" i="23" s="1"/>
  <c r="AT55" i="33"/>
  <c r="AU55" i="33" s="1"/>
  <c r="AT55" i="37"/>
  <c r="AU55" i="37" s="1"/>
  <c r="AT55" i="22"/>
  <c r="AU55" i="22" s="1"/>
  <c r="AT55" i="19"/>
  <c r="AU55" i="19" s="1"/>
  <c r="AT55" i="9"/>
  <c r="AU55" i="9" s="1"/>
  <c r="AT55" i="14"/>
  <c r="AU55" i="14" s="1"/>
  <c r="AT55" i="29"/>
  <c r="AU55" i="29" s="1"/>
  <c r="AT55" i="27"/>
  <c r="AU55" i="27" s="1"/>
  <c r="AT55" i="10"/>
  <c r="AU55" i="10" s="1"/>
  <c r="AT51" i="29"/>
  <c r="AU51" i="29" s="1"/>
  <c r="AT51" i="22"/>
  <c r="AU51" i="22" s="1"/>
  <c r="AT51" i="20"/>
  <c r="AU51" i="20" s="1"/>
  <c r="AT51" i="33"/>
  <c r="AU51" i="33" s="1"/>
  <c r="AT51" i="14"/>
  <c r="AU51" i="14" s="1"/>
  <c r="AT51" i="12"/>
  <c r="AU51" i="12" s="1"/>
  <c r="AT51" i="10"/>
  <c r="AU51" i="10" s="1"/>
  <c r="AT51" i="9"/>
  <c r="AU51" i="9" s="1"/>
  <c r="AT51" i="18"/>
  <c r="AU51" i="18" s="1"/>
  <c r="AT51" i="27"/>
  <c r="AU51" i="27" s="1"/>
  <c r="AT51" i="25"/>
  <c r="AU51" i="25" s="1"/>
  <c r="AT51" i="30"/>
  <c r="AU51" i="30" s="1"/>
  <c r="AT51" i="19"/>
  <c r="AU51" i="19" s="1"/>
  <c r="AT51" i="15"/>
  <c r="AU51" i="15" s="1"/>
  <c r="AT51" i="24"/>
  <c r="AU51" i="24" s="1"/>
  <c r="AT51" i="16"/>
  <c r="AU51" i="16" s="1"/>
  <c r="AT51" i="34"/>
  <c r="AU51" i="34" s="1"/>
  <c r="AT51" i="21"/>
  <c r="AU51" i="21" s="1"/>
  <c r="AT51" i="17"/>
  <c r="AU51" i="17" s="1"/>
  <c r="AT51" i="23"/>
  <c r="AU51" i="23" s="1"/>
  <c r="AT51" i="37"/>
  <c r="AU51" i="37" s="1"/>
  <c r="AT51" i="36"/>
  <c r="AU51" i="36" s="1"/>
  <c r="AT51" i="35"/>
  <c r="AU51" i="35" s="1"/>
  <c r="AT44" i="33"/>
  <c r="AU44" i="33" s="1"/>
  <c r="AT44" i="22"/>
  <c r="AU44" i="22" s="1"/>
  <c r="AT44" i="10"/>
  <c r="AU44" i="10" s="1"/>
  <c r="AT44" i="27"/>
  <c r="AU44" i="27" s="1"/>
  <c r="AT44" i="25"/>
  <c r="AU44" i="25" s="1"/>
  <c r="AT44" i="12"/>
  <c r="AU44" i="12" s="1"/>
  <c r="AT44" i="19"/>
  <c r="AU44" i="19" s="1"/>
  <c r="AT44" i="30"/>
  <c r="AU44" i="30" s="1"/>
  <c r="AT44" i="24"/>
  <c r="AU44" i="24" s="1"/>
  <c r="AT44" i="18"/>
  <c r="AU44" i="18" s="1"/>
  <c r="AT44" i="34"/>
  <c r="AU44" i="34" s="1"/>
  <c r="AT44" i="21"/>
  <c r="AU44" i="21" s="1"/>
  <c r="AT44" i="20"/>
  <c r="AU44" i="20" s="1"/>
  <c r="AT44" i="15"/>
  <c r="AU44" i="15" s="1"/>
  <c r="AT44" i="14"/>
  <c r="AU44" i="14" s="1"/>
  <c r="AT44" i="17"/>
  <c r="AU44" i="17" s="1"/>
  <c r="AT44" i="35"/>
  <c r="AU44" i="35" s="1"/>
  <c r="AT44" i="29"/>
  <c r="AU44" i="29" s="1"/>
  <c r="AT44" i="37"/>
  <c r="AU44" i="37" s="1"/>
  <c r="AT44" i="36"/>
  <c r="AU44" i="36" s="1"/>
  <c r="AT44" i="9"/>
  <c r="AU44" i="9" s="1"/>
  <c r="AT44" i="16"/>
  <c r="AU44" i="16" s="1"/>
  <c r="AT44" i="23"/>
  <c r="AU44" i="23" s="1"/>
  <c r="AU100" i="8"/>
  <c r="AU72" i="8"/>
  <c r="AU39" i="8"/>
  <c r="AU27" i="8"/>
  <c r="AU23" i="8"/>
  <c r="AU44" i="8"/>
  <c r="AU19" i="8"/>
  <c r="AU22" i="8"/>
  <c r="AU90" i="8"/>
  <c r="AU75" i="8"/>
  <c r="AU95" i="8"/>
  <c r="AU16" i="8"/>
  <c r="AU46" i="8"/>
  <c r="AU14" i="8"/>
  <c r="AU63" i="8"/>
  <c r="AU94" i="8"/>
  <c r="AU76" i="8"/>
  <c r="AU91" i="8"/>
  <c r="AU7" i="8"/>
  <c r="AU55" i="8"/>
  <c r="AU47" i="8"/>
  <c r="AU99" i="8"/>
  <c r="AU35" i="8"/>
  <c r="AU59" i="8"/>
  <c r="AU37" i="8"/>
  <c r="AU48" i="8"/>
  <c r="AU43" i="8"/>
  <c r="AU42" i="8"/>
  <c r="AU78" i="8"/>
  <c r="AU62" i="8"/>
  <c r="AU97" i="8"/>
  <c r="AU30" i="8"/>
  <c r="AU58" i="8"/>
  <c r="AU20" i="8"/>
  <c r="AU9" i="8"/>
  <c r="AU79" i="8"/>
  <c r="AU103" i="8"/>
  <c r="AU21" i="8"/>
  <c r="AU102" i="8"/>
  <c r="AU51" i="8"/>
  <c r="AU11" i="8"/>
  <c r="AU34" i="8"/>
  <c r="AU18" i="8"/>
  <c r="AU98" i="8"/>
  <c r="AU50" i="8"/>
  <c r="AU26" i="8"/>
  <c r="AU41" i="8"/>
  <c r="AU31" i="8"/>
  <c r="AU10" i="8"/>
  <c r="AU53" i="8"/>
  <c r="AU15" i="8"/>
  <c r="AU104" i="8"/>
  <c r="AU66" i="8"/>
  <c r="AU54" i="8"/>
  <c r="AU71" i="8"/>
  <c r="AU52" i="8"/>
  <c r="AU83" i="8"/>
  <c r="AU86" i="8"/>
  <c r="AU38" i="8"/>
  <c r="AU67" i="8"/>
  <c r="AU12" i="8"/>
  <c r="AU6" i="8"/>
  <c r="AU57" i="8"/>
  <c r="AU25" i="8"/>
  <c r="AU36" i="8"/>
  <c r="AU70" i="8"/>
  <c r="AU82" i="8"/>
  <c r="AU43" i="10" l="1"/>
  <c r="AU105" i="10" s="1"/>
  <c r="AT105" i="10"/>
  <c r="AU43" i="30"/>
  <c r="AU105" i="30" s="1"/>
  <c r="AT105" i="30"/>
  <c r="AT101" i="35"/>
  <c r="Y86" i="1"/>
  <c r="AO105" i="15"/>
  <c r="AR105" i="15"/>
  <c r="AT103" i="35" l="1"/>
  <c r="AT100" i="35"/>
  <c r="AT104" i="35"/>
  <c r="AU101" i="35"/>
  <c r="AT102" i="35"/>
  <c r="AO105" i="17"/>
  <c r="AU100" i="35" l="1"/>
  <c r="AU104" i="35"/>
  <c r="AU102" i="35"/>
  <c r="AU103" i="35"/>
  <c r="B5" i="4" l="1"/>
  <c r="D5" i="4" s="1"/>
  <c r="AN5" i="4"/>
  <c r="AN105" i="4" s="1"/>
  <c r="AO105" i="40"/>
  <c r="AT5" i="40"/>
  <c r="AU5" i="40" s="1"/>
  <c r="A5" i="40"/>
  <c r="A1" i="40"/>
  <c r="S2" i="2"/>
  <c r="Q5" i="4" l="1"/>
  <c r="D105" i="4"/>
  <c r="S2" i="40"/>
  <c r="S2" i="4" s="1"/>
  <c r="S2" i="5" s="1"/>
  <c r="S2" i="6" s="1"/>
  <c r="S2" i="7" s="1"/>
  <c r="S2" i="8" s="1"/>
  <c r="S2" i="9" s="1"/>
  <c r="S2" i="10" s="1"/>
  <c r="S2" i="35" s="1"/>
  <c r="R2" i="12" s="1"/>
  <c r="S2" i="36" s="1"/>
  <c r="S2" i="14" s="1"/>
  <c r="S2" i="15" s="1"/>
  <c r="S2" i="16" s="1"/>
  <c r="S2" i="17" s="1"/>
  <c r="S2" i="18" s="1"/>
  <c r="S2" i="19" s="1"/>
  <c r="S2" i="20" s="1"/>
  <c r="S2" i="21" s="1"/>
  <c r="S2" i="22" s="1"/>
  <c r="S2" i="23" s="1"/>
  <c r="S2" i="24" s="1"/>
  <c r="S2" i="25" s="1"/>
  <c r="S2" i="34" s="1"/>
  <c r="S2" i="27" s="1"/>
  <c r="S2" i="37" s="1"/>
  <c r="S2" i="29" s="1"/>
  <c r="S2" i="30" s="1"/>
  <c r="AS10" i="40"/>
  <c r="AS104" i="40"/>
  <c r="AP5" i="40"/>
  <c r="AP105" i="40" s="1"/>
  <c r="AN105" i="40"/>
  <c r="AT5" i="4"/>
  <c r="AS37" i="40"/>
  <c r="AS15" i="40"/>
  <c r="AS32" i="40"/>
  <c r="AS16" i="40"/>
  <c r="AS22" i="40"/>
  <c r="AS26" i="40"/>
  <c r="AS18" i="40"/>
  <c r="AS34" i="40"/>
  <c r="AS13" i="40"/>
  <c r="AS11" i="40"/>
  <c r="AS17" i="40"/>
  <c r="AS33" i="40"/>
  <c r="AS9" i="40"/>
  <c r="AS25" i="40"/>
  <c r="AS6" i="40"/>
  <c r="AS20" i="40"/>
  <c r="AS23" i="40"/>
  <c r="AS29" i="40"/>
  <c r="AS36" i="40"/>
  <c r="AS14" i="40"/>
  <c r="AS21" i="40"/>
  <c r="AS24" i="40"/>
  <c r="AS30" i="40"/>
  <c r="AS12" i="40"/>
  <c r="AS28" i="40"/>
  <c r="AS7" i="40"/>
  <c r="AS57" i="40"/>
  <c r="AS8" i="40"/>
  <c r="AS31" i="40"/>
  <c r="AS38" i="40"/>
  <c r="AS19" i="40"/>
  <c r="AS35" i="40"/>
  <c r="AS27" i="40"/>
  <c r="S2" i="33" l="1"/>
  <c r="S2" i="32"/>
  <c r="AZ17" i="40"/>
  <c r="BC17" i="40"/>
  <c r="AZ20" i="40"/>
  <c r="BC20" i="40"/>
  <c r="BC21" i="40"/>
  <c r="AZ21" i="40"/>
  <c r="AZ22" i="40"/>
  <c r="BC22" i="40"/>
  <c r="AZ19" i="40"/>
  <c r="BC19" i="40"/>
  <c r="BC32" i="40"/>
  <c r="AZ32" i="40"/>
  <c r="BC25" i="40"/>
  <c r="AZ25" i="40"/>
  <c r="AZ9" i="40"/>
  <c r="BC9" i="40"/>
  <c r="AZ8" i="40"/>
  <c r="BC8" i="40"/>
  <c r="AZ7" i="40"/>
  <c r="BC7" i="40"/>
  <c r="AZ6" i="40"/>
  <c r="BC6" i="40"/>
  <c r="AZ57" i="40"/>
  <c r="BC57" i="40"/>
  <c r="BC36" i="40"/>
  <c r="AZ36" i="40"/>
  <c r="AZ38" i="40"/>
  <c r="BC38" i="40"/>
  <c r="AW27" i="40"/>
  <c r="AY27" i="40"/>
  <c r="AX27" i="40"/>
  <c r="AY23" i="40"/>
  <c r="AW23" i="40"/>
  <c r="AX23" i="40"/>
  <c r="AY12" i="40"/>
  <c r="AX12" i="40"/>
  <c r="AW12" i="40"/>
  <c r="AW19" i="40"/>
  <c r="AY19" i="40"/>
  <c r="AX19" i="40"/>
  <c r="AX18" i="40"/>
  <c r="AY18" i="40"/>
  <c r="AW18" i="40"/>
  <c r="AY22" i="40"/>
  <c r="AW22" i="40"/>
  <c r="AX22" i="40"/>
  <c r="AX28" i="40"/>
  <c r="AY28" i="40"/>
  <c r="AW28" i="40"/>
  <c r="AY13" i="40"/>
  <c r="AW13" i="40"/>
  <c r="AX13" i="40"/>
  <c r="AY37" i="40"/>
  <c r="AW37" i="40"/>
  <c r="AX37" i="40"/>
  <c r="AW35" i="40"/>
  <c r="AY35" i="40"/>
  <c r="AX35" i="40"/>
  <c r="AY20" i="40"/>
  <c r="AX20" i="40"/>
  <c r="AW20" i="40"/>
  <c r="AX34" i="40"/>
  <c r="AY34" i="40"/>
  <c r="AW34" i="40"/>
  <c r="AY30" i="40"/>
  <c r="AX30" i="40"/>
  <c r="AW30" i="40"/>
  <c r="AY6" i="40"/>
  <c r="AX6" i="40"/>
  <c r="AW6" i="40"/>
  <c r="AY38" i="40"/>
  <c r="AX38" i="40"/>
  <c r="AW38" i="40"/>
  <c r="AX24" i="40"/>
  <c r="AW24" i="40"/>
  <c r="AY24" i="40"/>
  <c r="AY25" i="40"/>
  <c r="AX25" i="40"/>
  <c r="AW25" i="40"/>
  <c r="AX26" i="40"/>
  <c r="AW26" i="40"/>
  <c r="AY26" i="40"/>
  <c r="AY31" i="40"/>
  <c r="AX31" i="40"/>
  <c r="AW31" i="40"/>
  <c r="AY21" i="40"/>
  <c r="AW21" i="40"/>
  <c r="AX21" i="40"/>
  <c r="AY9" i="40"/>
  <c r="AX9" i="40"/>
  <c r="AW9" i="40"/>
  <c r="AX8" i="40"/>
  <c r="AW8" i="40"/>
  <c r="AY8" i="40"/>
  <c r="AY14" i="40"/>
  <c r="AX14" i="40"/>
  <c r="AW14" i="40"/>
  <c r="AY33" i="40"/>
  <c r="AX33" i="40"/>
  <c r="AW33" i="40"/>
  <c r="AX16" i="40"/>
  <c r="AW16" i="40"/>
  <c r="AY16" i="40"/>
  <c r="AY36" i="40"/>
  <c r="AX36" i="40"/>
  <c r="AW36" i="40"/>
  <c r="AY17" i="40"/>
  <c r="AX17" i="40"/>
  <c r="AW17" i="40"/>
  <c r="AX32" i="40"/>
  <c r="AW32" i="40"/>
  <c r="AY32" i="40"/>
  <c r="AY10" i="40"/>
  <c r="AX10" i="40"/>
  <c r="AW10" i="40"/>
  <c r="AY7" i="40"/>
  <c r="AX7" i="40"/>
  <c r="AW7" i="40"/>
  <c r="AY29" i="40"/>
  <c r="AW29" i="40"/>
  <c r="AX29" i="40"/>
  <c r="AW11" i="40"/>
  <c r="AX11" i="40"/>
  <c r="AY11" i="40"/>
  <c r="AY15" i="40"/>
  <c r="AW15" i="40"/>
  <c r="AX15" i="40"/>
  <c r="AQ5" i="40"/>
  <c r="D12" i="19"/>
  <c r="G12" i="19" s="1"/>
  <c r="D13" i="19"/>
  <c r="G13" i="19" s="1"/>
  <c r="D14" i="19"/>
  <c r="G14" i="19" s="1"/>
  <c r="D15" i="19"/>
  <c r="G15" i="19" s="1"/>
  <c r="D17" i="19"/>
  <c r="D18" i="19"/>
  <c r="D19" i="19"/>
  <c r="D20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AZ106" i="40" l="1"/>
  <c r="D21" i="19"/>
  <c r="G36" i="19"/>
  <c r="G28" i="19"/>
  <c r="G20" i="19"/>
  <c r="G35" i="19"/>
  <c r="G27" i="19"/>
  <c r="G19" i="19"/>
  <c r="G31" i="19"/>
  <c r="G22" i="19"/>
  <c r="G42" i="19"/>
  <c r="G34" i="19"/>
  <c r="G34" i="32" s="1"/>
  <c r="G26" i="19"/>
  <c r="G18" i="19"/>
  <c r="G23" i="19"/>
  <c r="G30" i="19"/>
  <c r="G30" i="32" s="1"/>
  <c r="G37" i="19"/>
  <c r="G37" i="32" s="1"/>
  <c r="G33" i="19"/>
  <c r="G33" i="32" s="1"/>
  <c r="G25" i="19"/>
  <c r="G17" i="19"/>
  <c r="G39" i="19"/>
  <c r="G38" i="19"/>
  <c r="G38" i="32" s="1"/>
  <c r="G29" i="19"/>
  <c r="G29" i="32" s="1"/>
  <c r="G41" i="19"/>
  <c r="G41" i="32" s="1"/>
  <c r="G40" i="19"/>
  <c r="G40" i="32" s="1"/>
  <c r="G32" i="19"/>
  <c r="G24" i="19"/>
  <c r="AY106" i="40"/>
  <c r="AS23" i="19"/>
  <c r="AS28" i="19"/>
  <c r="AS35" i="19"/>
  <c r="AS34" i="19"/>
  <c r="AQ105" i="40"/>
  <c r="AS5" i="40"/>
  <c r="D6" i="30"/>
  <c r="D7" i="30"/>
  <c r="D8" i="30"/>
  <c r="D9" i="30"/>
  <c r="D10" i="30"/>
  <c r="D11" i="30"/>
  <c r="D12" i="30"/>
  <c r="D13" i="30"/>
  <c r="D14" i="30"/>
  <c r="D15" i="30"/>
  <c r="D16" i="30"/>
  <c r="D28" i="30"/>
  <c r="G28" i="30" s="1"/>
  <c r="Q28" i="30" s="1"/>
  <c r="D30" i="30"/>
  <c r="G30" i="30" s="1"/>
  <c r="Q30" i="30" s="1"/>
  <c r="D34" i="30"/>
  <c r="G34" i="30" s="1"/>
  <c r="Q34" i="30" s="1"/>
  <c r="Q34" i="32" s="1"/>
  <c r="D37" i="30"/>
  <c r="G37" i="30" s="1"/>
  <c r="Q37" i="30" s="1"/>
  <c r="D38" i="30"/>
  <c r="G38" i="30" s="1"/>
  <c r="Q38" i="30" s="1"/>
  <c r="D43" i="30"/>
  <c r="G43" i="30" s="1"/>
  <c r="Q43" i="30" s="1"/>
  <c r="D44" i="30"/>
  <c r="G44" i="30" s="1"/>
  <c r="Q44" i="30" s="1"/>
  <c r="D45" i="30"/>
  <c r="G45" i="30" s="1"/>
  <c r="Q45" i="30" s="1"/>
  <c r="D46" i="30"/>
  <c r="G46" i="30" s="1"/>
  <c r="Q46" i="30" s="1"/>
  <c r="D47" i="30"/>
  <c r="G47" i="30" s="1"/>
  <c r="Q47" i="30" s="1"/>
  <c r="D48" i="30"/>
  <c r="G48" i="30" s="1"/>
  <c r="Q48" i="30" s="1"/>
  <c r="D49" i="30"/>
  <c r="G49" i="30" s="1"/>
  <c r="Q49" i="30" s="1"/>
  <c r="D50" i="30"/>
  <c r="G50" i="30" s="1"/>
  <c r="Q50" i="30" s="1"/>
  <c r="D51" i="30"/>
  <c r="D52" i="30"/>
  <c r="G52" i="30" s="1"/>
  <c r="Q52" i="30" s="1"/>
  <c r="D53" i="30"/>
  <c r="G53" i="30" s="1"/>
  <c r="Q53" i="30" s="1"/>
  <c r="D54" i="30"/>
  <c r="G54" i="30" s="1"/>
  <c r="Q54" i="30" s="1"/>
  <c r="D55" i="30"/>
  <c r="G55" i="30" s="1"/>
  <c r="Q55" i="30" s="1"/>
  <c r="D56" i="30"/>
  <c r="G56" i="30" s="1"/>
  <c r="Q56" i="30" s="1"/>
  <c r="D57" i="30"/>
  <c r="G57" i="30" s="1"/>
  <c r="Q57" i="30" s="1"/>
  <c r="D58" i="30"/>
  <c r="D59" i="30"/>
  <c r="G59" i="30" s="1"/>
  <c r="Q59" i="30" s="1"/>
  <c r="AS60" i="30"/>
  <c r="AS61" i="30"/>
  <c r="AS62" i="30"/>
  <c r="AS63" i="30"/>
  <c r="AS64" i="30"/>
  <c r="AS66" i="30"/>
  <c r="AS67" i="30"/>
  <c r="AW62" i="30" l="1"/>
  <c r="BA62" i="30"/>
  <c r="AZ62" i="30"/>
  <c r="AY62" i="30"/>
  <c r="AX62" i="30"/>
  <c r="AX67" i="30"/>
  <c r="AW67" i="30"/>
  <c r="AZ67" i="30"/>
  <c r="BA67" i="30"/>
  <c r="AY67" i="30"/>
  <c r="AX66" i="30"/>
  <c r="AW66" i="30"/>
  <c r="BA66" i="30"/>
  <c r="AZ66" i="30"/>
  <c r="AY66" i="30"/>
  <c r="AY61" i="30"/>
  <c r="AZ61" i="30"/>
  <c r="AX61" i="30"/>
  <c r="AW61" i="30"/>
  <c r="BA61" i="30"/>
  <c r="AZ63" i="30"/>
  <c r="AY63" i="30"/>
  <c r="AX63" i="30"/>
  <c r="AW63" i="30"/>
  <c r="BA63" i="30"/>
  <c r="G28" i="32"/>
  <c r="AZ23" i="19"/>
  <c r="AW23" i="19"/>
  <c r="AY23" i="19"/>
  <c r="BA23" i="19"/>
  <c r="AX23" i="19"/>
  <c r="BA35" i="19"/>
  <c r="AZ35" i="19"/>
  <c r="AY35" i="19"/>
  <c r="AX35" i="19"/>
  <c r="AW35" i="19"/>
  <c r="BA34" i="19"/>
  <c r="AZ34" i="19"/>
  <c r="AY34" i="19"/>
  <c r="AX34" i="19"/>
  <c r="AW34" i="19"/>
  <c r="AX28" i="19"/>
  <c r="AW28" i="19"/>
  <c r="BA28" i="19"/>
  <c r="AZ28" i="19"/>
  <c r="AY28" i="19"/>
  <c r="G9" i="30"/>
  <c r="Q9" i="30" s="1"/>
  <c r="G12" i="30"/>
  <c r="Q7" i="30"/>
  <c r="Q7" i="32" s="1"/>
  <c r="G13" i="30"/>
  <c r="G11" i="30"/>
  <c r="Q11" i="30" s="1"/>
  <c r="G8" i="30"/>
  <c r="Q8" i="30" s="1"/>
  <c r="G15" i="30"/>
  <c r="G14" i="30"/>
  <c r="G14" i="32" s="1"/>
  <c r="G6" i="30"/>
  <c r="Q6" i="30" s="1"/>
  <c r="G10" i="30"/>
  <c r="Q10" i="30" s="1"/>
  <c r="AZ5" i="40"/>
  <c r="AZ105" i="40" s="1"/>
  <c r="BC5" i="40"/>
  <c r="BC105" i="40" s="1"/>
  <c r="BC106" i="40" s="1"/>
  <c r="G58" i="30"/>
  <c r="G58" i="32" s="1"/>
  <c r="G51" i="30"/>
  <c r="G51" i="32" s="1"/>
  <c r="Q14" i="19"/>
  <c r="Q19" i="19"/>
  <c r="Q28" i="19"/>
  <c r="Q17" i="19"/>
  <c r="Q20" i="19"/>
  <c r="Q40" i="19"/>
  <c r="Q27" i="19"/>
  <c r="Q41" i="19"/>
  <c r="Q15" i="19"/>
  <c r="Q33" i="19"/>
  <c r="Q18" i="19"/>
  <c r="Q22" i="19"/>
  <c r="Q35" i="19"/>
  <c r="Q36" i="19"/>
  <c r="Q30" i="19"/>
  <c r="Q32" i="19"/>
  <c r="Q34" i="19"/>
  <c r="Q38" i="19"/>
  <c r="Q25" i="19"/>
  <c r="Q23" i="19"/>
  <c r="Q42" i="19"/>
  <c r="Q24" i="19"/>
  <c r="Q29" i="19"/>
  <c r="Q39" i="19"/>
  <c r="Q37" i="19"/>
  <c r="Q26" i="19"/>
  <c r="Q31" i="19"/>
  <c r="Q12" i="19"/>
  <c r="Q13" i="19"/>
  <c r="D39" i="30"/>
  <c r="D20" i="30"/>
  <c r="AS20" i="30" s="1"/>
  <c r="D35" i="30"/>
  <c r="D27" i="30"/>
  <c r="D19" i="30"/>
  <c r="AS19" i="30" s="1"/>
  <c r="D42" i="30"/>
  <c r="AS42" i="30" s="1"/>
  <c r="D18" i="30"/>
  <c r="D31" i="30"/>
  <c r="D23" i="30"/>
  <c r="D29" i="30"/>
  <c r="D21" i="30"/>
  <c r="D41" i="30"/>
  <c r="D33" i="30"/>
  <c r="D25" i="30"/>
  <c r="D17" i="30"/>
  <c r="D22" i="30"/>
  <c r="D40" i="30"/>
  <c r="D32" i="30"/>
  <c r="AS32" i="30" s="1"/>
  <c r="D24" i="30"/>
  <c r="AY5" i="40"/>
  <c r="AY105" i="40" s="1"/>
  <c r="AW5" i="40"/>
  <c r="AX5" i="40"/>
  <c r="AS48" i="30"/>
  <c r="AS47" i="30"/>
  <c r="AS54" i="30"/>
  <c r="AS38" i="30"/>
  <c r="AS30" i="30"/>
  <c r="AS37" i="30"/>
  <c r="AS56" i="30"/>
  <c r="AS55" i="30"/>
  <c r="AS51" i="30"/>
  <c r="AS43" i="30"/>
  <c r="AS46" i="30"/>
  <c r="AS53" i="30"/>
  <c r="AS45" i="30"/>
  <c r="AS52" i="30"/>
  <c r="AS44" i="30"/>
  <c r="AS50" i="30"/>
  <c r="AS49" i="30"/>
  <c r="AS11" i="30"/>
  <c r="AS10" i="30"/>
  <c r="AS8" i="30"/>
  <c r="AS105" i="40"/>
  <c r="BA50" i="30" l="1"/>
  <c r="AZ50" i="30"/>
  <c r="AY50" i="30"/>
  <c r="AX50" i="30"/>
  <c r="AW50" i="30"/>
  <c r="AY43" i="30"/>
  <c r="AX43" i="30"/>
  <c r="AZ43" i="30"/>
  <c r="AW43" i="30"/>
  <c r="BA43" i="30"/>
  <c r="AY19" i="30"/>
  <c r="AX19" i="30"/>
  <c r="AW19" i="30"/>
  <c r="BA19" i="30"/>
  <c r="AZ19" i="30"/>
  <c r="Q15" i="30"/>
  <c r="G15" i="32"/>
  <c r="AZ11" i="30"/>
  <c r="AX11" i="30"/>
  <c r="BA11" i="30"/>
  <c r="AY11" i="30"/>
  <c r="AW11" i="30"/>
  <c r="BB11" i="30" s="1"/>
  <c r="BA10" i="30"/>
  <c r="AZ10" i="30"/>
  <c r="AY10" i="30"/>
  <c r="AX10" i="30"/>
  <c r="AW10" i="30"/>
  <c r="AZ8" i="30"/>
  <c r="AY8" i="30"/>
  <c r="AX8" i="30"/>
  <c r="AW8" i="30"/>
  <c r="BB8" i="30" s="1"/>
  <c r="BA8" i="30"/>
  <c r="BA49" i="30"/>
  <c r="AZ49" i="30"/>
  <c r="AY49" i="30"/>
  <c r="AX49" i="30"/>
  <c r="AW49" i="30"/>
  <c r="BA48" i="30"/>
  <c r="AZ48" i="30"/>
  <c r="AY48" i="30"/>
  <c r="AX48" i="30"/>
  <c r="AW48" i="30"/>
  <c r="AX47" i="30"/>
  <c r="BA47" i="30"/>
  <c r="AW47" i="30"/>
  <c r="AZ47" i="30"/>
  <c r="AY47" i="30"/>
  <c r="AY46" i="30"/>
  <c r="AX46" i="30"/>
  <c r="AW46" i="30"/>
  <c r="BA46" i="30"/>
  <c r="AZ46" i="30"/>
  <c r="BA45" i="30"/>
  <c r="AZ45" i="30"/>
  <c r="AY45" i="30"/>
  <c r="AX45" i="30"/>
  <c r="AW45" i="30"/>
  <c r="BA44" i="30"/>
  <c r="AZ44" i="30"/>
  <c r="AY44" i="30"/>
  <c r="AX44" i="30"/>
  <c r="AW44" i="30"/>
  <c r="AW42" i="30"/>
  <c r="BA42" i="30"/>
  <c r="AZ42" i="30"/>
  <c r="AY42" i="30"/>
  <c r="AX42" i="30"/>
  <c r="AX38" i="30"/>
  <c r="AW38" i="30"/>
  <c r="AZ38" i="30"/>
  <c r="AY38" i="30"/>
  <c r="BA38" i="30"/>
  <c r="BA37" i="30"/>
  <c r="AZ37" i="30"/>
  <c r="AY37" i="30"/>
  <c r="AX37" i="30"/>
  <c r="AW37" i="30"/>
  <c r="BA32" i="30"/>
  <c r="AZ32" i="30"/>
  <c r="AY32" i="30"/>
  <c r="AX32" i="30"/>
  <c r="AW32" i="30"/>
  <c r="BA30" i="30"/>
  <c r="AZ30" i="30"/>
  <c r="AY30" i="30"/>
  <c r="AX30" i="30"/>
  <c r="AW30" i="30"/>
  <c r="AY20" i="30"/>
  <c r="AX20" i="30"/>
  <c r="AW20" i="30"/>
  <c r="BA20" i="30"/>
  <c r="AZ20" i="30"/>
  <c r="Q13" i="30"/>
  <c r="G13" i="32"/>
  <c r="Q12" i="30"/>
  <c r="G12" i="32"/>
  <c r="AZ53" i="30"/>
  <c r="AY53" i="30"/>
  <c r="AX53" i="30"/>
  <c r="AW53" i="30"/>
  <c r="BA53" i="30"/>
  <c r="AX52" i="30"/>
  <c r="AW52" i="30"/>
  <c r="BA52" i="30"/>
  <c r="AZ52" i="30"/>
  <c r="AY52" i="30"/>
  <c r="BA51" i="30"/>
  <c r="AZ51" i="30"/>
  <c r="AY51" i="30"/>
  <c r="AX51" i="30"/>
  <c r="AW51" i="30"/>
  <c r="Q14" i="30"/>
  <c r="G24" i="30"/>
  <c r="G24" i="32" s="1"/>
  <c r="AS26" i="30"/>
  <c r="G26" i="30"/>
  <c r="G26" i="32" s="1"/>
  <c r="G32" i="30"/>
  <c r="G32" i="32" s="1"/>
  <c r="AS40" i="30"/>
  <c r="G40" i="30"/>
  <c r="AS39" i="30"/>
  <c r="G39" i="30"/>
  <c r="G39" i="32" s="1"/>
  <c r="AS21" i="30"/>
  <c r="Q58" i="30"/>
  <c r="G17" i="30"/>
  <c r="G17" i="32" s="1"/>
  <c r="AS29" i="30"/>
  <c r="G29" i="30"/>
  <c r="G36" i="30"/>
  <c r="G36" i="32" s="1"/>
  <c r="G25" i="30"/>
  <c r="G25" i="32" s="1"/>
  <c r="G19" i="30"/>
  <c r="G19" i="32" s="1"/>
  <c r="AS22" i="30"/>
  <c r="G22" i="30"/>
  <c r="G22" i="32" s="1"/>
  <c r="G23" i="30"/>
  <c r="G23" i="32" s="1"/>
  <c r="AS23" i="30"/>
  <c r="AS33" i="30"/>
  <c r="G33" i="30"/>
  <c r="G31" i="30"/>
  <c r="G31" i="32" s="1"/>
  <c r="AS27" i="30"/>
  <c r="G27" i="30"/>
  <c r="G27" i="32" s="1"/>
  <c r="G20" i="30"/>
  <c r="G20" i="32" s="1"/>
  <c r="AS24" i="30"/>
  <c r="AS36" i="30"/>
  <c r="AS41" i="30"/>
  <c r="G41" i="30"/>
  <c r="AS18" i="30"/>
  <c r="G18" i="30"/>
  <c r="G18" i="32" s="1"/>
  <c r="AS35" i="30"/>
  <c r="G35" i="30"/>
  <c r="G35" i="32" s="1"/>
  <c r="G42" i="30"/>
  <c r="G42" i="32" s="1"/>
  <c r="Q51" i="30"/>
  <c r="BB28" i="19"/>
  <c r="BB105" i="40"/>
  <c r="BB106" i="40" s="1"/>
  <c r="BB67" i="30"/>
  <c r="BB66" i="30"/>
  <c r="AS17" i="30"/>
  <c r="AS25" i="30"/>
  <c r="AS31" i="30"/>
  <c r="BB35" i="19"/>
  <c r="BB23" i="19"/>
  <c r="BB34" i="19"/>
  <c r="AX105" i="40"/>
  <c r="AW105" i="40"/>
  <c r="AS28" i="30"/>
  <c r="AS14" i="30"/>
  <c r="AS15" i="30"/>
  <c r="AS13" i="30"/>
  <c r="AS16" i="30"/>
  <c r="AS34" i="30"/>
  <c r="AS6" i="30"/>
  <c r="AS57" i="30"/>
  <c r="AS12" i="30"/>
  <c r="AS7" i="30"/>
  <c r="AS59" i="30"/>
  <c r="AS9" i="30"/>
  <c r="AS58" i="30"/>
  <c r="BA29" i="30" l="1"/>
  <c r="AZ29" i="30"/>
  <c r="AY29" i="30"/>
  <c r="AX29" i="30"/>
  <c r="AW29" i="30"/>
  <c r="BB29" i="30" s="1"/>
  <c r="BB30" i="30"/>
  <c r="AW26" i="30"/>
  <c r="BA26" i="30"/>
  <c r="AZ26" i="30"/>
  <c r="AY26" i="30"/>
  <c r="AX26" i="30"/>
  <c r="AZ39" i="30"/>
  <c r="AY39" i="30"/>
  <c r="AX39" i="30"/>
  <c r="AW39" i="30"/>
  <c r="BA39" i="30"/>
  <c r="AZ31" i="30"/>
  <c r="AY31" i="30"/>
  <c r="BA31" i="30"/>
  <c r="AX31" i="30"/>
  <c r="AW31" i="30"/>
  <c r="AY22" i="30"/>
  <c r="AX22" i="30"/>
  <c r="BA22" i="30"/>
  <c r="AZ22" i="30"/>
  <c r="AW22" i="30"/>
  <c r="AZ21" i="30"/>
  <c r="AW21" i="30"/>
  <c r="AY21" i="30"/>
  <c r="AX21" i="30"/>
  <c r="BA21" i="30"/>
  <c r="AX18" i="30"/>
  <c r="AW18" i="30"/>
  <c r="BA18" i="30"/>
  <c r="AZ18" i="30"/>
  <c r="AY18" i="30"/>
  <c r="AW15" i="30"/>
  <c r="BA15" i="30"/>
  <c r="AZ15" i="30"/>
  <c r="AY15" i="30"/>
  <c r="AX15" i="30"/>
  <c r="BA9" i="30"/>
  <c r="AW9" i="30"/>
  <c r="AZ9" i="30"/>
  <c r="AY9" i="30"/>
  <c r="AX9" i="30"/>
  <c r="BA6" i="30"/>
  <c r="AZ6" i="30"/>
  <c r="AY6" i="30"/>
  <c r="AX6" i="30"/>
  <c r="AW6" i="30"/>
  <c r="AW7" i="30"/>
  <c r="BA7" i="30"/>
  <c r="AZ7" i="30"/>
  <c r="AY7" i="30"/>
  <c r="AX7" i="30"/>
  <c r="BA14" i="30"/>
  <c r="AZ14" i="30"/>
  <c r="AY14" i="30"/>
  <c r="AX14" i="30"/>
  <c r="AW14" i="30"/>
  <c r="BA36" i="30"/>
  <c r="AZ36" i="30"/>
  <c r="AY36" i="30"/>
  <c r="AX36" i="30"/>
  <c r="AW36" i="30"/>
  <c r="BB36" i="30" s="1"/>
  <c r="AZ35" i="30"/>
  <c r="AY35" i="30"/>
  <c r="AX35" i="30"/>
  <c r="AW35" i="30"/>
  <c r="BA35" i="30"/>
  <c r="AY34" i="30"/>
  <c r="AX34" i="30"/>
  <c r="AW34" i="30"/>
  <c r="BA34" i="30"/>
  <c r="AZ34" i="30"/>
  <c r="AX28" i="30"/>
  <c r="AW28" i="30"/>
  <c r="BA28" i="30"/>
  <c r="AZ28" i="30"/>
  <c r="AY28" i="30"/>
  <c r="BA27" i="30"/>
  <c r="AZ27" i="30"/>
  <c r="AY27" i="30"/>
  <c r="AX27" i="30"/>
  <c r="AW27" i="30"/>
  <c r="BB27" i="30" s="1"/>
  <c r="AZ25" i="30"/>
  <c r="AY25" i="30"/>
  <c r="AX25" i="30"/>
  <c r="AW25" i="30"/>
  <c r="BA25" i="30"/>
  <c r="AW24" i="30"/>
  <c r="BA24" i="30"/>
  <c r="AZ24" i="30"/>
  <c r="AY24" i="30"/>
  <c r="AX24" i="30"/>
  <c r="BA23" i="30"/>
  <c r="AZ23" i="30"/>
  <c r="AY23" i="30"/>
  <c r="AX23" i="30"/>
  <c r="AW23" i="30"/>
  <c r="AS105" i="30"/>
  <c r="AX105" i="30" s="1"/>
  <c r="BA17" i="30"/>
  <c r="AZ17" i="30"/>
  <c r="AY17" i="30"/>
  <c r="AX17" i="30"/>
  <c r="AW17" i="30"/>
  <c r="BA13" i="30"/>
  <c r="AZ13" i="30"/>
  <c r="AY13" i="30"/>
  <c r="AX13" i="30"/>
  <c r="AW13" i="30"/>
  <c r="AZ12" i="30"/>
  <c r="AY12" i="30"/>
  <c r="AX12" i="30"/>
  <c r="AW12" i="30"/>
  <c r="BA12" i="30"/>
  <c r="AW58" i="30"/>
  <c r="BA58" i="30"/>
  <c r="AZ58" i="30"/>
  <c r="AY58" i="30"/>
  <c r="AX58" i="30"/>
  <c r="AZ57" i="30"/>
  <c r="AY57" i="30"/>
  <c r="AX57" i="30"/>
  <c r="AW57" i="30"/>
  <c r="BA57" i="30"/>
  <c r="BB33" i="30"/>
  <c r="BB41" i="30"/>
  <c r="Q23" i="30"/>
  <c r="Q23" i="32" s="1"/>
  <c r="Q36" i="30"/>
  <c r="Q31" i="30"/>
  <c r="Q22" i="30"/>
  <c r="BB40" i="30"/>
  <c r="Q33" i="30"/>
  <c r="Q39" i="30"/>
  <c r="Q26" i="30"/>
  <c r="Q32" i="30"/>
  <c r="Q18" i="30"/>
  <c r="Q20" i="30"/>
  <c r="Q19" i="30"/>
  <c r="Q41" i="30"/>
  <c r="Q35" i="30"/>
  <c r="BB32" i="30"/>
  <c r="Q17" i="30"/>
  <c r="Q29" i="30"/>
  <c r="Q27" i="30"/>
  <c r="Q25" i="30"/>
  <c r="Q40" i="30"/>
  <c r="Q24" i="30"/>
  <c r="BB38" i="30"/>
  <c r="Q42" i="30"/>
  <c r="BB47" i="30"/>
  <c r="BB37" i="30"/>
  <c r="BB50" i="30"/>
  <c r="BB51" i="30"/>
  <c r="BB49" i="30"/>
  <c r="BB10" i="30"/>
  <c r="BB45" i="30"/>
  <c r="BB19" i="30"/>
  <c r="BB48" i="30"/>
  <c r="BB55" i="30"/>
  <c r="BB46" i="30"/>
  <c r="BB42" i="30"/>
  <c r="BB20" i="30"/>
  <c r="BB44" i="30"/>
  <c r="BB43" i="30"/>
  <c r="BB56" i="30"/>
  <c r="BB53" i="30"/>
  <c r="BB54" i="30"/>
  <c r="BB52" i="30"/>
  <c r="AS14" i="19"/>
  <c r="AS15" i="19"/>
  <c r="AS16" i="19"/>
  <c r="D6" i="19"/>
  <c r="G6" i="19" s="1"/>
  <c r="G6" i="32" s="1"/>
  <c r="D7" i="19"/>
  <c r="G7" i="19" s="1"/>
  <c r="G7" i="32" s="1"/>
  <c r="D8" i="19"/>
  <c r="G8" i="19" s="1"/>
  <c r="G8" i="32" s="1"/>
  <c r="D9" i="19"/>
  <c r="G9" i="19" s="1"/>
  <c r="G9" i="32" s="1"/>
  <c r="D10" i="19"/>
  <c r="G10" i="19" s="1"/>
  <c r="G10" i="32" s="1"/>
  <c r="D11" i="19"/>
  <c r="G11" i="19" s="1"/>
  <c r="G11" i="32" s="1"/>
  <c r="AS12" i="19"/>
  <c r="AS13" i="19"/>
  <c r="D43" i="19"/>
  <c r="D44" i="19"/>
  <c r="D45" i="19"/>
  <c r="D46" i="19"/>
  <c r="D47" i="19"/>
  <c r="D48" i="19"/>
  <c r="D49" i="19"/>
  <c r="D50" i="19"/>
  <c r="D52" i="19"/>
  <c r="D53" i="19"/>
  <c r="D54" i="19"/>
  <c r="D55" i="19"/>
  <c r="D56" i="19"/>
  <c r="D57" i="19"/>
  <c r="D59" i="19"/>
  <c r="AS61" i="19"/>
  <c r="AS62" i="19"/>
  <c r="AS63" i="19"/>
  <c r="AS64" i="19"/>
  <c r="AS65" i="19"/>
  <c r="AS66" i="19"/>
  <c r="BB35" i="30" l="1"/>
  <c r="BB26" i="30"/>
  <c r="BB18" i="30"/>
  <c r="AW105" i="30"/>
  <c r="BB23" i="30"/>
  <c r="AW65" i="19"/>
  <c r="AY65" i="19"/>
  <c r="BA65" i="19"/>
  <c r="AX65" i="19"/>
  <c r="AZ65" i="19"/>
  <c r="BA64" i="19"/>
  <c r="AW64" i="19"/>
  <c r="AZ64" i="19"/>
  <c r="AY64" i="19"/>
  <c r="AX64" i="19"/>
  <c r="AW66" i="19"/>
  <c r="BA66" i="19"/>
  <c r="AZ66" i="19"/>
  <c r="AX66" i="19"/>
  <c r="AY66" i="19"/>
  <c r="AW63" i="19"/>
  <c r="BA63" i="19"/>
  <c r="AZ63" i="19"/>
  <c r="AY63" i="19"/>
  <c r="AX63" i="19"/>
  <c r="AZ16" i="19"/>
  <c r="AY16" i="19"/>
  <c r="AX16" i="19"/>
  <c r="BA16" i="19"/>
  <c r="AW16" i="19"/>
  <c r="AX62" i="19"/>
  <c r="BA62" i="19"/>
  <c r="AZ62" i="19"/>
  <c r="AY62" i="19"/>
  <c r="AW62" i="19"/>
  <c r="BA61" i="19"/>
  <c r="AY61" i="19"/>
  <c r="AZ61" i="19"/>
  <c r="AX61" i="19"/>
  <c r="AW61" i="19"/>
  <c r="AY15" i="19"/>
  <c r="AZ15" i="19"/>
  <c r="AX15" i="19"/>
  <c r="AW15" i="19"/>
  <c r="BA15" i="19"/>
  <c r="AW13" i="19"/>
  <c r="BA13" i="19"/>
  <c r="AZ13" i="19"/>
  <c r="AY13" i="19"/>
  <c r="AX13" i="19"/>
  <c r="BA12" i="19"/>
  <c r="AZ12" i="19"/>
  <c r="AY12" i="19"/>
  <c r="AX12" i="19"/>
  <c r="AW12" i="19"/>
  <c r="AX14" i="19"/>
  <c r="BA14" i="19"/>
  <c r="AZ14" i="19"/>
  <c r="AY14" i="19"/>
  <c r="AW14" i="19"/>
  <c r="BB21" i="30"/>
  <c r="BB39" i="30"/>
  <c r="BB24" i="30"/>
  <c r="BB22" i="30"/>
  <c r="BB14" i="30"/>
  <c r="BB15" i="30"/>
  <c r="G59" i="19"/>
  <c r="G59" i="32" s="1"/>
  <c r="G57" i="19"/>
  <c r="G57" i="32" s="1"/>
  <c r="G56" i="19"/>
  <c r="G56" i="32" s="1"/>
  <c r="G48" i="19"/>
  <c r="G48" i="32" s="1"/>
  <c r="G46" i="19"/>
  <c r="G46" i="32" s="1"/>
  <c r="G54" i="19"/>
  <c r="G54" i="32" s="1"/>
  <c r="G45" i="19"/>
  <c r="G45" i="32" s="1"/>
  <c r="G53" i="19"/>
  <c r="G44" i="19"/>
  <c r="G44" i="32" s="1"/>
  <c r="G52" i="19"/>
  <c r="G43" i="19"/>
  <c r="G43" i="32" s="1"/>
  <c r="G49" i="19"/>
  <c r="G49" i="32" s="1"/>
  <c r="G47" i="19"/>
  <c r="G47" i="32" s="1"/>
  <c r="G55" i="19"/>
  <c r="G55" i="32" s="1"/>
  <c r="G50" i="19"/>
  <c r="G50" i="32" s="1"/>
  <c r="BB31" i="30"/>
  <c r="BB17" i="30"/>
  <c r="BB13" i="30"/>
  <c r="BB28" i="30"/>
  <c r="BB34" i="30"/>
  <c r="BB6" i="30"/>
  <c r="BB12" i="30"/>
  <c r="BB16" i="30"/>
  <c r="BB25" i="30"/>
  <c r="BB9" i="30"/>
  <c r="BB7" i="30"/>
  <c r="AS9" i="19"/>
  <c r="AS40" i="19"/>
  <c r="AS20" i="19"/>
  <c r="AS18" i="19"/>
  <c r="AS17" i="19"/>
  <c r="AS19" i="19"/>
  <c r="AS49" i="19"/>
  <c r="AS37" i="19"/>
  <c r="AS31" i="19"/>
  <c r="AS47" i="19"/>
  <c r="AS27" i="19"/>
  <c r="AS25" i="19"/>
  <c r="AS54" i="19"/>
  <c r="AS46" i="19"/>
  <c r="AS26" i="19"/>
  <c r="AS24" i="19"/>
  <c r="AS53" i="19"/>
  <c r="AS45" i="19"/>
  <c r="AS21" i="19"/>
  <c r="AS39" i="19"/>
  <c r="AS22" i="19"/>
  <c r="AS52" i="19"/>
  <c r="AS44" i="19"/>
  <c r="AS36" i="19"/>
  <c r="AS59" i="19"/>
  <c r="AS51" i="19"/>
  <c r="AS43" i="19"/>
  <c r="AS33" i="19"/>
  <c r="AS55" i="19"/>
  <c r="AS41" i="19"/>
  <c r="AS58" i="19"/>
  <c r="AS50" i="19"/>
  <c r="AS38" i="19"/>
  <c r="AS32" i="19"/>
  <c r="AS48" i="19"/>
  <c r="AS29" i="19"/>
  <c r="AS42" i="19"/>
  <c r="AS30" i="19"/>
  <c r="BA29" i="19" l="1"/>
  <c r="AZ29" i="19"/>
  <c r="AW29" i="19"/>
  <c r="AX29" i="19"/>
  <c r="AY29" i="19"/>
  <c r="BA33" i="19"/>
  <c r="AZ33" i="19"/>
  <c r="AY33" i="19"/>
  <c r="AX33" i="19"/>
  <c r="AW33" i="19"/>
  <c r="BA47" i="19"/>
  <c r="AW47" i="19"/>
  <c r="AZ47" i="19"/>
  <c r="AY47" i="19"/>
  <c r="AX47" i="19"/>
  <c r="BA55" i="19"/>
  <c r="AZ55" i="19"/>
  <c r="AY55" i="19"/>
  <c r="AW55" i="19"/>
  <c r="AX55" i="19"/>
  <c r="AY54" i="19"/>
  <c r="AX54" i="19"/>
  <c r="AW54" i="19"/>
  <c r="BA54" i="19"/>
  <c r="AZ54" i="19"/>
  <c r="BA59" i="19"/>
  <c r="AZ59" i="19"/>
  <c r="AX59" i="19"/>
  <c r="AW59" i="19"/>
  <c r="AY59" i="19"/>
  <c r="AY22" i="19"/>
  <c r="BA22" i="19"/>
  <c r="AZ22" i="19"/>
  <c r="AX22" i="19"/>
  <c r="AW22" i="19"/>
  <c r="AZ49" i="19"/>
  <c r="AY49" i="19"/>
  <c r="AX49" i="19"/>
  <c r="BA49" i="19"/>
  <c r="AW49" i="19"/>
  <c r="AW9" i="19"/>
  <c r="AX9" i="19"/>
  <c r="BA9" i="19"/>
  <c r="AZ9" i="19"/>
  <c r="AY9" i="19"/>
  <c r="BA41" i="19"/>
  <c r="AY41" i="19"/>
  <c r="AZ41" i="19"/>
  <c r="AX41" i="19"/>
  <c r="AW41" i="19"/>
  <c r="AY40" i="19"/>
  <c r="AX40" i="19"/>
  <c r="AW40" i="19"/>
  <c r="BA40" i="19"/>
  <c r="AZ40" i="19"/>
  <c r="AZ36" i="19"/>
  <c r="AX36" i="19"/>
  <c r="AW36" i="19"/>
  <c r="BA36" i="19"/>
  <c r="AY36" i="19"/>
  <c r="BA26" i="19"/>
  <c r="AZ26" i="19"/>
  <c r="AY26" i="19"/>
  <c r="AX26" i="19"/>
  <c r="AW26" i="19"/>
  <c r="BA25" i="19"/>
  <c r="AX25" i="19"/>
  <c r="AW25" i="19"/>
  <c r="AZ25" i="19"/>
  <c r="AY25" i="19"/>
  <c r="BA21" i="19"/>
  <c r="AY21" i="19"/>
  <c r="AZ21" i="19"/>
  <c r="AX21" i="19"/>
  <c r="AW21" i="19"/>
  <c r="BA19" i="19"/>
  <c r="AZ19" i="19"/>
  <c r="AY19" i="19"/>
  <c r="AX19" i="19"/>
  <c r="AW19" i="19"/>
  <c r="BA17" i="19"/>
  <c r="AZ17" i="19"/>
  <c r="AY17" i="19"/>
  <c r="AX17" i="19"/>
  <c r="AW17" i="19"/>
  <c r="BA44" i="19"/>
  <c r="AZ44" i="19"/>
  <c r="AY44" i="19"/>
  <c r="AX44" i="19"/>
  <c r="AW44" i="19"/>
  <c r="AZ43" i="19"/>
  <c r="AY43" i="19"/>
  <c r="AX43" i="19"/>
  <c r="AW43" i="19"/>
  <c r="BA43" i="19"/>
  <c r="AZ42" i="19"/>
  <c r="AY42" i="19"/>
  <c r="AX42" i="19"/>
  <c r="AW42" i="19"/>
  <c r="BA42" i="19"/>
  <c r="BA39" i="19"/>
  <c r="AZ39" i="19"/>
  <c r="AY39" i="19"/>
  <c r="AX39" i="19"/>
  <c r="AW39" i="19"/>
  <c r="BA38" i="19"/>
  <c r="AZ38" i="19"/>
  <c r="AY38" i="19"/>
  <c r="AX38" i="19"/>
  <c r="AW38" i="19"/>
  <c r="AW37" i="19"/>
  <c r="BA37" i="19"/>
  <c r="AZ37" i="19"/>
  <c r="AY37" i="19"/>
  <c r="AX37" i="19"/>
  <c r="AW32" i="19"/>
  <c r="BA32" i="19"/>
  <c r="AZ32" i="19"/>
  <c r="AY32" i="19"/>
  <c r="AX32" i="19"/>
  <c r="BA31" i="19"/>
  <c r="AZ31" i="19"/>
  <c r="AY31" i="19"/>
  <c r="AX31" i="19"/>
  <c r="AW31" i="19"/>
  <c r="AZ30" i="19"/>
  <c r="AY30" i="19"/>
  <c r="AX30" i="19"/>
  <c r="AW30" i="19"/>
  <c r="BA30" i="19"/>
  <c r="BA27" i="19"/>
  <c r="AZ27" i="19"/>
  <c r="AY27" i="19"/>
  <c r="AX27" i="19"/>
  <c r="AW27" i="19"/>
  <c r="AY24" i="19"/>
  <c r="AX24" i="19"/>
  <c r="AW24" i="19"/>
  <c r="BA24" i="19"/>
  <c r="AZ24" i="19"/>
  <c r="AW20" i="19"/>
  <c r="AY20" i="19"/>
  <c r="AX20" i="19"/>
  <c r="BA20" i="19"/>
  <c r="AZ20" i="19"/>
  <c r="BA18" i="19"/>
  <c r="AW18" i="19"/>
  <c r="AZ18" i="19"/>
  <c r="AX18" i="19"/>
  <c r="AY18" i="19"/>
  <c r="BA58" i="19"/>
  <c r="AZ58" i="19"/>
  <c r="AY58" i="19"/>
  <c r="AX58" i="19"/>
  <c r="AW58" i="19"/>
  <c r="BA53" i="19"/>
  <c r="AZ53" i="19"/>
  <c r="AY53" i="19"/>
  <c r="AX53" i="19"/>
  <c r="AW53" i="19"/>
  <c r="AY52" i="19"/>
  <c r="AX52" i="19"/>
  <c r="AW52" i="19"/>
  <c r="BA52" i="19"/>
  <c r="AZ52" i="19"/>
  <c r="BA51" i="19"/>
  <c r="AZ51" i="19"/>
  <c r="AY51" i="19"/>
  <c r="AX51" i="19"/>
  <c r="AW51" i="19"/>
  <c r="BA50" i="19"/>
  <c r="AZ50" i="19"/>
  <c r="AY50" i="19"/>
  <c r="AX50" i="19"/>
  <c r="AW50" i="19"/>
  <c r="AZ48" i="19"/>
  <c r="AY48" i="19"/>
  <c r="AX48" i="19"/>
  <c r="AW48" i="19"/>
  <c r="BA48" i="19"/>
  <c r="AW46" i="19"/>
  <c r="BA46" i="19"/>
  <c r="AZ46" i="19"/>
  <c r="AY46" i="19"/>
  <c r="AX46" i="19"/>
  <c r="BA45" i="19"/>
  <c r="AZ45" i="19"/>
  <c r="AY45" i="19"/>
  <c r="AX45" i="19"/>
  <c r="AW45" i="19"/>
  <c r="Q6" i="19"/>
  <c r="Q11" i="19"/>
  <c r="Q57" i="19"/>
  <c r="Q9" i="19"/>
  <c r="Q8" i="19"/>
  <c r="Q7" i="19"/>
  <c r="Q10" i="19"/>
  <c r="Q59" i="19"/>
  <c r="BB13" i="19"/>
  <c r="Q47" i="19"/>
  <c r="Q44" i="19"/>
  <c r="Q46" i="19"/>
  <c r="Q55" i="19"/>
  <c r="Q52" i="19"/>
  <c r="Q54" i="19"/>
  <c r="Q49" i="19"/>
  <c r="Q53" i="19"/>
  <c r="Q48" i="19"/>
  <c r="Q50" i="19"/>
  <c r="Q43" i="19"/>
  <c r="Q45" i="19"/>
  <c r="Q56" i="19"/>
  <c r="BB12" i="19"/>
  <c r="BB14" i="19"/>
  <c r="BB16" i="19"/>
  <c r="BB66" i="19"/>
  <c r="BB15" i="19"/>
  <c r="AS8" i="19"/>
  <c r="AS6" i="19"/>
  <c r="AS57" i="19"/>
  <c r="AS7" i="19"/>
  <c r="AS56" i="19"/>
  <c r="AS11" i="19"/>
  <c r="AS10" i="19"/>
  <c r="BA56" i="19" l="1"/>
  <c r="AX56" i="19"/>
  <c r="AW56" i="19"/>
  <c r="AZ56" i="19"/>
  <c r="AY56" i="19"/>
  <c r="AZ11" i="19"/>
  <c r="AX11" i="19"/>
  <c r="AW11" i="19"/>
  <c r="BA11" i="19"/>
  <c r="AY11" i="19"/>
  <c r="BA10" i="19"/>
  <c r="AZ10" i="19"/>
  <c r="AY10" i="19"/>
  <c r="AX10" i="19"/>
  <c r="AW10" i="19"/>
  <c r="AZ8" i="19"/>
  <c r="AY8" i="19"/>
  <c r="AX8" i="19"/>
  <c r="AW8" i="19"/>
  <c r="BA8" i="19"/>
  <c r="AX6" i="19"/>
  <c r="BA6" i="19"/>
  <c r="AZ6" i="19"/>
  <c r="AY6" i="19"/>
  <c r="AW6" i="19"/>
  <c r="AX57" i="19"/>
  <c r="BA57" i="19"/>
  <c r="AZ57" i="19"/>
  <c r="AY57" i="19"/>
  <c r="AW57" i="19"/>
  <c r="AY7" i="19"/>
  <c r="AX7" i="19"/>
  <c r="AW7" i="19"/>
  <c r="BA7" i="19"/>
  <c r="AZ7" i="19"/>
  <c r="BB40" i="19"/>
  <c r="BB26" i="19"/>
  <c r="BB42" i="19"/>
  <c r="BB55" i="19"/>
  <c r="BB48" i="19"/>
  <c r="BB20" i="19"/>
  <c r="BB18" i="19"/>
  <c r="BB17" i="19"/>
  <c r="BB36" i="19"/>
  <c r="BB50" i="19"/>
  <c r="BB25" i="19"/>
  <c r="BB39" i="19"/>
  <c r="BB22" i="19"/>
  <c r="BB45" i="19"/>
  <c r="BB27" i="19"/>
  <c r="BB53" i="19"/>
  <c r="BB33" i="19"/>
  <c r="BB30" i="19"/>
  <c r="BB24" i="19"/>
  <c r="BB19" i="19"/>
  <c r="BB51" i="19"/>
  <c r="BB37" i="19"/>
  <c r="BB54" i="19"/>
  <c r="BB46" i="19"/>
  <c r="BB9" i="19"/>
  <c r="BB49" i="19"/>
  <c r="BB47" i="19"/>
  <c r="BB32" i="19"/>
  <c r="BB43" i="19"/>
  <c r="BB21" i="19"/>
  <c r="BB29" i="19"/>
  <c r="BB52" i="19"/>
  <c r="BB44" i="19"/>
  <c r="BB31" i="19"/>
  <c r="BB38" i="19"/>
  <c r="BB41" i="19"/>
  <c r="AS67" i="19"/>
  <c r="AS68" i="19"/>
  <c r="AW68" i="19" l="1"/>
  <c r="BA68" i="19"/>
  <c r="AZ68" i="19"/>
  <c r="AX68" i="19"/>
  <c r="AY68" i="19"/>
  <c r="AW67" i="19"/>
  <c r="BA67" i="19"/>
  <c r="AZ67" i="19"/>
  <c r="AX67" i="19"/>
  <c r="AY67" i="19"/>
  <c r="BB56" i="19"/>
  <c r="BB7" i="19"/>
  <c r="BB6" i="19"/>
  <c r="BB10" i="19"/>
  <c r="BB11" i="19"/>
  <c r="D104" i="19"/>
  <c r="AS104" i="19" s="1"/>
  <c r="BB8" i="19"/>
  <c r="AU105" i="34"/>
  <c r="AT105" i="34"/>
  <c r="AU105" i="16"/>
  <c r="AT105" i="16"/>
  <c r="AS51" i="5"/>
  <c r="AS53" i="5"/>
  <c r="AS54" i="5"/>
  <c r="AS55" i="5"/>
  <c r="AS56" i="5"/>
  <c r="BC55" i="5" l="1"/>
  <c r="AZ55" i="5"/>
  <c r="BC56" i="5"/>
  <c r="AZ56" i="5"/>
  <c r="BC54" i="5"/>
  <c r="AZ54" i="5"/>
  <c r="BC51" i="5"/>
  <c r="AZ51" i="5"/>
  <c r="BC53" i="5"/>
  <c r="AZ53" i="5"/>
  <c r="BB67" i="19"/>
  <c r="BB68" i="19"/>
  <c r="AY54" i="5"/>
  <c r="AX54" i="5"/>
  <c r="AW54" i="5"/>
  <c r="AY53" i="5"/>
  <c r="AX53" i="5"/>
  <c r="AW53" i="5"/>
  <c r="AY51" i="5"/>
  <c r="AX51" i="5"/>
  <c r="AW51" i="5"/>
  <c r="AY56" i="5"/>
  <c r="AX56" i="5"/>
  <c r="AW56" i="5"/>
  <c r="AW55" i="5"/>
  <c r="AY55" i="5"/>
  <c r="AX55" i="5"/>
  <c r="AS10" i="5"/>
  <c r="AS16" i="5"/>
  <c r="AS11" i="5"/>
  <c r="AS9" i="5"/>
  <c r="AS47" i="5"/>
  <c r="AS45" i="5"/>
  <c r="AS46" i="5"/>
  <c r="AS40" i="5"/>
  <c r="AS39" i="5"/>
  <c r="AS31" i="5"/>
  <c r="AS30" i="5"/>
  <c r="AS29" i="5"/>
  <c r="AS32" i="5"/>
  <c r="AS28" i="5"/>
  <c r="AS27" i="5"/>
  <c r="AS21" i="5"/>
  <c r="AS14" i="5"/>
  <c r="AS13" i="5"/>
  <c r="AS15" i="5"/>
  <c r="AS26" i="5"/>
  <c r="AS24" i="5"/>
  <c r="AS22" i="5"/>
  <c r="AS20" i="5"/>
  <c r="AS19" i="5"/>
  <c r="AS18" i="5"/>
  <c r="AS17" i="5"/>
  <c r="AS8" i="5"/>
  <c r="AS7" i="5"/>
  <c r="AS6" i="5"/>
  <c r="AS43" i="5"/>
  <c r="AS41" i="5"/>
  <c r="AS38" i="5"/>
  <c r="AS37" i="5"/>
  <c r="AS36" i="5"/>
  <c r="AS35" i="5"/>
  <c r="AS34" i="5"/>
  <c r="AS33" i="5"/>
  <c r="AS12" i="5"/>
  <c r="BC33" i="5" l="1"/>
  <c r="AZ33" i="5"/>
  <c r="BC36" i="5"/>
  <c r="AZ36" i="5"/>
  <c r="BC37" i="5"/>
  <c r="AZ37" i="5"/>
  <c r="BC38" i="5"/>
  <c r="AZ38" i="5"/>
  <c r="AZ40" i="5"/>
  <c r="BC40" i="5"/>
  <c r="BC32" i="5"/>
  <c r="AZ32" i="5"/>
  <c r="BC26" i="5"/>
  <c r="AZ26" i="5"/>
  <c r="BC35" i="5"/>
  <c r="AZ35" i="5"/>
  <c r="BC31" i="5"/>
  <c r="AZ31" i="5"/>
  <c r="BC41" i="5"/>
  <c r="AZ41" i="5"/>
  <c r="BC27" i="5"/>
  <c r="AZ27" i="5"/>
  <c r="AZ46" i="5"/>
  <c r="BC46" i="5"/>
  <c r="BC47" i="5"/>
  <c r="AZ47" i="5"/>
  <c r="AZ34" i="5"/>
  <c r="BC34" i="5"/>
  <c r="BC29" i="5"/>
  <c r="AZ29" i="5"/>
  <c r="AZ30" i="5"/>
  <c r="BC30" i="5"/>
  <c r="BC39" i="5"/>
  <c r="AZ39" i="5"/>
  <c r="BC43" i="5"/>
  <c r="AZ43" i="5"/>
  <c r="BC28" i="5"/>
  <c r="AZ28" i="5"/>
  <c r="BC45" i="5"/>
  <c r="AZ45" i="5"/>
  <c r="BC16" i="5"/>
  <c r="AZ16" i="5"/>
  <c r="BC15" i="5"/>
  <c r="AZ15" i="5"/>
  <c r="AZ22" i="5"/>
  <c r="BC22" i="5"/>
  <c r="AZ17" i="5"/>
  <c r="BC17" i="5"/>
  <c r="AZ13" i="5"/>
  <c r="BC13" i="5"/>
  <c r="AZ14" i="5"/>
  <c r="BC14" i="5"/>
  <c r="BC20" i="5"/>
  <c r="AZ20" i="5"/>
  <c r="AZ18" i="5"/>
  <c r="BC18" i="5"/>
  <c r="BC19" i="5"/>
  <c r="AZ19" i="5"/>
  <c r="AZ21" i="5"/>
  <c r="BC21" i="5"/>
  <c r="BC11" i="5"/>
  <c r="AZ11" i="5"/>
  <c r="AZ8" i="5"/>
  <c r="BC8" i="5"/>
  <c r="BC6" i="5"/>
  <c r="AZ6" i="5"/>
  <c r="BC10" i="5"/>
  <c r="AZ10" i="5"/>
  <c r="BC9" i="5"/>
  <c r="AZ9" i="5"/>
  <c r="BC7" i="5"/>
  <c r="AZ7" i="5"/>
  <c r="AZ24" i="5"/>
  <c r="BC24" i="5"/>
  <c r="AZ12" i="5"/>
  <c r="BC12" i="5"/>
  <c r="BB56" i="5"/>
  <c r="BB51" i="5"/>
  <c r="BB55" i="5"/>
  <c r="BB54" i="5"/>
  <c r="AY37" i="5"/>
  <c r="AX37" i="5"/>
  <c r="AW37" i="5"/>
  <c r="AX18" i="5"/>
  <c r="AW18" i="5"/>
  <c r="AY18" i="5"/>
  <c r="AY14" i="5"/>
  <c r="AX14" i="5"/>
  <c r="AW14" i="5"/>
  <c r="AW39" i="5"/>
  <c r="AY39" i="5"/>
  <c r="AX39" i="5"/>
  <c r="AY9" i="5"/>
  <c r="AX9" i="5"/>
  <c r="AW9" i="5"/>
  <c r="AY38" i="5"/>
  <c r="AX38" i="5"/>
  <c r="AW38" i="5"/>
  <c r="AY19" i="5"/>
  <c r="AX19" i="5"/>
  <c r="AW19" i="5"/>
  <c r="AY21" i="5"/>
  <c r="AX21" i="5"/>
  <c r="AW21" i="5"/>
  <c r="AY40" i="5"/>
  <c r="AX40" i="5"/>
  <c r="AW40" i="5"/>
  <c r="AY41" i="5"/>
  <c r="AX41" i="5"/>
  <c r="AW41" i="5"/>
  <c r="AX20" i="5"/>
  <c r="AW20" i="5"/>
  <c r="AY20" i="5"/>
  <c r="AY27" i="5"/>
  <c r="AX27" i="5"/>
  <c r="AW27" i="5"/>
  <c r="AY46" i="5"/>
  <c r="AX46" i="5"/>
  <c r="AW46" i="5"/>
  <c r="AY11" i="5"/>
  <c r="AX11" i="5"/>
  <c r="AW11" i="5"/>
  <c r="AX12" i="5"/>
  <c r="AW12" i="5"/>
  <c r="AY12" i="5"/>
  <c r="AY43" i="5"/>
  <c r="AX43" i="5"/>
  <c r="AW43" i="5"/>
  <c r="AY22" i="5"/>
  <c r="AX22" i="5"/>
  <c r="AW22" i="5"/>
  <c r="AX28" i="5"/>
  <c r="AW28" i="5"/>
  <c r="AY28" i="5"/>
  <c r="AY45" i="5"/>
  <c r="AX45" i="5"/>
  <c r="AW45" i="5"/>
  <c r="BB53" i="5"/>
  <c r="AY33" i="5"/>
  <c r="AX33" i="5"/>
  <c r="AW33" i="5"/>
  <c r="AY6" i="5"/>
  <c r="AX6" i="5"/>
  <c r="AW6" i="5"/>
  <c r="AY24" i="5"/>
  <c r="AX24" i="5"/>
  <c r="AW24" i="5"/>
  <c r="AY32" i="5"/>
  <c r="AX32" i="5"/>
  <c r="AW32" i="5"/>
  <c r="AW47" i="5"/>
  <c r="AY47" i="5"/>
  <c r="AX47" i="5"/>
  <c r="AY16" i="5"/>
  <c r="AX16" i="5"/>
  <c r="AW16" i="5"/>
  <c r="AY34" i="5"/>
  <c r="AX34" i="5"/>
  <c r="AW34" i="5"/>
  <c r="AW7" i="5"/>
  <c r="AY7" i="5"/>
  <c r="AX7" i="5"/>
  <c r="AY26" i="5"/>
  <c r="AX26" i="5"/>
  <c r="AW26" i="5"/>
  <c r="AY29" i="5"/>
  <c r="AX29" i="5"/>
  <c r="AW29" i="5"/>
  <c r="AY35" i="5"/>
  <c r="AW35" i="5"/>
  <c r="AX35" i="5"/>
  <c r="AY8" i="5"/>
  <c r="AX8" i="5"/>
  <c r="AW8" i="5"/>
  <c r="AW15" i="5"/>
  <c r="AY15" i="5"/>
  <c r="AX15" i="5"/>
  <c r="AY30" i="5"/>
  <c r="AX30" i="5"/>
  <c r="AW30" i="5"/>
  <c r="AW10" i="5"/>
  <c r="AY10" i="5"/>
  <c r="AX10" i="5"/>
  <c r="AX36" i="5"/>
  <c r="AW36" i="5"/>
  <c r="AY36" i="5"/>
  <c r="AY17" i="5"/>
  <c r="AX17" i="5"/>
  <c r="AW17" i="5"/>
  <c r="AY13" i="5"/>
  <c r="AX13" i="5"/>
  <c r="AW13" i="5"/>
  <c r="AW31" i="5"/>
  <c r="AX31" i="5"/>
  <c r="AY31" i="5"/>
  <c r="A105" i="1"/>
  <c r="AS6" i="2"/>
  <c r="AS7" i="2"/>
  <c r="AS8" i="2"/>
  <c r="AS14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61" i="2"/>
  <c r="AS62" i="2"/>
  <c r="AS63" i="2"/>
  <c r="AS64" i="2"/>
  <c r="AS66" i="2"/>
  <c r="AS67" i="2"/>
  <c r="AS68" i="2"/>
  <c r="AS69" i="2"/>
  <c r="AS70" i="2"/>
  <c r="AS71" i="2"/>
  <c r="AW23" i="2" l="1"/>
  <c r="AX23" i="2"/>
  <c r="AY23" i="2"/>
  <c r="AW22" i="2"/>
  <c r="AX22" i="2"/>
  <c r="AY22" i="2"/>
  <c r="AW70" i="2"/>
  <c r="AX70" i="2"/>
  <c r="AY70" i="2"/>
  <c r="AW61" i="2"/>
  <c r="AX61" i="2"/>
  <c r="AY61" i="2"/>
  <c r="AW29" i="2"/>
  <c r="AX29" i="2"/>
  <c r="AY29" i="2"/>
  <c r="AX21" i="2"/>
  <c r="AY21" i="2"/>
  <c r="AW21" i="2"/>
  <c r="BB21" i="2" s="1"/>
  <c r="AW7" i="2"/>
  <c r="AX7" i="2"/>
  <c r="AY7" i="2"/>
  <c r="AW31" i="2"/>
  <c r="AX31" i="2"/>
  <c r="AY31" i="2"/>
  <c r="AW62" i="2"/>
  <c r="AX62" i="2"/>
  <c r="AY62" i="2"/>
  <c r="AW8" i="2"/>
  <c r="AX8" i="2"/>
  <c r="AY8" i="2"/>
  <c r="AW28" i="2"/>
  <c r="AX28" i="2"/>
  <c r="AY28" i="2"/>
  <c r="AX68" i="2"/>
  <c r="AW68" i="2"/>
  <c r="AY68" i="2"/>
  <c r="AX35" i="2"/>
  <c r="AW35" i="2"/>
  <c r="AY35" i="2"/>
  <c r="AY27" i="2"/>
  <c r="AW27" i="2"/>
  <c r="AX27" i="2"/>
  <c r="AY19" i="2"/>
  <c r="AW19" i="2"/>
  <c r="AX19" i="2"/>
  <c r="AY30" i="2"/>
  <c r="AW30" i="2"/>
  <c r="AX30" i="2"/>
  <c r="AW6" i="2"/>
  <c r="AX6" i="2"/>
  <c r="AY6" i="2"/>
  <c r="AX67" i="2"/>
  <c r="AW67" i="2"/>
  <c r="BB67" i="2" s="1"/>
  <c r="AY67" i="2"/>
  <c r="AX34" i="2"/>
  <c r="AY34" i="2"/>
  <c r="AW34" i="2"/>
  <c r="BB34" i="2" s="1"/>
  <c r="AW26" i="2"/>
  <c r="BB26" i="2" s="1"/>
  <c r="AX26" i="2"/>
  <c r="AY26" i="2"/>
  <c r="AX18" i="2"/>
  <c r="AY18" i="2"/>
  <c r="AW18" i="2"/>
  <c r="BB18" i="2" s="1"/>
  <c r="AY14" i="2"/>
  <c r="AW14" i="2"/>
  <c r="AX14" i="2"/>
  <c r="AX69" i="2"/>
  <c r="AW69" i="2"/>
  <c r="AY69" i="2"/>
  <c r="AY20" i="2"/>
  <c r="AW20" i="2"/>
  <c r="AX20" i="2"/>
  <c r="AX66" i="2"/>
  <c r="AW66" i="2"/>
  <c r="BB66" i="2" s="1"/>
  <c r="AY66" i="2"/>
  <c r="AW33" i="2"/>
  <c r="AX33" i="2"/>
  <c r="AY33" i="2"/>
  <c r="AX25" i="2"/>
  <c r="AY25" i="2"/>
  <c r="AW25" i="2"/>
  <c r="BB25" i="2" s="1"/>
  <c r="AW17" i="2"/>
  <c r="BB17" i="2" s="1"/>
  <c r="AX17" i="2"/>
  <c r="AY17" i="2"/>
  <c r="AW63" i="2"/>
  <c r="AX63" i="2"/>
  <c r="AY63" i="2"/>
  <c r="AW71" i="2"/>
  <c r="AY71" i="2"/>
  <c r="AX71" i="2"/>
  <c r="AY36" i="2"/>
  <c r="AX36" i="2"/>
  <c r="AW36" i="2"/>
  <c r="BB36" i="2" s="1"/>
  <c r="AW64" i="2"/>
  <c r="AY64" i="2"/>
  <c r="AX64" i="2"/>
  <c r="AW32" i="2"/>
  <c r="AX32" i="2"/>
  <c r="AY32" i="2"/>
  <c r="AW24" i="2"/>
  <c r="AX24" i="2"/>
  <c r="AY24" i="2"/>
  <c r="AW16" i="2"/>
  <c r="AX16" i="2"/>
  <c r="AY16" i="2"/>
  <c r="BB30" i="5"/>
  <c r="BB16" i="5"/>
  <c r="BB39" i="5"/>
  <c r="BB35" i="5"/>
  <c r="BB24" i="5"/>
  <c r="BB22" i="5"/>
  <c r="BB40" i="5"/>
  <c r="BB34" i="5"/>
  <c r="BB46" i="5"/>
  <c r="BB8" i="5"/>
  <c r="BB32" i="5"/>
  <c r="BB26" i="5"/>
  <c r="BB6" i="5"/>
  <c r="BB45" i="5"/>
  <c r="BB20" i="5"/>
  <c r="BB13" i="5"/>
  <c r="BB29" i="5"/>
  <c r="BB43" i="5"/>
  <c r="BB21" i="5"/>
  <c r="BB9" i="5"/>
  <c r="BB10" i="5"/>
  <c r="BB28" i="5"/>
  <c r="BB41" i="5"/>
  <c r="BB18" i="5"/>
  <c r="BB17" i="5"/>
  <c r="BB33" i="5"/>
  <c r="BB12" i="5"/>
  <c r="BB19" i="5"/>
  <c r="BB27" i="5"/>
  <c r="BB31" i="5"/>
  <c r="BB7" i="5"/>
  <c r="BB38" i="5"/>
  <c r="BB37" i="5"/>
  <c r="BB36" i="5"/>
  <c r="BB15" i="5"/>
  <c r="BB47" i="5"/>
  <c r="BB11" i="5"/>
  <c r="BB14" i="5"/>
  <c r="AS15" i="2"/>
  <c r="AS94" i="1"/>
  <c r="AS86" i="1"/>
  <c r="AS99" i="1"/>
  <c r="AS91" i="1"/>
  <c r="AS98" i="1"/>
  <c r="AS97" i="1"/>
  <c r="AS89" i="1"/>
  <c r="AS93" i="1"/>
  <c r="AS90" i="1"/>
  <c r="AS96" i="1"/>
  <c r="AS88" i="1"/>
  <c r="AS100" i="1"/>
  <c r="AS92" i="1"/>
  <c r="AS95" i="1"/>
  <c r="AS87" i="1"/>
  <c r="BB61" i="2" l="1"/>
  <c r="BB16" i="2"/>
  <c r="BB30" i="2"/>
  <c r="BB28" i="2"/>
  <c r="BB70" i="2"/>
  <c r="BB64" i="2"/>
  <c r="BB35" i="2"/>
  <c r="BB31" i="2"/>
  <c r="BB32" i="2"/>
  <c r="BB14" i="2"/>
  <c r="BB27" i="2"/>
  <c r="BB71" i="2"/>
  <c r="BB24" i="2"/>
  <c r="BB33" i="2"/>
  <c r="BB69" i="2"/>
  <c r="BB19" i="2"/>
  <c r="BB8" i="2"/>
  <c r="BB22" i="2"/>
  <c r="AW15" i="2"/>
  <c r="BB15" i="2" s="1"/>
  <c r="AY15" i="2"/>
  <c r="AX15" i="2"/>
  <c r="BB6" i="2"/>
  <c r="BB62" i="2"/>
  <c r="BB23" i="2"/>
  <c r="BB20" i="2"/>
  <c r="BB63" i="2"/>
  <c r="BB29" i="2"/>
  <c r="BB68" i="2"/>
  <c r="BB7" i="2"/>
  <c r="AW93" i="1"/>
  <c r="AY93" i="1"/>
  <c r="AX93" i="1"/>
  <c r="AU105" i="40"/>
  <c r="AT105" i="40"/>
  <c r="BB93" i="1" l="1"/>
  <c r="AO105" i="14"/>
  <c r="A1" i="4" l="1"/>
  <c r="A5" i="33" l="1"/>
  <c r="AO105" i="35" l="1"/>
  <c r="AT5" i="2"/>
  <c r="A5" i="30" l="1"/>
  <c r="A5" i="29"/>
  <c r="A5" i="37"/>
  <c r="A5" i="27"/>
  <c r="A5" i="34"/>
  <c r="A5" i="25"/>
  <c r="A5" i="24"/>
  <c r="A5" i="23"/>
  <c r="A5" i="22"/>
  <c r="A5" i="21"/>
  <c r="A5" i="20"/>
  <c r="A5" i="19"/>
  <c r="A5" i="18"/>
  <c r="A5" i="17"/>
  <c r="A5" i="16"/>
  <c r="A5" i="15"/>
  <c r="A5" i="14"/>
  <c r="A5" i="36"/>
  <c r="A5" i="12"/>
  <c r="A5" i="35"/>
  <c r="A5" i="10"/>
  <c r="A5" i="9"/>
  <c r="A5" i="7"/>
  <c r="A5" i="6"/>
  <c r="A5" i="5"/>
  <c r="A1" i="1" l="1"/>
  <c r="A1" i="30" l="1"/>
  <c r="A1" i="29"/>
  <c r="A1" i="37"/>
  <c r="A1" i="27"/>
  <c r="A1" i="34"/>
  <c r="A1" i="25"/>
  <c r="A1" i="24"/>
  <c r="A1" i="23"/>
  <c r="A1" i="22"/>
  <c r="A1" i="21"/>
  <c r="A1" i="20"/>
  <c r="A1" i="19"/>
  <c r="A1" i="18"/>
  <c r="A1" i="17"/>
  <c r="A1" i="16"/>
  <c r="A1" i="15"/>
  <c r="A1" i="14"/>
  <c r="A1" i="12"/>
  <c r="A1" i="35"/>
  <c r="A1" i="10"/>
  <c r="A1" i="9"/>
  <c r="A1" i="8"/>
  <c r="A1" i="7"/>
  <c r="A1" i="6"/>
  <c r="A1" i="5"/>
  <c r="A5" i="4" l="1"/>
  <c r="A5" i="2"/>
  <c r="A1" i="2"/>
  <c r="A5" i="1" l="1"/>
  <c r="AL105" i="38" l="1"/>
  <c r="AJ105" i="38"/>
  <c r="AG105" i="38"/>
  <c r="AF105" i="38"/>
  <c r="AC105" i="38"/>
  <c r="AB105" i="38"/>
  <c r="AA105" i="38"/>
  <c r="Z105" i="38"/>
  <c r="Y105" i="38"/>
  <c r="X105" i="38"/>
  <c r="V105" i="38"/>
  <c r="U105" i="38"/>
  <c r="T105" i="38"/>
  <c r="S105" i="38"/>
  <c r="R105" i="38"/>
  <c r="P105" i="38"/>
  <c r="O105" i="38"/>
  <c r="N105" i="38"/>
  <c r="M105" i="38"/>
  <c r="AH104" i="38"/>
  <c r="AI104" i="38" s="1"/>
  <c r="AH95" i="38"/>
  <c r="AI95" i="38" s="1"/>
  <c r="AH94" i="38"/>
  <c r="AI94" i="38" s="1"/>
  <c r="AH93" i="38"/>
  <c r="AI93" i="38" s="1"/>
  <c r="AH92" i="38"/>
  <c r="AI92" i="38" s="1"/>
  <c r="AH91" i="38"/>
  <c r="AI91" i="38" s="1"/>
  <c r="AH90" i="38"/>
  <c r="AI90" i="38" s="1"/>
  <c r="AM89" i="38"/>
  <c r="AH89" i="38"/>
  <c r="AI89" i="38" s="1"/>
  <c r="W89" i="38"/>
  <c r="Q89" i="38"/>
  <c r="I89" i="38"/>
  <c r="AM88" i="38"/>
  <c r="AH88" i="38"/>
  <c r="AI88" i="38" s="1"/>
  <c r="AN88" i="38" s="1"/>
  <c r="W88" i="38"/>
  <c r="Q88" i="38"/>
  <c r="I88" i="38"/>
  <c r="AM87" i="38"/>
  <c r="AH87" i="38"/>
  <c r="AI87" i="38" s="1"/>
  <c r="W87" i="38"/>
  <c r="Q87" i="38"/>
  <c r="I87" i="38"/>
  <c r="AM86" i="38"/>
  <c r="AH86" i="38"/>
  <c r="AI86" i="38" s="1"/>
  <c r="W86" i="38"/>
  <c r="Q86" i="38"/>
  <c r="I86" i="38"/>
  <c r="AM85" i="38"/>
  <c r="AH85" i="38"/>
  <c r="AI85" i="38" s="1"/>
  <c r="W85" i="38"/>
  <c r="I85" i="38"/>
  <c r="AM81" i="38"/>
  <c r="AH81" i="38"/>
  <c r="AI81" i="38" s="1"/>
  <c r="W81" i="38"/>
  <c r="I81" i="38"/>
  <c r="AH80" i="38"/>
  <c r="W80" i="38"/>
  <c r="I80" i="38"/>
  <c r="AM75" i="38"/>
  <c r="AH75" i="38"/>
  <c r="AI75" i="38" s="1"/>
  <c r="AE75" i="38"/>
  <c r="AD75" i="38"/>
  <c r="W75" i="38"/>
  <c r="Q75" i="38"/>
  <c r="I75" i="38"/>
  <c r="AM74" i="38"/>
  <c r="AH74" i="38"/>
  <c r="AI74" i="38" s="1"/>
  <c r="AE74" i="38"/>
  <c r="AD74" i="38"/>
  <c r="W74" i="38"/>
  <c r="Q74" i="38"/>
  <c r="I74" i="38"/>
  <c r="AM73" i="38"/>
  <c r="AH73" i="38"/>
  <c r="AI73" i="38" s="1"/>
  <c r="AE73" i="38"/>
  <c r="AD73" i="38"/>
  <c r="W73" i="38"/>
  <c r="Q73" i="38"/>
  <c r="I73" i="38"/>
  <c r="AH70" i="38"/>
  <c r="AI70" i="38" s="1"/>
  <c r="AE70" i="38"/>
  <c r="AD70" i="38"/>
  <c r="W70" i="38"/>
  <c r="Q70" i="38"/>
  <c r="I70" i="38"/>
  <c r="AH69" i="38"/>
  <c r="AI69" i="38" s="1"/>
  <c r="AE69" i="38"/>
  <c r="AD69" i="38"/>
  <c r="W69" i="38"/>
  <c r="Q69" i="38"/>
  <c r="I69" i="38"/>
  <c r="AH68" i="38"/>
  <c r="AI68" i="38" s="1"/>
  <c r="AE68" i="38"/>
  <c r="AD68" i="38"/>
  <c r="W68" i="38"/>
  <c r="Q68" i="38"/>
  <c r="I68" i="38"/>
  <c r="AH67" i="38"/>
  <c r="AI67" i="38" s="1"/>
  <c r="AE67" i="38"/>
  <c r="AD67" i="38"/>
  <c r="W67" i="38"/>
  <c r="Q67" i="38"/>
  <c r="I67" i="38"/>
  <c r="AM46" i="38"/>
  <c r="AH46" i="38"/>
  <c r="AI46" i="38" s="1"/>
  <c r="AE46" i="38"/>
  <c r="AD46" i="38"/>
  <c r="W46" i="38"/>
  <c r="Q46" i="38"/>
  <c r="L46" i="38"/>
  <c r="I46" i="38"/>
  <c r="AH45" i="38"/>
  <c r="AE45" i="38"/>
  <c r="AD45" i="38"/>
  <c r="W45" i="38"/>
  <c r="Q45" i="38"/>
  <c r="L45" i="38"/>
  <c r="I45" i="38"/>
  <c r="AM44" i="38"/>
  <c r="AH44" i="38"/>
  <c r="AI44" i="38" s="1"/>
  <c r="AE44" i="38"/>
  <c r="AD44" i="38"/>
  <c r="W44" i="38"/>
  <c r="Q44" i="38"/>
  <c r="L44" i="38"/>
  <c r="I44" i="38"/>
  <c r="AM43" i="38"/>
  <c r="AH43" i="38"/>
  <c r="AI43" i="38" s="1"/>
  <c r="AE43" i="38"/>
  <c r="AD43" i="38"/>
  <c r="W43" i="38"/>
  <c r="Q43" i="38"/>
  <c r="L43" i="38"/>
  <c r="I43" i="38"/>
  <c r="AM42" i="38"/>
  <c r="AH42" i="38"/>
  <c r="AI42" i="38" s="1"/>
  <c r="AE42" i="38"/>
  <c r="AD42" i="38"/>
  <c r="W42" i="38"/>
  <c r="Q42" i="38"/>
  <c r="L42" i="38"/>
  <c r="I42" i="38"/>
  <c r="AM41" i="38"/>
  <c r="AH41" i="38"/>
  <c r="AI41" i="38" s="1"/>
  <c r="AE41" i="38"/>
  <c r="AD41" i="38"/>
  <c r="W41" i="38"/>
  <c r="Q41" i="38"/>
  <c r="L41" i="38"/>
  <c r="I41" i="38"/>
  <c r="AM40" i="38"/>
  <c r="AH40" i="38"/>
  <c r="AI40" i="38" s="1"/>
  <c r="AE40" i="38"/>
  <c r="AD40" i="38"/>
  <c r="W40" i="38"/>
  <c r="Q40" i="38"/>
  <c r="L40" i="38"/>
  <c r="I40" i="38"/>
  <c r="AM39" i="38"/>
  <c r="AH39" i="38"/>
  <c r="AI39" i="38" s="1"/>
  <c r="AE39" i="38"/>
  <c r="AD39" i="38"/>
  <c r="W39" i="38"/>
  <c r="Q39" i="38"/>
  <c r="L39" i="38"/>
  <c r="I39" i="38"/>
  <c r="AM38" i="38"/>
  <c r="AH38" i="38"/>
  <c r="AI38" i="38" s="1"/>
  <c r="AE38" i="38"/>
  <c r="AD38" i="38"/>
  <c r="W38" i="38"/>
  <c r="Q38" i="38"/>
  <c r="L38" i="38"/>
  <c r="I38" i="38"/>
  <c r="AM37" i="38"/>
  <c r="AH37" i="38"/>
  <c r="AI37" i="38" s="1"/>
  <c r="AE37" i="38"/>
  <c r="AD37" i="38"/>
  <c r="W37" i="38"/>
  <c r="Q37" i="38"/>
  <c r="L37" i="38"/>
  <c r="I37" i="38"/>
  <c r="AM36" i="38"/>
  <c r="AH36" i="38"/>
  <c r="AI36" i="38" s="1"/>
  <c r="AE36" i="38"/>
  <c r="AD36" i="38"/>
  <c r="W36" i="38"/>
  <c r="Q36" i="38"/>
  <c r="L36" i="38"/>
  <c r="I36" i="38"/>
  <c r="AM35" i="38"/>
  <c r="AH35" i="38"/>
  <c r="AI35" i="38" s="1"/>
  <c r="AE35" i="38"/>
  <c r="AD35" i="38"/>
  <c r="W35" i="38"/>
  <c r="Q35" i="38"/>
  <c r="L35" i="38"/>
  <c r="I35" i="38"/>
  <c r="AM34" i="38"/>
  <c r="AH34" i="38"/>
  <c r="AI34" i="38" s="1"/>
  <c r="AE34" i="38"/>
  <c r="AD34" i="38"/>
  <c r="W34" i="38"/>
  <c r="Q34" i="38"/>
  <c r="L34" i="38"/>
  <c r="I34" i="38"/>
  <c r="AM33" i="38"/>
  <c r="AH33" i="38"/>
  <c r="AI33" i="38" s="1"/>
  <c r="AE33" i="38"/>
  <c r="AD33" i="38"/>
  <c r="W33" i="38"/>
  <c r="Q33" i="38"/>
  <c r="L33" i="38"/>
  <c r="I33" i="38"/>
  <c r="AM32" i="38"/>
  <c r="AH32" i="38"/>
  <c r="AI32" i="38" s="1"/>
  <c r="AE32" i="38"/>
  <c r="AD32" i="38"/>
  <c r="W32" i="38"/>
  <c r="Q32" i="38"/>
  <c r="L32" i="38"/>
  <c r="I32" i="38"/>
  <c r="AM31" i="38"/>
  <c r="AH31" i="38"/>
  <c r="AI31" i="38" s="1"/>
  <c r="AE31" i="38"/>
  <c r="AD31" i="38"/>
  <c r="W31" i="38"/>
  <c r="Q31" i="38"/>
  <c r="L31" i="38"/>
  <c r="I31" i="38"/>
  <c r="AM30" i="38"/>
  <c r="AH30" i="38"/>
  <c r="AE30" i="38"/>
  <c r="AD30" i="38"/>
  <c r="W30" i="38"/>
  <c r="Q30" i="38"/>
  <c r="L30" i="38"/>
  <c r="I30" i="38"/>
  <c r="AK30" i="38" s="1"/>
  <c r="AM29" i="38"/>
  <c r="AH29" i="38"/>
  <c r="AI29" i="38" s="1"/>
  <c r="AE29" i="38"/>
  <c r="AD29" i="38"/>
  <c r="W29" i="38"/>
  <c r="Q29" i="38"/>
  <c r="L29" i="38"/>
  <c r="I29" i="38"/>
  <c r="AM28" i="38"/>
  <c r="AH28" i="38"/>
  <c r="AI28" i="38" s="1"/>
  <c r="AE28" i="38"/>
  <c r="AD28" i="38"/>
  <c r="W28" i="38"/>
  <c r="Q28" i="38"/>
  <c r="L28" i="38"/>
  <c r="I28" i="38"/>
  <c r="AM27" i="38"/>
  <c r="AH27" i="38"/>
  <c r="AI27" i="38" s="1"/>
  <c r="AE27" i="38"/>
  <c r="AD27" i="38"/>
  <c r="W27" i="38"/>
  <c r="Q27" i="38"/>
  <c r="L27" i="38"/>
  <c r="I27" i="38"/>
  <c r="AM26" i="38"/>
  <c r="AH26" i="38"/>
  <c r="AI26" i="38" s="1"/>
  <c r="AE26" i="38"/>
  <c r="AD26" i="38"/>
  <c r="W26" i="38"/>
  <c r="Q26" i="38"/>
  <c r="L26" i="38"/>
  <c r="I26" i="38"/>
  <c r="AM25" i="38"/>
  <c r="AH25" i="38"/>
  <c r="AI25" i="38" s="1"/>
  <c r="AE25" i="38"/>
  <c r="AD25" i="38"/>
  <c r="W25" i="38"/>
  <c r="Q25" i="38"/>
  <c r="L25" i="38"/>
  <c r="I25" i="38"/>
  <c r="AM24" i="38"/>
  <c r="AH24" i="38"/>
  <c r="AI24" i="38" s="1"/>
  <c r="AE24" i="38"/>
  <c r="AD24" i="38"/>
  <c r="W24" i="38"/>
  <c r="Q24" i="38"/>
  <c r="L24" i="38"/>
  <c r="I24" i="38"/>
  <c r="AM23" i="38"/>
  <c r="AH23" i="38"/>
  <c r="AI23" i="38" s="1"/>
  <c r="AE23" i="38"/>
  <c r="AD23" i="38"/>
  <c r="W23" i="38"/>
  <c r="Q23" i="38"/>
  <c r="L23" i="38"/>
  <c r="I23" i="38"/>
  <c r="AM22" i="38"/>
  <c r="AH22" i="38"/>
  <c r="AI22" i="38" s="1"/>
  <c r="AE22" i="38"/>
  <c r="AD22" i="38"/>
  <c r="W22" i="38"/>
  <c r="Q22" i="38"/>
  <c r="L22" i="38"/>
  <c r="I22" i="38"/>
  <c r="AM21" i="38"/>
  <c r="AH21" i="38"/>
  <c r="AI21" i="38" s="1"/>
  <c r="AE21" i="38"/>
  <c r="AD21" i="38"/>
  <c r="W21" i="38"/>
  <c r="Q21" i="38"/>
  <c r="L21" i="38"/>
  <c r="I21" i="38"/>
  <c r="AM20" i="38"/>
  <c r="AH20" i="38"/>
  <c r="AE20" i="38"/>
  <c r="AD20" i="38"/>
  <c r="W20" i="38"/>
  <c r="Q20" i="38"/>
  <c r="L20" i="38"/>
  <c r="I20" i="38"/>
  <c r="AM19" i="38"/>
  <c r="AH19" i="38"/>
  <c r="AI19" i="38" s="1"/>
  <c r="AE19" i="38"/>
  <c r="AD19" i="38"/>
  <c r="W19" i="38"/>
  <c r="Q19" i="38"/>
  <c r="L19" i="38"/>
  <c r="I19" i="38"/>
  <c r="AH9" i="38"/>
  <c r="AE9" i="38"/>
  <c r="AD9" i="38"/>
  <c r="W9" i="38"/>
  <c r="I9" i="38"/>
  <c r="AM8" i="38"/>
  <c r="AH8" i="38"/>
  <c r="AI8" i="38" s="1"/>
  <c r="AE8" i="38"/>
  <c r="AD8" i="38"/>
  <c r="W8" i="38"/>
  <c r="Q8" i="38"/>
  <c r="I8" i="38"/>
  <c r="AM7" i="38"/>
  <c r="AH7" i="38"/>
  <c r="AI7" i="38" s="1"/>
  <c r="AE7" i="38"/>
  <c r="AD7" i="38"/>
  <c r="W7" i="38"/>
  <c r="Q7" i="38"/>
  <c r="I7" i="38"/>
  <c r="AM6" i="38"/>
  <c r="AH6" i="38"/>
  <c r="AI6" i="38" s="1"/>
  <c r="AE6" i="38"/>
  <c r="AD6" i="38"/>
  <c r="W6" i="38"/>
  <c r="Q6" i="38"/>
  <c r="I6" i="38"/>
  <c r="AM5" i="38"/>
  <c r="AH5" i="38"/>
  <c r="AI5" i="38" s="1"/>
  <c r="AE5" i="38"/>
  <c r="AD5" i="38"/>
  <c r="W5" i="38"/>
  <c r="Q5" i="38"/>
  <c r="I5" i="38"/>
  <c r="AS57" i="5" l="1"/>
  <c r="AS49" i="5"/>
  <c r="AS48" i="5"/>
  <c r="AK68" i="38"/>
  <c r="W105" i="38"/>
  <c r="AK74" i="38"/>
  <c r="AK6" i="38"/>
  <c r="AK7" i="38"/>
  <c r="AK19" i="38"/>
  <c r="AK21" i="38"/>
  <c r="AK22" i="38"/>
  <c r="AE105" i="38"/>
  <c r="AK67" i="38"/>
  <c r="AD105" i="38"/>
  <c r="I105" i="38"/>
  <c r="AK37" i="38"/>
  <c r="AK38" i="38"/>
  <c r="AK39" i="38"/>
  <c r="AK46" i="38"/>
  <c r="AK85" i="38"/>
  <c r="AK8" i="38"/>
  <c r="L105" i="38"/>
  <c r="AK40" i="38"/>
  <c r="AK41" i="38"/>
  <c r="AK42" i="38"/>
  <c r="AK43" i="38"/>
  <c r="AK44" i="38"/>
  <c r="AK32" i="38"/>
  <c r="AK33" i="38"/>
  <c r="AK34" i="38"/>
  <c r="AK35" i="38"/>
  <c r="AK36" i="38"/>
  <c r="AK73" i="38"/>
  <c r="Q105" i="38"/>
  <c r="AK70" i="38"/>
  <c r="AM105" i="38"/>
  <c r="AK69" i="38"/>
  <c r="AH105" i="38"/>
  <c r="AK23" i="38"/>
  <c r="AK24" i="38"/>
  <c r="AK25" i="38"/>
  <c r="AK26" i="38"/>
  <c r="AK27" i="38"/>
  <c r="AK28" i="38"/>
  <c r="AK29" i="38"/>
  <c r="AK81" i="38"/>
  <c r="AK31" i="38"/>
  <c r="AK75" i="38"/>
  <c r="AK5" i="38"/>
  <c r="AK105" i="38" s="1"/>
  <c r="AK89" i="38"/>
  <c r="AN89" i="38"/>
  <c r="AI20" i="38"/>
  <c r="AK20" i="38" s="1"/>
  <c r="BC57" i="5" l="1"/>
  <c r="AZ57" i="5"/>
  <c r="AZ48" i="5"/>
  <c r="BC48" i="5"/>
  <c r="BC49" i="5"/>
  <c r="AZ49" i="5"/>
  <c r="AW48" i="5"/>
  <c r="AY48" i="5"/>
  <c r="AX48" i="5"/>
  <c r="AY49" i="5"/>
  <c r="AX49" i="5"/>
  <c r="AW49" i="5"/>
  <c r="AI105" i="38"/>
  <c r="B5" i="8"/>
  <c r="D5" i="8" s="1"/>
  <c r="G5" i="8" s="1"/>
  <c r="D105" i="8" l="1"/>
  <c r="Q5" i="8"/>
  <c r="BB49" i="5"/>
  <c r="BB48" i="5"/>
  <c r="AO105" i="36"/>
  <c r="AO105" i="22" l="1"/>
  <c r="AO105" i="33" l="1"/>
  <c r="AN5" i="33"/>
  <c r="AP5" i="33" s="1"/>
  <c r="AQ5" i="33" s="1"/>
  <c r="AQ105" i="33" s="1"/>
  <c r="B5" i="33"/>
  <c r="D5" i="33" s="1"/>
  <c r="AN5" i="30"/>
  <c r="B5" i="30"/>
  <c r="D5" i="30" s="1"/>
  <c r="G5" i="30" s="1"/>
  <c r="AR105" i="29"/>
  <c r="AN5" i="29"/>
  <c r="AP5" i="29" s="1"/>
  <c r="AQ5" i="29" s="1"/>
  <c r="AQ105" i="29" s="1"/>
  <c r="B5" i="29"/>
  <c r="D5" i="29" s="1"/>
  <c r="G5" i="29" s="1"/>
  <c r="AN5" i="37"/>
  <c r="B5" i="37"/>
  <c r="D5" i="37" s="1"/>
  <c r="AN5" i="27"/>
  <c r="AP5" i="27" s="1"/>
  <c r="B5" i="27"/>
  <c r="D5" i="27" s="1"/>
  <c r="AN5" i="34"/>
  <c r="AN105" i="34" s="1"/>
  <c r="B5" i="34"/>
  <c r="D5" i="34" s="1"/>
  <c r="AN5" i="25"/>
  <c r="AP5" i="25" s="1"/>
  <c r="AQ5" i="25" s="1"/>
  <c r="AQ105" i="25" s="1"/>
  <c r="B5" i="25"/>
  <c r="D5" i="25" s="1"/>
  <c r="G5" i="25" s="1"/>
  <c r="AN5" i="24"/>
  <c r="B5" i="24"/>
  <c r="D5" i="24" s="1"/>
  <c r="AN5" i="23"/>
  <c r="AP5" i="23" s="1"/>
  <c r="AP105" i="23" s="1"/>
  <c r="B5" i="23"/>
  <c r="D5" i="23" s="1"/>
  <c r="G5" i="23" s="1"/>
  <c r="AR105" i="22"/>
  <c r="AN5" i="22"/>
  <c r="AP5" i="22" s="1"/>
  <c r="B5" i="22"/>
  <c r="D5" i="22" s="1"/>
  <c r="AN5" i="21"/>
  <c r="AN105" i="21" s="1"/>
  <c r="B5" i="21"/>
  <c r="D5" i="21" s="1"/>
  <c r="G5" i="21" s="1"/>
  <c r="AN105" i="20"/>
  <c r="B5" i="20"/>
  <c r="D5" i="20" s="1"/>
  <c r="G5" i="20" s="1"/>
  <c r="AR105" i="19"/>
  <c r="AN5" i="19"/>
  <c r="B5" i="19"/>
  <c r="D5" i="19" s="1"/>
  <c r="G5" i="19" s="1"/>
  <c r="AR105" i="18"/>
  <c r="AO105" i="18"/>
  <c r="AN5" i="18"/>
  <c r="AP5" i="18" s="1"/>
  <c r="B5" i="18"/>
  <c r="D5" i="18" s="1"/>
  <c r="AR105" i="17"/>
  <c r="AN5" i="17"/>
  <c r="B5" i="17"/>
  <c r="D5" i="17" s="1"/>
  <c r="AN5" i="16"/>
  <c r="B5" i="16"/>
  <c r="D5" i="16" s="1"/>
  <c r="AN5" i="15"/>
  <c r="AP5" i="15" s="1"/>
  <c r="AN5" i="14"/>
  <c r="AR105" i="36"/>
  <c r="AN5" i="36"/>
  <c r="AP5" i="36" s="1"/>
  <c r="AQ5" i="36" s="1"/>
  <c r="B5" i="36"/>
  <c r="D5" i="36" s="1"/>
  <c r="AO105" i="12"/>
  <c r="AN5" i="12"/>
  <c r="AP5" i="12" s="1"/>
  <c r="AQ5" i="12" s="1"/>
  <c r="B5" i="12"/>
  <c r="D5" i="12" s="1"/>
  <c r="AR105" i="35"/>
  <c r="AN5" i="35"/>
  <c r="AP5" i="35" s="1"/>
  <c r="AQ5" i="35" s="1"/>
  <c r="B5" i="35"/>
  <c r="D5" i="35" s="1"/>
  <c r="AN5" i="10"/>
  <c r="D5" i="10"/>
  <c r="AN5" i="9"/>
  <c r="B5" i="9"/>
  <c r="D5" i="9" s="1"/>
  <c r="G5" i="9" s="1"/>
  <c r="AN5" i="8"/>
  <c r="AP5" i="8" s="1"/>
  <c r="AP105" i="8" s="1"/>
  <c r="AN5" i="7"/>
  <c r="B5" i="7"/>
  <c r="D5" i="7" s="1"/>
  <c r="G5" i="7" s="1"/>
  <c r="AN5" i="6"/>
  <c r="B5" i="6"/>
  <c r="D5" i="6" s="1"/>
  <c r="G5" i="6" s="1"/>
  <c r="AS52" i="5"/>
  <c r="AS50" i="5"/>
  <c r="AN5" i="5"/>
  <c r="B5" i="5"/>
  <c r="D5" i="5" s="1"/>
  <c r="AU5" i="2"/>
  <c r="T17" i="1"/>
  <c r="AU5" i="1"/>
  <c r="AU105" i="1" s="1"/>
  <c r="AP5" i="1"/>
  <c r="AP105" i="1" s="1"/>
  <c r="AM5" i="1"/>
  <c r="AL5" i="1"/>
  <c r="Y5" i="1"/>
  <c r="D5" i="1"/>
  <c r="F5" i="32" s="1"/>
  <c r="G5" i="1" l="1"/>
  <c r="Q5" i="1" s="1"/>
  <c r="Q5" i="32" s="1"/>
  <c r="G5" i="12"/>
  <c r="Q5" i="12" s="1"/>
  <c r="Q5" i="10"/>
  <c r="G5" i="33"/>
  <c r="Q5" i="33" s="1"/>
  <c r="G5" i="37"/>
  <c r="Q5" i="37" s="1"/>
  <c r="G5" i="27"/>
  <c r="Q5" i="27" s="1"/>
  <c r="G5" i="34"/>
  <c r="Q5" i="34" s="1"/>
  <c r="G5" i="24"/>
  <c r="Q5" i="24" s="1"/>
  <c r="G5" i="22"/>
  <c r="Q5" i="22" s="1"/>
  <c r="G5" i="18"/>
  <c r="Q5" i="18" s="1"/>
  <c r="G5" i="17"/>
  <c r="Q5" i="17" s="1"/>
  <c r="G5" i="16"/>
  <c r="Q5" i="16" s="1"/>
  <c r="G5" i="36"/>
  <c r="Q5" i="36" s="1"/>
  <c r="BC52" i="5"/>
  <c r="AZ52" i="5"/>
  <c r="AZ50" i="5"/>
  <c r="BC50" i="5"/>
  <c r="G5" i="5"/>
  <c r="Q5" i="5" s="1"/>
  <c r="D105" i="30"/>
  <c r="Q5" i="30"/>
  <c r="D105" i="29"/>
  <c r="Q5" i="29"/>
  <c r="Q5" i="20"/>
  <c r="AS5" i="20"/>
  <c r="D105" i="25"/>
  <c r="Q5" i="25"/>
  <c r="D105" i="23"/>
  <c r="Q5" i="23"/>
  <c r="D105" i="21"/>
  <c r="Q5" i="21"/>
  <c r="D105" i="19"/>
  <c r="Q5" i="19"/>
  <c r="D105" i="35"/>
  <c r="Q5" i="35"/>
  <c r="D105" i="7"/>
  <c r="Q5" i="7"/>
  <c r="D105" i="6"/>
  <c r="Q5" i="6"/>
  <c r="D105" i="33"/>
  <c r="D105" i="37"/>
  <c r="D105" i="27"/>
  <c r="D105" i="34"/>
  <c r="D105" i="24"/>
  <c r="D105" i="22"/>
  <c r="D105" i="20"/>
  <c r="D105" i="18"/>
  <c r="D105" i="17"/>
  <c r="D105" i="16"/>
  <c r="D105" i="36"/>
  <c r="D105" i="12"/>
  <c r="D105" i="10"/>
  <c r="D105" i="9"/>
  <c r="AY50" i="5"/>
  <c r="AX50" i="5"/>
  <c r="AW50" i="5"/>
  <c r="AX52" i="5"/>
  <c r="AW52" i="5"/>
  <c r="AY52" i="5"/>
  <c r="D105" i="5"/>
  <c r="T105" i="1"/>
  <c r="D105" i="1"/>
  <c r="AP5" i="17"/>
  <c r="AP105" i="17" s="1"/>
  <c r="D105" i="2"/>
  <c r="AP5" i="10"/>
  <c r="AN105" i="10"/>
  <c r="AP5" i="6"/>
  <c r="AN105" i="6"/>
  <c r="AP5" i="30"/>
  <c r="AN105" i="30"/>
  <c r="AP5" i="37"/>
  <c r="AN105" i="37"/>
  <c r="AQ5" i="27"/>
  <c r="AQ105" i="27" s="1"/>
  <c r="AP105" i="27"/>
  <c r="AP5" i="24"/>
  <c r="AN105" i="24"/>
  <c r="AP5" i="16"/>
  <c r="AP105" i="16" s="1"/>
  <c r="AN105" i="16"/>
  <c r="AP5" i="7"/>
  <c r="AQ5" i="7" s="1"/>
  <c r="AS5" i="7" s="1"/>
  <c r="AN105" i="7"/>
  <c r="AP5" i="5"/>
  <c r="AN105" i="5"/>
  <c r="AQ5" i="15"/>
  <c r="AP105" i="15"/>
  <c r="AP105" i="20"/>
  <c r="AP5" i="14"/>
  <c r="AQ5" i="14" s="1"/>
  <c r="AN105" i="14"/>
  <c r="T105" i="2"/>
  <c r="AP105" i="2"/>
  <c r="AN105" i="2"/>
  <c r="AQ5" i="1"/>
  <c r="AQ5" i="32" s="1"/>
  <c r="AP5" i="4"/>
  <c r="AP5" i="34"/>
  <c r="AP105" i="25"/>
  <c r="AN105" i="25"/>
  <c r="AN105" i="23"/>
  <c r="AQ5" i="23"/>
  <c r="AN105" i="19"/>
  <c r="AP5" i="21"/>
  <c r="AP105" i="21" s="1"/>
  <c r="AP105" i="22"/>
  <c r="AQ5" i="22"/>
  <c r="AN105" i="22"/>
  <c r="AP5" i="19"/>
  <c r="AP105" i="18"/>
  <c r="AQ5" i="18"/>
  <c r="AN105" i="18"/>
  <c r="AS5" i="36"/>
  <c r="AN105" i="35"/>
  <c r="AS5" i="35"/>
  <c r="AS5" i="12"/>
  <c r="AN105" i="17"/>
  <c r="AN105" i="15"/>
  <c r="AP105" i="12"/>
  <c r="AN105" i="12"/>
  <c r="AN105" i="9"/>
  <c r="AP5" i="9"/>
  <c r="AP105" i="9" s="1"/>
  <c r="AQ5" i="8"/>
  <c r="AN105" i="8"/>
  <c r="AS5" i="33"/>
  <c r="AN105" i="33"/>
  <c r="AS5" i="29"/>
  <c r="AN105" i="29"/>
  <c r="AN105" i="27"/>
  <c r="AZ5" i="33" l="1"/>
  <c r="AZ105" i="33" s="1"/>
  <c r="BA5" i="33"/>
  <c r="BA105" i="33" s="1"/>
  <c r="AY5" i="33"/>
  <c r="AY105" i="33" s="1"/>
  <c r="AX5" i="33"/>
  <c r="AW5" i="33"/>
  <c r="AY5" i="29"/>
  <c r="AX5" i="29"/>
  <c r="BA5" i="29"/>
  <c r="BA105" i="29" s="1"/>
  <c r="AZ5" i="29"/>
  <c r="AZ105" i="29" s="1"/>
  <c r="AW5" i="29"/>
  <c r="AZ5" i="20"/>
  <c r="AZ105" i="20" s="1"/>
  <c r="AX5" i="20"/>
  <c r="AY5" i="20"/>
  <c r="AY105" i="20" s="1"/>
  <c r="BA5" i="20"/>
  <c r="BA105" i="20" s="1"/>
  <c r="AW5" i="20"/>
  <c r="AZ5" i="36"/>
  <c r="AZ105" i="36" s="1"/>
  <c r="AY5" i="36"/>
  <c r="AX5" i="36"/>
  <c r="AW5" i="36"/>
  <c r="BA5" i="36"/>
  <c r="BA105" i="36" s="1"/>
  <c r="AW5" i="12"/>
  <c r="BA5" i="12"/>
  <c r="BA105" i="12" s="1"/>
  <c r="AZ5" i="12"/>
  <c r="AZ105" i="12" s="1"/>
  <c r="AY5" i="12"/>
  <c r="AY105" i="12" s="1"/>
  <c r="AX5" i="12"/>
  <c r="G5" i="32"/>
  <c r="BA5" i="35"/>
  <c r="BA105" i="35" s="1"/>
  <c r="AZ5" i="35"/>
  <c r="AZ105" i="35" s="1"/>
  <c r="AY5" i="35"/>
  <c r="AX5" i="35"/>
  <c r="AW5" i="35"/>
  <c r="BB50" i="5"/>
  <c r="AY105" i="29"/>
  <c r="AY105" i="36"/>
  <c r="AY105" i="35"/>
  <c r="AX5" i="7"/>
  <c r="AW5" i="7"/>
  <c r="AY5" i="7"/>
  <c r="AY105" i="7" s="1"/>
  <c r="BB52" i="5"/>
  <c r="AQ105" i="8"/>
  <c r="AS5" i="27"/>
  <c r="AQ5" i="17"/>
  <c r="AQ105" i="17" s="1"/>
  <c r="AQ105" i="14"/>
  <c r="AP105" i="4"/>
  <c r="AQ5" i="16"/>
  <c r="AQ105" i="1"/>
  <c r="AQ5" i="10"/>
  <c r="AP105" i="10"/>
  <c r="AQ5" i="6"/>
  <c r="AP105" i="6"/>
  <c r="AQ5" i="30"/>
  <c r="AP105" i="30"/>
  <c r="AQ5" i="37"/>
  <c r="AP105" i="37"/>
  <c r="AQ5" i="34"/>
  <c r="AS5" i="34" s="1"/>
  <c r="AP105" i="34"/>
  <c r="AQ5" i="24"/>
  <c r="AP105" i="24"/>
  <c r="AQ105" i="23"/>
  <c r="AQ105" i="18"/>
  <c r="AQ105" i="15"/>
  <c r="AQ5" i="5"/>
  <c r="AQ105" i="5" s="1"/>
  <c r="AP105" i="5"/>
  <c r="AS5" i="15"/>
  <c r="AS5" i="1"/>
  <c r="AQ5" i="4"/>
  <c r="AQ105" i="4" s="1"/>
  <c r="AP105" i="14"/>
  <c r="AS5" i="14"/>
  <c r="AQ105" i="2"/>
  <c r="AQ105" i="22"/>
  <c r="AS5" i="25"/>
  <c r="AS5" i="22"/>
  <c r="AS5" i="23"/>
  <c r="AQ5" i="21"/>
  <c r="AQ105" i="21" s="1"/>
  <c r="AS5" i="18"/>
  <c r="AQ5" i="19"/>
  <c r="AQ105" i="19" s="1"/>
  <c r="AP105" i="19"/>
  <c r="AS105" i="36"/>
  <c r="AS105" i="35"/>
  <c r="AS105" i="12"/>
  <c r="AP105" i="35"/>
  <c r="AQ5" i="9"/>
  <c r="AS5" i="8"/>
  <c r="AP105" i="7"/>
  <c r="AS105" i="33"/>
  <c r="AP105" i="33"/>
  <c r="AS105" i="29"/>
  <c r="AP105" i="29"/>
  <c r="AZ5" i="27" l="1"/>
  <c r="AZ105" i="27" s="1"/>
  <c r="AX5" i="27"/>
  <c r="AW5" i="27"/>
  <c r="AY5" i="27"/>
  <c r="AY105" i="27" s="1"/>
  <c r="BA5" i="27"/>
  <c r="BA105" i="27" s="1"/>
  <c r="AW5" i="34"/>
  <c r="AZ5" i="34"/>
  <c r="AZ105" i="34" s="1"/>
  <c r="BA5" i="34"/>
  <c r="BA105" i="34" s="1"/>
  <c r="AY5" i="34"/>
  <c r="AY105" i="34" s="1"/>
  <c r="AX5" i="34"/>
  <c r="AZ5" i="25"/>
  <c r="AZ105" i="25" s="1"/>
  <c r="AY5" i="25"/>
  <c r="AY105" i="25" s="1"/>
  <c r="BA5" i="25"/>
  <c r="BA105" i="25" s="1"/>
  <c r="AX5" i="25"/>
  <c r="AW5" i="25"/>
  <c r="AW5" i="23"/>
  <c r="AZ5" i="23"/>
  <c r="AZ105" i="23" s="1"/>
  <c r="AX5" i="23"/>
  <c r="AY5" i="23"/>
  <c r="AY105" i="23" s="1"/>
  <c r="BA5" i="23"/>
  <c r="BA105" i="23" s="1"/>
  <c r="AX5" i="22"/>
  <c r="AW5" i="22"/>
  <c r="BA5" i="22"/>
  <c r="BA105" i="22" s="1"/>
  <c r="AZ5" i="22"/>
  <c r="AZ105" i="22" s="1"/>
  <c r="AY5" i="22"/>
  <c r="AY105" i="22" s="1"/>
  <c r="AW5" i="18"/>
  <c r="AZ5" i="18"/>
  <c r="AZ105" i="18" s="1"/>
  <c r="AY5" i="18"/>
  <c r="AX5" i="18"/>
  <c r="BA5" i="18"/>
  <c r="BA105" i="18" s="1"/>
  <c r="AS5" i="16"/>
  <c r="AQ105" i="16"/>
  <c r="AX5" i="16"/>
  <c r="BA5" i="16"/>
  <c r="BA105" i="16" s="1"/>
  <c r="AW5" i="16"/>
  <c r="AZ5" i="16"/>
  <c r="AZ105" i="16" s="1"/>
  <c r="AY5" i="16"/>
  <c r="AY105" i="16" s="1"/>
  <c r="BA5" i="15"/>
  <c r="BA105" i="15" s="1"/>
  <c r="AY5" i="15"/>
  <c r="AY105" i="15" s="1"/>
  <c r="AX5" i="15"/>
  <c r="AW5" i="15"/>
  <c r="AZ5" i="15"/>
  <c r="AZ105" i="15" s="1"/>
  <c r="AX5" i="14"/>
  <c r="BA5" i="14"/>
  <c r="BA105" i="14" s="1"/>
  <c r="AZ5" i="14"/>
  <c r="AZ105" i="14" s="1"/>
  <c r="AW5" i="14"/>
  <c r="AY5" i="14"/>
  <c r="AY105" i="14" s="1"/>
  <c r="AQ105" i="9"/>
  <c r="AS5" i="32"/>
  <c r="BB5" i="36"/>
  <c r="BB105" i="36" s="1"/>
  <c r="BB5" i="12"/>
  <c r="BB105" i="12" s="1"/>
  <c r="AX105" i="33"/>
  <c r="AW105" i="33"/>
  <c r="BB5" i="33"/>
  <c r="BB105" i="33" s="1"/>
  <c r="AW105" i="29"/>
  <c r="AX105" i="29"/>
  <c r="BB5" i="29"/>
  <c r="BB105" i="29" s="1"/>
  <c r="BB5" i="20"/>
  <c r="BB105" i="20" s="1"/>
  <c r="AY105" i="18"/>
  <c r="AX105" i="36"/>
  <c r="AW105" i="36"/>
  <c r="AW105" i="12"/>
  <c r="AX105" i="12"/>
  <c r="AX105" i="35"/>
  <c r="AW105" i="35"/>
  <c r="AX5" i="8"/>
  <c r="AW5" i="8"/>
  <c r="AY5" i="8"/>
  <c r="AY105" i="8" s="1"/>
  <c r="BB5" i="7"/>
  <c r="BB105" i="7" s="1"/>
  <c r="AS105" i="27"/>
  <c r="AY5" i="1"/>
  <c r="AY105" i="1" s="1"/>
  <c r="AW5" i="1"/>
  <c r="AX5" i="1"/>
  <c r="AS105" i="34"/>
  <c r="AS5" i="17"/>
  <c r="AQ105" i="10"/>
  <c r="AS5" i="10"/>
  <c r="AQ105" i="6"/>
  <c r="AS5" i="6"/>
  <c r="AQ105" i="30"/>
  <c r="AS5" i="30"/>
  <c r="AQ105" i="37"/>
  <c r="AS5" i="37"/>
  <c r="AQ105" i="34"/>
  <c r="AQ105" i="24"/>
  <c r="AS5" i="24"/>
  <c r="AQ105" i="20"/>
  <c r="AS105" i="18"/>
  <c r="AS105" i="16"/>
  <c r="AS105" i="1"/>
  <c r="AW105" i="1" s="1"/>
  <c r="AS5" i="5"/>
  <c r="AS105" i="8"/>
  <c r="AS105" i="15"/>
  <c r="AS5" i="4"/>
  <c r="AU105" i="23"/>
  <c r="AU105" i="24"/>
  <c r="AU105" i="27"/>
  <c r="AU105" i="29"/>
  <c r="AU105" i="25"/>
  <c r="AU105" i="33"/>
  <c r="AU105" i="37"/>
  <c r="AU105" i="19"/>
  <c r="AU105" i="22"/>
  <c r="AU105" i="21"/>
  <c r="AS105" i="14"/>
  <c r="AS5" i="2"/>
  <c r="AQ105" i="35"/>
  <c r="AS105" i="22"/>
  <c r="AS105" i="25"/>
  <c r="AS105" i="23"/>
  <c r="AS5" i="21"/>
  <c r="AS5" i="19"/>
  <c r="AS5" i="9"/>
  <c r="AQ105" i="7"/>
  <c r="AY5" i="30" l="1"/>
  <c r="AX5" i="30"/>
  <c r="AW5" i="30"/>
  <c r="BA5" i="30"/>
  <c r="BA105" i="30" s="1"/>
  <c r="AZ5" i="30"/>
  <c r="AZ105" i="30" s="1"/>
  <c r="BA5" i="37"/>
  <c r="BA105" i="37" s="1"/>
  <c r="AZ5" i="37"/>
  <c r="AZ105" i="37" s="1"/>
  <c r="AY5" i="37"/>
  <c r="AX5" i="37"/>
  <c r="AW5" i="37"/>
  <c r="AX5" i="24"/>
  <c r="AW5" i="24"/>
  <c r="BA5" i="24"/>
  <c r="BA105" i="24" s="1"/>
  <c r="AZ5" i="24"/>
  <c r="AZ105" i="24" s="1"/>
  <c r="AY5" i="24"/>
  <c r="AY105" i="24" s="1"/>
  <c r="AW5" i="21"/>
  <c r="BA5" i="21"/>
  <c r="BA105" i="21" s="1"/>
  <c r="AZ5" i="21"/>
  <c r="AZ105" i="21" s="1"/>
  <c r="AX5" i="21"/>
  <c r="AY5" i="21"/>
  <c r="AY105" i="21" s="1"/>
  <c r="BA5" i="19"/>
  <c r="BA105" i="19" s="1"/>
  <c r="AX5" i="19"/>
  <c r="AZ5" i="19"/>
  <c r="AZ105" i="19" s="1"/>
  <c r="AY5" i="19"/>
  <c r="AW5" i="19"/>
  <c r="AW5" i="17"/>
  <c r="AY5" i="17"/>
  <c r="BA5" i="17"/>
  <c r="BA105" i="17" s="1"/>
  <c r="AZ5" i="17"/>
  <c r="AZ105" i="17" s="1"/>
  <c r="AX5" i="17"/>
  <c r="AZ5" i="9"/>
  <c r="BA5" i="9"/>
  <c r="AY5" i="10"/>
  <c r="AY105" i="10" s="1"/>
  <c r="BA5" i="10"/>
  <c r="BA105" i="10" s="1"/>
  <c r="AZ5" i="10"/>
  <c r="AZ105" i="10" s="1"/>
  <c r="AX5" i="10"/>
  <c r="AW5" i="10"/>
  <c r="BC5" i="5"/>
  <c r="BC105" i="5" s="1"/>
  <c r="AZ5" i="5"/>
  <c r="AZ105" i="5" s="1"/>
  <c r="BB5" i="25"/>
  <c r="BB105" i="25" s="1"/>
  <c r="AY105" i="30"/>
  <c r="AY105" i="37"/>
  <c r="BB5" i="27"/>
  <c r="BB105" i="27" s="1"/>
  <c r="AW105" i="27"/>
  <c r="AX105" i="27"/>
  <c r="AW105" i="34"/>
  <c r="AX105" i="34"/>
  <c r="BB5" i="34"/>
  <c r="BB105" i="34" s="1"/>
  <c r="AX105" i="25"/>
  <c r="AW105" i="25"/>
  <c r="AW105" i="23"/>
  <c r="AX105" i="23"/>
  <c r="BB5" i="23"/>
  <c r="BB105" i="23" s="1"/>
  <c r="BB5" i="22"/>
  <c r="BB105" i="22" s="1"/>
  <c r="AX105" i="22"/>
  <c r="AW105" i="22"/>
  <c r="AY105" i="19"/>
  <c r="BB5" i="18"/>
  <c r="BB105" i="18" s="1"/>
  <c r="AW105" i="18"/>
  <c r="AX105" i="18"/>
  <c r="AY105" i="17"/>
  <c r="BB5" i="16"/>
  <c r="BB105" i="16" s="1"/>
  <c r="BB5" i="14"/>
  <c r="BB105" i="14" s="1"/>
  <c r="BB5" i="15"/>
  <c r="BB105" i="15" s="1"/>
  <c r="AW105" i="15"/>
  <c r="AX105" i="15"/>
  <c r="AX105" i="14"/>
  <c r="AW105" i="14"/>
  <c r="AX105" i="16"/>
  <c r="AW105" i="16"/>
  <c r="AW5" i="9"/>
  <c r="AY5" i="9"/>
  <c r="AX5" i="9"/>
  <c r="AW105" i="8"/>
  <c r="AX105" i="8"/>
  <c r="BB5" i="8"/>
  <c r="BB105" i="8" s="1"/>
  <c r="AY5" i="6"/>
  <c r="AY105" i="6" s="1"/>
  <c r="AX5" i="6"/>
  <c r="AW5" i="6"/>
  <c r="AX5" i="5"/>
  <c r="AW5" i="5"/>
  <c r="AY5" i="5"/>
  <c r="AY105" i="5" s="1"/>
  <c r="AW5" i="4"/>
  <c r="AY5" i="4"/>
  <c r="AY105" i="4" s="1"/>
  <c r="AX5" i="4"/>
  <c r="AY5" i="2"/>
  <c r="AY105" i="2" s="1"/>
  <c r="AX5" i="2"/>
  <c r="AW5" i="2"/>
  <c r="BB5" i="1"/>
  <c r="BB105" i="1" s="1"/>
  <c r="AS105" i="17"/>
  <c r="AS105" i="10"/>
  <c r="AS105" i="6"/>
  <c r="AS105" i="37"/>
  <c r="AS105" i="24"/>
  <c r="AS105" i="20"/>
  <c r="AS105" i="4"/>
  <c r="AX105" i="1"/>
  <c r="AS105" i="5"/>
  <c r="AT105" i="23"/>
  <c r="AT105" i="24"/>
  <c r="AT105" i="33"/>
  <c r="AT105" i="22"/>
  <c r="AT105" i="37"/>
  <c r="AT105" i="19"/>
  <c r="AT105" i="27"/>
  <c r="AT105" i="25"/>
  <c r="AT105" i="29"/>
  <c r="AT105" i="14"/>
  <c r="AU105" i="18"/>
  <c r="AT105" i="18"/>
  <c r="AU105" i="17"/>
  <c r="AT105" i="17"/>
  <c r="AU105" i="20"/>
  <c r="AT105" i="20"/>
  <c r="AU105" i="2"/>
  <c r="AT105" i="21"/>
  <c r="AU105" i="15"/>
  <c r="AT105" i="15"/>
  <c r="AS105" i="19"/>
  <c r="AS105" i="2"/>
  <c r="AU105" i="14"/>
  <c r="AT105" i="2"/>
  <c r="AS105" i="9"/>
  <c r="AS105" i="21"/>
  <c r="AS105" i="7"/>
  <c r="AX105" i="10" l="1"/>
  <c r="AW105" i="10"/>
  <c r="BB5" i="21"/>
  <c r="BB105" i="21" s="1"/>
  <c r="BB5" i="30"/>
  <c r="BB105" i="30" s="1"/>
  <c r="BB5" i="37"/>
  <c r="BB105" i="37" s="1"/>
  <c r="AX105" i="37"/>
  <c r="AW105" i="37"/>
  <c r="BB5" i="24"/>
  <c r="BB105" i="24" s="1"/>
  <c r="AW105" i="24"/>
  <c r="AX105" i="24"/>
  <c r="AX105" i="21"/>
  <c r="AW105" i="21"/>
  <c r="AW105" i="20"/>
  <c r="AX105" i="20"/>
  <c r="AX105" i="19"/>
  <c r="AW105" i="19"/>
  <c r="BB5" i="19"/>
  <c r="BB105" i="19" s="1"/>
  <c r="AW105" i="17"/>
  <c r="AX105" i="17"/>
  <c r="BB5" i="17"/>
  <c r="BB105" i="17" s="1"/>
  <c r="AX105" i="7"/>
  <c r="AW105" i="7"/>
  <c r="AX105" i="6"/>
  <c r="AW105" i="6"/>
  <c r="BB5" i="6"/>
  <c r="BB105" i="6" s="1"/>
  <c r="AW105" i="5"/>
  <c r="AX105" i="5"/>
  <c r="BB5" i="5"/>
  <c r="BB105" i="5" s="1"/>
  <c r="BB5" i="4"/>
  <c r="BB105" i="4" s="1"/>
  <c r="AX105" i="4"/>
  <c r="AW105" i="4"/>
  <c r="BB5" i="2"/>
  <c r="BB105" i="2" s="1"/>
  <c r="AX105" i="2"/>
  <c r="AW105" i="2"/>
  <c r="AU5" i="4" l="1"/>
  <c r="AU105" i="4" s="1"/>
  <c r="AT5" i="5"/>
  <c r="AU5" i="5" s="1"/>
  <c r="AU105" i="5" s="1"/>
  <c r="AT105" i="4"/>
  <c r="AT5" i="6" l="1"/>
  <c r="AU5" i="6" s="1"/>
  <c r="AU105" i="6" s="1"/>
  <c r="AT105" i="5"/>
  <c r="AT105" i="6" l="1"/>
  <c r="AT5" i="7"/>
  <c r="AU5" i="7" s="1"/>
  <c r="AU105" i="7" s="1"/>
  <c r="AT105" i="7" l="1"/>
  <c r="AT5" i="8"/>
  <c r="AT5" i="9" s="1"/>
  <c r="AU5" i="8" l="1"/>
  <c r="AU105" i="8" s="1"/>
  <c r="AT105" i="8"/>
  <c r="AU5" i="9"/>
  <c r="AU105" i="9" s="1"/>
  <c r="AT105" i="9"/>
  <c r="AR105" i="12"/>
  <c r="AN105" i="36" l="1"/>
  <c r="AQ105" i="12"/>
  <c r="AT105" i="35" l="1"/>
  <c r="AU105" i="35"/>
  <c r="AP105" i="36"/>
  <c r="AU105" i="12" l="1"/>
  <c r="AT105" i="12"/>
  <c r="AQ105" i="36"/>
  <c r="AT105" i="36" l="1"/>
  <c r="AU105" i="36"/>
  <c r="AZ76" i="15"/>
  <c r="L76" i="32"/>
  <c r="AZ75" i="15"/>
  <c r="L75" i="32"/>
  <c r="K75" i="32"/>
  <c r="K75" i="15"/>
  <c r="Q75" i="15" s="1"/>
  <c r="BA75" i="15"/>
  <c r="K76" i="15"/>
  <c r="Q76" i="15" s="1"/>
  <c r="K76" i="32"/>
  <c r="BA76" i="15" l="1"/>
  <c r="AY66" i="17"/>
  <c r="BB66" i="17" s="1"/>
  <c r="AY68" i="17"/>
  <c r="BB68" i="17" s="1"/>
  <c r="AZ67" i="17"/>
  <c r="L67" i="32"/>
  <c r="AZ66" i="17"/>
  <c r="L66" i="32"/>
  <c r="AZ68" i="17"/>
  <c r="L68" i="32"/>
  <c r="J66" i="17"/>
  <c r="Q66" i="17" s="1"/>
  <c r="J67" i="17"/>
  <c r="Q67" i="17" s="1"/>
  <c r="J67" i="32"/>
  <c r="J68" i="17"/>
  <c r="Q68" i="17" s="1"/>
  <c r="J68" i="32"/>
  <c r="J66" i="32" l="1"/>
  <c r="AY67" i="17"/>
  <c r="BB67" i="17" s="1"/>
</calcChain>
</file>

<file path=xl/sharedStrings.xml><?xml version="1.0" encoding="utf-8"?>
<sst xmlns="http://schemas.openxmlformats.org/spreadsheetml/2006/main" count="6146" uniqueCount="210">
  <si>
    <t>HOUR METER</t>
  </si>
  <si>
    <t>KILO METER</t>
  </si>
  <si>
    <t>MINES TRIPS</t>
  </si>
  <si>
    <t>REHANDLING C.PLANT</t>
  </si>
  <si>
    <t>H.S.D REPORT</t>
  </si>
  <si>
    <t>VICHELE NO.</t>
  </si>
  <si>
    <t>OMR</t>
  </si>
  <si>
    <t>CMR</t>
  </si>
  <si>
    <t>TOTAL HOURS</t>
  </si>
  <si>
    <t>TOTAL KM</t>
  </si>
  <si>
    <t>ROM</t>
  </si>
  <si>
    <t>OB</t>
  </si>
  <si>
    <t>S.ORE</t>
  </si>
  <si>
    <t>BD</t>
  </si>
  <si>
    <t>TOTAL TRIPS</t>
  </si>
  <si>
    <t xml:space="preserve">OPENING BALANCE </t>
  </si>
  <si>
    <t>ISSUE H.S.D</t>
  </si>
  <si>
    <t>TOTAL H.S.D</t>
  </si>
  <si>
    <t xml:space="preserve">CLOSING BALANCE </t>
  </si>
  <si>
    <t>PER HRS CONS.</t>
  </si>
  <si>
    <t>Tank capacity</t>
  </si>
  <si>
    <t>Tanking Full Required</t>
  </si>
  <si>
    <t>DOZZER D65E</t>
  </si>
  <si>
    <t>CRUSHER DG</t>
  </si>
  <si>
    <t>OD09P-2986 (CAMPAR)</t>
  </si>
  <si>
    <t>JH06P-6214 SCORPIO</t>
  </si>
  <si>
    <t>KOMASTU-200</t>
  </si>
  <si>
    <t>TOTAL</t>
  </si>
  <si>
    <t>REMARKS</t>
  </si>
  <si>
    <t>SIFTING TRIP</t>
  </si>
  <si>
    <t>TOTAL SIFTING  TONES</t>
  </si>
  <si>
    <t>TOTAL SIFTING TRIP</t>
  </si>
  <si>
    <t>REHANDLING TRIP</t>
  </si>
  <si>
    <t>TOTAL REHANDLING H.R</t>
  </si>
  <si>
    <t>SIFTING HOURS</t>
  </si>
  <si>
    <t>Diesel Consumption</t>
  </si>
  <si>
    <t>Per KM Consumption</t>
  </si>
  <si>
    <t>SIFTING TRIP &amp; MT</t>
  </si>
  <si>
    <t>10\40   MT</t>
  </si>
  <si>
    <t>FINES   MT</t>
  </si>
  <si>
    <t>.</t>
  </si>
  <si>
    <t>10\40   TRIP</t>
  </si>
  <si>
    <t>FINES    TRIP</t>
  </si>
  <si>
    <t>ROM TRIP</t>
  </si>
  <si>
    <t>10\40  TRIP</t>
  </si>
  <si>
    <t>FINES TRIP</t>
  </si>
  <si>
    <t>LR TRIP</t>
  </si>
  <si>
    <t>OB  TRIP</t>
  </si>
  <si>
    <t>DATE</t>
  </si>
  <si>
    <t>DATE:</t>
  </si>
  <si>
    <t>CRUSHER(FEEDER)</t>
  </si>
  <si>
    <t>MINES</t>
  </si>
  <si>
    <t>SCREEN PLANT</t>
  </si>
  <si>
    <t>OD09C1965</t>
  </si>
  <si>
    <t>ODO9C5136</t>
  </si>
  <si>
    <t>OD09C5137</t>
  </si>
  <si>
    <t>OD09C4623</t>
  </si>
  <si>
    <t>OD09C4625</t>
  </si>
  <si>
    <t>OD09C4823</t>
  </si>
  <si>
    <t>OD09C-4879</t>
  </si>
  <si>
    <t>OD09C-1371</t>
  </si>
  <si>
    <t>OD09A-6059</t>
  </si>
  <si>
    <t>OD09C-4878</t>
  </si>
  <si>
    <t>OD09C-8163</t>
  </si>
  <si>
    <t>VOLVO 300-2</t>
  </si>
  <si>
    <t>VOLVO-300-7</t>
  </si>
  <si>
    <t>HITACHI-350</t>
  </si>
  <si>
    <t>SCREEN TO CRUSHER</t>
  </si>
  <si>
    <t>WATER PUMP</t>
  </si>
  <si>
    <t>SHIFTING TRIPS</t>
  </si>
  <si>
    <t>SHIFTING</t>
  </si>
  <si>
    <t>JCB-8262 LOADER</t>
  </si>
  <si>
    <t>OD09G-6065 CAMPER</t>
  </si>
  <si>
    <t>Rehandling</t>
  </si>
  <si>
    <t>OD09A-5106</t>
  </si>
  <si>
    <t>OD09C-8164</t>
  </si>
  <si>
    <t>OD09C-1373</t>
  </si>
  <si>
    <t>OD09A-5666</t>
  </si>
  <si>
    <t>BD 85 DOZER</t>
  </si>
  <si>
    <t>OD09C-5609 JCB</t>
  </si>
  <si>
    <t>CRUSHER ( JAW )</t>
  </si>
  <si>
    <t>CRUSHER ( CONE )</t>
  </si>
  <si>
    <t>DRILL-ELGI-650</t>
  </si>
  <si>
    <t>HITACHI-120</t>
  </si>
  <si>
    <t>NW</t>
  </si>
  <si>
    <t>LOKA</t>
  </si>
  <si>
    <t>BHP</t>
  </si>
  <si>
    <t>POWER</t>
  </si>
  <si>
    <t>TOTAL MT</t>
  </si>
  <si>
    <t>CLO(Approximately)</t>
  </si>
  <si>
    <t>Received(ROM)</t>
  </si>
  <si>
    <t>Received(Blue Dust)</t>
  </si>
  <si>
    <t>Total Received Trips</t>
  </si>
  <si>
    <t>CRUSHER DETAILS</t>
  </si>
  <si>
    <t>POWER SCREEN RHS</t>
  </si>
  <si>
    <t>POWER SCREEN DETAILS</t>
  </si>
  <si>
    <t>DILLING DETALIS</t>
  </si>
  <si>
    <t>MTRS</t>
  </si>
  <si>
    <t>HOLE</t>
  </si>
  <si>
    <t>HARD MTRS</t>
  </si>
  <si>
    <t>TOTAL MTRS</t>
  </si>
  <si>
    <t>Fines(Approx-60%)</t>
  </si>
  <si>
    <t>5*18 (Approx_30%)</t>
  </si>
  <si>
    <t>Oversize screen to crusher</t>
  </si>
  <si>
    <t>ROM TRIPS</t>
  </si>
  <si>
    <t>OB TRIPS</t>
  </si>
  <si>
    <t>Fines(Approx)</t>
  </si>
  <si>
    <t>VOLVO-480</t>
  </si>
  <si>
    <t>JH06T-7706</t>
  </si>
  <si>
    <t>JH06H-9654</t>
  </si>
  <si>
    <t>OD09A-5105</t>
  </si>
  <si>
    <t>OD09P-6973 W.TANKER</t>
  </si>
  <si>
    <t>JH06H-6198 D.TANKER</t>
  </si>
  <si>
    <t>MINES RHS</t>
  </si>
  <si>
    <t>CLO  (Approximately)</t>
  </si>
  <si>
    <t>Fines  (Approximately)</t>
  </si>
  <si>
    <t>PLAN HRS</t>
  </si>
  <si>
    <t>IDEL HRS</t>
  </si>
  <si>
    <t>Breakfast &amp; Lunch hrs</t>
  </si>
  <si>
    <t>HSD Consumption Details</t>
  </si>
  <si>
    <t>JH06H-7764</t>
  </si>
  <si>
    <t>SUBGRADE TO CRUSHER</t>
  </si>
  <si>
    <t>TOTAL HRS</t>
  </si>
  <si>
    <t>TOTAL MT  (Approx)</t>
  </si>
  <si>
    <t>CRUSHER HRS</t>
  </si>
  <si>
    <t>SHIFTING HRS</t>
  </si>
  <si>
    <t>REHANDLING  HRS</t>
  </si>
  <si>
    <t>BREAKDOWN HRS</t>
  </si>
  <si>
    <t>BHQ MTRS</t>
  </si>
  <si>
    <t>OD09C-1964</t>
  </si>
  <si>
    <t>NORMAL</t>
  </si>
  <si>
    <t>OD09C-1962</t>
  </si>
  <si>
    <t>TOTAL ISSUE</t>
  </si>
  <si>
    <t>LOKO TRACK</t>
  </si>
  <si>
    <t xml:space="preserve">SCREEN TO CRUSHER </t>
  </si>
  <si>
    <t>SUBGRADE  TO CRUSHER</t>
  </si>
  <si>
    <t xml:space="preserve">DATE WISE HSD ISSUE REPORT </t>
  </si>
  <si>
    <t>JH06G-4703</t>
  </si>
  <si>
    <t>Marching HRS</t>
  </si>
  <si>
    <t>Mining Development hrs</t>
  </si>
  <si>
    <t>JH06H-5348</t>
  </si>
  <si>
    <t>OD09C-4824</t>
  </si>
  <si>
    <t>OD09K-2512 W.TANKER</t>
  </si>
  <si>
    <t>BREAKING HRS</t>
  </si>
  <si>
    <t>OMC DG (NIGHT USE)</t>
  </si>
  <si>
    <t>DAILY REPORT OF APRIL-2026</t>
  </si>
  <si>
    <t>KOMASTU-350 DMC</t>
  </si>
  <si>
    <t>GRADER OD09P-1732</t>
  </si>
  <si>
    <t>JH06H-3742</t>
  </si>
  <si>
    <t>OD09K-5036</t>
  </si>
  <si>
    <t>OD09K-1394</t>
  </si>
  <si>
    <t>OD09AE-5513 DMC</t>
  </si>
  <si>
    <t>OD09Z-5713 DMC</t>
  </si>
  <si>
    <t>OD09Z-5813 DMC</t>
  </si>
  <si>
    <t>OD07AR-4113 DMC</t>
  </si>
  <si>
    <t>OD09Z-5913 DMC</t>
  </si>
  <si>
    <t>OD09Z-5613 DMC</t>
  </si>
  <si>
    <t>TATA LOADER-OD02AY-0516</t>
  </si>
  <si>
    <t>KAMASTU-210</t>
  </si>
  <si>
    <t>LOKO TRACK JAW</t>
  </si>
  <si>
    <t>LOKO CONE</t>
  </si>
  <si>
    <t>OD09K-7213 BSM BUS</t>
  </si>
  <si>
    <t>JRD-600+CD-360</t>
  </si>
  <si>
    <t>JRD-450+650-1</t>
  </si>
  <si>
    <t>JH06G-5437</t>
  </si>
  <si>
    <t>10.2 HRS WOOK SHIFTING</t>
  </si>
  <si>
    <t>NW CRUSHER FEED</t>
  </si>
  <si>
    <t>9.4 hrs wood shifting</t>
  </si>
  <si>
    <t>NW CRUSHER USED</t>
  </si>
  <si>
    <t>LT CRUSHER USE</t>
  </si>
  <si>
    <t>same wrong reporting</t>
  </si>
  <si>
    <t>no sonsumpion &amp; no CKMR</t>
  </si>
  <si>
    <t>fitnes at Barbil</t>
  </si>
  <si>
    <t>fitnes work at Barbil</t>
  </si>
  <si>
    <t xml:space="preserve"> </t>
  </si>
  <si>
    <t>VOLVO-300(5)</t>
  </si>
  <si>
    <t>OD09Z-1273</t>
  </si>
  <si>
    <t>OD09Z-1274</t>
  </si>
  <si>
    <t>OD09Z-1202</t>
  </si>
  <si>
    <t>omc toBanspani trafer</t>
  </si>
  <si>
    <t>VOLVO-380</t>
  </si>
  <si>
    <t>L-6268 SDLG</t>
  </si>
  <si>
    <t>Received-60 ltrs from DG</t>
  </si>
  <si>
    <t>KOBELCO-380 DMCS</t>
  </si>
  <si>
    <t>Other equipment to 60 ltrs Issue(DG)</t>
  </si>
  <si>
    <t>60ltrs Taken from DG</t>
  </si>
  <si>
    <t>60LTR TAKEN &amp; ISSUE PC-200</t>
  </si>
  <si>
    <t>LOKO TRACK FEED</t>
  </si>
  <si>
    <t>OD09V-5619 TATA YODHA</t>
  </si>
  <si>
    <t>Loko Track use</t>
  </si>
  <si>
    <t>power screen use</t>
  </si>
  <si>
    <t>HYDRA CRANE-1686</t>
  </si>
  <si>
    <t>ROAD WORK</t>
  </si>
  <si>
    <t>SCREEN FEED</t>
  </si>
  <si>
    <t>LT CRUSHER FEED</t>
  </si>
  <si>
    <t>SCREEN PLANT FEED</t>
  </si>
  <si>
    <t xml:space="preserve">NW CRUSHER </t>
  </si>
  <si>
    <t>OD09C4624</t>
  </si>
  <si>
    <t>OD09C-3710</t>
  </si>
  <si>
    <t>other side transfer</t>
  </si>
  <si>
    <t>305 ltrs OB Deduction,due to 5036 &amp; 1394 tipper other side transfer.</t>
  </si>
  <si>
    <t xml:space="preserve">50 ltrs taken and issue 8262 </t>
  </si>
  <si>
    <t>received 50ltrs from 4625</t>
  </si>
  <si>
    <t>50 Issue from 4625 to L-8262</t>
  </si>
  <si>
    <t xml:space="preserve">50 ltr taken </t>
  </si>
  <si>
    <t>DRAIN WORK</t>
  </si>
  <si>
    <t>screen feed</t>
  </si>
  <si>
    <t>1.5 drill face</t>
  </si>
  <si>
    <t>Drain work</t>
  </si>
  <si>
    <t>T.RHS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</si>
</sst>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0" fontId="10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258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0" fillId="5" borderId="0" xfId="0" applyFill="1"/>
    <xf numFmtId="0" fontId="13" fillId="7" borderId="1" xfId="0" applyFont="1" applyFill="1" applyBorder="1" applyAlignment="1">
      <alignment horizontal="center" vertical="center"/>
    </xf>
    <xf numFmtId="0" fontId="0" fillId="7" borderId="0" xfId="0" applyFill="1"/>
    <xf numFmtId="0" fontId="13" fillId="0" borderId="0" xfId="0" applyFont="1"/>
    <xf numFmtId="0" fontId="1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7" fillId="0" borderId="0" xfId="0" applyFont="1"/>
    <xf numFmtId="0" fontId="15" fillId="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7" fontId="15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7" fontId="15" fillId="9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2" fontId="15" fillId="11" borderId="1" xfId="0" applyNumberFormat="1" applyFont="1" applyFill="1" applyBorder="1" applyAlignment="1">
      <alignment horizontal="center" vertical="center" wrapText="1"/>
    </xf>
    <xf numFmtId="2" fontId="15" fillId="6" borderId="1" xfId="0" applyNumberFormat="1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5" fillId="0" borderId="1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17" fillId="0" borderId="7" xfId="0" applyFont="1" applyBorder="1"/>
    <xf numFmtId="0" fontId="15" fillId="0" borderId="2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/>
    <xf numFmtId="16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0" fontId="17" fillId="5" borderId="1" xfId="0" applyFont="1" applyFill="1" applyBorder="1"/>
    <xf numFmtId="0" fontId="15" fillId="5" borderId="1" xfId="0" applyFont="1" applyFill="1" applyBorder="1"/>
    <xf numFmtId="2" fontId="15" fillId="5" borderId="1" xfId="0" applyNumberFormat="1" applyFont="1" applyFill="1" applyBorder="1" applyAlignment="1">
      <alignment horizontal="center"/>
    </xf>
    <xf numFmtId="2" fontId="15" fillId="5" borderId="1" xfId="0" applyNumberFormat="1" applyFont="1" applyFill="1" applyBorder="1" applyAlignment="1">
      <alignment horizontal="center" vertical="center"/>
    </xf>
    <xf numFmtId="2" fontId="15" fillId="5" borderId="3" xfId="0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2" fontId="15" fillId="9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vertical="center"/>
    </xf>
    <xf numFmtId="0" fontId="12" fillId="10" borderId="5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/>
    </xf>
    <xf numFmtId="0" fontId="9" fillId="0" borderId="0" xfId="0" applyFont="1"/>
    <xf numFmtId="0" fontId="17" fillId="5" borderId="0" xfId="0" applyFont="1" applyFill="1"/>
    <xf numFmtId="0" fontId="12" fillId="18" borderId="0" xfId="0" applyFont="1" applyFill="1" applyAlignment="1">
      <alignment vertical="center"/>
    </xf>
    <xf numFmtId="0" fontId="12" fillId="18" borderId="1" xfId="0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2" fillId="10" borderId="0" xfId="0" applyFont="1" applyFill="1" applyAlignment="1">
      <alignment vertical="center"/>
    </xf>
    <xf numFmtId="0" fontId="12" fillId="10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5" fillId="7" borderId="1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 wrapText="1"/>
    </xf>
    <xf numFmtId="0" fontId="9" fillId="5" borderId="0" xfId="0" applyFont="1" applyFill="1"/>
    <xf numFmtId="0" fontId="12" fillId="13" borderId="0" xfId="0" applyFont="1" applyFill="1" applyAlignment="1">
      <alignment vertical="center"/>
    </xf>
    <xf numFmtId="0" fontId="15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top"/>
    </xf>
    <xf numFmtId="0" fontId="17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17" fillId="9" borderId="1" xfId="0" applyFont="1" applyFill="1" applyBorder="1"/>
    <xf numFmtId="0" fontId="15" fillId="9" borderId="1" xfId="0" applyFont="1" applyFill="1" applyBorder="1"/>
    <xf numFmtId="2" fontId="15" fillId="9" borderId="1" xfId="0" applyNumberFormat="1" applyFont="1" applyFill="1" applyBorder="1" applyAlignment="1">
      <alignment horizontal="center"/>
    </xf>
    <xf numFmtId="2" fontId="15" fillId="9" borderId="3" xfId="0" applyNumberFormat="1" applyFont="1" applyFill="1" applyBorder="1" applyAlignment="1">
      <alignment horizontal="center" vertical="center"/>
    </xf>
    <xf numFmtId="0" fontId="17" fillId="9" borderId="0" xfId="0" applyFont="1" applyFill="1"/>
    <xf numFmtId="0" fontId="20" fillId="9" borderId="1" xfId="0" applyFont="1" applyFill="1" applyBorder="1" applyAlignment="1">
      <alignment horizontal="left" vertical="top"/>
    </xf>
    <xf numFmtId="0" fontId="17" fillId="9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left"/>
    </xf>
    <xf numFmtId="0" fontId="12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22" fillId="0" borderId="0" xfId="0" applyFont="1"/>
    <xf numFmtId="0" fontId="12" fillId="10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14" fontId="12" fillId="18" borderId="0" xfId="0" applyNumberFormat="1" applyFont="1" applyFill="1" applyAlignment="1">
      <alignment vertical="center" wrapText="1"/>
    </xf>
    <xf numFmtId="0" fontId="11" fillId="0" borderId="1" xfId="0" applyFont="1" applyBorder="1" applyAlignment="1">
      <alignment horizontal="left" wrapText="1"/>
    </xf>
    <xf numFmtId="0" fontId="11" fillId="5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wrapText="1"/>
    </xf>
    <xf numFmtId="0" fontId="12" fillId="10" borderId="0" xfId="0" applyFont="1" applyFill="1" applyAlignment="1">
      <alignment vertical="center" wrapText="1"/>
    </xf>
    <xf numFmtId="14" fontId="12" fillId="18" borderId="1" xfId="0" applyNumberFormat="1" applyFont="1" applyFill="1" applyBorder="1" applyAlignment="1">
      <alignment vertical="center"/>
    </xf>
    <xf numFmtId="0" fontId="12" fillId="5" borderId="2" xfId="0" applyFont="1" applyFill="1" applyBorder="1" applyAlignment="1">
      <alignment horizontal="centerContinuous" vertical="center"/>
    </xf>
    <xf numFmtId="14" fontId="12" fillId="18" borderId="0" xfId="0" applyNumberFormat="1" applyFont="1" applyFill="1" applyAlignment="1">
      <alignment vertical="center"/>
    </xf>
    <xf numFmtId="0" fontId="12" fillId="5" borderId="1" xfId="0" applyFont="1" applyFill="1" applyBorder="1" applyAlignment="1">
      <alignment horizontal="centerContinuous" vertical="center"/>
    </xf>
    <xf numFmtId="0" fontId="21" fillId="8" borderId="10" xfId="0" applyFont="1" applyFill="1" applyBorder="1" applyAlignment="1">
      <alignment vertical="center"/>
    </xf>
    <xf numFmtId="0" fontId="21" fillId="8" borderId="17" xfId="0" applyFont="1" applyFill="1" applyBorder="1" applyAlignment="1">
      <alignment vertical="center"/>
    </xf>
    <xf numFmtId="0" fontId="21" fillId="13" borderId="10" xfId="0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12" fillId="10" borderId="0" xfId="0" applyFont="1" applyFill="1" applyAlignment="1">
      <alignment horizontal="centerContinuous" vertical="center"/>
    </xf>
    <xf numFmtId="0" fontId="12" fillId="14" borderId="0" xfId="0" applyFont="1" applyFill="1" applyAlignment="1">
      <alignment horizontal="centerContinuous" vertical="center"/>
    </xf>
    <xf numFmtId="14" fontId="12" fillId="18" borderId="0" xfId="0" applyNumberFormat="1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Continuous" vertical="center"/>
    </xf>
    <xf numFmtId="0" fontId="24" fillId="8" borderId="8" xfId="0" applyFont="1" applyFill="1" applyBorder="1" applyAlignment="1">
      <alignment vertical="center"/>
    </xf>
    <xf numFmtId="0" fontId="24" fillId="8" borderId="10" xfId="0" applyFont="1" applyFill="1" applyBorder="1" applyAlignment="1">
      <alignment vertical="center"/>
    </xf>
    <xf numFmtId="0" fontId="24" fillId="8" borderId="17" xfId="0" applyFont="1" applyFill="1" applyBorder="1" applyAlignment="1">
      <alignment vertical="center"/>
    </xf>
    <xf numFmtId="0" fontId="12" fillId="10" borderId="3" xfId="0" applyFont="1" applyFill="1" applyBorder="1" applyAlignment="1">
      <alignment horizontal="centerContinuous" vertical="center"/>
    </xf>
    <xf numFmtId="0" fontId="12" fillId="10" borderId="5" xfId="0" applyFont="1" applyFill="1" applyBorder="1" applyAlignment="1">
      <alignment horizontal="centerContinuous" vertical="center" wrapText="1"/>
    </xf>
    <xf numFmtId="0" fontId="12" fillId="10" borderId="0" xfId="0" applyFont="1" applyFill="1" applyAlignment="1">
      <alignment horizontal="centerContinuous" vertical="center" wrapText="1"/>
    </xf>
    <xf numFmtId="0" fontId="12" fillId="10" borderId="5" xfId="0" applyFont="1" applyFill="1" applyBorder="1" applyAlignment="1">
      <alignment horizontal="centerContinuous" vertical="center"/>
    </xf>
    <xf numFmtId="0" fontId="12" fillId="10" borderId="4" xfId="0" applyFont="1" applyFill="1" applyBorder="1" applyAlignment="1">
      <alignment horizontal="centerContinuous" vertical="center"/>
    </xf>
    <xf numFmtId="14" fontId="12" fillId="5" borderId="14" xfId="0" applyNumberFormat="1" applyFont="1" applyFill="1" applyBorder="1" applyAlignment="1">
      <alignment horizontal="centerContinuous" vertical="center"/>
    </xf>
    <xf numFmtId="0" fontId="12" fillId="18" borderId="1" xfId="0" applyFont="1" applyFill="1" applyBorder="1" applyAlignment="1">
      <alignment horizontal="centerContinuous" vertical="center" wrapText="1"/>
    </xf>
    <xf numFmtId="0" fontId="12" fillId="9" borderId="0" xfId="0" applyFont="1" applyFill="1" applyAlignment="1">
      <alignment horizontal="centerContinuous" vertical="center"/>
    </xf>
    <xf numFmtId="0" fontId="14" fillId="8" borderId="2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9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Continuous" vertical="center"/>
    </xf>
    <xf numFmtId="0" fontId="12" fillId="10" borderId="5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0" fontId="12" fillId="0" borderId="0" xfId="0" applyFont="1"/>
    <xf numFmtId="0" fontId="24" fillId="13" borderId="10" xfId="0" applyFont="1" applyFill="1" applyBorder="1" applyAlignment="1">
      <alignment vertical="center"/>
    </xf>
    <xf numFmtId="0" fontId="24" fillId="8" borderId="1" xfId="0" applyFont="1" applyFill="1" applyBorder="1" applyAlignment="1">
      <alignment vertical="center"/>
    </xf>
    <xf numFmtId="0" fontId="14" fillId="0" borderId="0" xfId="0" applyFont="1"/>
    <xf numFmtId="0" fontId="14" fillId="18" borderId="0" xfId="0" applyFont="1" applyFill="1" applyAlignment="1">
      <alignment vertical="center"/>
    </xf>
    <xf numFmtId="14" fontId="14" fillId="18" borderId="0" xfId="0" applyNumberFormat="1" applyFont="1" applyFill="1" applyAlignment="1">
      <alignment vertical="center"/>
    </xf>
    <xf numFmtId="0" fontId="14" fillId="18" borderId="0" xfId="0" applyFont="1" applyFill="1"/>
    <xf numFmtId="0" fontId="14" fillId="2" borderId="2" xfId="0" applyFont="1" applyFill="1" applyBorder="1" applyAlignment="1">
      <alignment horizontal="centerContinuous" vertical="center"/>
    </xf>
    <xf numFmtId="0" fontId="14" fillId="12" borderId="2" xfId="0" applyFont="1" applyFill="1" applyBorder="1" applyAlignment="1">
      <alignment horizontal="centerContinuous" vertical="center"/>
    </xf>
    <xf numFmtId="0" fontId="14" fillId="5" borderId="2" xfId="0" applyFont="1" applyFill="1" applyBorder="1" applyAlignment="1">
      <alignment horizontal="centerContinuous" vertical="center"/>
    </xf>
    <xf numFmtId="0" fontId="14" fillId="3" borderId="2" xfId="0" applyFont="1" applyFill="1" applyBorder="1" applyAlignment="1">
      <alignment horizontal="centerContinuous" vertical="center"/>
    </xf>
    <xf numFmtId="0" fontId="14" fillId="7" borderId="2" xfId="0" applyFont="1" applyFill="1" applyBorder="1" applyAlignment="1">
      <alignment horizontal="centerContinuous" vertical="center"/>
    </xf>
    <xf numFmtId="0" fontId="14" fillId="9" borderId="9" xfId="0" applyFont="1" applyFill="1" applyBorder="1" applyAlignment="1">
      <alignment horizontal="centerContinuous" vertical="center"/>
    </xf>
    <xf numFmtId="0" fontId="14" fillId="9" borderId="14" xfId="0" applyFont="1" applyFill="1" applyBorder="1" applyAlignment="1">
      <alignment horizontal="centerContinuous" vertical="center"/>
    </xf>
    <xf numFmtId="0" fontId="14" fillId="9" borderId="15" xfId="0" applyFont="1" applyFill="1" applyBorder="1" applyAlignment="1">
      <alignment horizontal="centerContinuous" vertical="center"/>
    </xf>
    <xf numFmtId="0" fontId="14" fillId="13" borderId="2" xfId="0" applyFont="1" applyFill="1" applyBorder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4" fillId="0" borderId="0" xfId="0" applyFont="1" applyAlignment="1">
      <alignment vertical="center"/>
    </xf>
    <xf numFmtId="2" fontId="14" fillId="0" borderId="0" xfId="0" applyNumberFormat="1" applyFont="1" applyAlignment="1">
      <alignment vertical="center"/>
    </xf>
    <xf numFmtId="2" fontId="14" fillId="0" borderId="0" xfId="0" applyNumberFormat="1" applyFont="1" applyAlignment="1">
      <alignment horizontal="center"/>
    </xf>
    <xf numFmtId="0" fontId="14" fillId="13" borderId="0" xfId="0" applyFont="1" applyFill="1"/>
    <xf numFmtId="0" fontId="14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1" fillId="8" borderId="1" xfId="0" applyFont="1" applyFill="1" applyBorder="1" applyAlignment="1">
      <alignment vertical="center"/>
    </xf>
    <xf numFmtId="14" fontId="12" fillId="10" borderId="5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Continuous" vertical="center"/>
    </xf>
    <xf numFmtId="0" fontId="12" fillId="12" borderId="1" xfId="0" applyFont="1" applyFill="1" applyBorder="1" applyAlignment="1">
      <alignment horizontal="centerContinuous" vertical="center"/>
    </xf>
    <xf numFmtId="0" fontId="12" fillId="3" borderId="1" xfId="0" applyFont="1" applyFill="1" applyBorder="1" applyAlignment="1">
      <alignment horizontal="centerContinuous" vertical="center"/>
    </xf>
    <xf numFmtId="0" fontId="12" fillId="7" borderId="1" xfId="0" applyFont="1" applyFill="1" applyBorder="1" applyAlignment="1">
      <alignment horizontal="centerContinuous" vertical="center"/>
    </xf>
    <xf numFmtId="0" fontId="12" fillId="9" borderId="1" xfId="0" applyFont="1" applyFill="1" applyBorder="1" applyAlignment="1">
      <alignment horizontal="centerContinuous" vertical="center"/>
    </xf>
    <xf numFmtId="0" fontId="1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2" fillId="1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Continuous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17" fontId="12" fillId="7" borderId="1" xfId="0" applyNumberFormat="1" applyFont="1" applyFill="1" applyBorder="1" applyAlignment="1">
      <alignment horizontal="centerContinuous" vertical="center" wrapText="1"/>
    </xf>
    <xf numFmtId="0" fontId="12" fillId="7" borderId="1" xfId="0" applyFont="1" applyFill="1" applyBorder="1" applyAlignment="1">
      <alignment horizontal="centerContinuous" vertical="center" wrapText="1"/>
    </xf>
    <xf numFmtId="17" fontId="12" fillId="9" borderId="1" xfId="0" applyNumberFormat="1" applyFont="1" applyFill="1" applyBorder="1" applyAlignment="1">
      <alignment horizontal="centerContinuous" vertical="center" wrapText="1"/>
    </xf>
    <xf numFmtId="0" fontId="12" fillId="9" borderId="1" xfId="0" applyFont="1" applyFill="1" applyBorder="1" applyAlignment="1">
      <alignment horizontal="centerContinuous" vertical="center" wrapText="1"/>
    </xf>
    <xf numFmtId="0" fontId="12" fillId="18" borderId="0" xfId="0" applyFont="1" applyFill="1"/>
    <xf numFmtId="0" fontId="12" fillId="14" borderId="0" xfId="0" applyFont="1" applyFill="1"/>
    <xf numFmtId="0" fontId="22" fillId="0" borderId="0" xfId="0" applyFont="1" applyAlignment="1">
      <alignment horizontal="center"/>
    </xf>
    <xf numFmtId="0" fontId="22" fillId="9" borderId="0" xfId="0" applyFont="1" applyFill="1"/>
    <xf numFmtId="2" fontId="22" fillId="0" borderId="0" xfId="0" applyNumberFormat="1" applyFont="1"/>
    <xf numFmtId="0" fontId="12" fillId="0" borderId="3" xfId="0" applyFont="1" applyBorder="1"/>
    <xf numFmtId="0" fontId="12" fillId="8" borderId="1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9" borderId="0" xfId="0" applyFont="1" applyFill="1"/>
    <xf numFmtId="2" fontId="12" fillId="0" borderId="0" xfId="0" applyNumberFormat="1" applyFont="1"/>
    <xf numFmtId="0" fontId="22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centerContinuous" vertical="center"/>
    </xf>
    <xf numFmtId="0" fontId="12" fillId="12" borderId="2" xfId="0" applyFont="1" applyFill="1" applyBorder="1" applyAlignment="1">
      <alignment horizontal="centerContinuous" vertical="center"/>
    </xf>
    <xf numFmtId="0" fontId="12" fillId="3" borderId="2" xfId="0" applyFont="1" applyFill="1" applyBorder="1" applyAlignment="1">
      <alignment horizontal="centerContinuous" vertical="center"/>
    </xf>
    <xf numFmtId="0" fontId="12" fillId="7" borderId="2" xfId="0" applyFont="1" applyFill="1" applyBorder="1" applyAlignment="1">
      <alignment horizontal="centerContinuous" vertical="center"/>
    </xf>
    <xf numFmtId="0" fontId="12" fillId="9" borderId="9" xfId="0" applyFont="1" applyFill="1" applyBorder="1" applyAlignment="1">
      <alignment horizontal="centerContinuous" vertical="center"/>
    </xf>
    <xf numFmtId="0" fontId="12" fillId="9" borderId="14" xfId="0" applyFont="1" applyFill="1" applyBorder="1" applyAlignment="1">
      <alignment horizontal="centerContinuous" vertical="center"/>
    </xf>
    <xf numFmtId="0" fontId="12" fillId="9" borderId="15" xfId="0" applyFont="1" applyFill="1" applyBorder="1" applyAlignment="1">
      <alignment horizontal="centerContinuous" vertical="center"/>
    </xf>
    <xf numFmtId="0" fontId="22" fillId="8" borderId="2" xfId="0" applyFont="1" applyFill="1" applyBorder="1" applyAlignment="1">
      <alignment horizontal="centerContinuous" vertical="center"/>
    </xf>
    <xf numFmtId="2" fontId="22" fillId="0" borderId="0" xfId="0" applyNumberFormat="1" applyFont="1" applyAlignment="1">
      <alignment horizontal="center"/>
    </xf>
    <xf numFmtId="0" fontId="22" fillId="13" borderId="0" xfId="0" applyFont="1" applyFill="1"/>
    <xf numFmtId="0" fontId="12" fillId="0" borderId="0" xfId="0" applyFont="1" applyAlignment="1">
      <alignment horizontal="center" vertical="center"/>
    </xf>
    <xf numFmtId="0" fontId="12" fillId="8" borderId="2" xfId="0" applyFont="1" applyFill="1" applyBorder="1" applyAlignment="1">
      <alignment horizontal="centerContinuous" vertical="center"/>
    </xf>
    <xf numFmtId="2" fontId="12" fillId="0" borderId="0" xfId="0" applyNumberFormat="1" applyFont="1" applyAlignment="1">
      <alignment horizontal="center"/>
    </xf>
    <xf numFmtId="0" fontId="12" fillId="13" borderId="0" xfId="0" applyFont="1" applyFill="1"/>
    <xf numFmtId="0" fontId="12" fillId="0" borderId="16" xfId="0" applyFont="1" applyBorder="1" applyAlignment="1">
      <alignment horizontal="center"/>
    </xf>
    <xf numFmtId="0" fontId="12" fillId="13" borderId="1" xfId="0" applyFont="1" applyFill="1" applyBorder="1" applyAlignment="1">
      <alignment horizontal="centerContinuous" vertical="center"/>
    </xf>
    <xf numFmtId="0" fontId="12" fillId="0" borderId="2" xfId="0" applyFont="1" applyBorder="1" applyAlignment="1">
      <alignment horizontal="left"/>
    </xf>
    <xf numFmtId="2" fontId="2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/>
    <xf numFmtId="2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horizontal="left"/>
    </xf>
    <xf numFmtId="2" fontId="12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7" fontId="12" fillId="0" borderId="1" xfId="0" applyNumberFormat="1" applyFont="1" applyBorder="1" applyAlignment="1">
      <alignment horizontal="left" vertical="center" wrapText="1"/>
    </xf>
    <xf numFmtId="17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left" vertical="center"/>
    </xf>
    <xf numFmtId="2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/>
    <xf numFmtId="0" fontId="12" fillId="0" borderId="1" xfId="0" applyFont="1" applyBorder="1" applyAlignment="1">
      <alignment horizontal="center" wrapText="1"/>
    </xf>
    <xf numFmtId="0" fontId="12" fillId="0" borderId="7" xfId="0" applyFont="1" applyBorder="1"/>
    <xf numFmtId="0" fontId="12" fillId="0" borderId="2" xfId="0" applyFont="1" applyBorder="1"/>
    <xf numFmtId="164" fontId="12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/>
    <xf numFmtId="2" fontId="12" fillId="0" borderId="3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2" fontId="12" fillId="0" borderId="7" xfId="0" applyNumberFormat="1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2" fontId="12" fillId="0" borderId="1" xfId="0" applyNumberFormat="1" applyFont="1" applyBorder="1" applyAlignment="1">
      <alignment horizontal="center" wrapText="1"/>
    </xf>
    <xf numFmtId="0" fontId="12" fillId="0" borderId="10" xfId="0" applyFont="1" applyBorder="1" applyAlignment="1">
      <alignment vertical="center" wrapText="1"/>
    </xf>
    <xf numFmtId="2" fontId="12" fillId="0" borderId="0" xfId="0" applyNumberFormat="1" applyFont="1" applyAlignment="1">
      <alignment vertical="center" wrapText="1"/>
    </xf>
    <xf numFmtId="0" fontId="22" fillId="9" borderId="0" xfId="0" applyFont="1" applyFill="1" applyAlignment="1">
      <alignment vertical="center"/>
    </xf>
    <xf numFmtId="2" fontId="12" fillId="11" borderId="1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wrapText="1"/>
    </xf>
    <xf numFmtId="0" fontId="21" fillId="8" borderId="4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6" borderId="2" xfId="0" applyFont="1" applyFill="1" applyBorder="1" applyAlignment="1">
      <alignment horizontal="centerContinuous" vertical="center"/>
    </xf>
    <xf numFmtId="0" fontId="22" fillId="0" borderId="1" xfId="0" applyFont="1" applyBorder="1" applyAlignment="1">
      <alignment horizontal="centerContinuous" vertical="center"/>
    </xf>
    <xf numFmtId="0" fontId="22" fillId="17" borderId="0" xfId="0" applyFont="1" applyFill="1"/>
    <xf numFmtId="2" fontId="22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21" fillId="0" borderId="0" xfId="0" applyFont="1" applyAlignment="1">
      <alignment vertical="center"/>
    </xf>
    <xf numFmtId="0" fontId="12" fillId="14" borderId="2" xfId="0" applyFont="1" applyFill="1" applyBorder="1" applyAlignment="1">
      <alignment horizontal="centerContinuous" vertical="center"/>
    </xf>
    <xf numFmtId="0" fontId="12" fillId="0" borderId="2" xfId="0" applyFont="1" applyBorder="1" applyAlignment="1">
      <alignment horizontal="centerContinuous" vertical="center"/>
    </xf>
    <xf numFmtId="0" fontId="12" fillId="7" borderId="9" xfId="0" applyFont="1" applyFill="1" applyBorder="1" applyAlignment="1">
      <alignment horizontal="centerContinuous" vertical="center"/>
    </xf>
    <xf numFmtId="0" fontId="12" fillId="0" borderId="10" xfId="0" applyFont="1" applyBorder="1" applyAlignment="1">
      <alignment vertical="center"/>
    </xf>
    <xf numFmtId="1" fontId="12" fillId="0" borderId="7" xfId="0" applyNumberFormat="1" applyFont="1" applyBorder="1"/>
    <xf numFmtId="1" fontId="12" fillId="0" borderId="1" xfId="0" applyNumberFormat="1" applyFont="1" applyBorder="1"/>
    <xf numFmtId="0" fontId="12" fillId="9" borderId="2" xfId="0" applyFont="1" applyFill="1" applyBorder="1" applyAlignment="1">
      <alignment horizontal="centerContinuous" vertical="center"/>
    </xf>
    <xf numFmtId="0" fontId="22" fillId="19" borderId="0" xfId="0" applyFont="1" applyFill="1"/>
    <xf numFmtId="0" fontId="12" fillId="0" borderId="10" xfId="0" applyFont="1" applyBorder="1"/>
    <xf numFmtId="0" fontId="12" fillId="13" borderId="10" xfId="0" applyFont="1" applyFill="1" applyBorder="1"/>
    <xf numFmtId="0" fontId="21" fillId="8" borderId="10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Continuous" vertical="center"/>
    </xf>
    <xf numFmtId="0" fontId="21" fillId="8" borderId="3" xfId="0" applyFont="1" applyFill="1" applyBorder="1" applyAlignment="1">
      <alignment vertical="center"/>
    </xf>
    <xf numFmtId="0" fontId="21" fillId="8" borderId="5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Continuous" vertical="center" wrapText="1"/>
    </xf>
    <xf numFmtId="0" fontId="12" fillId="9" borderId="3" xfId="0" applyFont="1" applyFill="1" applyBorder="1" applyAlignment="1">
      <alignment horizontal="centerContinuous" vertical="center"/>
    </xf>
    <xf numFmtId="0" fontId="12" fillId="9" borderId="5" xfId="0" applyFont="1" applyFill="1" applyBorder="1" applyAlignment="1">
      <alignment horizontal="centerContinuous" vertical="center"/>
    </xf>
    <xf numFmtId="0" fontId="12" fillId="9" borderId="4" xfId="0" applyFont="1" applyFill="1" applyBorder="1" applyAlignment="1">
      <alignment horizontal="centerContinuous" vertical="center"/>
    </xf>
    <xf numFmtId="0" fontId="22" fillId="7" borderId="0" xfId="0" applyFont="1" applyFill="1" applyAlignment="1">
      <alignment wrapText="1"/>
    </xf>
    <xf numFmtId="0" fontId="12" fillId="13" borderId="0" xfId="0" applyFont="1" applyFill="1" applyAlignment="1">
      <alignment wrapText="1"/>
    </xf>
    <xf numFmtId="0" fontId="22" fillId="13" borderId="0" xfId="0" applyFont="1" applyFill="1" applyAlignment="1">
      <alignment wrapText="1"/>
    </xf>
    <xf numFmtId="14" fontId="12" fillId="18" borderId="3" xfId="0" applyNumberFormat="1" applyFont="1" applyFill="1" applyBorder="1" applyAlignment="1">
      <alignment vertical="center"/>
    </xf>
    <xf numFmtId="0" fontId="12" fillId="18" borderId="4" xfId="0" applyFont="1" applyFill="1" applyBorder="1" applyAlignment="1">
      <alignment vertical="center"/>
    </xf>
    <xf numFmtId="0" fontId="12" fillId="13" borderId="0" xfId="0" applyFont="1" applyFill="1" applyAlignment="1">
      <alignment vertical="center" wrapText="1"/>
    </xf>
    <xf numFmtId="0" fontId="12" fillId="0" borderId="1" xfId="6" applyFont="1" applyBorder="1" applyAlignment="1">
      <alignment horizontal="center"/>
    </xf>
    <xf numFmtId="0" fontId="21" fillId="0" borderId="5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2" fillId="6" borderId="0" xfId="0" applyFont="1" applyFill="1"/>
    <xf numFmtId="0" fontId="22" fillId="0" borderId="0" xfId="0" applyFont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0" fontId="22" fillId="2" borderId="0" xfId="0" applyFont="1" applyFill="1"/>
    <xf numFmtId="0" fontId="12" fillId="13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wrapText="1"/>
    </xf>
    <xf numFmtId="0" fontId="22" fillId="0" borderId="4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Continuous" vertical="center"/>
    </xf>
    <xf numFmtId="2" fontId="12" fillId="0" borderId="10" xfId="0" applyNumberFormat="1" applyFont="1" applyBorder="1" applyAlignment="1">
      <alignment vertical="center" wrapText="1"/>
    </xf>
    <xf numFmtId="0" fontId="12" fillId="13" borderId="10" xfId="0" applyFont="1" applyFill="1" applyBorder="1" applyAlignment="1">
      <alignment vertical="center" wrapText="1"/>
    </xf>
    <xf numFmtId="0" fontId="22" fillId="8" borderId="2" xfId="0" applyFont="1" applyFill="1" applyBorder="1" applyAlignment="1">
      <alignment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17" fillId="7" borderId="1" xfId="0" applyFont="1" applyFill="1" applyBorder="1"/>
    <xf numFmtId="0" fontId="15" fillId="7" borderId="1" xfId="0" applyFont="1" applyFill="1" applyBorder="1"/>
    <xf numFmtId="0" fontId="15" fillId="7" borderId="1" xfId="0" applyFont="1" applyFill="1" applyBorder="1" applyAlignment="1">
      <alignment horizontal="center"/>
    </xf>
    <xf numFmtId="2" fontId="15" fillId="7" borderId="1" xfId="0" applyNumberFormat="1" applyFont="1" applyFill="1" applyBorder="1" applyAlignment="1">
      <alignment horizontal="center"/>
    </xf>
    <xf numFmtId="2" fontId="15" fillId="7" borderId="1" xfId="0" applyNumberFormat="1" applyFont="1" applyFill="1" applyBorder="1" applyAlignment="1">
      <alignment horizontal="center" vertical="center"/>
    </xf>
    <xf numFmtId="2" fontId="15" fillId="7" borderId="3" xfId="0" applyNumberFormat="1" applyFont="1" applyFill="1" applyBorder="1" applyAlignment="1">
      <alignment horizontal="center" vertical="center"/>
    </xf>
    <xf numFmtId="0" fontId="17" fillId="7" borderId="0" xfId="0" applyFont="1" applyFill="1"/>
    <xf numFmtId="0" fontId="25" fillId="0" borderId="1" xfId="0" applyFont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0" fillId="12" borderId="0" xfId="0" applyFill="1"/>
    <xf numFmtId="0" fontId="25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0" fillId="9" borderId="0" xfId="0" applyFill="1"/>
    <xf numFmtId="0" fontId="27" fillId="12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7" fontId="27" fillId="7" borderId="1" xfId="0" applyNumberFormat="1" applyFont="1" applyFill="1" applyBorder="1" applyAlignment="1">
      <alignment horizontal="center" vertical="center" wrapText="1"/>
    </xf>
    <xf numFmtId="17" fontId="27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2" fontId="27" fillId="11" borderId="1" xfId="0" applyNumberFormat="1" applyFont="1" applyFill="1" applyBorder="1" applyAlignment="1">
      <alignment horizontal="center" vertical="center" wrapText="1"/>
    </xf>
    <xf numFmtId="2" fontId="27" fillId="6" borderId="1" xfId="0" applyNumberFormat="1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2" fontId="27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2" fontId="27" fillId="0" borderId="1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17" fontId="27" fillId="0" borderId="1" xfId="0" applyNumberFormat="1" applyFont="1" applyBorder="1" applyAlignment="1">
      <alignment horizontal="left" vertical="center" wrapText="1"/>
    </xf>
    <xf numFmtId="2" fontId="27" fillId="0" borderId="1" xfId="0" applyNumberFormat="1" applyFont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7" fillId="0" borderId="1" xfId="0" applyFont="1" applyBorder="1"/>
    <xf numFmtId="0" fontId="13" fillId="0" borderId="1" xfId="0" applyFont="1" applyBorder="1" applyAlignment="1">
      <alignment horizontal="left" vertical="center" wrapText="1"/>
    </xf>
    <xf numFmtId="2" fontId="27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2" fontId="27" fillId="0" borderId="1" xfId="0" applyNumberFormat="1" applyFont="1" applyBorder="1" applyAlignment="1">
      <alignment horizontal="center" vertical="center"/>
    </xf>
    <xf numFmtId="17" fontId="27" fillId="0" borderId="1" xfId="0" applyNumberFormat="1" applyFont="1" applyBorder="1" applyAlignment="1">
      <alignment vertical="center" wrapText="1"/>
    </xf>
    <xf numFmtId="0" fontId="27" fillId="0" borderId="1" xfId="0" applyFont="1" applyBorder="1" applyAlignment="1">
      <alignment horizontal="center"/>
    </xf>
    <xf numFmtId="2" fontId="27" fillId="0" borderId="1" xfId="0" applyNumberFormat="1" applyFont="1" applyBorder="1" applyAlignment="1">
      <alignment horizontal="center"/>
    </xf>
    <xf numFmtId="0" fontId="27" fillId="0" borderId="0" xfId="0" applyFont="1"/>
    <xf numFmtId="0" fontId="27" fillId="8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Continuous" vertical="center" wrapText="1"/>
    </xf>
    <xf numFmtId="17" fontId="27" fillId="7" borderId="1" xfId="0" applyNumberFormat="1" applyFont="1" applyFill="1" applyBorder="1" applyAlignment="1">
      <alignment horizontal="centerContinuous" vertical="center" wrapText="1"/>
    </xf>
    <xf numFmtId="0" fontId="27" fillId="7" borderId="1" xfId="0" applyFont="1" applyFill="1" applyBorder="1" applyAlignment="1">
      <alignment horizontal="centerContinuous" vertical="center" wrapText="1"/>
    </xf>
    <xf numFmtId="17" fontId="27" fillId="9" borderId="1" xfId="0" applyNumberFormat="1" applyFont="1" applyFill="1" applyBorder="1" applyAlignment="1">
      <alignment horizontal="centerContinuous" vertical="center" wrapText="1"/>
    </xf>
    <xf numFmtId="0" fontId="27" fillId="9" borderId="1" xfId="0" applyFont="1" applyFill="1" applyBorder="1" applyAlignment="1">
      <alignment horizontal="centerContinuous" vertical="center" wrapText="1"/>
    </xf>
    <xf numFmtId="0" fontId="27" fillId="11" borderId="1" xfId="0" applyFont="1" applyFill="1" applyBorder="1" applyAlignment="1">
      <alignment horizontal="centerContinuous" vertical="center" wrapText="1"/>
    </xf>
    <xf numFmtId="2" fontId="27" fillId="11" borderId="1" xfId="0" applyNumberFormat="1" applyFont="1" applyFill="1" applyBorder="1" applyAlignment="1">
      <alignment horizontal="centerContinuous" vertical="center" wrapText="1"/>
    </xf>
    <xf numFmtId="0" fontId="27" fillId="8" borderId="1" xfId="0" applyFont="1" applyFill="1" applyBorder="1" applyAlignment="1">
      <alignment horizontal="centerContinuous" vertical="center" wrapText="1"/>
    </xf>
    <xf numFmtId="17" fontId="27" fillId="0" borderId="1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18" borderId="0" xfId="0" applyFont="1" applyFill="1" applyAlignment="1">
      <alignment vertical="center" wrapText="1"/>
    </xf>
    <xf numFmtId="14" fontId="27" fillId="18" borderId="0" xfId="0" applyNumberFormat="1" applyFont="1" applyFill="1" applyAlignment="1">
      <alignment vertical="center" wrapText="1"/>
    </xf>
    <xf numFmtId="0" fontId="27" fillId="18" borderId="0" xfId="0" applyFont="1" applyFill="1" applyAlignment="1">
      <alignment horizontal="center" vertical="center" wrapText="1"/>
    </xf>
    <xf numFmtId="0" fontId="27" fillId="12" borderId="1" xfId="0" applyFont="1" applyFill="1" applyBorder="1" applyAlignment="1">
      <alignment horizontal="centerContinuous" vertical="center" wrapText="1"/>
    </xf>
    <xf numFmtId="0" fontId="27" fillId="3" borderId="1" xfId="0" applyFont="1" applyFill="1" applyBorder="1" applyAlignment="1">
      <alignment horizontal="centerContinuous" vertical="center" wrapText="1"/>
    </xf>
    <xf numFmtId="0" fontId="27" fillId="0" borderId="0" xfId="0" applyFont="1" applyAlignment="1">
      <alignment horizontal="centerContinuous" vertical="center" wrapText="1"/>
    </xf>
    <xf numFmtId="0" fontId="27" fillId="0" borderId="2" xfId="0" applyFont="1" applyBorder="1" applyAlignment="1">
      <alignment horizontal="center" vertical="center" wrapText="1"/>
    </xf>
    <xf numFmtId="2" fontId="27" fillId="0" borderId="2" xfId="0" applyNumberFormat="1" applyFont="1" applyBorder="1" applyAlignment="1">
      <alignment horizontal="center" vertical="center" wrapText="1"/>
    </xf>
    <xf numFmtId="2" fontId="27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wrapText="1"/>
    </xf>
    <xf numFmtId="0" fontId="27" fillId="0" borderId="0" xfId="0" applyFont="1" applyAlignment="1">
      <alignment horizontal="center" wrapText="1"/>
    </xf>
    <xf numFmtId="2" fontId="27" fillId="0" borderId="16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12" fillId="18" borderId="0" xfId="0" applyFont="1" applyFill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165" fontId="12" fillId="0" borderId="18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9" fillId="8" borderId="1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7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7" fontId="13" fillId="0" borderId="1" xfId="0" applyNumberFormat="1" applyFont="1" applyBorder="1" applyAlignment="1">
      <alignment vertical="center" wrapText="1"/>
    </xf>
    <xf numFmtId="0" fontId="27" fillId="12" borderId="1" xfId="0" applyFont="1" applyFill="1" applyBorder="1" applyAlignment="1">
      <alignment horizontal="centerContinuous" vertical="center"/>
    </xf>
    <xf numFmtId="0" fontId="27" fillId="5" borderId="1" xfId="0" applyFont="1" applyFill="1" applyBorder="1" applyAlignment="1">
      <alignment horizontal="centerContinuous" vertical="center"/>
    </xf>
    <xf numFmtId="0" fontId="27" fillId="3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Continuous" vertical="center"/>
    </xf>
    <xf numFmtId="0" fontId="27" fillId="2" borderId="1" xfId="0" applyFont="1" applyFill="1" applyBorder="1" applyAlignment="1">
      <alignment horizontal="centerContinuous" vertical="center" wrapText="1"/>
    </xf>
    <xf numFmtId="0" fontId="27" fillId="13" borderId="2" xfId="0" applyFont="1" applyFill="1" applyBorder="1" applyAlignment="1">
      <alignment horizontal="centerContinuous" vertical="center" wrapText="1"/>
    </xf>
    <xf numFmtId="2" fontId="27" fillId="2" borderId="1" xfId="0" applyNumberFormat="1" applyFont="1" applyFill="1" applyBorder="1" applyAlignment="1">
      <alignment horizontal="centerContinuous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7" fillId="8" borderId="6" xfId="0" applyFont="1" applyFill="1" applyBorder="1" applyAlignment="1">
      <alignment horizontal="centerContinuous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Continuous" vertical="center"/>
    </xf>
    <xf numFmtId="0" fontId="14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wrapText="1"/>
    </xf>
    <xf numFmtId="2" fontId="13" fillId="0" borderId="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2" fontId="13" fillId="0" borderId="3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Continuous" vertical="center"/>
    </xf>
    <xf numFmtId="0" fontId="27" fillId="12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2" fontId="27" fillId="2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/>
    </xf>
    <xf numFmtId="17" fontId="27" fillId="7" borderId="1" xfId="0" applyNumberFormat="1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 wrapText="1"/>
    </xf>
    <xf numFmtId="17" fontId="27" fillId="9" borderId="1" xfId="0" applyNumberFormat="1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7" fillId="8" borderId="6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7" fontId="13" fillId="7" borderId="1" xfId="0" applyNumberFormat="1" applyFont="1" applyFill="1" applyBorder="1" applyAlignment="1">
      <alignment horizontal="center" vertical="center" wrapText="1"/>
    </xf>
    <xf numFmtId="17" fontId="13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2" fontId="13" fillId="11" borderId="1" xfId="0" applyNumberFormat="1" applyFont="1" applyFill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12" borderId="1" xfId="0" applyFont="1" applyFill="1" applyBorder="1" applyAlignment="1">
      <alignment horizontal="centerContinuous" vertical="center"/>
    </xf>
    <xf numFmtId="0" fontId="13" fillId="5" borderId="1" xfId="0" applyFont="1" applyFill="1" applyBorder="1" applyAlignment="1">
      <alignment horizontal="centerContinuous" vertical="center" wrapText="1"/>
    </xf>
    <xf numFmtId="17" fontId="13" fillId="7" borderId="1" xfId="0" applyNumberFormat="1" applyFont="1" applyFill="1" applyBorder="1" applyAlignment="1">
      <alignment horizontal="centerContinuous" vertical="center" wrapText="1"/>
    </xf>
    <xf numFmtId="0" fontId="13" fillId="7" borderId="1" xfId="0" applyFont="1" applyFill="1" applyBorder="1" applyAlignment="1">
      <alignment horizontal="centerContinuous" vertical="center" wrapText="1"/>
    </xf>
    <xf numFmtId="17" fontId="13" fillId="9" borderId="1" xfId="0" applyNumberFormat="1" applyFont="1" applyFill="1" applyBorder="1" applyAlignment="1">
      <alignment horizontal="centerContinuous" vertical="center" wrapText="1"/>
    </xf>
    <xf numFmtId="0" fontId="13" fillId="9" borderId="1" xfId="0" applyFont="1" applyFill="1" applyBorder="1" applyAlignment="1">
      <alignment horizontal="centerContinuous" vertical="center" wrapText="1"/>
    </xf>
    <xf numFmtId="0" fontId="13" fillId="11" borderId="1" xfId="0" applyFont="1" applyFill="1" applyBorder="1" applyAlignment="1">
      <alignment horizontal="centerContinuous" vertical="center" wrapText="1"/>
    </xf>
    <xf numFmtId="2" fontId="13" fillId="0" borderId="1" xfId="0" applyNumberFormat="1" applyFont="1" applyBorder="1" applyAlignment="1">
      <alignment horizontal="left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13" borderId="2" xfId="0" applyFont="1" applyFill="1" applyBorder="1" applyAlignment="1">
      <alignment horizontal="centerContinuous" vertical="center" wrapText="1"/>
    </xf>
    <xf numFmtId="2" fontId="13" fillId="11" borderId="1" xfId="0" applyNumberFormat="1" applyFont="1" applyFill="1" applyBorder="1" applyAlignment="1">
      <alignment horizontal="centerContinuous" vertical="center" wrapText="1"/>
    </xf>
    <xf numFmtId="2" fontId="13" fillId="6" borderId="1" xfId="0" applyNumberFormat="1" applyFont="1" applyFill="1" applyBorder="1" applyAlignment="1">
      <alignment horizontal="centerContinuous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Continuous" vertical="center"/>
    </xf>
    <xf numFmtId="0" fontId="11" fillId="7" borderId="7" xfId="0" applyFont="1" applyFill="1" applyBorder="1"/>
    <xf numFmtId="0" fontId="11" fillId="0" borderId="1" xfId="0" applyFont="1" applyBorder="1" applyAlignment="1">
      <alignment wrapText="1"/>
    </xf>
    <xf numFmtId="0" fontId="30" fillId="0" borderId="0" xfId="0" applyFont="1" applyAlignment="1">
      <alignment horizontal="centerContinuous" vertical="center"/>
    </xf>
    <xf numFmtId="0" fontId="27" fillId="0" borderId="1" xfId="0" applyFont="1" applyBorder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17" fontId="27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wrapText="1"/>
    </xf>
    <xf numFmtId="0" fontId="13" fillId="0" borderId="1" xfId="6" applyFont="1" applyBorder="1" applyAlignment="1">
      <alignment horizontal="center"/>
    </xf>
    <xf numFmtId="0" fontId="29" fillId="8" borderId="8" xfId="0" applyFont="1" applyFill="1" applyBorder="1" applyAlignment="1">
      <alignment vertical="center"/>
    </xf>
    <xf numFmtId="0" fontId="29" fillId="8" borderId="10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7" fillId="10" borderId="0" xfId="0" applyFont="1" applyFill="1" applyAlignment="1">
      <alignment horizontal="centerContinuous" vertical="center"/>
    </xf>
    <xf numFmtId="0" fontId="27" fillId="18" borderId="0" xfId="0" applyFont="1" applyFill="1" applyAlignment="1">
      <alignment horizontal="centerContinuous" vertical="center"/>
    </xf>
    <xf numFmtId="14" fontId="27" fillId="18" borderId="0" xfId="0" applyNumberFormat="1" applyFont="1" applyFill="1" applyAlignment="1">
      <alignment horizontal="centerContinuous" vertical="center"/>
    </xf>
    <xf numFmtId="0" fontId="27" fillId="2" borderId="2" xfId="0" applyFont="1" applyFill="1" applyBorder="1" applyAlignment="1">
      <alignment horizontal="centerContinuous" vertical="center"/>
    </xf>
    <xf numFmtId="0" fontId="27" fillId="12" borderId="2" xfId="0" applyFont="1" applyFill="1" applyBorder="1" applyAlignment="1">
      <alignment horizontal="centerContinuous" vertical="center"/>
    </xf>
    <xf numFmtId="0" fontId="27" fillId="5" borderId="2" xfId="0" applyFont="1" applyFill="1" applyBorder="1" applyAlignment="1">
      <alignment horizontal="centerContinuous" vertical="center"/>
    </xf>
    <xf numFmtId="0" fontId="27" fillId="3" borderId="2" xfId="0" applyFont="1" applyFill="1" applyBorder="1" applyAlignment="1">
      <alignment horizontal="centerContinuous" vertical="center"/>
    </xf>
    <xf numFmtId="0" fontId="27" fillId="7" borderId="2" xfId="0" applyFont="1" applyFill="1" applyBorder="1" applyAlignment="1">
      <alignment horizontal="centerContinuous" vertical="center"/>
    </xf>
    <xf numFmtId="0" fontId="27" fillId="9" borderId="9" xfId="0" applyFont="1" applyFill="1" applyBorder="1" applyAlignment="1">
      <alignment horizontal="centerContinuous" vertical="center"/>
    </xf>
    <xf numFmtId="0" fontId="27" fillId="9" borderId="14" xfId="0" applyFont="1" applyFill="1" applyBorder="1" applyAlignment="1">
      <alignment horizontal="centerContinuous" vertical="center"/>
    </xf>
    <xf numFmtId="0" fontId="27" fillId="9" borderId="15" xfId="0" applyFont="1" applyFill="1" applyBorder="1" applyAlignment="1">
      <alignment horizontal="centerContinuous" vertical="center"/>
    </xf>
    <xf numFmtId="0" fontId="30" fillId="8" borderId="2" xfId="0" applyFont="1" applyFill="1" applyBorder="1" applyAlignment="1">
      <alignment horizontal="centerContinuous" vertical="center"/>
    </xf>
    <xf numFmtId="2" fontId="27" fillId="0" borderId="1" xfId="0" applyNumberFormat="1" applyFont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30" fillId="0" borderId="0" xfId="0" applyFont="1"/>
    <xf numFmtId="0" fontId="27" fillId="0" borderId="10" xfId="0" applyFont="1" applyBorder="1"/>
    <xf numFmtId="0" fontId="30" fillId="15" borderId="0" xfId="0" applyFont="1" applyFill="1"/>
    <xf numFmtId="0" fontId="30" fillId="7" borderId="0" xfId="0" applyFont="1" applyFill="1"/>
    <xf numFmtId="0" fontId="27" fillId="9" borderId="2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17" fontId="12" fillId="7" borderId="1" xfId="0" applyNumberFormat="1" applyFont="1" applyFill="1" applyBorder="1" applyAlignment="1">
      <alignment horizontal="center" vertical="center" wrapText="1"/>
    </xf>
    <xf numFmtId="17" fontId="12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1" fontId="2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1" fontId="11" fillId="0" borderId="1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3" fillId="5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center" wrapText="1"/>
    </xf>
    <xf numFmtId="2" fontId="31" fillId="0" borderId="1" xfId="0" applyNumberFormat="1" applyFont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7" fontId="31" fillId="7" borderId="1" xfId="0" applyNumberFormat="1" applyFont="1" applyFill="1" applyBorder="1" applyAlignment="1">
      <alignment horizontal="center" vertical="center" wrapText="1"/>
    </xf>
    <xf numFmtId="17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 wrapText="1"/>
    </xf>
    <xf numFmtId="2" fontId="31" fillId="11" borderId="1" xfId="0" applyNumberFormat="1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7" fillId="2" borderId="1" xfId="0" applyFont="1" applyFill="1" applyBorder="1" applyAlignment="1">
      <alignment horizontal="centerContinuous" vertical="center"/>
    </xf>
    <xf numFmtId="0" fontId="27" fillId="9" borderId="2" xfId="0" applyFont="1" applyFill="1" applyBorder="1" applyAlignment="1">
      <alignment horizontal="centerContinuous" vertical="center" wrapText="1"/>
    </xf>
    <xf numFmtId="0" fontId="22" fillId="0" borderId="0" xfId="0" applyFont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30" fillId="0" borderId="0" xfId="0" applyFont="1" applyAlignment="1">
      <alignment horizontal="center" wrapText="1"/>
    </xf>
    <xf numFmtId="0" fontId="27" fillId="2" borderId="1" xfId="0" applyFont="1" applyFill="1" applyBorder="1" applyAlignment="1">
      <alignment horizontal="left" vertical="center" wrapText="1"/>
    </xf>
    <xf numFmtId="0" fontId="27" fillId="13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Continuous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9" fillId="7" borderId="0" xfId="0" applyFont="1" applyFill="1"/>
    <xf numFmtId="0" fontId="25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1" borderId="0" xfId="0" applyFont="1" applyFill="1"/>
    <xf numFmtId="0" fontId="28" fillId="8" borderId="3" xfId="0" applyFont="1" applyFill="1" applyBorder="1" applyAlignment="1">
      <alignment horizontal="centerContinuous" vertical="center"/>
    </xf>
    <xf numFmtId="0" fontId="28" fillId="8" borderId="5" xfId="0" applyFont="1" applyFill="1" applyBorder="1" applyAlignment="1">
      <alignment horizontal="centerContinuous" vertical="center"/>
    </xf>
    <xf numFmtId="0" fontId="28" fillId="8" borderId="4" xfId="0" applyFont="1" applyFill="1" applyBorder="1" applyAlignment="1">
      <alignment horizontal="centerContinuous" vertical="center"/>
    </xf>
    <xf numFmtId="0" fontId="11" fillId="2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21" fillId="0" borderId="1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2" fontId="13" fillId="5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Continuous" vertical="center"/>
    </xf>
    <xf numFmtId="0" fontId="11" fillId="12" borderId="1" xfId="0" applyFont="1" applyFill="1" applyBorder="1" applyAlignment="1">
      <alignment horizontal="centerContinuous" vertical="center" wrapText="1"/>
    </xf>
    <xf numFmtId="0" fontId="11" fillId="5" borderId="1" xfId="0" applyFont="1" applyFill="1" applyBorder="1" applyAlignment="1">
      <alignment horizontal="centerContinuous" vertical="center"/>
    </xf>
    <xf numFmtId="0" fontId="11" fillId="3" borderId="1" xfId="0" applyFont="1" applyFill="1" applyBorder="1" applyAlignment="1">
      <alignment horizontal="centerContinuous" vertical="center"/>
    </xf>
    <xf numFmtId="0" fontId="11" fillId="7" borderId="1" xfId="0" applyFont="1" applyFill="1" applyBorder="1" applyAlignment="1">
      <alignment horizontal="centerContinuous" vertical="center"/>
    </xf>
    <xf numFmtId="0" fontId="11" fillId="9" borderId="1" xfId="0" applyFont="1" applyFill="1" applyBorder="1" applyAlignment="1">
      <alignment horizontal="centerContinuous" vertical="center"/>
    </xf>
    <xf numFmtId="0" fontId="11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2" fontId="27" fillId="0" borderId="1" xfId="0" applyNumberFormat="1" applyFont="1" applyBorder="1"/>
    <xf numFmtId="0" fontId="12" fillId="5" borderId="1" xfId="0" applyFont="1" applyFill="1" applyBorder="1" applyAlignment="1">
      <alignment horizontal="left" vertical="top"/>
    </xf>
    <xf numFmtId="2" fontId="27" fillId="5" borderId="1" xfId="0" applyNumberFormat="1" applyFont="1" applyFill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/>
    </xf>
    <xf numFmtId="2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/>
    <xf numFmtId="2" fontId="27" fillId="2" borderId="1" xfId="0" applyNumberFormat="1" applyFont="1" applyFill="1" applyBorder="1" applyAlignment="1">
      <alignment horizontal="center"/>
    </xf>
    <xf numFmtId="0" fontId="12" fillId="2" borderId="0" xfId="0" applyFont="1" applyFill="1"/>
    <xf numFmtId="0" fontId="27" fillId="2" borderId="1" xfId="0" applyFont="1" applyFill="1" applyBorder="1" applyAlignment="1">
      <alignment vertical="center" wrapText="1"/>
    </xf>
    <xf numFmtId="17" fontId="27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13" borderId="1" xfId="0" applyFont="1" applyFill="1" applyBorder="1" applyAlignment="1">
      <alignment horizontal="left" vertical="top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/>
    </xf>
    <xf numFmtId="0" fontId="27" fillId="13" borderId="1" xfId="0" applyFont="1" applyFill="1" applyBorder="1"/>
    <xf numFmtId="0" fontId="27" fillId="13" borderId="1" xfId="0" applyFont="1" applyFill="1" applyBorder="1" applyAlignment="1">
      <alignment vertical="center"/>
    </xf>
    <xf numFmtId="2" fontId="27" fillId="13" borderId="1" xfId="0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27" fillId="5" borderId="1" xfId="0" applyFont="1" applyFill="1" applyBorder="1"/>
    <xf numFmtId="2" fontId="27" fillId="5" borderId="1" xfId="0" applyNumberFormat="1" applyFont="1" applyFill="1" applyBorder="1" applyAlignment="1">
      <alignment horizontal="center"/>
    </xf>
    <xf numFmtId="0" fontId="12" fillId="5" borderId="0" xfId="0" applyFont="1" applyFill="1"/>
    <xf numFmtId="17" fontId="27" fillId="5" borderId="1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4" xfId="0" applyFont="1" applyFill="1" applyBorder="1"/>
    <xf numFmtId="0" fontId="12" fillId="5" borderId="1" xfId="0" applyFont="1" applyFill="1" applyBorder="1"/>
    <xf numFmtId="0" fontId="12" fillId="5" borderId="17" xfId="0" applyFont="1" applyFill="1" applyBorder="1"/>
    <xf numFmtId="0" fontId="12" fillId="5" borderId="6" xfId="0" applyFont="1" applyFill="1" applyBorder="1"/>
    <xf numFmtId="0" fontId="12" fillId="11" borderId="1" xfId="0" applyFont="1" applyFill="1" applyBorder="1" applyAlignment="1">
      <alignment horizontal="left" vertical="top"/>
    </xf>
    <xf numFmtId="2" fontId="27" fillId="11" borderId="1" xfId="0" applyNumberFormat="1" applyFont="1" applyFill="1" applyBorder="1" applyAlignment="1">
      <alignment horizontal="left" vertical="center" wrapText="1"/>
    </xf>
    <xf numFmtId="0" fontId="27" fillId="11" borderId="1" xfId="0" applyFont="1" applyFill="1" applyBorder="1" applyAlignment="1">
      <alignment horizontal="left" vertical="center" wrapText="1"/>
    </xf>
    <xf numFmtId="0" fontId="27" fillId="11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center"/>
    </xf>
    <xf numFmtId="2" fontId="27" fillId="11" borderId="1" xfId="0" applyNumberFormat="1" applyFont="1" applyFill="1" applyBorder="1" applyAlignment="1">
      <alignment horizontal="center"/>
    </xf>
    <xf numFmtId="2" fontId="27" fillId="11" borderId="3" xfId="0" applyNumberFormat="1" applyFont="1" applyFill="1" applyBorder="1" applyAlignment="1">
      <alignment horizontal="center" vertical="center"/>
    </xf>
    <xf numFmtId="2" fontId="27" fillId="11" borderId="1" xfId="0" applyNumberFormat="1" applyFont="1" applyFill="1" applyBorder="1" applyAlignment="1">
      <alignment horizontal="center" vertical="center"/>
    </xf>
    <xf numFmtId="0" fontId="27" fillId="11" borderId="0" xfId="0" applyFont="1" applyFill="1"/>
    <xf numFmtId="2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vertical="center" wrapText="1"/>
    </xf>
    <xf numFmtId="2" fontId="12" fillId="11" borderId="1" xfId="0" applyNumberFormat="1" applyFont="1" applyFill="1" applyBorder="1" applyAlignment="1">
      <alignment horizontal="center"/>
    </xf>
    <xf numFmtId="2" fontId="12" fillId="11" borderId="3" xfId="0" applyNumberFormat="1" applyFont="1" applyFill="1" applyBorder="1" applyAlignment="1">
      <alignment horizontal="center" vertical="center"/>
    </xf>
    <xf numFmtId="0" fontId="12" fillId="11" borderId="1" xfId="0" applyFont="1" applyFill="1" applyBorder="1"/>
    <xf numFmtId="0" fontId="12" fillId="11" borderId="0" xfId="0" applyFont="1" applyFill="1"/>
    <xf numFmtId="0" fontId="27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vertical="center" wrapText="1"/>
    </xf>
    <xf numFmtId="0" fontId="27" fillId="13" borderId="1" xfId="0" applyFont="1" applyFill="1" applyBorder="1" applyAlignment="1">
      <alignment horizontal="left" vertical="center" wrapText="1"/>
    </xf>
    <xf numFmtId="17" fontId="27" fillId="13" borderId="1" xfId="0" applyNumberFormat="1" applyFont="1" applyFill="1" applyBorder="1" applyAlignment="1">
      <alignment horizontal="left" vertical="center" wrapText="1"/>
    </xf>
    <xf numFmtId="2" fontId="27" fillId="13" borderId="3" xfId="0" applyNumberFormat="1" applyFont="1" applyFill="1" applyBorder="1" applyAlignment="1">
      <alignment horizontal="center" vertical="center"/>
    </xf>
    <xf numFmtId="0" fontId="27" fillId="13" borderId="0" xfId="0" applyFont="1" applyFill="1"/>
    <xf numFmtId="2" fontId="12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/>
    <xf numFmtId="2" fontId="12" fillId="13" borderId="1" xfId="0" applyNumberFormat="1" applyFont="1" applyFill="1" applyBorder="1" applyAlignment="1">
      <alignment horizontal="center"/>
    </xf>
    <xf numFmtId="2" fontId="12" fillId="13" borderId="3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vertical="center" wrapText="1"/>
    </xf>
    <xf numFmtId="17" fontId="27" fillId="5" borderId="1" xfId="0" applyNumberFormat="1" applyFont="1" applyFill="1" applyBorder="1" applyAlignment="1">
      <alignment vertical="center" wrapText="1"/>
    </xf>
    <xf numFmtId="2" fontId="27" fillId="5" borderId="3" xfId="0" applyNumberFormat="1" applyFont="1" applyFill="1" applyBorder="1" applyAlignment="1">
      <alignment horizontal="center" vertical="center"/>
    </xf>
    <xf numFmtId="0" fontId="27" fillId="5" borderId="0" xfId="0" applyFont="1" applyFill="1"/>
    <xf numFmtId="2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2" fontId="12" fillId="5" borderId="1" xfId="0" applyNumberFormat="1" applyFont="1" applyFill="1" applyBorder="1" applyAlignment="1">
      <alignment horizontal="center"/>
    </xf>
    <xf numFmtId="2" fontId="12" fillId="5" borderId="3" xfId="0" applyNumberFormat="1" applyFont="1" applyFill="1" applyBorder="1" applyAlignment="1">
      <alignment horizontal="center" vertical="center"/>
    </xf>
    <xf numFmtId="17" fontId="12" fillId="5" borderId="1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2" fontId="12" fillId="2" borderId="1" xfId="0" applyNumberFormat="1" applyFont="1" applyFill="1" applyBorder="1" applyAlignment="1">
      <alignment horizontal="center"/>
    </xf>
    <xf numFmtId="2" fontId="12" fillId="2" borderId="3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2" fontId="27" fillId="5" borderId="1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2" fontId="27" fillId="5" borderId="2" xfId="0" applyNumberFormat="1" applyFont="1" applyFill="1" applyBorder="1" applyAlignment="1">
      <alignment horizontal="center" vertical="center" wrapText="1"/>
    </xf>
    <xf numFmtId="2" fontId="27" fillId="5" borderId="9" xfId="0" applyNumberFormat="1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2" fontId="12" fillId="5" borderId="1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2" fontId="27" fillId="9" borderId="1" xfId="0" applyNumberFormat="1" applyFont="1" applyFill="1" applyBorder="1" applyAlignment="1">
      <alignment horizontal="center" vertical="center" wrapText="1"/>
    </xf>
    <xf numFmtId="2" fontId="27" fillId="9" borderId="2" xfId="0" applyNumberFormat="1" applyFont="1" applyFill="1" applyBorder="1" applyAlignment="1">
      <alignment horizontal="center" vertical="center" wrapText="1"/>
    </xf>
    <xf numFmtId="2" fontId="27" fillId="9" borderId="9" xfId="0" applyNumberFormat="1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2" fontId="12" fillId="9" borderId="1" xfId="0" applyNumberFormat="1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2" fontId="27" fillId="6" borderId="2" xfId="0" applyNumberFormat="1" applyFont="1" applyFill="1" applyBorder="1" applyAlignment="1">
      <alignment horizontal="center" vertical="center" wrapText="1"/>
    </xf>
    <xf numFmtId="2" fontId="27" fillId="6" borderId="9" xfId="0" applyNumberFormat="1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27" fillId="6" borderId="2" xfId="0" applyFont="1" applyFill="1" applyBorder="1" applyAlignment="1">
      <alignment horizontal="left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2" fontId="27" fillId="5" borderId="1" xfId="0" applyNumberFormat="1" applyFont="1" applyFill="1" applyBorder="1" applyAlignment="1">
      <alignment horizontal="centerContinuous" vertical="center" wrapText="1"/>
    </xf>
    <xf numFmtId="0" fontId="21" fillId="8" borderId="1" xfId="0" applyFont="1" applyFill="1" applyBorder="1" applyAlignment="1">
      <alignment horizontal="centerContinuous" vertical="center" wrapText="1"/>
    </xf>
    <xf numFmtId="0" fontId="29" fillId="8" borderId="1" xfId="0" applyFont="1" applyFill="1" applyBorder="1" applyAlignment="1">
      <alignment horizontal="centerContinuous" vertical="center" wrapText="1"/>
    </xf>
    <xf numFmtId="0" fontId="12" fillId="18" borderId="0" xfId="0" applyFont="1" applyFill="1" applyAlignment="1">
      <alignment horizontal="right" vertical="center" wrapText="1"/>
    </xf>
    <xf numFmtId="0" fontId="12" fillId="5" borderId="2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left"/>
    </xf>
    <xf numFmtId="0" fontId="12" fillId="11" borderId="2" xfId="0" applyFont="1" applyFill="1" applyBorder="1" applyAlignment="1">
      <alignment horizontal="center"/>
    </xf>
    <xf numFmtId="2" fontId="12" fillId="11" borderId="2" xfId="0" applyNumberFormat="1" applyFont="1" applyFill="1" applyBorder="1" applyAlignment="1">
      <alignment horizontal="center"/>
    </xf>
    <xf numFmtId="2" fontId="12" fillId="11" borderId="9" xfId="0" applyNumberFormat="1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17" fontId="12" fillId="11" borderId="1" xfId="0" applyNumberFormat="1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left"/>
    </xf>
    <xf numFmtId="2" fontId="13" fillId="13" borderId="1" xfId="0" applyNumberFormat="1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vertical="center" wrapText="1"/>
    </xf>
    <xf numFmtId="17" fontId="13" fillId="13" borderId="1" xfId="0" applyNumberFormat="1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2" fontId="13" fillId="13" borderId="2" xfId="0" applyNumberFormat="1" applyFont="1" applyFill="1" applyBorder="1" applyAlignment="1">
      <alignment horizontal="center"/>
    </xf>
    <xf numFmtId="2" fontId="13" fillId="13" borderId="9" xfId="0" applyNumberFormat="1" applyFont="1" applyFill="1" applyBorder="1" applyAlignment="1">
      <alignment horizontal="center"/>
    </xf>
    <xf numFmtId="2" fontId="13" fillId="13" borderId="1" xfId="0" applyNumberFormat="1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2" fontId="12" fillId="13" borderId="2" xfId="0" applyNumberFormat="1" applyFont="1" applyFill="1" applyBorder="1" applyAlignment="1">
      <alignment horizontal="center"/>
    </xf>
    <xf numFmtId="2" fontId="12" fillId="13" borderId="9" xfId="0" applyNumberFormat="1" applyFont="1" applyFill="1" applyBorder="1" applyAlignment="1">
      <alignment horizontal="center"/>
    </xf>
    <xf numFmtId="0" fontId="12" fillId="13" borderId="0" xfId="0" applyFont="1" applyFill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13" fillId="5" borderId="1" xfId="0" applyFont="1" applyFill="1" applyBorder="1" applyAlignment="1">
      <alignment vertical="center" wrapText="1"/>
    </xf>
    <xf numFmtId="17" fontId="13" fillId="5" borderId="1" xfId="0" applyNumberFormat="1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2" fontId="13" fillId="5" borderId="2" xfId="0" applyNumberFormat="1" applyFont="1" applyFill="1" applyBorder="1" applyAlignment="1">
      <alignment horizontal="center"/>
    </xf>
    <xf numFmtId="2" fontId="13" fillId="5" borderId="9" xfId="0" applyNumberFormat="1" applyFont="1" applyFill="1" applyBorder="1" applyAlignment="1">
      <alignment horizontal="center"/>
    </xf>
    <xf numFmtId="2" fontId="13" fillId="5" borderId="1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2" fontId="12" fillId="5" borderId="2" xfId="0" applyNumberFormat="1" applyFont="1" applyFill="1" applyBorder="1" applyAlignment="1">
      <alignment horizontal="center"/>
    </xf>
    <xf numFmtId="2" fontId="12" fillId="5" borderId="9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Continuous" vertical="center"/>
    </xf>
    <xf numFmtId="0" fontId="13" fillId="13" borderId="1" xfId="0" applyFont="1" applyFill="1" applyBorder="1" applyAlignment="1">
      <alignment horizontal="centerContinuous" vertical="center" wrapText="1"/>
    </xf>
    <xf numFmtId="0" fontId="13" fillId="8" borderId="1" xfId="0" applyFont="1" applyFill="1" applyBorder="1" applyAlignment="1">
      <alignment horizontal="centerContinuous" vertical="center" wrapText="1"/>
    </xf>
    <xf numFmtId="0" fontId="13" fillId="11" borderId="2" xfId="0" applyFont="1" applyFill="1" applyBorder="1" applyAlignment="1">
      <alignment horizontal="left"/>
    </xf>
    <xf numFmtId="2" fontId="13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vertical="center" wrapText="1"/>
    </xf>
    <xf numFmtId="0" fontId="13" fillId="11" borderId="2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2" fontId="13" fillId="11" borderId="2" xfId="0" applyNumberFormat="1" applyFont="1" applyFill="1" applyBorder="1" applyAlignment="1">
      <alignment horizontal="center"/>
    </xf>
    <xf numFmtId="2" fontId="13" fillId="11" borderId="9" xfId="0" applyNumberFormat="1" applyFont="1" applyFill="1" applyBorder="1" applyAlignment="1">
      <alignment horizontal="center"/>
    </xf>
    <xf numFmtId="2" fontId="13" fillId="11" borderId="1" xfId="0" applyNumberFormat="1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2" fontId="12" fillId="2" borderId="2" xfId="0" applyNumberFormat="1" applyFont="1" applyFill="1" applyBorder="1" applyAlignment="1">
      <alignment horizontal="center"/>
    </xf>
    <xf numFmtId="2" fontId="12" fillId="2" borderId="9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5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center" wrapText="1"/>
    </xf>
    <xf numFmtId="2" fontId="13" fillId="5" borderId="3" xfId="0" applyNumberFormat="1" applyFont="1" applyFill="1" applyBorder="1" applyAlignment="1">
      <alignment horizontal="center" vertical="center"/>
    </xf>
    <xf numFmtId="0" fontId="13" fillId="5" borderId="0" xfId="0" applyFont="1" applyFill="1"/>
    <xf numFmtId="0" fontId="12" fillId="5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vertical="center" wrapText="1"/>
    </xf>
    <xf numFmtId="2" fontId="27" fillId="9" borderId="3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/>
    <xf numFmtId="0" fontId="27" fillId="9" borderId="0" xfId="0" applyFont="1" applyFill="1" applyAlignment="1">
      <alignment vertical="center" wrapText="1"/>
    </xf>
    <xf numFmtId="0" fontId="12" fillId="9" borderId="1" xfId="0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/>
    <xf numFmtId="2" fontId="12" fillId="9" borderId="1" xfId="0" applyNumberFormat="1" applyFont="1" applyFill="1" applyBorder="1" applyAlignment="1">
      <alignment horizontal="center"/>
    </xf>
    <xf numFmtId="2" fontId="12" fillId="9" borderId="3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/>
    </xf>
    <xf numFmtId="0" fontId="31" fillId="11" borderId="1" xfId="0" applyFont="1" applyFill="1" applyBorder="1" applyAlignment="1">
      <alignment horizontal="center" vertical="center"/>
    </xf>
    <xf numFmtId="2" fontId="31" fillId="11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/>
    </xf>
    <xf numFmtId="2" fontId="31" fillId="11" borderId="1" xfId="0" applyNumberFormat="1" applyFont="1" applyFill="1" applyBorder="1" applyAlignment="1">
      <alignment horizontal="center"/>
    </xf>
    <xf numFmtId="2" fontId="31" fillId="11" borderId="3" xfId="0" applyNumberFormat="1" applyFont="1" applyFill="1" applyBorder="1" applyAlignment="1">
      <alignment horizontal="center" vertical="center"/>
    </xf>
    <xf numFmtId="0" fontId="31" fillId="11" borderId="0" xfId="0" applyFont="1" applyFill="1"/>
    <xf numFmtId="0" fontId="12" fillId="11" borderId="1" xfId="0" applyFont="1" applyFill="1" applyBorder="1" applyAlignment="1">
      <alignment horizontal="center" wrapText="1"/>
    </xf>
    <xf numFmtId="0" fontId="12" fillId="11" borderId="0" xfId="0" applyFont="1" applyFill="1" applyAlignment="1">
      <alignment wrapText="1"/>
    </xf>
    <xf numFmtId="0" fontId="12" fillId="20" borderId="1" xfId="0" applyFont="1" applyFill="1" applyBorder="1" applyAlignment="1">
      <alignment horizontal="left"/>
    </xf>
    <xf numFmtId="0" fontId="12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 wrapText="1"/>
    </xf>
    <xf numFmtId="0" fontId="12" fillId="20" borderId="1" xfId="0" applyFont="1" applyFill="1" applyBorder="1"/>
    <xf numFmtId="0" fontId="12" fillId="20" borderId="1" xfId="0" applyFont="1" applyFill="1" applyBorder="1" applyAlignment="1">
      <alignment horizontal="center"/>
    </xf>
    <xf numFmtId="2" fontId="12" fillId="20" borderId="1" xfId="0" applyNumberFormat="1" applyFont="1" applyFill="1" applyBorder="1" applyAlignment="1">
      <alignment horizontal="center"/>
    </xf>
    <xf numFmtId="2" fontId="12" fillId="20" borderId="3" xfId="0" applyNumberFormat="1" applyFont="1" applyFill="1" applyBorder="1" applyAlignment="1">
      <alignment horizontal="center" vertical="center"/>
    </xf>
    <xf numFmtId="0" fontId="12" fillId="20" borderId="0" xfId="0" applyFont="1" applyFill="1"/>
    <xf numFmtId="0" fontId="12" fillId="2" borderId="1" xfId="0" applyFont="1" applyFill="1" applyBorder="1" applyAlignment="1">
      <alignment horizontal="left"/>
    </xf>
    <xf numFmtId="2" fontId="13" fillId="5" borderId="1" xfId="0" applyNumberFormat="1" applyFont="1" applyFill="1" applyBorder="1" applyAlignment="1">
      <alignment horizontal="center" wrapText="1"/>
    </xf>
    <xf numFmtId="2" fontId="13" fillId="5" borderId="3" xfId="0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/>
    </xf>
    <xf numFmtId="0" fontId="13" fillId="13" borderId="1" xfId="0" applyFont="1" applyFill="1" applyBorder="1" applyAlignment="1">
      <alignment horizontal="left" vertical="center"/>
    </xf>
    <xf numFmtId="2" fontId="13" fillId="13" borderId="3" xfId="0" applyNumberFormat="1" applyFont="1" applyFill="1" applyBorder="1" applyAlignment="1">
      <alignment horizontal="left" vertical="center"/>
    </xf>
    <xf numFmtId="0" fontId="12" fillId="13" borderId="0" xfId="0" applyFont="1" applyFill="1" applyAlignment="1">
      <alignment horizontal="left" vertical="center"/>
    </xf>
    <xf numFmtId="1" fontId="12" fillId="13" borderId="1" xfId="0" applyNumberFormat="1" applyFont="1" applyFill="1" applyBorder="1" applyAlignment="1">
      <alignment horizontal="center" vertical="center"/>
    </xf>
    <xf numFmtId="1" fontId="12" fillId="13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/>
    <xf numFmtId="17" fontId="13" fillId="5" borderId="1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wrapText="1"/>
    </xf>
    <xf numFmtId="2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2" fontId="11" fillId="5" borderId="1" xfId="0" applyNumberFormat="1" applyFont="1" applyFill="1" applyBorder="1" applyAlignment="1">
      <alignment horizontal="center" vertical="center"/>
    </xf>
    <xf numFmtId="2" fontId="11" fillId="5" borderId="3" xfId="0" applyNumberFormat="1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 wrapText="1"/>
    </xf>
    <xf numFmtId="17" fontId="13" fillId="9" borderId="1" xfId="0" applyNumberFormat="1" applyFont="1" applyFill="1" applyBorder="1" applyAlignment="1">
      <alignment vertical="center" wrapText="1"/>
    </xf>
    <xf numFmtId="2" fontId="13" fillId="9" borderId="3" xfId="0" applyNumberFormat="1" applyFont="1" applyFill="1" applyBorder="1" applyAlignment="1">
      <alignment vertical="center" wrapText="1"/>
    </xf>
    <xf numFmtId="0" fontId="13" fillId="9" borderId="0" xfId="0" applyFont="1" applyFill="1" applyAlignment="1">
      <alignment vertical="center" wrapText="1"/>
    </xf>
    <xf numFmtId="1" fontId="12" fillId="9" borderId="1" xfId="0" applyNumberFormat="1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 wrapText="1"/>
    </xf>
    <xf numFmtId="2" fontId="13" fillId="11" borderId="3" xfId="0" applyNumberFormat="1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1" fontId="12" fillId="11" borderId="1" xfId="0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12" fillId="2" borderId="7" xfId="0" applyFont="1" applyFill="1" applyBorder="1"/>
    <xf numFmtId="0" fontId="12" fillId="13" borderId="10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5" borderId="6" xfId="0" applyFont="1" applyFill="1" applyBorder="1" applyAlignment="1">
      <alignment horizontal="center" wrapText="1"/>
    </xf>
    <xf numFmtId="0" fontId="13" fillId="5" borderId="0" xfId="0" applyFont="1" applyFill="1" applyAlignment="1">
      <alignment wrapText="1"/>
    </xf>
    <xf numFmtId="2" fontId="13" fillId="13" borderId="1" xfId="0" applyNumberFormat="1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left" vertical="center" wrapText="1"/>
    </xf>
    <xf numFmtId="2" fontId="12" fillId="13" borderId="1" xfId="0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2" fontId="13" fillId="2" borderId="1" xfId="0" applyNumberFormat="1" applyFont="1" applyFill="1" applyBorder="1" applyAlignment="1">
      <alignment horizontal="center" wrapText="1"/>
    </xf>
    <xf numFmtId="0" fontId="13" fillId="2" borderId="0" xfId="0" applyFont="1" applyFill="1" applyAlignment="1">
      <alignment wrapText="1"/>
    </xf>
    <xf numFmtId="0" fontId="12" fillId="2" borderId="1" xfId="0" applyFont="1" applyFill="1" applyBorder="1" applyAlignment="1">
      <alignment wrapText="1"/>
    </xf>
    <xf numFmtId="2" fontId="12" fillId="2" borderId="1" xfId="0" applyNumberFormat="1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25" fillId="2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Continuous" vertical="center"/>
    </xf>
    <xf numFmtId="0" fontId="25" fillId="5" borderId="1" xfId="0" applyFont="1" applyFill="1" applyBorder="1" applyAlignment="1">
      <alignment horizontal="centerContinuous" vertical="center" wrapText="1"/>
    </xf>
    <xf numFmtId="0" fontId="25" fillId="7" borderId="1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/>
    <xf numFmtId="0" fontId="25" fillId="11" borderId="1" xfId="0" applyFont="1" applyFill="1" applyBorder="1" applyAlignment="1">
      <alignment horizontal="center" vertical="center"/>
    </xf>
    <xf numFmtId="17" fontId="25" fillId="11" borderId="1" xfId="0" applyNumberFormat="1" applyFont="1" applyFill="1" applyBorder="1" applyAlignment="1">
      <alignment horizontal="centerContinuous" vertical="center" wrapText="1"/>
    </xf>
    <xf numFmtId="0" fontId="25" fillId="11" borderId="1" xfId="0" applyFont="1" applyFill="1" applyBorder="1" applyAlignment="1">
      <alignment horizontal="centerContinuous" vertical="center" wrapText="1"/>
    </xf>
    <xf numFmtId="0" fontId="25" fillId="11" borderId="1" xfId="0" applyFont="1" applyFill="1" applyBorder="1" applyAlignment="1">
      <alignment horizontal="centerContinuous" vertical="center"/>
    </xf>
    <xf numFmtId="17" fontId="25" fillId="15" borderId="1" xfId="0" applyNumberFormat="1" applyFont="1" applyFill="1" applyBorder="1" applyAlignment="1">
      <alignment horizontal="centerContinuous" vertical="center" wrapText="1"/>
    </xf>
    <xf numFmtId="0" fontId="25" fillId="15" borderId="1" xfId="0" applyFont="1" applyFill="1" applyBorder="1" applyAlignment="1">
      <alignment horizontal="centerContinuous" vertical="center" wrapText="1"/>
    </xf>
    <xf numFmtId="0" fontId="9" fillId="15" borderId="1" xfId="0" applyFont="1" applyFill="1" applyBorder="1" applyAlignment="1">
      <alignment horizontal="center" vertical="center"/>
    </xf>
    <xf numFmtId="0" fontId="13" fillId="15" borderId="0" xfId="0" applyFont="1" applyFill="1"/>
    <xf numFmtId="0" fontId="9" fillId="15" borderId="0" xfId="0" applyFont="1" applyFill="1"/>
    <xf numFmtId="0" fontId="25" fillId="10" borderId="1" xfId="0" applyFont="1" applyFill="1" applyBorder="1" applyAlignment="1">
      <alignment horizontal="center" vertical="center" wrapText="1"/>
    </xf>
    <xf numFmtId="2" fontId="25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0" fillId="10" borderId="0" xfId="0" applyFill="1"/>
    <xf numFmtId="0" fontId="9" fillId="10" borderId="0" xfId="0" applyFont="1" applyFill="1"/>
    <xf numFmtId="0" fontId="25" fillId="0" borderId="4" xfId="0" applyFont="1" applyBorder="1" applyAlignment="1">
      <alignment horizontal="center" vertical="center" wrapText="1"/>
    </xf>
    <xf numFmtId="0" fontId="21" fillId="7" borderId="1" xfId="0" applyFont="1" applyFill="1" applyBorder="1" applyAlignment="1">
      <alignment vertical="center"/>
    </xf>
    <xf numFmtId="0" fontId="21" fillId="5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21" fillId="10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0" fontId="12" fillId="15" borderId="1" xfId="0" applyFont="1" applyFill="1" applyBorder="1" applyAlignment="1">
      <alignment vertical="center"/>
    </xf>
    <xf numFmtId="0" fontId="22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9" borderId="1" xfId="0" applyFill="1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2" fontId="9" fillId="0" borderId="0" xfId="0" applyNumberFormat="1" applyFont="1"/>
    <xf numFmtId="0" fontId="13" fillId="13" borderId="1" xfId="0" applyFont="1" applyFill="1" applyBorder="1" applyAlignment="1">
      <alignment horizontal="center" wrapText="1"/>
    </xf>
    <xf numFmtId="0" fontId="11" fillId="13" borderId="1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Continuous" vertical="center"/>
    </xf>
    <xf numFmtId="0" fontId="21" fillId="8" borderId="10" xfId="0" applyFont="1" applyFill="1" applyBorder="1" applyAlignment="1">
      <alignment horizontal="centerContinuous" vertical="center"/>
    </xf>
    <xf numFmtId="2" fontId="13" fillId="13" borderId="1" xfId="0" applyNumberFormat="1" applyFont="1" applyFill="1" applyBorder="1" applyAlignment="1">
      <alignment horizontal="center" vertical="center" wrapText="1"/>
    </xf>
    <xf numFmtId="0" fontId="13" fillId="13" borderId="0" xfId="0" applyFont="1" applyFill="1" applyAlignment="1">
      <alignment wrapText="1"/>
    </xf>
    <xf numFmtId="0" fontId="13" fillId="11" borderId="0" xfId="0" applyFont="1" applyFill="1"/>
    <xf numFmtId="0" fontId="13" fillId="11" borderId="1" xfId="0" applyFont="1" applyFill="1" applyBorder="1"/>
    <xf numFmtId="0" fontId="13" fillId="5" borderId="1" xfId="0" applyFont="1" applyFill="1" applyBorder="1"/>
    <xf numFmtId="0" fontId="13" fillId="13" borderId="1" xfId="0" applyFont="1" applyFill="1" applyBorder="1"/>
    <xf numFmtId="0" fontId="12" fillId="6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center" vertical="center"/>
    </xf>
    <xf numFmtId="2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2" fontId="12" fillId="6" borderId="1" xfId="0" applyNumberFormat="1" applyFont="1" applyFill="1" applyBorder="1" applyAlignment="1">
      <alignment horizontal="center"/>
    </xf>
    <xf numFmtId="2" fontId="12" fillId="6" borderId="3" xfId="0" applyNumberFormat="1" applyFont="1" applyFill="1" applyBorder="1" applyAlignment="1">
      <alignment horizontal="center" vertical="center"/>
    </xf>
    <xf numFmtId="0" fontId="27" fillId="6" borderId="1" xfId="0" applyFont="1" applyFill="1" applyBorder="1"/>
    <xf numFmtId="0" fontId="13" fillId="6" borderId="0" xfId="0" applyFont="1" applyFill="1"/>
    <xf numFmtId="2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vertical="center" wrapText="1"/>
    </xf>
    <xf numFmtId="0" fontId="12" fillId="6" borderId="1" xfId="0" applyFont="1" applyFill="1" applyBorder="1"/>
    <xf numFmtId="0" fontId="13" fillId="13" borderId="0" xfId="0" applyFont="1" applyFill="1" applyAlignment="1">
      <alignment horizontal="left" vertical="center"/>
    </xf>
    <xf numFmtId="2" fontId="13" fillId="5" borderId="1" xfId="0" applyNumberFormat="1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13" fillId="11" borderId="1" xfId="0" applyFont="1" applyFill="1" applyBorder="1" applyAlignment="1">
      <alignment horizontal="center" wrapText="1"/>
    </xf>
    <xf numFmtId="2" fontId="13" fillId="11" borderId="1" xfId="0" applyNumberFormat="1" applyFont="1" applyFill="1" applyBorder="1" applyAlignment="1">
      <alignment horizontal="center" wrapText="1"/>
    </xf>
    <xf numFmtId="0" fontId="13" fillId="11" borderId="0" xfId="0" applyFont="1" applyFill="1" applyAlignment="1">
      <alignment wrapText="1"/>
    </xf>
    <xf numFmtId="2" fontId="13" fillId="9" borderId="1" xfId="0" applyNumberFormat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17" fontId="13" fillId="9" borderId="1" xfId="0" applyNumberFormat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wrapText="1"/>
    </xf>
    <xf numFmtId="2" fontId="13" fillId="9" borderId="1" xfId="0" applyNumberFormat="1" applyFont="1" applyFill="1" applyBorder="1" applyAlignment="1">
      <alignment horizontal="center" wrapText="1"/>
    </xf>
    <xf numFmtId="2" fontId="13" fillId="9" borderId="1" xfId="0" applyNumberFormat="1" applyFont="1" applyFill="1" applyBorder="1" applyAlignment="1">
      <alignment horizontal="center" vertical="center" wrapText="1"/>
    </xf>
    <xf numFmtId="0" fontId="13" fillId="9" borderId="0" xfId="0" applyFont="1" applyFill="1" applyAlignment="1">
      <alignment wrapText="1"/>
    </xf>
    <xf numFmtId="0" fontId="12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" fontId="11" fillId="7" borderId="1" xfId="0" applyNumberFormat="1" applyFont="1" applyFill="1" applyBorder="1" applyAlignment="1">
      <alignment horizontal="center" vertical="center" wrapText="1"/>
    </xf>
    <xf numFmtId="17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2" fontId="11" fillId="6" borderId="1" xfId="0" applyNumberFormat="1" applyFont="1" applyFill="1" applyBorder="1" applyAlignment="1">
      <alignment horizontal="center" vertical="center" wrapText="1"/>
    </xf>
    <xf numFmtId="0" fontId="34" fillId="8" borderId="6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 vertical="center"/>
    </xf>
    <xf numFmtId="2" fontId="13" fillId="6" borderId="3" xfId="0" applyNumberFormat="1" applyFont="1" applyFill="1" applyBorder="1" applyAlignment="1">
      <alignment horizontal="center" vertical="center"/>
    </xf>
    <xf numFmtId="0" fontId="13" fillId="6" borderId="1" xfId="0" applyFont="1" applyFill="1" applyBorder="1"/>
    <xf numFmtId="0" fontId="13" fillId="13" borderId="1" xfId="0" applyFont="1" applyFill="1" applyBorder="1" applyAlignment="1">
      <alignment horizontal="left"/>
    </xf>
    <xf numFmtId="2" fontId="13" fillId="13" borderId="3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wrapText="1"/>
    </xf>
    <xf numFmtId="0" fontId="27" fillId="5" borderId="0" xfId="0" applyFont="1" applyFill="1" applyAlignment="1">
      <alignment horizontal="center" wrapText="1"/>
    </xf>
    <xf numFmtId="0" fontId="27" fillId="5" borderId="1" xfId="0" applyFont="1" applyFill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Continuous" vertical="center"/>
    </xf>
    <xf numFmtId="0" fontId="11" fillId="5" borderId="1" xfId="0" applyFont="1" applyFill="1" applyBorder="1" applyAlignment="1">
      <alignment horizontal="centerContinuous" vertical="center" wrapText="1"/>
    </xf>
    <xf numFmtId="17" fontId="11" fillId="7" borderId="1" xfId="0" applyNumberFormat="1" applyFont="1" applyFill="1" applyBorder="1" applyAlignment="1">
      <alignment horizontal="centerContinuous" vertical="center" wrapText="1"/>
    </xf>
    <xf numFmtId="0" fontId="11" fillId="7" borderId="1" xfId="0" applyFont="1" applyFill="1" applyBorder="1" applyAlignment="1">
      <alignment horizontal="centerContinuous" vertical="center" wrapText="1"/>
    </xf>
    <xf numFmtId="17" fontId="11" fillId="9" borderId="1" xfId="0" applyNumberFormat="1" applyFont="1" applyFill="1" applyBorder="1" applyAlignment="1">
      <alignment horizontal="centerContinuous" vertical="center" wrapText="1"/>
    </xf>
    <xf numFmtId="0" fontId="11" fillId="9" borderId="1" xfId="0" applyFont="1" applyFill="1" applyBorder="1" applyAlignment="1">
      <alignment horizontal="centerContinuous" vertical="center" wrapText="1"/>
    </xf>
    <xf numFmtId="0" fontId="11" fillId="11" borderId="1" xfId="0" applyFont="1" applyFill="1" applyBorder="1" applyAlignment="1">
      <alignment horizontal="centerContinuous" vertical="center" wrapText="1"/>
    </xf>
    <xf numFmtId="0" fontId="11" fillId="13" borderId="2" xfId="0" applyFont="1" applyFill="1" applyBorder="1" applyAlignment="1">
      <alignment horizontal="centerContinuous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12" fillId="2" borderId="1" xfId="0" applyFont="1" applyFill="1" applyBorder="1" applyAlignment="1">
      <alignment horizontal="center" wrapText="1"/>
    </xf>
    <xf numFmtId="0" fontId="12" fillId="2" borderId="1" xfId="6" applyFont="1" applyFill="1" applyBorder="1" applyAlignment="1">
      <alignment horizontal="center"/>
    </xf>
    <xf numFmtId="0" fontId="13" fillId="5" borderId="1" xfId="6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wrapText="1"/>
    </xf>
    <xf numFmtId="0" fontId="12" fillId="5" borderId="1" xfId="6" applyFont="1" applyFill="1" applyBorder="1" applyAlignment="1">
      <alignment horizontal="center"/>
    </xf>
    <xf numFmtId="0" fontId="13" fillId="13" borderId="1" xfId="6" applyFont="1" applyFill="1" applyBorder="1" applyAlignment="1">
      <alignment horizontal="center"/>
    </xf>
    <xf numFmtId="0" fontId="13" fillId="13" borderId="0" xfId="0" applyFont="1" applyFill="1"/>
    <xf numFmtId="0" fontId="12" fillId="13" borderId="1" xfId="0" applyFont="1" applyFill="1" applyBorder="1" applyAlignment="1">
      <alignment wrapText="1"/>
    </xf>
    <xf numFmtId="0" fontId="12" fillId="13" borderId="1" xfId="6" applyFont="1" applyFill="1" applyBorder="1" applyAlignment="1">
      <alignment horizontal="center"/>
    </xf>
    <xf numFmtId="0" fontId="12" fillId="16" borderId="1" xfId="0" applyFont="1" applyFill="1" applyBorder="1" applyAlignment="1">
      <alignment horizontal="left"/>
    </xf>
    <xf numFmtId="0" fontId="12" fillId="16" borderId="1" xfId="0" applyFont="1" applyFill="1" applyBorder="1" applyAlignment="1">
      <alignment horizontal="center" vertical="center"/>
    </xf>
    <xf numFmtId="2" fontId="13" fillId="16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horizontal="center"/>
    </xf>
    <xf numFmtId="0" fontId="13" fillId="16" borderId="1" xfId="6" applyFont="1" applyFill="1" applyBorder="1" applyAlignment="1">
      <alignment horizontal="center"/>
    </xf>
    <xf numFmtId="2" fontId="13" fillId="16" borderId="1" xfId="0" applyNumberFormat="1" applyFont="1" applyFill="1" applyBorder="1" applyAlignment="1">
      <alignment horizontal="center"/>
    </xf>
    <xf numFmtId="2" fontId="12" fillId="16" borderId="1" xfId="0" applyNumberFormat="1" applyFont="1" applyFill="1" applyBorder="1" applyAlignment="1">
      <alignment horizontal="center"/>
    </xf>
    <xf numFmtId="2" fontId="12" fillId="16" borderId="3" xfId="0" applyNumberFormat="1" applyFont="1" applyFill="1" applyBorder="1" applyAlignment="1">
      <alignment horizontal="center" vertical="center"/>
    </xf>
    <xf numFmtId="0" fontId="12" fillId="16" borderId="1" xfId="0" applyFont="1" applyFill="1" applyBorder="1"/>
    <xf numFmtId="0" fontId="13" fillId="16" borderId="0" xfId="0" applyFont="1" applyFill="1"/>
    <xf numFmtId="2" fontId="12" fillId="16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2" fontId="12" fillId="16" borderId="1" xfId="0" applyNumberFormat="1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center" wrapText="1"/>
    </xf>
    <xf numFmtId="0" fontId="12" fillId="16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horizontal="center"/>
    </xf>
    <xf numFmtId="0" fontId="12" fillId="16" borderId="1" xfId="6" applyFont="1" applyFill="1" applyBorder="1" applyAlignment="1">
      <alignment horizontal="center"/>
    </xf>
    <xf numFmtId="0" fontId="12" fillId="16" borderId="0" xfId="0" applyFont="1" applyFill="1"/>
    <xf numFmtId="0" fontId="12" fillId="16" borderId="1" xfId="0" applyFont="1" applyFill="1" applyBorder="1" applyAlignment="1">
      <alignment wrapText="1"/>
    </xf>
    <xf numFmtId="0" fontId="27" fillId="5" borderId="1" xfId="0" applyFont="1" applyFill="1" applyBorder="1" applyAlignment="1">
      <alignment horizontal="center" wrapText="1"/>
    </xf>
    <xf numFmtId="2" fontId="27" fillId="5" borderId="1" xfId="0" applyNumberFormat="1" applyFont="1" applyFill="1" applyBorder="1" applyAlignment="1">
      <alignment horizontal="center" wrapText="1"/>
    </xf>
    <xf numFmtId="0" fontId="27" fillId="5" borderId="0" xfId="0" applyFont="1" applyFill="1" applyAlignment="1">
      <alignment wrapText="1"/>
    </xf>
    <xf numFmtId="17" fontId="27" fillId="5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wrapText="1"/>
    </xf>
    <xf numFmtId="2" fontId="27" fillId="13" borderId="1" xfId="0" applyNumberFormat="1" applyFont="1" applyFill="1" applyBorder="1" applyAlignment="1">
      <alignment horizontal="center" wrapText="1"/>
    </xf>
    <xf numFmtId="0" fontId="27" fillId="13" borderId="0" xfId="0" applyFont="1" applyFill="1" applyAlignment="1">
      <alignment wrapText="1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horizontal="center" wrapText="1"/>
    </xf>
    <xf numFmtId="2" fontId="27" fillId="6" borderId="1" xfId="0" applyNumberFormat="1" applyFont="1" applyFill="1" applyBorder="1" applyAlignment="1">
      <alignment horizontal="center" wrapText="1"/>
    </xf>
    <xf numFmtId="0" fontId="27" fillId="6" borderId="0" xfId="0" applyFont="1" applyFill="1" applyAlignment="1">
      <alignment wrapText="1"/>
    </xf>
    <xf numFmtId="2" fontId="27" fillId="6" borderId="1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vertical="center"/>
    </xf>
    <xf numFmtId="2" fontId="27" fillId="6" borderId="1" xfId="0" applyNumberFormat="1" applyFont="1" applyFill="1" applyBorder="1" applyAlignment="1">
      <alignment horizontal="center"/>
    </xf>
    <xf numFmtId="0" fontId="27" fillId="6" borderId="0" xfId="0" applyFont="1" applyFill="1"/>
    <xf numFmtId="0" fontId="31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2" fontId="31" fillId="13" borderId="1" xfId="0" applyNumberFormat="1" applyFont="1" applyFill="1" applyBorder="1" applyAlignment="1">
      <alignment horizontal="center" vertical="center" wrapText="1"/>
    </xf>
    <xf numFmtId="0" fontId="29" fillId="13" borderId="10" xfId="0" applyFont="1" applyFill="1" applyBorder="1" applyAlignment="1">
      <alignment vertical="center"/>
    </xf>
    <xf numFmtId="0" fontId="27" fillId="13" borderId="0" xfId="0" applyFont="1" applyFill="1" applyAlignment="1">
      <alignment horizontal="centerContinuous" vertical="center"/>
    </xf>
    <xf numFmtId="0" fontId="27" fillId="13" borderId="2" xfId="0" applyFont="1" applyFill="1" applyBorder="1" applyAlignment="1">
      <alignment horizontal="centerContinuous" vertical="center"/>
    </xf>
    <xf numFmtId="0" fontId="30" fillId="13" borderId="0" xfId="0" applyFont="1" applyFill="1"/>
    <xf numFmtId="0" fontId="11" fillId="11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2" fontId="13" fillId="9" borderId="1" xfId="0" applyNumberFormat="1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13" fillId="2" borderId="0" xfId="0" applyFont="1" applyFill="1"/>
    <xf numFmtId="1" fontId="12" fillId="0" borderId="0" xfId="0" applyNumberFormat="1" applyFont="1"/>
    <xf numFmtId="0" fontId="12" fillId="19" borderId="1" xfId="0" applyFont="1" applyFill="1" applyBorder="1" applyAlignment="1">
      <alignment horizontal="left"/>
    </xf>
    <xf numFmtId="0" fontId="22" fillId="19" borderId="1" xfId="0" applyFont="1" applyFill="1" applyBorder="1" applyAlignment="1">
      <alignment horizontal="center" vertical="center"/>
    </xf>
    <xf numFmtId="2" fontId="13" fillId="19" borderId="1" xfId="0" applyNumberFormat="1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vertical="center" wrapText="1"/>
    </xf>
    <xf numFmtId="0" fontId="13" fillId="19" borderId="1" xfId="0" applyFont="1" applyFill="1" applyBorder="1" applyAlignment="1">
      <alignment horizontal="center" vertical="center" wrapText="1"/>
    </xf>
    <xf numFmtId="17" fontId="13" fillId="19" borderId="1" xfId="0" applyNumberFormat="1" applyFont="1" applyFill="1" applyBorder="1" applyAlignment="1">
      <alignment horizontal="left" vertical="center" wrapText="1"/>
    </xf>
    <xf numFmtId="2" fontId="12" fillId="19" borderId="1" xfId="0" applyNumberFormat="1" applyFont="1" applyFill="1" applyBorder="1" applyAlignment="1">
      <alignment horizontal="center"/>
    </xf>
    <xf numFmtId="2" fontId="12" fillId="19" borderId="3" xfId="0" applyNumberFormat="1" applyFont="1" applyFill="1" applyBorder="1" applyAlignment="1">
      <alignment horizontal="center" vertical="center"/>
    </xf>
    <xf numFmtId="0" fontId="12" fillId="19" borderId="1" xfId="0" applyFont="1" applyFill="1" applyBorder="1"/>
    <xf numFmtId="0" fontId="13" fillId="19" borderId="1" xfId="0" applyFont="1" applyFill="1" applyBorder="1" applyAlignment="1">
      <alignment wrapText="1"/>
    </xf>
    <xf numFmtId="0" fontId="4" fillId="19" borderId="0" xfId="0" applyFont="1" applyFill="1" applyAlignment="1">
      <alignment horizontal="center" vertical="center" wrapText="1"/>
    </xf>
    <xf numFmtId="2" fontId="22" fillId="19" borderId="1" xfId="0" applyNumberFormat="1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/>
    </xf>
    <xf numFmtId="2" fontId="12" fillId="19" borderId="1" xfId="0" applyNumberFormat="1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2" fontId="22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/>
    <xf numFmtId="0" fontId="22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wrapText="1"/>
    </xf>
    <xf numFmtId="2" fontId="22" fillId="5" borderId="1" xfId="0" applyNumberFormat="1" applyFont="1" applyFill="1" applyBorder="1" applyAlignment="1">
      <alignment horizontal="center" vertical="center"/>
    </xf>
    <xf numFmtId="0" fontId="22" fillId="5" borderId="0" xfId="0" applyFont="1" applyFill="1"/>
    <xf numFmtId="0" fontId="22" fillId="11" borderId="1" xfId="0" applyFont="1" applyFill="1" applyBorder="1" applyAlignment="1">
      <alignment horizontal="center" vertical="center"/>
    </xf>
    <xf numFmtId="0" fontId="22" fillId="11" borderId="0" xfId="0" applyFont="1" applyFill="1"/>
    <xf numFmtId="0" fontId="22" fillId="16" borderId="1" xfId="0" applyFont="1" applyFill="1" applyBorder="1" applyAlignment="1">
      <alignment horizontal="center" vertical="center"/>
    </xf>
    <xf numFmtId="0" fontId="22" fillId="16" borderId="0" xfId="0" applyFont="1" applyFill="1"/>
    <xf numFmtId="0" fontId="12" fillId="11" borderId="1" xfId="0" applyFont="1" applyFill="1" applyBorder="1" applyAlignment="1">
      <alignment horizontal="left" wrapText="1"/>
    </xf>
    <xf numFmtId="0" fontId="12" fillId="11" borderId="1" xfId="0" applyFont="1" applyFill="1" applyBorder="1" applyAlignment="1">
      <alignment wrapText="1"/>
    </xf>
    <xf numFmtId="2" fontId="12" fillId="11" borderId="1" xfId="0" applyNumberFormat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left" wrapText="1"/>
    </xf>
    <xf numFmtId="2" fontId="12" fillId="5" borderId="1" xfId="0" applyNumberFormat="1" applyFont="1" applyFill="1" applyBorder="1" applyAlignment="1">
      <alignment horizontal="center" wrapText="1"/>
    </xf>
    <xf numFmtId="0" fontId="12" fillId="5" borderId="0" xfId="0" applyFont="1" applyFill="1" applyAlignment="1">
      <alignment wrapText="1"/>
    </xf>
    <xf numFmtId="0" fontId="12" fillId="13" borderId="1" xfId="0" applyFont="1" applyFill="1" applyBorder="1" applyAlignment="1">
      <alignment horizontal="left" wrapText="1"/>
    </xf>
    <xf numFmtId="2" fontId="27" fillId="13" borderId="1" xfId="0" applyNumberFormat="1" applyFont="1" applyFill="1" applyBorder="1" applyAlignment="1">
      <alignment vertical="center" wrapText="1"/>
    </xf>
    <xf numFmtId="0" fontId="27" fillId="13" borderId="1" xfId="0" applyFont="1" applyFill="1" applyBorder="1" applyAlignment="1">
      <alignment wrapText="1"/>
    </xf>
    <xf numFmtId="0" fontId="27" fillId="13" borderId="0" xfId="0" applyFont="1" applyFill="1" applyAlignment="1">
      <alignment vertical="center" wrapText="1"/>
    </xf>
    <xf numFmtId="2" fontId="12" fillId="13" borderId="1" xfId="0" applyNumberFormat="1" applyFont="1" applyFill="1" applyBorder="1" applyAlignment="1">
      <alignment horizontal="center" wrapText="1"/>
    </xf>
    <xf numFmtId="0" fontId="27" fillId="11" borderId="1" xfId="0" applyFont="1" applyFill="1" applyBorder="1" applyAlignment="1">
      <alignment horizontal="center" wrapText="1"/>
    </xf>
    <xf numFmtId="2" fontId="27" fillId="11" borderId="1" xfId="0" applyNumberFormat="1" applyFont="1" applyFill="1" applyBorder="1" applyAlignment="1">
      <alignment horizontal="center" wrapText="1"/>
    </xf>
    <xf numFmtId="0" fontId="27" fillId="11" borderId="0" xfId="0" applyFont="1" applyFill="1" applyAlignment="1">
      <alignment wrapText="1"/>
    </xf>
    <xf numFmtId="0" fontId="12" fillId="11" borderId="1" xfId="0" applyFont="1" applyFill="1" applyBorder="1" applyAlignment="1">
      <alignment horizontal="left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1" xfId="0" applyFont="1" applyFill="1" applyBorder="1"/>
    <xf numFmtId="0" fontId="12" fillId="12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30" fillId="8" borderId="6" xfId="0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vertical="center" wrapText="1"/>
    </xf>
    <xf numFmtId="0" fontId="13" fillId="13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wrapText="1"/>
    </xf>
    <xf numFmtId="2" fontId="12" fillId="6" borderId="1" xfId="0" applyNumberFormat="1" applyFont="1" applyFill="1" applyBorder="1" applyAlignment="1">
      <alignment horizontal="center" wrapText="1"/>
    </xf>
    <xf numFmtId="0" fontId="22" fillId="6" borderId="0" xfId="0" applyFont="1" applyFill="1" applyAlignment="1">
      <alignment wrapText="1"/>
    </xf>
    <xf numFmtId="2" fontId="12" fillId="13" borderId="1" xfId="0" applyNumberFormat="1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horizontal="left" vertical="center" wrapText="1"/>
    </xf>
    <xf numFmtId="17" fontId="12" fillId="13" borderId="1" xfId="0" applyNumberFormat="1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left" vertical="center" wrapText="1"/>
    </xf>
    <xf numFmtId="17" fontId="12" fillId="5" borderId="1" xfId="0" applyNumberFormat="1" applyFont="1" applyFill="1" applyBorder="1" applyAlignment="1">
      <alignment vertical="center" wrapText="1"/>
    </xf>
    <xf numFmtId="0" fontId="22" fillId="5" borderId="0" xfId="0" applyFont="1" applyFill="1" applyAlignment="1">
      <alignment wrapText="1"/>
    </xf>
    <xf numFmtId="2" fontId="12" fillId="13" borderId="10" xfId="0" applyNumberFormat="1" applyFont="1" applyFill="1" applyBorder="1"/>
    <xf numFmtId="0" fontId="12" fillId="14" borderId="10" xfId="0" applyFont="1" applyFill="1" applyBorder="1"/>
    <xf numFmtId="14" fontId="13" fillId="18" borderId="0" xfId="0" applyNumberFormat="1" applyFont="1" applyFill="1" applyAlignment="1">
      <alignment vertical="center"/>
    </xf>
    <xf numFmtId="0" fontId="11" fillId="11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wrapText="1"/>
    </xf>
    <xf numFmtId="0" fontId="13" fillId="9" borderId="1" xfId="0" applyFont="1" applyFill="1" applyBorder="1"/>
    <xf numFmtId="0" fontId="13" fillId="9" borderId="0" xfId="0" applyFont="1" applyFill="1"/>
    <xf numFmtId="0" fontId="11" fillId="2" borderId="1" xfId="0" applyFont="1" applyFill="1" applyBorder="1" applyAlignment="1">
      <alignment horizontal="left"/>
    </xf>
    <xf numFmtId="0" fontId="27" fillId="2" borderId="0" xfId="0" applyFont="1" applyFill="1"/>
    <xf numFmtId="0" fontId="13" fillId="2" borderId="1" xfId="0" applyFont="1" applyFill="1" applyBorder="1"/>
    <xf numFmtId="17" fontId="12" fillId="2" borderId="1" xfId="0" applyNumberFormat="1" applyFont="1" applyFill="1" applyBorder="1" applyAlignment="1">
      <alignment horizontal="center" vertical="center" wrapText="1"/>
    </xf>
    <xf numFmtId="2" fontId="27" fillId="13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wrapText="1"/>
    </xf>
    <xf numFmtId="0" fontId="27" fillId="2" borderId="1" xfId="0" applyFont="1" applyFill="1" applyBorder="1" applyAlignment="1">
      <alignment horizontal="center" wrapText="1"/>
    </xf>
    <xf numFmtId="2" fontId="27" fillId="2" borderId="1" xfId="0" applyNumberFormat="1" applyFont="1" applyFill="1" applyBorder="1" applyAlignment="1">
      <alignment horizontal="center" wrapText="1"/>
    </xf>
    <xf numFmtId="0" fontId="27" fillId="2" borderId="0" xfId="0" applyFont="1" applyFill="1" applyAlignment="1">
      <alignment wrapText="1"/>
    </xf>
    <xf numFmtId="0" fontId="27" fillId="2" borderId="1" xfId="0" applyFont="1" applyFill="1" applyBorder="1" applyAlignment="1">
      <alignment wrapText="1"/>
    </xf>
    <xf numFmtId="0" fontId="27" fillId="5" borderId="1" xfId="0" applyFont="1" applyFill="1" applyBorder="1" applyAlignment="1">
      <alignment wrapText="1"/>
    </xf>
    <xf numFmtId="1" fontId="11" fillId="13" borderId="1" xfId="0" applyNumberFormat="1" applyFont="1" applyFill="1" applyBorder="1" applyAlignment="1">
      <alignment horizontal="center" vertical="center" wrapText="1"/>
    </xf>
    <xf numFmtId="2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/>
    </xf>
    <xf numFmtId="2" fontId="31" fillId="2" borderId="1" xfId="0" applyNumberFormat="1" applyFont="1" applyFill="1" applyBorder="1" applyAlignment="1">
      <alignment horizontal="center"/>
    </xf>
    <xf numFmtId="0" fontId="32" fillId="2" borderId="0" xfId="0" applyFont="1" applyFill="1"/>
    <xf numFmtId="17" fontId="31" fillId="13" borderId="1" xfId="0" applyNumberFormat="1" applyFont="1" applyFill="1" applyBorder="1" applyAlignment="1">
      <alignment horizontal="center" vertical="center" wrapText="1"/>
    </xf>
    <xf numFmtId="0" fontId="30" fillId="13" borderId="0" xfId="0" applyFont="1" applyFill="1" applyAlignment="1">
      <alignment wrapText="1"/>
    </xf>
    <xf numFmtId="2" fontId="31" fillId="5" borderId="1" xfId="0" applyNumberFormat="1" applyFont="1" applyFill="1" applyBorder="1" applyAlignment="1">
      <alignment horizontal="center" vertical="center" wrapText="1"/>
    </xf>
    <xf numFmtId="17" fontId="31" fillId="5" borderId="1" xfId="0" applyNumberFormat="1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31" fillId="13" borderId="1" xfId="0" applyFont="1" applyFill="1" applyBorder="1" applyAlignment="1">
      <alignment horizontal="center"/>
    </xf>
    <xf numFmtId="0" fontId="31" fillId="5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left" vertical="center" wrapText="1"/>
    </xf>
    <xf numFmtId="17" fontId="31" fillId="5" borderId="1" xfId="0" applyNumberFormat="1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wrapText="1"/>
    </xf>
    <xf numFmtId="2" fontId="31" fillId="5" borderId="1" xfId="0" applyNumberFormat="1" applyFont="1" applyFill="1" applyBorder="1" applyAlignment="1">
      <alignment horizontal="center" wrapText="1"/>
    </xf>
    <xf numFmtId="0" fontId="31" fillId="5" borderId="0" xfId="0" applyFont="1" applyFill="1" applyAlignment="1">
      <alignment wrapText="1"/>
    </xf>
    <xf numFmtId="0" fontId="31" fillId="11" borderId="1" xfId="0" applyFont="1" applyFill="1" applyBorder="1" applyAlignment="1">
      <alignment horizontal="center" wrapText="1"/>
    </xf>
    <xf numFmtId="2" fontId="31" fillId="11" borderId="1" xfId="0" applyNumberFormat="1" applyFont="1" applyFill="1" applyBorder="1" applyAlignment="1">
      <alignment horizontal="center" wrapText="1"/>
    </xf>
    <xf numFmtId="0" fontId="31" fillId="11" borderId="0" xfId="0" applyFont="1" applyFill="1" applyAlignment="1">
      <alignment wrapText="1"/>
    </xf>
    <xf numFmtId="0" fontId="13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/>
    <xf numFmtId="0" fontId="27" fillId="11" borderId="1" xfId="0" applyFont="1" applyFill="1" applyBorder="1" applyAlignment="1">
      <alignment horizontal="left"/>
    </xf>
    <xf numFmtId="0" fontId="11" fillId="0" borderId="1" xfId="0" applyFont="1" applyBorder="1"/>
    <xf numFmtId="0" fontId="11" fillId="5" borderId="1" xfId="0" applyFont="1" applyFill="1" applyBorder="1"/>
    <xf numFmtId="0" fontId="11" fillId="9" borderId="1" xfId="0" applyFont="1" applyFill="1" applyBorder="1"/>
    <xf numFmtId="0" fontId="11" fillId="21" borderId="1" xfId="0" applyFont="1" applyFill="1" applyBorder="1" applyAlignment="1">
      <alignment horizontal="left"/>
    </xf>
    <xf numFmtId="0" fontId="0" fillId="21" borderId="0" xfId="0" applyFill="1"/>
    <xf numFmtId="0" fontId="12" fillId="21" borderId="1" xfId="0" applyFont="1" applyFill="1" applyBorder="1" applyAlignment="1">
      <alignment horizontal="left"/>
    </xf>
    <xf numFmtId="0" fontId="12" fillId="21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/>
    <xf numFmtId="0" fontId="12" fillId="21" borderId="1" xfId="0" applyFont="1" applyFill="1" applyBorder="1" applyAlignment="1">
      <alignment horizontal="center"/>
    </xf>
    <xf numFmtId="2" fontId="12" fillId="21" borderId="1" xfId="0" applyNumberFormat="1" applyFont="1" applyFill="1" applyBorder="1" applyAlignment="1">
      <alignment horizontal="center"/>
    </xf>
    <xf numFmtId="2" fontId="12" fillId="21" borderId="3" xfId="0" applyNumberFormat="1" applyFont="1" applyFill="1" applyBorder="1" applyAlignment="1">
      <alignment horizontal="center" vertical="center"/>
    </xf>
    <xf numFmtId="0" fontId="11" fillId="21" borderId="1" xfId="0" applyFont="1" applyFill="1" applyBorder="1"/>
    <xf numFmtId="0" fontId="12" fillId="21" borderId="0" xfId="0" applyFont="1" applyFill="1"/>
    <xf numFmtId="0" fontId="12" fillId="9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2" fontId="13" fillId="13" borderId="1" xfId="0" applyNumberFormat="1" applyFont="1" applyFill="1" applyBorder="1" applyAlignment="1">
      <alignment horizontal="center" wrapText="1"/>
    </xf>
    <xf numFmtId="0" fontId="12" fillId="2" borderId="19" xfId="0" applyFont="1" applyFill="1" applyBorder="1" applyAlignment="1">
      <alignment wrapText="1"/>
    </xf>
    <xf numFmtId="0" fontId="12" fillId="2" borderId="19" xfId="0" applyFont="1" applyFill="1" applyBorder="1" applyAlignment="1">
      <alignment horizontal="center"/>
    </xf>
    <xf numFmtId="2" fontId="12" fillId="2" borderId="19" xfId="0" applyNumberFormat="1" applyFont="1" applyFill="1" applyBorder="1" applyAlignment="1">
      <alignment horizontal="center"/>
    </xf>
    <xf numFmtId="0" fontId="12" fillId="2" borderId="20" xfId="0" applyFont="1" applyFill="1" applyBorder="1"/>
    <xf numFmtId="2" fontId="12" fillId="2" borderId="2" xfId="0" applyNumberFormat="1" applyFont="1" applyFill="1" applyBorder="1" applyAlignment="1">
      <alignment horizontal="center" vertical="center" wrapText="1"/>
    </xf>
    <xf numFmtId="0" fontId="12" fillId="13" borderId="19" xfId="0" applyFont="1" applyFill="1" applyBorder="1" applyAlignment="1">
      <alignment horizontal="center"/>
    </xf>
    <xf numFmtId="0" fontId="12" fillId="0" borderId="3" xfId="0" applyFont="1" applyBorder="1" applyAlignment="1">
      <alignment vertical="center"/>
    </xf>
    <xf numFmtId="0" fontId="12" fillId="14" borderId="2" xfId="0" applyFont="1" applyFill="1" applyBorder="1" applyAlignment="1">
      <alignment vertical="center"/>
    </xf>
    <xf numFmtId="0" fontId="12" fillId="5" borderId="2" xfId="0" applyFont="1" applyFill="1" applyBorder="1"/>
    <xf numFmtId="0" fontId="12" fillId="3" borderId="2" xfId="0" applyFont="1" applyFill="1" applyBorder="1" applyAlignment="1">
      <alignment vertical="center"/>
    </xf>
    <xf numFmtId="0" fontId="12" fillId="9" borderId="9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15" xfId="0" applyFont="1" applyFill="1" applyBorder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/>
    </xf>
    <xf numFmtId="0" fontId="12" fillId="13" borderId="2" xfId="0" applyFont="1" applyFill="1" applyBorder="1" applyAlignment="1">
      <alignment horizontal="center" vertical="center"/>
    </xf>
    <xf numFmtId="0" fontId="12" fillId="5" borderId="10" xfId="0" applyFont="1" applyFill="1" applyBorder="1"/>
    <xf numFmtId="0" fontId="12" fillId="6" borderId="1" xfId="0" applyFont="1" applyFill="1" applyBorder="1" applyAlignment="1">
      <alignment horizontal="left" wrapText="1"/>
    </xf>
    <xf numFmtId="2" fontId="30" fillId="6" borderId="1" xfId="0" applyNumberFormat="1" applyFont="1" applyFill="1" applyBorder="1" applyAlignment="1">
      <alignment horizontal="center" vertical="center" wrapText="1"/>
    </xf>
    <xf numFmtId="0" fontId="30" fillId="6" borderId="0" xfId="0" applyFont="1" applyFill="1" applyAlignment="1">
      <alignment horizontal="center" wrapText="1"/>
    </xf>
    <xf numFmtId="2" fontId="22" fillId="6" borderId="1" xfId="0" applyNumberFormat="1" applyFont="1" applyFill="1" applyBorder="1" applyAlignment="1">
      <alignment horizontal="center" vertical="center" wrapText="1"/>
    </xf>
    <xf numFmtId="0" fontId="22" fillId="6" borderId="0" xfId="0" applyFont="1" applyFill="1" applyAlignment="1">
      <alignment horizontal="center" wrapText="1"/>
    </xf>
    <xf numFmtId="0" fontId="22" fillId="6" borderId="1" xfId="0" applyFont="1" applyFill="1" applyBorder="1" applyAlignment="1">
      <alignment horizontal="center" wrapText="1"/>
    </xf>
    <xf numFmtId="2" fontId="27" fillId="13" borderId="1" xfId="0" applyNumberFormat="1" applyFont="1" applyFill="1" applyBorder="1" applyAlignment="1">
      <alignment horizontal="center" vertical="center" wrapText="1"/>
    </xf>
    <xf numFmtId="17" fontId="27" fillId="13" borderId="1" xfId="0" applyNumberFormat="1" applyFont="1" applyFill="1" applyBorder="1" applyAlignment="1">
      <alignment horizontal="center" vertical="center" wrapText="1"/>
    </xf>
    <xf numFmtId="0" fontId="30" fillId="13" borderId="0" xfId="0" applyFont="1" applyFill="1" applyAlignment="1">
      <alignment horizontal="center" wrapText="1"/>
    </xf>
    <xf numFmtId="2" fontId="22" fillId="13" borderId="1" xfId="0" applyNumberFormat="1" applyFont="1" applyFill="1" applyBorder="1" applyAlignment="1">
      <alignment horizontal="center" vertical="center" wrapText="1"/>
    </xf>
    <xf numFmtId="0" fontId="22" fillId="13" borderId="0" xfId="0" applyFont="1" applyFill="1" applyAlignment="1">
      <alignment horizontal="center" wrapText="1"/>
    </xf>
    <xf numFmtId="0" fontId="22" fillId="13" borderId="1" xfId="0" applyFont="1" applyFill="1" applyBorder="1" applyAlignment="1">
      <alignment horizontal="center" wrapText="1"/>
    </xf>
    <xf numFmtId="0" fontId="30" fillId="5" borderId="0" xfId="0" applyFont="1" applyFill="1" applyAlignment="1">
      <alignment horizontal="center" wrapText="1"/>
    </xf>
    <xf numFmtId="2" fontId="22" fillId="5" borderId="1" xfId="0" applyNumberFormat="1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wrapText="1"/>
    </xf>
    <xf numFmtId="0" fontId="12" fillId="7" borderId="2" xfId="0" applyFont="1" applyFill="1" applyBorder="1" applyAlignment="1">
      <alignment horizontal="left" vertical="center"/>
    </xf>
    <xf numFmtId="0" fontId="2" fillId="5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0" fontId="22" fillId="2" borderId="1" xfId="0" applyFont="1" applyFill="1" applyBorder="1" applyAlignment="1">
      <alignment wrapText="1"/>
    </xf>
    <xf numFmtId="2" fontId="30" fillId="11" borderId="1" xfId="0" applyNumberFormat="1" applyFont="1" applyFill="1" applyBorder="1" applyAlignment="1">
      <alignment horizontal="center" vertical="center" wrapText="1"/>
    </xf>
    <xf numFmtId="0" fontId="30" fillId="11" borderId="0" xfId="0" applyFont="1" applyFill="1" applyAlignment="1">
      <alignment wrapText="1"/>
    </xf>
    <xf numFmtId="2" fontId="22" fillId="11" borderId="1" xfId="0" applyNumberFormat="1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wrapText="1"/>
    </xf>
    <xf numFmtId="0" fontId="30" fillId="13" borderId="0" xfId="0" applyFont="1" applyFill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wrapText="1"/>
    </xf>
    <xf numFmtId="0" fontId="12" fillId="5" borderId="2" xfId="0" applyFont="1" applyFill="1" applyBorder="1" applyAlignment="1">
      <alignment horizontal="centerContinuous"/>
    </xf>
    <xf numFmtId="14" fontId="0" fillId="5" borderId="0" xfId="0" applyNumberFormat="1" applyFill="1"/>
    <xf numFmtId="0" fontId="12" fillId="13" borderId="10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wrapText="1"/>
    </xf>
    <xf numFmtId="0" fontId="14" fillId="13" borderId="0" xfId="0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wrapText="1"/>
    </xf>
    <xf numFmtId="0" fontId="12" fillId="13" borderId="0" xfId="0" applyFont="1" applyFill="1" applyAlignment="1">
      <alignment horizontal="center" wrapText="1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2" fillId="14" borderId="10" xfId="0" applyFont="1" applyFill="1" applyBorder="1" applyAlignment="1">
      <alignment horizontal="center" wrapText="1"/>
    </xf>
    <xf numFmtId="0" fontId="12" fillId="14" borderId="0" xfId="0" applyFont="1" applyFill="1" applyAlignment="1">
      <alignment horizontal="center" wrapText="1"/>
    </xf>
    <xf numFmtId="0" fontId="12" fillId="0" borderId="0" xfId="0" applyFont="1" applyAlignment="1">
      <alignment horizontal="center"/>
    </xf>
    <xf numFmtId="0" fontId="12" fillId="5" borderId="10" xfId="0" applyFont="1" applyFill="1" applyBorder="1" applyAlignment="1">
      <alignment horizontal="center" vertical="center" wrapText="1"/>
    </xf>
    <xf numFmtId="14" fontId="12" fillId="18" borderId="0" xfId="0" applyNumberFormat="1" applyFont="1" applyFill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/>
    </xf>
  </cellXfs>
  <cellStyles count="8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00000000-0005-0000-0000-000003000000}"/>
    <cellStyle name="Normal 2 3" xfId="2" xr:uid="{00000000-0005-0000-0000-000004000000}"/>
    <cellStyle name="Normal 2 3 2" xfId="7" xr:uid="{00000000-0005-0000-0000-000005000000}"/>
    <cellStyle name="Normal 2 4" xfId="5" xr:uid="{00000000-0005-0000-0000-000006000000}"/>
    <cellStyle name="Normal 3" xfId="4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9966"/>
      <color rgb="FFFFCCFF"/>
      <color rgb="FFFF0066"/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63" Type="http://schemas.openxmlformats.org/officeDocument/2006/relationships/externalLink" Target="externalLinks/externalLink29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3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externalLink" Target="externalLinks/externalLink30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externalLink" Target="externalLinks/externalLink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RCHI-2026/OMC%20HMR,ISSUE,CONS.%20DATA..March_26.xlsx" TargetMode="External"/><Relationship Id="rId2" Type="http://schemas.openxmlformats.org/officeDocument/2006/relationships/externalLinkPath" Target="file:///D:\Whatsapp%20Daily%20folder\MARCHI-2026\OMC%20HMR,ISSUE,CONS.%20DATA..March_26.xlsx" TargetMode="External"/><Relationship Id="rId1" Type="http://schemas.openxmlformats.org/officeDocument/2006/relationships/externalLinkPath" Target="/Whatsapp%20Daily%20folder/MARCHI-2026/OMC%20HMR,ISSUE,CONS.%20DATA..March_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DAILY REPORT OF MARCH-2026</v>
          </cell>
          <cell r="C1"/>
          <cell r="S1"/>
          <cell r="AR1"/>
        </row>
        <row r="2">
          <cell r="A2"/>
          <cell r="C2"/>
          <cell r="S2">
            <v>46112</v>
          </cell>
          <cell r="AR2"/>
        </row>
        <row r="3">
          <cell r="A3"/>
          <cell r="C3"/>
          <cell r="S3"/>
          <cell r="AR3"/>
        </row>
        <row r="4">
          <cell r="A4" t="str">
            <v>VICHELE NO.</v>
          </cell>
          <cell r="C4" t="str">
            <v>CMR</v>
          </cell>
          <cell r="S4" t="str">
            <v>CMR</v>
          </cell>
          <cell r="AR4" t="str">
            <v xml:space="preserve">CLOSING BALANCE </v>
          </cell>
        </row>
        <row r="5">
          <cell r="A5" t="str">
            <v>VOLVO 300-2</v>
          </cell>
          <cell r="C5">
            <v>21964.1</v>
          </cell>
          <cell r="S5"/>
          <cell r="AR5">
            <v>350</v>
          </cell>
        </row>
        <row r="6">
          <cell r="A6" t="str">
            <v>VOLVO-300-7</v>
          </cell>
          <cell r="C6">
            <v>17645.400000000001</v>
          </cell>
          <cell r="S6"/>
          <cell r="AR6">
            <v>228</v>
          </cell>
        </row>
        <row r="7">
          <cell r="A7" t="str">
            <v>HITACHI-350</v>
          </cell>
          <cell r="C7">
            <v>15783.5</v>
          </cell>
          <cell r="S7"/>
          <cell r="AR7">
            <v>329</v>
          </cell>
        </row>
        <row r="8">
          <cell r="A8" t="str">
            <v>VOLVO-480</v>
          </cell>
          <cell r="C8"/>
          <cell r="S8"/>
          <cell r="AR8">
            <v>240</v>
          </cell>
        </row>
        <row r="9">
          <cell r="A9" t="str">
            <v>KOMASTU-350 DMC</v>
          </cell>
          <cell r="C9">
            <v>12573.9</v>
          </cell>
          <cell r="S9"/>
          <cell r="AR9">
            <v>0</v>
          </cell>
        </row>
        <row r="10">
          <cell r="A10">
            <v>0</v>
          </cell>
          <cell r="C10"/>
          <cell r="S10"/>
          <cell r="AR10"/>
        </row>
        <row r="11">
          <cell r="A11">
            <v>0</v>
          </cell>
          <cell r="C11"/>
          <cell r="S11"/>
          <cell r="AR11"/>
        </row>
        <row r="12">
          <cell r="A12" t="str">
            <v>DOZZER D65E</v>
          </cell>
          <cell r="C12">
            <v>2213.8000000000002</v>
          </cell>
          <cell r="S12"/>
          <cell r="AR12">
            <v>325</v>
          </cell>
        </row>
        <row r="13">
          <cell r="A13" t="str">
            <v>BD 85 DOZER</v>
          </cell>
          <cell r="C13">
            <v>221.7</v>
          </cell>
          <cell r="S13"/>
          <cell r="AR13">
            <v>85</v>
          </cell>
        </row>
        <row r="14">
          <cell r="A14" t="str">
            <v>DOZZER SD16E</v>
          </cell>
          <cell r="C14"/>
          <cell r="S14"/>
          <cell r="AR14">
            <v>90</v>
          </cell>
        </row>
        <row r="15">
          <cell r="A15" t="str">
            <v>GRADER OR09P-8185</v>
          </cell>
          <cell r="C15"/>
          <cell r="S15"/>
          <cell r="AR15"/>
        </row>
        <row r="16">
          <cell r="A16" t="str">
            <v>GRADER OD09P-1732</v>
          </cell>
          <cell r="C16">
            <v>4551.5</v>
          </cell>
          <cell r="S16"/>
          <cell r="AR16">
            <v>70</v>
          </cell>
        </row>
        <row r="17">
          <cell r="A17" t="str">
            <v>OD09C-1962</v>
          </cell>
          <cell r="C17">
            <v>20692.599999999999</v>
          </cell>
          <cell r="S17">
            <v>156139.29999999999</v>
          </cell>
          <cell r="AR17">
            <v>115</v>
          </cell>
        </row>
        <row r="18">
          <cell r="A18" t="str">
            <v>OD09C-1964</v>
          </cell>
          <cell r="C18">
            <v>14385.27</v>
          </cell>
          <cell r="S18">
            <v>152450.20000000001</v>
          </cell>
          <cell r="AR18">
            <v>90</v>
          </cell>
        </row>
        <row r="19">
          <cell r="A19" t="str">
            <v>OD09C1965</v>
          </cell>
          <cell r="C19">
            <v>16565.8</v>
          </cell>
          <cell r="S19">
            <v>166053.29999999999</v>
          </cell>
          <cell r="AR19"/>
        </row>
        <row r="20">
          <cell r="A20" t="str">
            <v>ODO9C5136</v>
          </cell>
          <cell r="C20">
            <v>17052.5</v>
          </cell>
          <cell r="S20">
            <v>125216</v>
          </cell>
          <cell r="AR20">
            <v>80</v>
          </cell>
        </row>
        <row r="21">
          <cell r="A21" t="str">
            <v>OD09C5137</v>
          </cell>
          <cell r="C21">
            <v>17100.349999999999</v>
          </cell>
          <cell r="S21">
            <v>131760.79999999999</v>
          </cell>
          <cell r="AR21">
            <v>70</v>
          </cell>
        </row>
        <row r="22">
          <cell r="A22" t="str">
            <v>OD09C4623</v>
          </cell>
          <cell r="C22">
            <v>1457.5</v>
          </cell>
          <cell r="S22">
            <v>65563</v>
          </cell>
          <cell r="AR22"/>
        </row>
        <row r="23">
          <cell r="A23" t="str">
            <v>OD09C4625</v>
          </cell>
          <cell r="C23">
            <v>24061.9</v>
          </cell>
          <cell r="S23">
            <v>88502.6</v>
          </cell>
          <cell r="AR23">
            <v>130</v>
          </cell>
        </row>
        <row r="24">
          <cell r="A24" t="str">
            <v>OD09C4823</v>
          </cell>
          <cell r="C24">
            <v>23965.45</v>
          </cell>
          <cell r="S24">
            <v>146308</v>
          </cell>
          <cell r="AR24">
            <v>90</v>
          </cell>
        </row>
        <row r="25">
          <cell r="A25" t="str">
            <v>OD09C-4824</v>
          </cell>
          <cell r="C25">
            <v>17192.05</v>
          </cell>
          <cell r="S25">
            <v>110056.6</v>
          </cell>
          <cell r="AR25">
            <v>175</v>
          </cell>
        </row>
        <row r="26">
          <cell r="A26" t="str">
            <v>JH06H-3742</v>
          </cell>
          <cell r="C26">
            <v>18386</v>
          </cell>
          <cell r="S26"/>
          <cell r="AR26">
            <v>65</v>
          </cell>
        </row>
        <row r="27">
          <cell r="A27" t="str">
            <v>OD09C-4879</v>
          </cell>
          <cell r="C27">
            <v>12980</v>
          </cell>
          <cell r="S27"/>
          <cell r="AR27">
            <v>85</v>
          </cell>
        </row>
        <row r="28">
          <cell r="A28" t="str">
            <v>OD09C-1371</v>
          </cell>
          <cell r="C28">
            <v>11492</v>
          </cell>
          <cell r="S28">
            <v>137542</v>
          </cell>
          <cell r="AR28">
            <v>70</v>
          </cell>
        </row>
        <row r="29">
          <cell r="A29" t="str">
            <v>OD09C-4878</v>
          </cell>
          <cell r="C29"/>
          <cell r="S29"/>
          <cell r="AR29"/>
        </row>
        <row r="30">
          <cell r="A30" t="str">
            <v>OD09C-8163</v>
          </cell>
          <cell r="C30">
            <v>13372.7</v>
          </cell>
          <cell r="S30">
            <v>61488</v>
          </cell>
          <cell r="AR30">
            <v>140</v>
          </cell>
        </row>
        <row r="31">
          <cell r="A31" t="str">
            <v>OD09A-5106</v>
          </cell>
          <cell r="C31">
            <v>15049</v>
          </cell>
          <cell r="S31">
            <v>123070</v>
          </cell>
          <cell r="AR31">
            <v>150</v>
          </cell>
        </row>
        <row r="32">
          <cell r="A32" t="str">
            <v>OD09C-8164</v>
          </cell>
          <cell r="C32">
            <v>10402.200000000001</v>
          </cell>
          <cell r="S32">
            <v>69740</v>
          </cell>
          <cell r="AR32">
            <v>100</v>
          </cell>
        </row>
        <row r="33">
          <cell r="A33" t="str">
            <v>OD09C-1373</v>
          </cell>
          <cell r="C33"/>
          <cell r="S33"/>
          <cell r="AR33"/>
        </row>
        <row r="34">
          <cell r="A34" t="str">
            <v>OD09A-5666</v>
          </cell>
          <cell r="C34">
            <v>21853</v>
          </cell>
          <cell r="S34">
            <v>102060</v>
          </cell>
          <cell r="AR34">
            <v>140</v>
          </cell>
        </row>
        <row r="35">
          <cell r="A35" t="str">
            <v>OD09A-6059</v>
          </cell>
          <cell r="C35">
            <v>14031</v>
          </cell>
          <cell r="S35">
            <v>91579</v>
          </cell>
          <cell r="AR35">
            <v>120</v>
          </cell>
        </row>
        <row r="36">
          <cell r="A36" t="str">
            <v>JH06H-9654</v>
          </cell>
          <cell r="C36"/>
          <cell r="S36">
            <v>100651</v>
          </cell>
          <cell r="AR36">
            <v>220</v>
          </cell>
        </row>
        <row r="37">
          <cell r="A37" t="str">
            <v>OD09A-5105</v>
          </cell>
          <cell r="C37">
            <v>12596</v>
          </cell>
          <cell r="S37">
            <v>91212</v>
          </cell>
          <cell r="AR37">
            <v>140</v>
          </cell>
        </row>
        <row r="38">
          <cell r="A38" t="str">
            <v>JH06T-7706</v>
          </cell>
          <cell r="C38">
            <v>16031.4</v>
          </cell>
          <cell r="S38">
            <v>105116</v>
          </cell>
          <cell r="AR38">
            <v>130</v>
          </cell>
        </row>
        <row r="39">
          <cell r="A39" t="str">
            <v>JH06H-7764</v>
          </cell>
          <cell r="C39">
            <v>17888.400000000001</v>
          </cell>
          <cell r="S39">
            <v>87346</v>
          </cell>
          <cell r="AR39">
            <v>145</v>
          </cell>
        </row>
        <row r="40">
          <cell r="A40" t="str">
            <v>JH06G-4703</v>
          </cell>
          <cell r="C40">
            <v>8147</v>
          </cell>
          <cell r="S40">
            <v>95362</v>
          </cell>
          <cell r="AR40">
            <v>160</v>
          </cell>
        </row>
        <row r="41">
          <cell r="A41" t="str">
            <v>JH06H-5348</v>
          </cell>
          <cell r="C41">
            <v>394.5</v>
          </cell>
          <cell r="S41">
            <v>122018</v>
          </cell>
          <cell r="AR41">
            <v>130</v>
          </cell>
        </row>
        <row r="42">
          <cell r="A42" t="str">
            <v>OD09AE-5513 DMC</v>
          </cell>
          <cell r="C42">
            <v>3946.1</v>
          </cell>
          <cell r="S42">
            <v>22694.2</v>
          </cell>
          <cell r="AR42"/>
        </row>
        <row r="43">
          <cell r="A43" t="str">
            <v>OD09Z-5713 DMC</v>
          </cell>
          <cell r="C43">
            <v>3782.5</v>
          </cell>
          <cell r="S43">
            <v>22170.5</v>
          </cell>
          <cell r="AR43"/>
        </row>
        <row r="44">
          <cell r="A44" t="str">
            <v>OD09Z-5813 DMC</v>
          </cell>
          <cell r="C44">
            <v>3668.1</v>
          </cell>
          <cell r="S44">
            <v>21149.7</v>
          </cell>
          <cell r="AR44"/>
        </row>
        <row r="45">
          <cell r="A45" t="str">
            <v>OD07AR-4113 DMC</v>
          </cell>
          <cell r="C45">
            <v>8739</v>
          </cell>
          <cell r="S45">
            <v>48266.6</v>
          </cell>
          <cell r="AR45"/>
        </row>
        <row r="46">
          <cell r="A46" t="str">
            <v>OD09Z-5913 DMC</v>
          </cell>
          <cell r="C46">
            <v>3802.8</v>
          </cell>
          <cell r="S46">
            <v>22020.9</v>
          </cell>
          <cell r="AR46"/>
        </row>
        <row r="47">
          <cell r="A47" t="str">
            <v>OD09Z-5613 DMC</v>
          </cell>
          <cell r="C47">
            <v>3812.9</v>
          </cell>
          <cell r="S47">
            <v>22770.5</v>
          </cell>
          <cell r="AR47"/>
        </row>
        <row r="48">
          <cell r="A48" t="str">
            <v>OD09K-5036</v>
          </cell>
          <cell r="C48">
            <v>13265</v>
          </cell>
          <cell r="S48">
            <v>92832</v>
          </cell>
          <cell r="AR48">
            <v>145</v>
          </cell>
        </row>
        <row r="49">
          <cell r="A49" t="str">
            <v>OD09K-1394</v>
          </cell>
          <cell r="C49">
            <v>10106</v>
          </cell>
          <cell r="S49">
            <v>50093</v>
          </cell>
          <cell r="AR49">
            <v>130</v>
          </cell>
        </row>
        <row r="50">
          <cell r="A50">
            <v>0</v>
          </cell>
          <cell r="C50"/>
          <cell r="S50"/>
          <cell r="AR50"/>
        </row>
        <row r="51">
          <cell r="A51">
            <v>0</v>
          </cell>
          <cell r="C51"/>
          <cell r="S51"/>
          <cell r="AR51"/>
        </row>
        <row r="52">
          <cell r="A52">
            <v>0</v>
          </cell>
          <cell r="C52"/>
          <cell r="S52"/>
          <cell r="AR52"/>
        </row>
        <row r="53">
          <cell r="A53">
            <v>0</v>
          </cell>
          <cell r="C53"/>
          <cell r="S53"/>
          <cell r="AR53"/>
        </row>
        <row r="54">
          <cell r="A54">
            <v>0</v>
          </cell>
          <cell r="C54"/>
          <cell r="S54"/>
          <cell r="AR54"/>
        </row>
        <row r="55">
          <cell r="A55">
            <v>0</v>
          </cell>
          <cell r="C55"/>
          <cell r="S55"/>
          <cell r="AR55"/>
        </row>
        <row r="56">
          <cell r="A56">
            <v>0</v>
          </cell>
          <cell r="C56"/>
          <cell r="S56"/>
          <cell r="AR56"/>
        </row>
        <row r="57">
          <cell r="A57" t="str">
            <v>OD09P-6973 W.TANKER</v>
          </cell>
          <cell r="C57">
            <v>4670.1000000000004</v>
          </cell>
          <cell r="S57"/>
          <cell r="AR57">
            <v>90</v>
          </cell>
        </row>
        <row r="58">
          <cell r="A58" t="str">
            <v>OD09K-2512 W.TANKER</v>
          </cell>
          <cell r="C58">
            <v>3015</v>
          </cell>
          <cell r="S58"/>
          <cell r="AR58">
            <v>100</v>
          </cell>
        </row>
        <row r="59">
          <cell r="A59">
            <v>0</v>
          </cell>
          <cell r="C59"/>
          <cell r="S59"/>
          <cell r="AR59"/>
        </row>
        <row r="60">
          <cell r="A60" t="str">
            <v>DILLING DETALIS</v>
          </cell>
          <cell r="C60"/>
          <cell r="S60" t="str">
            <v>HOLE</v>
          </cell>
          <cell r="AR60"/>
        </row>
        <row r="61">
          <cell r="A61" t="str">
            <v>DRILL-ELGI-650</v>
          </cell>
          <cell r="C61">
            <v>764.9</v>
          </cell>
          <cell r="S61">
            <v>31</v>
          </cell>
          <cell r="AR61"/>
        </row>
        <row r="62">
          <cell r="A62" t="str">
            <v>JRD-600+CD-360</v>
          </cell>
          <cell r="C62">
            <v>321.2</v>
          </cell>
          <cell r="S62">
            <v>14</v>
          </cell>
          <cell r="AR62"/>
        </row>
        <row r="63">
          <cell r="A63" t="str">
            <v>JRD-450+650-1</v>
          </cell>
          <cell r="C63">
            <v>8177.9</v>
          </cell>
          <cell r="S63">
            <v>12</v>
          </cell>
          <cell r="AR63"/>
        </row>
        <row r="64">
          <cell r="A64">
            <v>0</v>
          </cell>
          <cell r="C64"/>
          <cell r="S64"/>
          <cell r="AR64"/>
        </row>
        <row r="65">
          <cell r="A65" t="str">
            <v>CRUSHER DETAILS</v>
          </cell>
          <cell r="C65"/>
          <cell r="S65" t="str">
            <v>CLO  (Approximately)</v>
          </cell>
          <cell r="AR65"/>
        </row>
        <row r="66">
          <cell r="A66" t="str">
            <v>CRUSHER(FEEDER)</v>
          </cell>
          <cell r="C66">
            <v>1648.76</v>
          </cell>
          <cell r="S66">
            <v>200</v>
          </cell>
          <cell r="AR66"/>
        </row>
        <row r="67">
          <cell r="A67" t="str">
            <v>CRUSHER ( JAW )</v>
          </cell>
          <cell r="C67">
            <v>13419</v>
          </cell>
          <cell r="S67"/>
          <cell r="AR67"/>
        </row>
        <row r="68">
          <cell r="A68" t="str">
            <v>CRUSHER ( CONE )</v>
          </cell>
          <cell r="C68">
            <v>13490</v>
          </cell>
          <cell r="S68"/>
          <cell r="AR68"/>
        </row>
        <row r="69">
          <cell r="A69" t="str">
            <v>CRUSHER DG</v>
          </cell>
          <cell r="C69">
            <v>17178.41</v>
          </cell>
          <cell r="S69"/>
          <cell r="AR69">
            <v>585</v>
          </cell>
        </row>
        <row r="70">
          <cell r="A70" t="str">
            <v>KOMASTU-200</v>
          </cell>
          <cell r="C70">
            <v>3346.1</v>
          </cell>
          <cell r="S70"/>
          <cell r="AR70">
            <v>300</v>
          </cell>
        </row>
        <row r="71">
          <cell r="A71" t="str">
            <v>JCB-8262 LOADER</v>
          </cell>
          <cell r="C71">
            <v>15977.3</v>
          </cell>
          <cell r="S71"/>
          <cell r="AR71">
            <v>110</v>
          </cell>
        </row>
        <row r="72">
          <cell r="A72" t="str">
            <v>OD09C-5609 JCB</v>
          </cell>
          <cell r="C72">
            <v>16595.5</v>
          </cell>
          <cell r="S72"/>
          <cell r="AR72">
            <v>165</v>
          </cell>
        </row>
        <row r="73">
          <cell r="A73" t="str">
            <v>TATA LOADER-OD02AY-0516</v>
          </cell>
          <cell r="C73">
            <v>15507.7</v>
          </cell>
          <cell r="S73"/>
          <cell r="AR73">
            <v>100</v>
          </cell>
        </row>
        <row r="74">
          <cell r="A74" t="str">
            <v>POWER SCREEN DETAILS</v>
          </cell>
          <cell r="C74"/>
          <cell r="S74" t="str">
            <v>CLO(Approximately)</v>
          </cell>
          <cell r="AR74"/>
        </row>
        <row r="75">
          <cell r="A75" t="str">
            <v>POWER SCREEN RHS</v>
          </cell>
          <cell r="C75">
            <v>4403.2</v>
          </cell>
          <cell r="S75"/>
          <cell r="AR75">
            <v>271</v>
          </cell>
        </row>
        <row r="76">
          <cell r="A76" t="str">
            <v>HITACHI-120</v>
          </cell>
          <cell r="C76">
            <v>13058.2</v>
          </cell>
          <cell r="S76"/>
          <cell r="AR76">
            <v>215</v>
          </cell>
        </row>
        <row r="77">
          <cell r="A77">
            <v>0</v>
          </cell>
          <cell r="C77"/>
          <cell r="S77"/>
          <cell r="AR77"/>
        </row>
        <row r="78">
          <cell r="A78" t="str">
            <v>VICHELE NO.</v>
          </cell>
          <cell r="C78"/>
          <cell r="S78" t="str">
            <v>Fines(Approx-60%)</v>
          </cell>
          <cell r="AR78"/>
        </row>
        <row r="79">
          <cell r="A79" t="str">
            <v>KAMASTU-210</v>
          </cell>
          <cell r="C79">
            <v>25775.599999999999</v>
          </cell>
          <cell r="S79"/>
          <cell r="AR79">
            <v>380</v>
          </cell>
        </row>
        <row r="80">
          <cell r="A80" t="str">
            <v>LOKO TRACK JAW</v>
          </cell>
          <cell r="C80">
            <v>16144</v>
          </cell>
          <cell r="S80"/>
          <cell r="AR80">
            <v>470</v>
          </cell>
        </row>
        <row r="81">
          <cell r="A81" t="str">
            <v>LOKO CONE</v>
          </cell>
          <cell r="C81">
            <v>16722</v>
          </cell>
          <cell r="S81">
            <v>70</v>
          </cell>
          <cell r="AR81">
            <v>770</v>
          </cell>
        </row>
        <row r="82">
          <cell r="A82">
            <v>0</v>
          </cell>
          <cell r="C82"/>
          <cell r="S82"/>
          <cell r="AR82"/>
        </row>
        <row r="83">
          <cell r="A83">
            <v>0</v>
          </cell>
          <cell r="C83"/>
          <cell r="S83"/>
          <cell r="AR83"/>
        </row>
        <row r="84">
          <cell r="A84">
            <v>0</v>
          </cell>
          <cell r="C84"/>
          <cell r="S84"/>
          <cell r="AR84"/>
        </row>
        <row r="85">
          <cell r="A85" t="str">
            <v>OD09P-2986 (CAMPAR)</v>
          </cell>
          <cell r="C85"/>
          <cell r="S85"/>
          <cell r="AR85"/>
        </row>
        <row r="86">
          <cell r="A86" t="str">
            <v>JH06P-6214 SCORPIO</v>
          </cell>
          <cell r="C86"/>
          <cell r="S86"/>
          <cell r="AR86"/>
        </row>
        <row r="87">
          <cell r="A87" t="str">
            <v>JH06R-4151 BUS</v>
          </cell>
          <cell r="C87"/>
          <cell r="S87"/>
          <cell r="AR87"/>
        </row>
        <row r="88">
          <cell r="A88" t="str">
            <v>OD09G-6065 CAMPER</v>
          </cell>
          <cell r="C88">
            <v>165990</v>
          </cell>
          <cell r="S88"/>
          <cell r="AR88"/>
        </row>
        <row r="89">
          <cell r="A89" t="str">
            <v>JH06H-6198 D.TANKER</v>
          </cell>
          <cell r="C89">
            <v>15468</v>
          </cell>
          <cell r="S89"/>
          <cell r="AR89">
            <v>60</v>
          </cell>
        </row>
        <row r="90">
          <cell r="A90" t="str">
            <v>WATER PUMP</v>
          </cell>
          <cell r="C90"/>
          <cell r="S90"/>
          <cell r="AR90"/>
        </row>
        <row r="91">
          <cell r="A91" t="str">
            <v>OMC DG (NIGHT USE)</v>
          </cell>
          <cell r="C91"/>
          <cell r="S91"/>
          <cell r="AR91"/>
        </row>
        <row r="92">
          <cell r="A92" t="str">
            <v>OD09P-7251</v>
          </cell>
          <cell r="C92"/>
          <cell r="S92"/>
          <cell r="AR92"/>
        </row>
        <row r="93">
          <cell r="A93" t="str">
            <v>OD09-Z-0461 STORE PICKUP</v>
          </cell>
          <cell r="C93"/>
          <cell r="S93"/>
          <cell r="AR93"/>
        </row>
        <row r="94">
          <cell r="A94" t="str">
            <v>OD09V-5916 TATA YODHA</v>
          </cell>
          <cell r="C94">
            <v>45475</v>
          </cell>
          <cell r="S94"/>
          <cell r="AR94"/>
        </row>
        <row r="95">
          <cell r="A95" t="str">
            <v>OD09K-7213 BSM BUS</v>
          </cell>
          <cell r="C95"/>
          <cell r="S95"/>
          <cell r="AR95">
            <v>100</v>
          </cell>
        </row>
        <row r="96">
          <cell r="A96">
            <v>0</v>
          </cell>
          <cell r="C96"/>
          <cell r="S96"/>
          <cell r="AR96"/>
        </row>
        <row r="97">
          <cell r="A97">
            <v>0</v>
          </cell>
          <cell r="C97"/>
          <cell r="S97"/>
          <cell r="AR97"/>
        </row>
        <row r="98">
          <cell r="A98">
            <v>0</v>
          </cell>
          <cell r="C98"/>
          <cell r="S98"/>
          <cell r="AR98"/>
        </row>
        <row r="99">
          <cell r="A99">
            <v>0</v>
          </cell>
          <cell r="C99"/>
          <cell r="S99"/>
          <cell r="AR99"/>
        </row>
        <row r="100">
          <cell r="A100">
            <v>0</v>
          </cell>
          <cell r="C100"/>
          <cell r="S100"/>
          <cell r="AR100"/>
        </row>
        <row r="101">
          <cell r="A101">
            <v>0</v>
          </cell>
          <cell r="C101"/>
          <cell r="S101"/>
          <cell r="AR101"/>
        </row>
        <row r="102">
          <cell r="A102">
            <v>0</v>
          </cell>
          <cell r="C102"/>
          <cell r="S102"/>
          <cell r="AR102"/>
        </row>
        <row r="103">
          <cell r="A103">
            <v>0</v>
          </cell>
          <cell r="C103"/>
          <cell r="S103"/>
          <cell r="AR103"/>
        </row>
        <row r="104">
          <cell r="A104">
            <v>0</v>
          </cell>
          <cell r="C104"/>
          <cell r="S104"/>
          <cell r="AR104"/>
        </row>
        <row r="105">
          <cell r="A105" t="str">
            <v>TOTAL</v>
          </cell>
          <cell r="C105"/>
          <cell r="S105"/>
          <cell r="AR105">
            <v>8253</v>
          </cell>
        </row>
      </sheetData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Sheet1"/>
      <sheetName val="TOTAL"/>
      <sheetName val="1"/>
      <sheetName val="HSD ISSUE"/>
      <sheetName val="DASMESH"/>
    </sheetNames>
    <sheetDataSet>
      <sheetData sheetId="0"/>
      <sheetData sheetId="1">
        <row r="2">
          <cell r="F2" t="str">
            <v>01.08.2024</v>
          </cell>
        </row>
        <row r="5">
          <cell r="B5">
            <v>21964.1</v>
          </cell>
          <cell r="AO5"/>
        </row>
        <row r="6">
          <cell r="B6">
            <v>17645.400000000001</v>
          </cell>
          <cell r="AO6">
            <v>387</v>
          </cell>
        </row>
        <row r="7">
          <cell r="B7">
            <v>15783.5</v>
          </cell>
          <cell r="AO7">
            <v>295</v>
          </cell>
        </row>
        <row r="8">
          <cell r="B8">
            <v>0</v>
          </cell>
          <cell r="AO8"/>
        </row>
        <row r="9">
          <cell r="B9">
            <v>12573.9</v>
          </cell>
          <cell r="AO9"/>
        </row>
        <row r="10">
          <cell r="B10">
            <v>0</v>
          </cell>
          <cell r="AO10"/>
        </row>
        <row r="11">
          <cell r="B11">
            <v>0</v>
          </cell>
          <cell r="AO11"/>
        </row>
        <row r="12">
          <cell r="B12">
            <v>2213.8000000000002</v>
          </cell>
          <cell r="AO12"/>
        </row>
        <row r="13">
          <cell r="B13">
            <v>221.7</v>
          </cell>
          <cell r="AO13">
            <v>200</v>
          </cell>
        </row>
        <row r="14">
          <cell r="B14">
            <v>0</v>
          </cell>
          <cell r="AO14"/>
        </row>
        <row r="15">
          <cell r="B15">
            <v>4551.5</v>
          </cell>
          <cell r="AO15"/>
        </row>
        <row r="16">
          <cell r="B16">
            <v>0</v>
          </cell>
          <cell r="AO16"/>
        </row>
        <row r="17">
          <cell r="B17">
            <v>20692.599999999999</v>
          </cell>
          <cell r="AO17"/>
        </row>
        <row r="18">
          <cell r="B18">
            <v>14385.27</v>
          </cell>
          <cell r="AO18">
            <v>100</v>
          </cell>
        </row>
        <row r="19">
          <cell r="B19">
            <v>16565.8</v>
          </cell>
          <cell r="AO19"/>
        </row>
        <row r="20">
          <cell r="B20">
            <v>17052.5</v>
          </cell>
          <cell r="AO20"/>
        </row>
        <row r="21">
          <cell r="B21">
            <v>17100.349999999999</v>
          </cell>
          <cell r="AO21"/>
        </row>
        <row r="22">
          <cell r="B22">
            <v>1457.5</v>
          </cell>
          <cell r="AO22"/>
        </row>
        <row r="23">
          <cell r="B23">
            <v>24061.9</v>
          </cell>
          <cell r="AO23">
            <v>50</v>
          </cell>
        </row>
        <row r="24">
          <cell r="B24">
            <v>23965.45</v>
          </cell>
          <cell r="AO24">
            <v>100</v>
          </cell>
        </row>
        <row r="25">
          <cell r="B25">
            <v>17192.05</v>
          </cell>
          <cell r="AO25"/>
        </row>
        <row r="26">
          <cell r="B26">
            <v>18386</v>
          </cell>
          <cell r="AO26"/>
        </row>
        <row r="27">
          <cell r="B27">
            <v>12980</v>
          </cell>
          <cell r="AO27"/>
        </row>
        <row r="28">
          <cell r="B28">
            <v>11492</v>
          </cell>
          <cell r="AO28">
            <v>100</v>
          </cell>
        </row>
        <row r="29">
          <cell r="B29">
            <v>0</v>
          </cell>
          <cell r="AO29"/>
        </row>
        <row r="30">
          <cell r="B30">
            <v>13372.7</v>
          </cell>
          <cell r="AO30">
            <v>50</v>
          </cell>
        </row>
        <row r="31">
          <cell r="B31">
            <v>15049</v>
          </cell>
          <cell r="AO31">
            <v>50</v>
          </cell>
        </row>
        <row r="32">
          <cell r="B32">
            <v>10402.200000000001</v>
          </cell>
          <cell r="AO32">
            <v>100</v>
          </cell>
        </row>
        <row r="33">
          <cell r="B33">
            <v>0</v>
          </cell>
          <cell r="AO33"/>
        </row>
        <row r="34">
          <cell r="B34">
            <v>21853</v>
          </cell>
          <cell r="AO34">
            <v>60</v>
          </cell>
        </row>
        <row r="35">
          <cell r="B35">
            <v>14031</v>
          </cell>
          <cell r="AO35">
            <v>100</v>
          </cell>
        </row>
        <row r="36">
          <cell r="B36">
            <v>0</v>
          </cell>
          <cell r="AO36">
            <v>50</v>
          </cell>
        </row>
        <row r="37">
          <cell r="B37">
            <v>12596</v>
          </cell>
          <cell r="AO37">
            <v>100</v>
          </cell>
        </row>
        <row r="38">
          <cell r="B38">
            <v>8147</v>
          </cell>
          <cell r="AO38">
            <v>50</v>
          </cell>
        </row>
        <row r="39">
          <cell r="B39">
            <v>394.5</v>
          </cell>
          <cell r="AO39">
            <v>50</v>
          </cell>
        </row>
        <row r="40">
          <cell r="B40">
            <v>13265</v>
          </cell>
          <cell r="AO40"/>
        </row>
        <row r="41">
          <cell r="B41">
            <v>10106</v>
          </cell>
          <cell r="AO41">
            <v>55</v>
          </cell>
        </row>
        <row r="42">
          <cell r="B42">
            <v>16031.4</v>
          </cell>
          <cell r="AO42">
            <v>50</v>
          </cell>
        </row>
        <row r="43">
          <cell r="B43">
            <v>17888.400000000001</v>
          </cell>
          <cell r="AO43">
            <v>50</v>
          </cell>
        </row>
        <row r="44">
          <cell r="B44">
            <v>3946.1</v>
          </cell>
          <cell r="AO44">
            <v>100</v>
          </cell>
        </row>
        <row r="45">
          <cell r="B45">
            <v>3782.5</v>
          </cell>
          <cell r="AO45"/>
        </row>
        <row r="46">
          <cell r="B46">
            <v>3668.1</v>
          </cell>
          <cell r="AO46"/>
        </row>
        <row r="47">
          <cell r="B47">
            <v>8739</v>
          </cell>
          <cell r="AO47"/>
        </row>
        <row r="48">
          <cell r="B48">
            <v>3802.8</v>
          </cell>
          <cell r="AO48"/>
        </row>
        <row r="49">
          <cell r="B49">
            <v>3812.9</v>
          </cell>
          <cell r="AO49"/>
        </row>
        <row r="50">
          <cell r="B50">
            <v>12084</v>
          </cell>
          <cell r="AO50">
            <v>150</v>
          </cell>
        </row>
        <row r="51">
          <cell r="AO51"/>
        </row>
        <row r="52">
          <cell r="AO52"/>
        </row>
        <row r="53">
          <cell r="AO53"/>
        </row>
        <row r="54">
          <cell r="B54">
            <v>0</v>
          </cell>
          <cell r="AO54"/>
        </row>
        <row r="55">
          <cell r="B55">
            <v>0</v>
          </cell>
          <cell r="AO55"/>
        </row>
        <row r="56">
          <cell r="B56">
            <v>0</v>
          </cell>
          <cell r="AO56"/>
        </row>
        <row r="57">
          <cell r="B57">
            <v>4670.1000000000004</v>
          </cell>
          <cell r="AO57"/>
        </row>
        <row r="58">
          <cell r="B58">
            <v>3015</v>
          </cell>
          <cell r="AO58"/>
        </row>
        <row r="59">
          <cell r="B59">
            <v>0</v>
          </cell>
          <cell r="AO59"/>
        </row>
        <row r="60">
          <cell r="B60">
            <v>0</v>
          </cell>
          <cell r="AO60"/>
        </row>
        <row r="61">
          <cell r="B61">
            <v>764.9</v>
          </cell>
          <cell r="AO61"/>
        </row>
        <row r="62">
          <cell r="B62">
            <v>321.2</v>
          </cell>
          <cell r="AO62">
            <v>270</v>
          </cell>
        </row>
        <row r="63">
          <cell r="B63">
            <v>8177.9</v>
          </cell>
          <cell r="AO63">
            <v>144</v>
          </cell>
        </row>
        <row r="64">
          <cell r="B64">
            <v>0</v>
          </cell>
          <cell r="AO64"/>
        </row>
        <row r="65">
          <cell r="B65" t="str">
            <v>OMR</v>
          </cell>
          <cell r="AO65"/>
        </row>
        <row r="66">
          <cell r="B66">
            <v>1648.76</v>
          </cell>
          <cell r="AO66"/>
        </row>
        <row r="67">
          <cell r="B67">
            <v>13419</v>
          </cell>
          <cell r="AO67"/>
        </row>
        <row r="68">
          <cell r="B68">
            <v>13490</v>
          </cell>
          <cell r="AO68"/>
        </row>
        <row r="69">
          <cell r="B69">
            <v>17178.41</v>
          </cell>
          <cell r="AO69"/>
        </row>
        <row r="70">
          <cell r="B70">
            <v>25775.599999999999</v>
          </cell>
          <cell r="AO70"/>
        </row>
        <row r="71">
          <cell r="B71">
            <v>15977.3</v>
          </cell>
          <cell r="AO71">
            <v>184</v>
          </cell>
        </row>
        <row r="72">
          <cell r="B72">
            <v>16595.5</v>
          </cell>
          <cell r="AO72"/>
        </row>
        <row r="73">
          <cell r="B73">
            <v>15507.7</v>
          </cell>
          <cell r="AO73"/>
        </row>
        <row r="74">
          <cell r="B74" t="str">
            <v>OMR</v>
          </cell>
          <cell r="AO74"/>
        </row>
        <row r="75">
          <cell r="B75">
            <v>4403.2</v>
          </cell>
          <cell r="AO75"/>
        </row>
        <row r="76">
          <cell r="B76">
            <v>13058.2</v>
          </cell>
          <cell r="AO76"/>
        </row>
        <row r="77">
          <cell r="B77">
            <v>0</v>
          </cell>
          <cell r="AO77"/>
        </row>
        <row r="78">
          <cell r="B78" t="str">
            <v>OMR</v>
          </cell>
          <cell r="AO78"/>
        </row>
        <row r="79">
          <cell r="B79">
            <v>16144</v>
          </cell>
          <cell r="AO79"/>
        </row>
        <row r="80">
          <cell r="B80">
            <v>16722</v>
          </cell>
          <cell r="AO80"/>
        </row>
        <row r="81">
          <cell r="B81">
            <v>3346.1</v>
          </cell>
          <cell r="AO81"/>
        </row>
        <row r="82">
          <cell r="B82">
            <v>0</v>
          </cell>
          <cell r="AO82"/>
        </row>
        <row r="83">
          <cell r="B83">
            <v>0</v>
          </cell>
          <cell r="AO83"/>
        </row>
        <row r="84">
          <cell r="B84">
            <v>0</v>
          </cell>
          <cell r="AO84"/>
        </row>
        <row r="85">
          <cell r="B85">
            <v>0</v>
          </cell>
          <cell r="AO85"/>
        </row>
        <row r="86">
          <cell r="B86">
            <v>0</v>
          </cell>
          <cell r="AO86">
            <v>38</v>
          </cell>
        </row>
        <row r="87">
          <cell r="B87">
            <v>0</v>
          </cell>
          <cell r="AO87"/>
        </row>
        <row r="88">
          <cell r="B88">
            <v>165990</v>
          </cell>
          <cell r="AO88">
            <v>53</v>
          </cell>
        </row>
        <row r="89">
          <cell r="B89">
            <v>0</v>
          </cell>
          <cell r="AO89">
            <v>48</v>
          </cell>
        </row>
        <row r="90">
          <cell r="B90">
            <v>0</v>
          </cell>
          <cell r="AO90"/>
        </row>
        <row r="91">
          <cell r="B91">
            <v>15468</v>
          </cell>
          <cell r="AO91">
            <v>50</v>
          </cell>
        </row>
        <row r="92">
          <cell r="B92">
            <v>0</v>
          </cell>
          <cell r="AO92"/>
        </row>
        <row r="93">
          <cell r="B93"/>
          <cell r="AO93"/>
        </row>
        <row r="94">
          <cell r="B94"/>
          <cell r="AO94"/>
        </row>
        <row r="95">
          <cell r="B95"/>
          <cell r="AO95"/>
        </row>
        <row r="96">
          <cell r="B96"/>
          <cell r="AO96"/>
        </row>
        <row r="97">
          <cell r="AO97"/>
        </row>
        <row r="98">
          <cell r="AO98"/>
        </row>
        <row r="99">
          <cell r="AO9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9">
          <cell r="B9">
            <v>15245.6</v>
          </cell>
        </row>
      </sheetData>
      <sheetData sheetId="31"/>
      <sheetData sheetId="32">
        <row r="5">
          <cell r="R5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  <cell r="AO100">
            <v>0</v>
          </cell>
        </row>
        <row r="101">
          <cell r="B101">
            <v>0</v>
          </cell>
          <cell r="AO101">
            <v>0</v>
          </cell>
        </row>
        <row r="102">
          <cell r="B102">
            <v>0</v>
          </cell>
          <cell r="AO102">
            <v>0</v>
          </cell>
        </row>
        <row r="103">
          <cell r="B103">
            <v>0</v>
          </cell>
          <cell r="AO103">
            <v>0</v>
          </cell>
        </row>
        <row r="104">
          <cell r="B104">
            <v>0</v>
          </cell>
          <cell r="AO104">
            <v>0</v>
          </cell>
        </row>
        <row r="105">
          <cell r="B105"/>
        </row>
      </sheetData>
      <sheetData sheetId="33" refreshError="1"/>
      <sheetData sheetId="34" refreshError="1"/>
      <sheetData sheetId="35" refreshError="1"/>
      <sheetData sheetId="36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2"/>
      <sheetName val="DASMESH"/>
    </sheetNames>
    <sheetDataSet>
      <sheetData sheetId="0">
        <row r="2">
          <cell r="O2"/>
        </row>
      </sheetData>
      <sheetData sheetId="1">
        <row r="5">
          <cell r="AJ5">
            <v>388</v>
          </cell>
        </row>
      </sheetData>
      <sheetData sheetId="2">
        <row r="5">
          <cell r="AI5"/>
          <cell r="AO5"/>
        </row>
        <row r="6">
          <cell r="AO6">
            <v>215</v>
          </cell>
        </row>
        <row r="7">
          <cell r="AO7">
            <v>258</v>
          </cell>
        </row>
        <row r="8">
          <cell r="AO8"/>
        </row>
        <row r="9">
          <cell r="AO9">
            <v>470</v>
          </cell>
        </row>
        <row r="10">
          <cell r="AO10"/>
        </row>
        <row r="11">
          <cell r="AO11"/>
        </row>
        <row r="12">
          <cell r="AO12"/>
        </row>
        <row r="13">
          <cell r="AO13">
            <v>200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>
            <v>100</v>
          </cell>
        </row>
        <row r="27">
          <cell r="AO27"/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>
            <v>50</v>
          </cell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>
            <v>82</v>
          </cell>
        </row>
        <row r="46">
          <cell r="AO46">
            <v>95</v>
          </cell>
        </row>
        <row r="47">
          <cell r="AO47"/>
        </row>
        <row r="48">
          <cell r="AO48">
            <v>123</v>
          </cell>
        </row>
        <row r="49">
          <cell r="AO49">
            <v>73</v>
          </cell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348</v>
          </cell>
        </row>
        <row r="62">
          <cell r="AO62">
            <v>270</v>
          </cell>
        </row>
        <row r="63">
          <cell r="AO63">
            <v>120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/>
        </row>
        <row r="71">
          <cell r="AO71">
            <v>190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102</v>
          </cell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>
            <v>117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10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>
        <row r="5">
          <cell r="AK5">
            <v>0</v>
          </cell>
        </row>
      </sheetData>
      <sheetData sheetId="2"/>
      <sheetData sheetId="3">
        <row r="5">
          <cell r="AI5"/>
          <cell r="AO5"/>
        </row>
        <row r="6">
          <cell r="AO6">
            <v>130</v>
          </cell>
        </row>
        <row r="7">
          <cell r="AO7">
            <v>270</v>
          </cell>
        </row>
        <row r="8">
          <cell r="AO8">
            <v>310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>
            <v>70</v>
          </cell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>
            <v>90</v>
          </cell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>
            <v>50</v>
          </cell>
        </row>
        <row r="42">
          <cell r="AO42">
            <v>50</v>
          </cell>
        </row>
        <row r="43">
          <cell r="AO43">
            <v>50</v>
          </cell>
        </row>
        <row r="44">
          <cell r="AO44">
            <v>220</v>
          </cell>
        </row>
        <row r="45">
          <cell r="AO45"/>
        </row>
        <row r="46">
          <cell r="AO46"/>
        </row>
        <row r="47">
          <cell r="AO47">
            <v>156</v>
          </cell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>
            <v>340</v>
          </cell>
        </row>
        <row r="62">
          <cell r="AO62">
            <v>235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>
            <v>414</v>
          </cell>
        </row>
        <row r="71">
          <cell r="AO71">
            <v>235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>
            <v>0</v>
          </cell>
        </row>
        <row r="101">
          <cell r="AO101">
            <v>0</v>
          </cell>
        </row>
        <row r="102">
          <cell r="AO102">
            <v>0</v>
          </cell>
        </row>
        <row r="103">
          <cell r="AO103">
            <v>0</v>
          </cell>
        </row>
        <row r="104">
          <cell r="AO1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>
        <row r="5">
          <cell r="AL5">
            <v>388</v>
          </cell>
        </row>
      </sheetData>
      <sheetData sheetId="2"/>
      <sheetData sheetId="3"/>
      <sheetData sheetId="4">
        <row r="5">
          <cell r="AI5">
            <v>200</v>
          </cell>
          <cell r="AO5">
            <v>200</v>
          </cell>
        </row>
        <row r="6">
          <cell r="AO6">
            <v>100</v>
          </cell>
        </row>
        <row r="7">
          <cell r="AO7"/>
        </row>
        <row r="8">
          <cell r="AO8">
            <v>350</v>
          </cell>
        </row>
        <row r="9">
          <cell r="AO9">
            <v>636</v>
          </cell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>
            <v>70</v>
          </cell>
        </row>
        <row r="25">
          <cell r="AO25"/>
        </row>
        <row r="26">
          <cell r="AO26"/>
        </row>
        <row r="27">
          <cell r="AO27"/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>
            <v>100</v>
          </cell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>
            <v>50</v>
          </cell>
        </row>
        <row r="37">
          <cell r="AO37"/>
        </row>
        <row r="38">
          <cell r="AO38"/>
        </row>
        <row r="39">
          <cell r="AO39">
            <v>50</v>
          </cell>
        </row>
        <row r="40">
          <cell r="AO40"/>
        </row>
        <row r="41">
          <cell r="AO41">
            <v>50</v>
          </cell>
        </row>
        <row r="42">
          <cell r="AO42">
            <v>100</v>
          </cell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300</v>
          </cell>
        </row>
        <row r="62">
          <cell r="AO62">
            <v>215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215</v>
          </cell>
        </row>
        <row r="71">
          <cell r="AO71">
            <v>194</v>
          </cell>
        </row>
        <row r="72">
          <cell r="AO72">
            <v>240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>
            <v>158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33</v>
          </cell>
        </row>
        <row r="87">
          <cell r="AO87"/>
        </row>
        <row r="88">
          <cell r="AO88"/>
        </row>
        <row r="89">
          <cell r="AO89">
            <v>40</v>
          </cell>
        </row>
        <row r="90">
          <cell r="AO90"/>
        </row>
        <row r="91">
          <cell r="AO91">
            <v>110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>
        <row r="5">
          <cell r="AI5">
            <v>200</v>
          </cell>
          <cell r="AO5">
            <v>100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151</v>
          </cell>
        </row>
        <row r="71">
          <cell r="AO71">
            <v>127</v>
          </cell>
        </row>
        <row r="72">
          <cell r="AO72">
            <v>48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I5"/>
          <cell r="AO5">
            <v>100</v>
          </cell>
        </row>
        <row r="6">
          <cell r="AO6">
            <v>200</v>
          </cell>
        </row>
        <row r="7">
          <cell r="AO7"/>
        </row>
        <row r="8">
          <cell r="AO8">
            <v>250</v>
          </cell>
        </row>
        <row r="9">
          <cell r="AO9">
            <v>240</v>
          </cell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/>
        </row>
        <row r="31">
          <cell r="AO31">
            <v>50</v>
          </cell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60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50</v>
          </cell>
        </row>
        <row r="44">
          <cell r="AO44">
            <v>112</v>
          </cell>
        </row>
        <row r="45">
          <cell r="AO45">
            <v>112</v>
          </cell>
        </row>
        <row r="46">
          <cell r="AO46">
            <v>112</v>
          </cell>
        </row>
        <row r="47">
          <cell r="AO47">
            <v>112</v>
          </cell>
        </row>
        <row r="48">
          <cell r="AO48">
            <v>112</v>
          </cell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>
            <v>213</v>
          </cell>
        </row>
        <row r="62">
          <cell r="AO62">
            <v>164</v>
          </cell>
        </row>
        <row r="63">
          <cell r="AO63">
            <v>149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185</v>
          </cell>
        </row>
        <row r="71">
          <cell r="AO71">
            <v>256</v>
          </cell>
        </row>
        <row r="72">
          <cell r="AO72">
            <v>59</v>
          </cell>
        </row>
        <row r="73">
          <cell r="AO73"/>
        </row>
        <row r="74">
          <cell r="AO74"/>
        </row>
        <row r="75">
          <cell r="AO75"/>
        </row>
        <row r="76">
          <cell r="AO76">
            <v>155</v>
          </cell>
        </row>
        <row r="77">
          <cell r="AO77"/>
        </row>
        <row r="78">
          <cell r="AO78"/>
        </row>
        <row r="79">
          <cell r="AO79">
            <v>100</v>
          </cell>
        </row>
        <row r="80">
          <cell r="AO80">
            <v>282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58</v>
          </cell>
        </row>
        <row r="86">
          <cell r="AO86"/>
        </row>
        <row r="87">
          <cell r="AO87"/>
        </row>
        <row r="88">
          <cell r="AO88">
            <v>40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I5"/>
          <cell r="AO5"/>
        </row>
        <row r="6">
          <cell r="AO6"/>
        </row>
        <row r="7">
          <cell r="AO7">
            <v>150</v>
          </cell>
        </row>
        <row r="8">
          <cell r="AO8">
            <v>250</v>
          </cell>
        </row>
        <row r="9">
          <cell r="AO9">
            <v>221</v>
          </cell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105</v>
          </cell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>
            <v>50</v>
          </cell>
        </row>
        <row r="32">
          <cell r="AO32"/>
        </row>
        <row r="33">
          <cell r="AO33"/>
        </row>
        <row r="34">
          <cell r="AO34">
            <v>101</v>
          </cell>
        </row>
        <row r="35">
          <cell r="AO35">
            <v>50</v>
          </cell>
        </row>
        <row r="36">
          <cell r="AO36">
            <v>50</v>
          </cell>
        </row>
        <row r="37">
          <cell r="AO37">
            <v>56</v>
          </cell>
        </row>
        <row r="38">
          <cell r="AO38">
            <v>50</v>
          </cell>
        </row>
        <row r="39">
          <cell r="AO39">
            <v>100</v>
          </cell>
        </row>
        <row r="40">
          <cell r="AO40"/>
        </row>
        <row r="41">
          <cell r="AO41"/>
        </row>
        <row r="42">
          <cell r="AO42">
            <v>112</v>
          </cell>
        </row>
        <row r="43">
          <cell r="AO43">
            <v>50</v>
          </cell>
        </row>
        <row r="44">
          <cell r="AO44"/>
        </row>
        <row r="45">
          <cell r="AO45">
            <v>112</v>
          </cell>
        </row>
        <row r="46">
          <cell r="AO46">
            <v>112</v>
          </cell>
        </row>
        <row r="47">
          <cell r="AO47">
            <v>79</v>
          </cell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40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465</v>
          </cell>
        </row>
        <row r="62">
          <cell r="AO62">
            <v>224</v>
          </cell>
        </row>
        <row r="63">
          <cell r="AO63">
            <v>83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>
            <v>160</v>
          </cell>
        </row>
        <row r="71">
          <cell r="AO71"/>
        </row>
        <row r="72">
          <cell r="AO72">
            <v>114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>
            <v>194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27</v>
          </cell>
        </row>
        <row r="87">
          <cell r="AO87">
            <v>80</v>
          </cell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I5">
            <v>200</v>
          </cell>
          <cell r="AO5">
            <v>200</v>
          </cell>
        </row>
        <row r="6">
          <cell r="AO6"/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>
            <v>100</v>
          </cell>
        </row>
        <row r="11">
          <cell r="AO11"/>
        </row>
        <row r="12">
          <cell r="AO12"/>
        </row>
        <row r="13">
          <cell r="AO13">
            <v>100</v>
          </cell>
        </row>
        <row r="14">
          <cell r="AO14"/>
        </row>
        <row r="15">
          <cell r="AO15">
            <v>100</v>
          </cell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>
            <v>112</v>
          </cell>
        </row>
        <row r="49">
          <cell r="AO49">
            <v>112</v>
          </cell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48</v>
          </cell>
        </row>
        <row r="59">
          <cell r="AO59"/>
        </row>
        <row r="60">
          <cell r="AO60"/>
        </row>
        <row r="61">
          <cell r="AO61">
            <v>200</v>
          </cell>
        </row>
        <row r="62">
          <cell r="AO62">
            <v>140</v>
          </cell>
        </row>
        <row r="63">
          <cell r="AO63">
            <v>100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/>
        </row>
        <row r="72">
          <cell r="AO72">
            <v>120</v>
          </cell>
        </row>
        <row r="73">
          <cell r="AO73"/>
        </row>
        <row r="74">
          <cell r="AO74"/>
        </row>
        <row r="75">
          <cell r="AO75"/>
        </row>
        <row r="76">
          <cell r="AO76">
            <v>166</v>
          </cell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336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M5"/>
          <cell r="AO5"/>
        </row>
        <row r="6">
          <cell r="AO6"/>
        </row>
        <row r="7">
          <cell r="AO7"/>
        </row>
        <row r="8">
          <cell r="AO8">
            <v>250</v>
          </cell>
        </row>
        <row r="9">
          <cell r="AO9">
            <v>450</v>
          </cell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200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51</v>
          </cell>
        </row>
        <row r="44">
          <cell r="AO44">
            <v>150</v>
          </cell>
        </row>
        <row r="45">
          <cell r="AO45">
            <v>90</v>
          </cell>
        </row>
        <row r="46">
          <cell r="AO46"/>
        </row>
        <row r="47">
          <cell r="AO47">
            <v>95</v>
          </cell>
        </row>
        <row r="48">
          <cell r="AO48">
            <v>120</v>
          </cell>
        </row>
        <row r="49">
          <cell r="AO49">
            <v>135</v>
          </cell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178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161</v>
          </cell>
        </row>
        <row r="71">
          <cell r="AO71"/>
        </row>
        <row r="72">
          <cell r="AO72">
            <v>122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100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M5"/>
          <cell r="AO5">
            <v>200</v>
          </cell>
        </row>
        <row r="6">
          <cell r="AO6"/>
        </row>
        <row r="7">
          <cell r="AO7"/>
        </row>
        <row r="8">
          <cell r="AO8">
            <v>250</v>
          </cell>
        </row>
        <row r="9">
          <cell r="AO9">
            <v>380</v>
          </cell>
        </row>
        <row r="10">
          <cell r="AO10">
            <v>100</v>
          </cell>
        </row>
        <row r="11">
          <cell r="AO11"/>
        </row>
        <row r="12">
          <cell r="AO12">
            <v>150</v>
          </cell>
        </row>
        <row r="13">
          <cell r="AO13">
            <v>150</v>
          </cell>
        </row>
        <row r="14">
          <cell r="AO14"/>
        </row>
        <row r="15">
          <cell r="AO15">
            <v>150</v>
          </cell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>
            <v>50</v>
          </cell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>
            <v>50</v>
          </cell>
        </row>
        <row r="36">
          <cell r="AO36"/>
        </row>
        <row r="37">
          <cell r="AO37"/>
        </row>
        <row r="38">
          <cell r="AO38"/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>
            <v>127</v>
          </cell>
        </row>
        <row r="52">
          <cell r="AO52">
            <v>112</v>
          </cell>
        </row>
        <row r="53">
          <cell r="AO53">
            <v>224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55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269</v>
          </cell>
        </row>
        <row r="62">
          <cell r="AO62">
            <v>212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/>
        </row>
        <row r="72">
          <cell r="AO72">
            <v>50</v>
          </cell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>
            <v>184</v>
          </cell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35</v>
          </cell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M5"/>
          <cell r="AO5">
            <v>200</v>
          </cell>
        </row>
        <row r="6">
          <cell r="AO6">
            <v>100</v>
          </cell>
        </row>
        <row r="7">
          <cell r="AO7"/>
        </row>
        <row r="8">
          <cell r="AO8">
            <v>252</v>
          </cell>
        </row>
        <row r="9">
          <cell r="AO9">
            <v>258</v>
          </cell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>
            <v>124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240</v>
          </cell>
        </row>
        <row r="71">
          <cell r="AO71">
            <v>262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125</v>
          </cell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52</v>
          </cell>
        </row>
        <row r="89">
          <cell r="AO89">
            <v>34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M5"/>
          <cell r="AO5">
            <v>100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>
            <v>200</v>
          </cell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112</v>
          </cell>
        </row>
        <row r="71">
          <cell r="AO71">
            <v>119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AM5"/>
          <cell r="AO5"/>
        </row>
        <row r="6">
          <cell r="AO6">
            <v>100</v>
          </cell>
        </row>
        <row r="7">
          <cell r="AO7"/>
        </row>
        <row r="8">
          <cell r="AO8">
            <v>250</v>
          </cell>
        </row>
        <row r="9">
          <cell r="AO9">
            <v>257</v>
          </cell>
        </row>
        <row r="10">
          <cell r="AO10">
            <v>300</v>
          </cell>
        </row>
        <row r="11">
          <cell r="AO11"/>
        </row>
        <row r="12">
          <cell r="AO12">
            <v>100</v>
          </cell>
        </row>
        <row r="13">
          <cell r="AO13">
            <v>200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56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>
            <v>125</v>
          </cell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258</v>
          </cell>
        </row>
        <row r="63">
          <cell r="AO63">
            <v>160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/>
        </row>
        <row r="71">
          <cell r="AO71">
            <v>166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300</v>
          </cell>
        </row>
        <row r="81">
          <cell r="AO81">
            <v>200</v>
          </cell>
        </row>
        <row r="82">
          <cell r="AO82"/>
        </row>
        <row r="83">
          <cell r="AO83"/>
        </row>
        <row r="84">
          <cell r="AO84"/>
        </row>
        <row r="85">
          <cell r="AO85">
            <v>54</v>
          </cell>
        </row>
        <row r="86">
          <cell r="AO86">
            <v>27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AM5"/>
          <cell r="AO5">
            <v>200</v>
          </cell>
        </row>
        <row r="6">
          <cell r="AO6">
            <v>150</v>
          </cell>
        </row>
        <row r="7">
          <cell r="AO7">
            <v>250</v>
          </cell>
        </row>
        <row r="8">
          <cell r="AO8">
            <v>156</v>
          </cell>
        </row>
        <row r="9">
          <cell r="AO9">
            <v>284</v>
          </cell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>
            <v>70</v>
          </cell>
        </row>
        <row r="37">
          <cell r="AO37">
            <v>70</v>
          </cell>
        </row>
        <row r="38">
          <cell r="AO38">
            <v>70</v>
          </cell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>
            <v>114</v>
          </cell>
        </row>
        <row r="46">
          <cell r="AO46">
            <v>115</v>
          </cell>
        </row>
        <row r="47">
          <cell r="AO47"/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186</v>
          </cell>
        </row>
        <row r="63">
          <cell r="AO63">
            <v>172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>
            <v>165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150</v>
          </cell>
        </row>
        <row r="77">
          <cell r="AO77">
            <v>185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23</v>
          </cell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AM5"/>
          <cell r="AO5">
            <v>72</v>
          </cell>
        </row>
        <row r="6">
          <cell r="AO6"/>
        </row>
        <row r="7">
          <cell r="AO7"/>
        </row>
        <row r="8">
          <cell r="AO8">
            <v>352</v>
          </cell>
        </row>
        <row r="9">
          <cell r="AO9">
            <v>228</v>
          </cell>
        </row>
        <row r="10">
          <cell r="AO10"/>
        </row>
        <row r="11">
          <cell r="AO11">
            <v>250</v>
          </cell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>
            <v>200</v>
          </cell>
        </row>
        <row r="62">
          <cell r="AO62"/>
        </row>
        <row r="63">
          <cell r="AO63">
            <v>251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160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>
            <v>109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100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AM5"/>
          <cell r="AO5">
            <v>200</v>
          </cell>
        </row>
        <row r="6">
          <cell r="AO6">
            <v>200</v>
          </cell>
        </row>
        <row r="7">
          <cell r="AO7"/>
        </row>
        <row r="8">
          <cell r="AO8">
            <v>150</v>
          </cell>
        </row>
        <row r="9">
          <cell r="AO9">
            <v>150</v>
          </cell>
        </row>
        <row r="10">
          <cell r="AO10"/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>
            <v>296</v>
          </cell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150</v>
          </cell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102</v>
          </cell>
        </row>
        <row r="35">
          <cell r="AO35">
            <v>110</v>
          </cell>
        </row>
        <row r="36">
          <cell r="AO36"/>
        </row>
        <row r="37">
          <cell r="AO37">
            <v>105</v>
          </cell>
        </row>
        <row r="38">
          <cell r="AO38"/>
        </row>
        <row r="39">
          <cell r="AO39">
            <v>80</v>
          </cell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>
            <v>114</v>
          </cell>
        </row>
        <row r="45">
          <cell r="AO45"/>
        </row>
        <row r="46">
          <cell r="AO46">
            <v>114</v>
          </cell>
        </row>
        <row r="47">
          <cell r="AO47">
            <v>109</v>
          </cell>
        </row>
        <row r="48">
          <cell r="AO48">
            <v>114</v>
          </cell>
        </row>
        <row r="49">
          <cell r="AO49"/>
        </row>
        <row r="50">
          <cell r="AO50">
            <v>80</v>
          </cell>
        </row>
        <row r="51">
          <cell r="AO51">
            <v>51</v>
          </cell>
        </row>
        <row r="52">
          <cell r="AO52">
            <v>80</v>
          </cell>
        </row>
        <row r="53">
          <cell r="AO53">
            <v>50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317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300</v>
          </cell>
        </row>
        <row r="71">
          <cell r="AO71">
            <v>232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230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160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30</v>
          </cell>
        </row>
        <row r="87">
          <cell r="AO87">
            <v>100</v>
          </cell>
        </row>
        <row r="88">
          <cell r="AO88">
            <v>30</v>
          </cell>
        </row>
        <row r="89">
          <cell r="AO89">
            <v>30</v>
          </cell>
        </row>
        <row r="90">
          <cell r="AO90">
            <v>5</v>
          </cell>
        </row>
        <row r="91">
          <cell r="AO91">
            <v>100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AM5"/>
          <cell r="AO5">
            <v>100</v>
          </cell>
        </row>
        <row r="6">
          <cell r="AO6">
            <v>300</v>
          </cell>
        </row>
        <row r="7">
          <cell r="AO7"/>
        </row>
        <row r="8">
          <cell r="AO8">
            <v>300</v>
          </cell>
        </row>
        <row r="9">
          <cell r="AO9"/>
        </row>
        <row r="10">
          <cell r="AO10">
            <v>200</v>
          </cell>
        </row>
        <row r="11">
          <cell r="AO11"/>
        </row>
        <row r="12">
          <cell r="AO12">
            <v>171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80</v>
          </cell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>
            <v>100</v>
          </cell>
        </row>
        <row r="29">
          <cell r="AO29"/>
        </row>
        <row r="30">
          <cell r="AO30"/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80</v>
          </cell>
        </row>
        <row r="36">
          <cell r="AO36">
            <v>100</v>
          </cell>
        </row>
        <row r="37">
          <cell r="AO37">
            <v>100</v>
          </cell>
        </row>
        <row r="38">
          <cell r="AO38">
            <v>100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114</v>
          </cell>
        </row>
        <row r="44">
          <cell r="AO44"/>
        </row>
        <row r="45">
          <cell r="AO45">
            <v>114</v>
          </cell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>
            <v>100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50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211</v>
          </cell>
        </row>
        <row r="63">
          <cell r="AO63">
            <v>340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149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AM5"/>
          <cell r="AO5">
            <v>220</v>
          </cell>
        </row>
        <row r="6">
          <cell r="AO6">
            <v>100</v>
          </cell>
        </row>
        <row r="7">
          <cell r="AO7">
            <v>100</v>
          </cell>
        </row>
        <row r="8">
          <cell r="AO8">
            <v>200</v>
          </cell>
        </row>
        <row r="9">
          <cell r="AO9"/>
        </row>
        <row r="10">
          <cell r="AO10">
            <v>100</v>
          </cell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51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100</v>
          </cell>
        </row>
        <row r="35">
          <cell r="AO35"/>
        </row>
        <row r="36">
          <cell r="AO36"/>
        </row>
        <row r="37">
          <cell r="AO37">
            <v>52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80</v>
          </cell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>
            <v>102</v>
          </cell>
        </row>
        <row r="52">
          <cell r="AO52">
            <v>100</v>
          </cell>
        </row>
        <row r="53">
          <cell r="AO53">
            <v>50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50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>
            <v>100</v>
          </cell>
        </row>
        <row r="62">
          <cell r="AO62">
            <v>200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100</v>
          </cell>
        </row>
        <row r="71">
          <cell r="AO71">
            <v>150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>
            <v>108</v>
          </cell>
        </row>
        <row r="78">
          <cell r="AO78"/>
        </row>
        <row r="79">
          <cell r="AO79">
            <v>100</v>
          </cell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30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AM5"/>
          <cell r="AO5"/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AM5"/>
          <cell r="AO5">
            <v>202</v>
          </cell>
        </row>
        <row r="6">
          <cell r="AO6">
            <v>250</v>
          </cell>
        </row>
        <row r="7">
          <cell r="AO7">
            <v>100</v>
          </cell>
        </row>
        <row r="8">
          <cell r="AO8"/>
        </row>
        <row r="9">
          <cell r="AO9"/>
        </row>
        <row r="10">
          <cell r="AO10"/>
        </row>
        <row r="11">
          <cell r="AO11">
            <v>200</v>
          </cell>
        </row>
        <row r="12">
          <cell r="AO12">
            <v>100</v>
          </cell>
        </row>
        <row r="13">
          <cell r="AO13"/>
        </row>
        <row r="14">
          <cell r="AO14">
            <v>385</v>
          </cell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100</v>
          </cell>
        </row>
        <row r="35">
          <cell r="AO35">
            <v>100</v>
          </cell>
        </row>
        <row r="36">
          <cell r="AO36"/>
        </row>
        <row r="37">
          <cell r="AO37">
            <v>100</v>
          </cell>
        </row>
        <row r="38">
          <cell r="AO38"/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100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>
            <v>28</v>
          </cell>
        </row>
        <row r="51">
          <cell r="AO51"/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100</v>
          </cell>
        </row>
        <row r="70">
          <cell r="AO70">
            <v>100</v>
          </cell>
        </row>
        <row r="71">
          <cell r="AO71">
            <v>158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150</v>
          </cell>
        </row>
        <row r="76">
          <cell r="AO76"/>
        </row>
        <row r="77">
          <cell r="AO77">
            <v>105</v>
          </cell>
        </row>
        <row r="78">
          <cell r="AO78"/>
        </row>
        <row r="79">
          <cell r="AO79">
            <v>100</v>
          </cell>
        </row>
        <row r="80">
          <cell r="AO80">
            <v>217</v>
          </cell>
        </row>
        <row r="81">
          <cell r="AO81">
            <v>196</v>
          </cell>
        </row>
        <row r="82">
          <cell r="AO82"/>
        </row>
        <row r="83">
          <cell r="AO83"/>
        </row>
        <row r="84">
          <cell r="AO84"/>
        </row>
        <row r="85">
          <cell r="AO85">
            <v>20</v>
          </cell>
        </row>
        <row r="86">
          <cell r="AO86">
            <v>36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>
            <v>50</v>
          </cell>
        </row>
        <row r="92">
          <cell r="AO92"/>
        </row>
        <row r="93">
          <cell r="AO93">
            <v>20</v>
          </cell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AM5"/>
          <cell r="AO5">
            <v>200</v>
          </cell>
        </row>
        <row r="6">
          <cell r="AO6">
            <v>250</v>
          </cell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/>
        </row>
        <row r="11">
          <cell r="AO11">
            <v>350</v>
          </cell>
        </row>
        <row r="12">
          <cell r="AO12"/>
        </row>
        <row r="13">
          <cell r="AO13"/>
        </row>
        <row r="14">
          <cell r="AO14">
            <v>257</v>
          </cell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>
            <v>50</v>
          </cell>
        </row>
        <row r="26">
          <cell r="AO26">
            <v>100</v>
          </cell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>
            <v>50</v>
          </cell>
        </row>
        <row r="37">
          <cell r="AO37">
            <v>100</v>
          </cell>
        </row>
        <row r="38">
          <cell r="AO38">
            <v>100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>
            <v>50</v>
          </cell>
        </row>
        <row r="44">
          <cell r="AO44">
            <v>100</v>
          </cell>
        </row>
        <row r="45">
          <cell r="AO45">
            <v>50</v>
          </cell>
        </row>
        <row r="46">
          <cell r="AO46">
            <v>100</v>
          </cell>
        </row>
        <row r="47">
          <cell r="AO47">
            <v>100</v>
          </cell>
        </row>
        <row r="48">
          <cell r="AO48">
            <v>50</v>
          </cell>
        </row>
        <row r="49">
          <cell r="AO49"/>
        </row>
        <row r="50">
          <cell r="AO50">
            <v>100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170</v>
          </cell>
        </row>
        <row r="63">
          <cell r="AO63">
            <v>200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100</v>
          </cell>
        </row>
        <row r="70">
          <cell r="AO70">
            <v>137</v>
          </cell>
        </row>
        <row r="71">
          <cell r="AO71">
            <v>129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92</v>
          </cell>
        </row>
        <row r="78">
          <cell r="AO78"/>
        </row>
        <row r="79">
          <cell r="AO79"/>
        </row>
        <row r="80">
          <cell r="AO80">
            <v>83</v>
          </cell>
        </row>
        <row r="81">
          <cell r="AO81">
            <v>152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30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AM5"/>
          <cell r="AO5">
            <v>200</v>
          </cell>
        </row>
        <row r="6">
          <cell r="AO6"/>
        </row>
        <row r="7">
          <cell r="AO7"/>
        </row>
        <row r="8">
          <cell r="AO8">
            <v>400</v>
          </cell>
        </row>
        <row r="9">
          <cell r="AO9"/>
        </row>
        <row r="10">
          <cell r="AO10">
            <v>200</v>
          </cell>
        </row>
        <row r="11">
          <cell r="AO11">
            <v>300</v>
          </cell>
        </row>
        <row r="12">
          <cell r="AO12">
            <v>150</v>
          </cell>
        </row>
        <row r="13">
          <cell r="AO13"/>
        </row>
        <row r="14">
          <cell r="AO14">
            <v>150</v>
          </cell>
        </row>
        <row r="15">
          <cell r="AO15">
            <v>100</v>
          </cell>
        </row>
        <row r="16">
          <cell r="AO16"/>
        </row>
        <row r="17">
          <cell r="AO17"/>
        </row>
        <row r="18">
          <cell r="AO18">
            <v>100</v>
          </cell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>
            <v>50</v>
          </cell>
        </row>
        <row r="25">
          <cell r="AO25"/>
        </row>
        <row r="26">
          <cell r="AO26">
            <v>60</v>
          </cell>
        </row>
        <row r="27">
          <cell r="AO27"/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50</v>
          </cell>
        </row>
        <row r="35">
          <cell r="AO35">
            <v>100</v>
          </cell>
        </row>
        <row r="36">
          <cell r="AO36">
            <v>80</v>
          </cell>
        </row>
        <row r="37">
          <cell r="AO37">
            <v>50</v>
          </cell>
        </row>
        <row r="38">
          <cell r="AO38">
            <v>80</v>
          </cell>
        </row>
        <row r="39">
          <cell r="AO39">
            <v>100</v>
          </cell>
        </row>
        <row r="40">
          <cell r="AO40"/>
        </row>
        <row r="41">
          <cell r="AO41"/>
        </row>
        <row r="42">
          <cell r="AO42"/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160</v>
          </cell>
        </row>
        <row r="63">
          <cell r="AO63">
            <v>171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80</v>
          </cell>
        </row>
        <row r="71">
          <cell r="AO71">
            <v>138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29</v>
          </cell>
        </row>
        <row r="87">
          <cell r="AO87">
            <v>90</v>
          </cell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M5"/>
          <cell r="AO5"/>
        </row>
        <row r="6">
          <cell r="AO6"/>
        </row>
        <row r="7">
          <cell r="AO7">
            <v>200</v>
          </cell>
        </row>
        <row r="8">
          <cell r="AO8"/>
        </row>
        <row r="9">
          <cell r="AO9">
            <v>285</v>
          </cell>
        </row>
        <row r="10">
          <cell r="AO10">
            <v>100</v>
          </cell>
        </row>
        <row r="11">
          <cell r="AO11">
            <v>200</v>
          </cell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80</v>
          </cell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>
            <v>50</v>
          </cell>
        </row>
        <row r="44">
          <cell r="AO44">
            <v>100</v>
          </cell>
        </row>
        <row r="45">
          <cell r="AO45">
            <v>80</v>
          </cell>
        </row>
        <row r="46">
          <cell r="AO46">
            <v>100</v>
          </cell>
        </row>
        <row r="47">
          <cell r="AO47">
            <v>100</v>
          </cell>
        </row>
        <row r="48">
          <cell r="AO48">
            <v>100</v>
          </cell>
        </row>
        <row r="49">
          <cell r="AO49">
            <v>50</v>
          </cell>
        </row>
        <row r="50">
          <cell r="AO50">
            <v>50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80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60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100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20</v>
          </cell>
        </row>
        <row r="89">
          <cell r="AO89">
            <v>30</v>
          </cell>
        </row>
        <row r="90">
          <cell r="AO90">
            <v>5</v>
          </cell>
        </row>
        <row r="91">
          <cell r="AO91">
            <v>37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M5"/>
          <cell r="AO5">
            <v>300</v>
          </cell>
        </row>
        <row r="6">
          <cell r="AO6"/>
        </row>
        <row r="7">
          <cell r="AO7">
            <v>200</v>
          </cell>
        </row>
        <row r="8">
          <cell r="AO8">
            <v>300</v>
          </cell>
        </row>
        <row r="9">
          <cell r="AO9"/>
        </row>
        <row r="10">
          <cell r="AO10">
            <v>100</v>
          </cell>
        </row>
        <row r="11">
          <cell r="AO11">
            <v>250</v>
          </cell>
        </row>
        <row r="12">
          <cell r="AO12"/>
        </row>
        <row r="13">
          <cell r="AO13"/>
        </row>
        <row r="14">
          <cell r="AO14"/>
        </row>
        <row r="15">
          <cell r="AO15">
            <v>100</v>
          </cell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>
            <v>50</v>
          </cell>
        </row>
        <row r="27">
          <cell r="AO27">
            <v>50</v>
          </cell>
        </row>
        <row r="28">
          <cell r="AO28">
            <v>50</v>
          </cell>
        </row>
        <row r="29">
          <cell r="AO29"/>
        </row>
        <row r="30">
          <cell r="AO30">
            <v>80</v>
          </cell>
        </row>
        <row r="31">
          <cell r="AO31"/>
        </row>
        <row r="32">
          <cell r="AO32">
            <v>80</v>
          </cell>
        </row>
        <row r="33">
          <cell r="AO33"/>
        </row>
        <row r="34">
          <cell r="AO34">
            <v>50</v>
          </cell>
        </row>
        <row r="35">
          <cell r="AO35">
            <v>80</v>
          </cell>
        </row>
        <row r="36">
          <cell r="AO36">
            <v>54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/>
        </row>
        <row r="44">
          <cell r="AO44">
            <v>100</v>
          </cell>
        </row>
        <row r="45">
          <cell r="AO45">
            <v>50</v>
          </cell>
        </row>
        <row r="46">
          <cell r="AO46">
            <v>100</v>
          </cell>
        </row>
        <row r="47">
          <cell r="AO47"/>
        </row>
        <row r="48">
          <cell r="AO48"/>
        </row>
        <row r="49">
          <cell r="AO49">
            <v>50</v>
          </cell>
        </row>
        <row r="50">
          <cell r="AO50">
            <v>50</v>
          </cell>
        </row>
        <row r="51">
          <cell r="AO51">
            <v>100</v>
          </cell>
        </row>
        <row r="52">
          <cell r="AO52">
            <v>80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150</v>
          </cell>
        </row>
        <row r="63">
          <cell r="AO63">
            <v>150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250</v>
          </cell>
        </row>
        <row r="71">
          <cell r="AO71">
            <v>207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150</v>
          </cell>
        </row>
        <row r="76">
          <cell r="AO76">
            <v>150</v>
          </cell>
        </row>
        <row r="77">
          <cell r="AO77">
            <v>228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200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39</v>
          </cell>
        </row>
        <row r="89">
          <cell r="AO89"/>
        </row>
        <row r="90">
          <cell r="AO90"/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">
          <cell r="AM5"/>
          <cell r="AO5">
            <v>110</v>
          </cell>
        </row>
        <row r="6">
          <cell r="AO6">
            <v>200</v>
          </cell>
        </row>
        <row r="7">
          <cell r="AO7">
            <v>239</v>
          </cell>
        </row>
        <row r="8">
          <cell r="AO8"/>
        </row>
        <row r="9">
          <cell r="AO9"/>
        </row>
        <row r="10">
          <cell r="AO10">
            <v>200</v>
          </cell>
        </row>
        <row r="11">
          <cell r="AO11">
            <v>208</v>
          </cell>
        </row>
        <row r="12">
          <cell r="AO12">
            <v>100</v>
          </cell>
        </row>
        <row r="13">
          <cell r="AO13"/>
        </row>
        <row r="14">
          <cell r="AO14">
            <v>200</v>
          </cell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>
            <v>100</v>
          </cell>
        </row>
        <row r="26">
          <cell r="AO26">
            <v>50</v>
          </cell>
        </row>
        <row r="27">
          <cell r="AO27"/>
        </row>
        <row r="28">
          <cell r="AO28">
            <v>50</v>
          </cell>
        </row>
        <row r="29">
          <cell r="AO29"/>
        </row>
        <row r="30">
          <cell r="AO30">
            <v>100</v>
          </cell>
        </row>
        <row r="31">
          <cell r="AO31">
            <v>50</v>
          </cell>
        </row>
        <row r="32">
          <cell r="AO32">
            <v>80</v>
          </cell>
        </row>
        <row r="33">
          <cell r="AO33"/>
        </row>
        <row r="34">
          <cell r="AO34">
            <v>80</v>
          </cell>
        </row>
        <row r="35">
          <cell r="AO35">
            <v>50</v>
          </cell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80</v>
          </cell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>
            <v>80</v>
          </cell>
        </row>
        <row r="44">
          <cell r="AO44">
            <v>80</v>
          </cell>
        </row>
        <row r="45">
          <cell r="AO45">
            <v>50</v>
          </cell>
        </row>
        <row r="46">
          <cell r="AO46">
            <v>50</v>
          </cell>
        </row>
        <row r="47">
          <cell r="AO47"/>
        </row>
        <row r="48">
          <cell r="AO48">
            <v>150</v>
          </cell>
        </row>
        <row r="49">
          <cell r="AO49"/>
        </row>
        <row r="50">
          <cell r="AO50">
            <v>50</v>
          </cell>
        </row>
        <row r="51">
          <cell r="AO51">
            <v>80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50</v>
          </cell>
        </row>
        <row r="63">
          <cell r="AO63">
            <v>156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196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150</v>
          </cell>
        </row>
        <row r="78">
          <cell r="AO78"/>
        </row>
        <row r="79">
          <cell r="AO79">
            <v>100</v>
          </cell>
        </row>
        <row r="80">
          <cell r="AO80">
            <v>100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36</v>
          </cell>
        </row>
        <row r="86">
          <cell r="AO86">
            <v>25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10</v>
          </cell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AM5"/>
          <cell r="AO5"/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AM5"/>
          <cell r="AO5">
            <v>200</v>
          </cell>
        </row>
        <row r="6">
          <cell r="AO6"/>
        </row>
        <row r="7">
          <cell r="AO7">
            <v>161</v>
          </cell>
        </row>
        <row r="8">
          <cell r="AO8"/>
        </row>
        <row r="9">
          <cell r="AO9"/>
        </row>
        <row r="10">
          <cell r="AO10">
            <v>100</v>
          </cell>
        </row>
        <row r="11">
          <cell r="AO11">
            <v>350</v>
          </cell>
        </row>
        <row r="12">
          <cell r="AO12"/>
        </row>
        <row r="13">
          <cell r="AO13"/>
        </row>
        <row r="14">
          <cell r="AO14">
            <v>300</v>
          </cell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>
            <v>80</v>
          </cell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/>
        </row>
        <row r="37">
          <cell r="AO37"/>
        </row>
        <row r="38">
          <cell r="AO38">
            <v>80</v>
          </cell>
        </row>
        <row r="39">
          <cell r="AO39">
            <v>80</v>
          </cell>
        </row>
        <row r="40">
          <cell r="AO40"/>
        </row>
        <row r="41">
          <cell r="AO41"/>
        </row>
        <row r="42">
          <cell r="AO42">
            <v>80</v>
          </cell>
        </row>
        <row r="43">
          <cell r="AO43"/>
        </row>
        <row r="44">
          <cell r="AO44"/>
        </row>
        <row r="45">
          <cell r="AO45">
            <v>50</v>
          </cell>
        </row>
        <row r="46">
          <cell r="AO46"/>
        </row>
        <row r="47">
          <cell r="AO47">
            <v>100</v>
          </cell>
        </row>
        <row r="48">
          <cell r="AO48">
            <v>50</v>
          </cell>
        </row>
        <row r="49">
          <cell r="AO49">
            <v>50</v>
          </cell>
        </row>
        <row r="50">
          <cell r="AO50"/>
        </row>
        <row r="51">
          <cell r="AO51">
            <v>50</v>
          </cell>
        </row>
        <row r="52">
          <cell r="AO52">
            <v>100</v>
          </cell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300</v>
          </cell>
        </row>
        <row r="63">
          <cell r="AO63">
            <v>300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140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150</v>
          </cell>
        </row>
        <row r="77">
          <cell r="AO77"/>
        </row>
        <row r="78">
          <cell r="AO78"/>
        </row>
        <row r="79">
          <cell r="AO79"/>
        </row>
        <row r="80">
          <cell r="AO80">
            <v>100</v>
          </cell>
        </row>
        <row r="81">
          <cell r="AO81">
            <v>150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AM5"/>
          <cell r="AO5">
            <v>200</v>
          </cell>
        </row>
        <row r="6">
          <cell r="AO6"/>
        </row>
        <row r="7">
          <cell r="AO7">
            <v>200</v>
          </cell>
        </row>
        <row r="8">
          <cell r="AO8"/>
        </row>
        <row r="9">
          <cell r="AO9"/>
        </row>
        <row r="10">
          <cell r="AO10">
            <v>200</v>
          </cell>
        </row>
        <row r="11">
          <cell r="AO11">
            <v>250</v>
          </cell>
        </row>
        <row r="12">
          <cell r="AO12">
            <v>150</v>
          </cell>
        </row>
        <row r="13">
          <cell r="AO13"/>
        </row>
        <row r="14">
          <cell r="AO14">
            <v>300</v>
          </cell>
        </row>
        <row r="15">
          <cell r="AO15"/>
        </row>
        <row r="16">
          <cell r="AO16"/>
        </row>
        <row r="17">
          <cell r="AO17">
            <v>100</v>
          </cell>
        </row>
        <row r="18">
          <cell r="AO18"/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>
            <v>50</v>
          </cell>
        </row>
        <row r="26">
          <cell r="AO26">
            <v>10</v>
          </cell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50</v>
          </cell>
        </row>
        <row r="35">
          <cell r="AO35">
            <v>80</v>
          </cell>
        </row>
        <row r="36">
          <cell r="AO36">
            <v>80</v>
          </cell>
        </row>
        <row r="37">
          <cell r="AO37"/>
        </row>
        <row r="38">
          <cell r="AO38">
            <v>80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80</v>
          </cell>
        </row>
        <row r="44">
          <cell r="AO44">
            <v>50</v>
          </cell>
        </row>
        <row r="45">
          <cell r="AO45">
            <v>68</v>
          </cell>
        </row>
        <row r="46">
          <cell r="AO46">
            <v>50</v>
          </cell>
        </row>
        <row r="47">
          <cell r="AO47">
            <v>82</v>
          </cell>
        </row>
        <row r="48">
          <cell r="AO48">
            <v>50</v>
          </cell>
        </row>
        <row r="49">
          <cell r="AO49">
            <v>50</v>
          </cell>
        </row>
        <row r="50">
          <cell r="AO50"/>
        </row>
        <row r="51">
          <cell r="AO51">
            <v>100</v>
          </cell>
        </row>
        <row r="52">
          <cell r="AO52"/>
        </row>
        <row r="53">
          <cell r="AO53">
            <v>50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81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262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122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>
            <v>314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AM5"/>
          <cell r="AO5"/>
        </row>
        <row r="6">
          <cell r="AO6"/>
        </row>
        <row r="7">
          <cell r="AO7">
            <v>200</v>
          </cell>
        </row>
        <row r="8">
          <cell r="AO8">
            <v>250</v>
          </cell>
        </row>
        <row r="9">
          <cell r="AO9"/>
        </row>
        <row r="10">
          <cell r="AO10">
            <v>100</v>
          </cell>
        </row>
        <row r="11">
          <cell r="AO11">
            <v>300</v>
          </cell>
        </row>
        <row r="12">
          <cell r="AO12">
            <v>150</v>
          </cell>
        </row>
        <row r="13">
          <cell r="AO13">
            <v>100</v>
          </cell>
        </row>
        <row r="14">
          <cell r="AO14">
            <v>250</v>
          </cell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/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/>
        </row>
        <row r="25">
          <cell r="AO25">
            <v>50</v>
          </cell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80</v>
          </cell>
        </row>
        <row r="31">
          <cell r="AO31"/>
        </row>
        <row r="32">
          <cell r="AO32">
            <v>80</v>
          </cell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>
            <v>100</v>
          </cell>
        </row>
        <row r="37">
          <cell r="AO37">
            <v>100</v>
          </cell>
        </row>
        <row r="38">
          <cell r="AO38">
            <v>100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/>
        </row>
        <row r="44">
          <cell r="AO44">
            <v>50</v>
          </cell>
        </row>
        <row r="45">
          <cell r="AO45"/>
        </row>
        <row r="46">
          <cell r="AO46"/>
        </row>
        <row r="47">
          <cell r="AO47"/>
        </row>
        <row r="48">
          <cell r="AO48">
            <v>50</v>
          </cell>
        </row>
        <row r="49">
          <cell r="AO49">
            <v>50</v>
          </cell>
        </row>
        <row r="50">
          <cell r="AO50"/>
        </row>
        <row r="51">
          <cell r="AO51">
            <v>80</v>
          </cell>
        </row>
        <row r="52">
          <cell r="AO52"/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250</v>
          </cell>
        </row>
        <row r="63">
          <cell r="AO63">
            <v>200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250</v>
          </cell>
        </row>
        <row r="71">
          <cell r="AO71">
            <v>165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100</v>
          </cell>
        </row>
        <row r="77">
          <cell r="AO77">
            <v>200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150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30</v>
          </cell>
        </row>
        <row r="87">
          <cell r="AO87">
            <v>50</v>
          </cell>
        </row>
        <row r="88">
          <cell r="AO88"/>
        </row>
        <row r="89">
          <cell r="AO89">
            <v>30</v>
          </cell>
        </row>
        <row r="90">
          <cell r="AO90"/>
        </row>
        <row r="91">
          <cell r="AO91">
            <v>55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AM5"/>
          <cell r="AO5">
            <v>200</v>
          </cell>
        </row>
        <row r="6">
          <cell r="AO6"/>
        </row>
        <row r="7">
          <cell r="AO7">
            <v>200</v>
          </cell>
        </row>
        <row r="8">
          <cell r="AO8">
            <v>200</v>
          </cell>
        </row>
        <row r="9">
          <cell r="AO9"/>
        </row>
        <row r="10">
          <cell r="AO10">
            <v>100</v>
          </cell>
        </row>
        <row r="11">
          <cell r="AO11">
            <v>150</v>
          </cell>
        </row>
        <row r="12">
          <cell r="AO12"/>
        </row>
        <row r="13">
          <cell r="AO13">
            <v>100</v>
          </cell>
        </row>
        <row r="14">
          <cell r="AO14">
            <v>250</v>
          </cell>
        </row>
        <row r="15">
          <cell r="AO15"/>
        </row>
        <row r="16">
          <cell r="AO16"/>
        </row>
        <row r="17">
          <cell r="AO17"/>
        </row>
        <row r="18">
          <cell r="AO18">
            <v>100</v>
          </cell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>
            <v>50</v>
          </cell>
        </row>
        <row r="26">
          <cell r="AO26">
            <v>100</v>
          </cell>
        </row>
        <row r="27">
          <cell r="AO27"/>
        </row>
        <row r="28">
          <cell r="AO28">
            <v>150</v>
          </cell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80</v>
          </cell>
        </row>
        <row r="36">
          <cell r="AO36">
            <v>80</v>
          </cell>
        </row>
        <row r="37">
          <cell r="AO37">
            <v>100</v>
          </cell>
        </row>
        <row r="38">
          <cell r="AO38">
            <v>80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/>
        </row>
        <row r="44">
          <cell r="AO44"/>
        </row>
        <row r="45">
          <cell r="AO45"/>
        </row>
        <row r="46">
          <cell r="AO46">
            <v>50</v>
          </cell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>
            <v>80</v>
          </cell>
        </row>
        <row r="52">
          <cell r="AO52">
            <v>100</v>
          </cell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200</v>
          </cell>
        </row>
        <row r="63">
          <cell r="AO63">
            <v>100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>
            <v>170</v>
          </cell>
        </row>
        <row r="71">
          <cell r="AO71">
            <v>147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>
            <v>100</v>
          </cell>
        </row>
        <row r="77">
          <cell r="AO77">
            <v>150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30</v>
          </cell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1">
        <row r="5">
          <cell r="AO5"/>
        </row>
      </sheetData>
      <sheetData sheetId="32"/>
      <sheetData sheetId="33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AM5"/>
          <cell r="AO5"/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N105"/>
  <sheetViews>
    <sheetView topLeftCell="A60" workbookViewId="0">
      <selection activeCell="F70" sqref="F70"/>
    </sheetView>
  </sheetViews>
  <sheetFormatPr defaultRowHeight="19.95" customHeight="1"/>
  <cols>
    <col min="1" max="5" width="8.88671875" style="13"/>
    <col min="6" max="6" width="25.6640625" style="13" bestFit="1" customWidth="1"/>
    <col min="7" max="7" width="12.77734375" style="13" customWidth="1"/>
    <col min="8" max="8" width="8.88671875" style="13"/>
    <col min="9" max="9" width="9" style="13" bestFit="1" customWidth="1"/>
    <col min="10" max="11" width="8.88671875" style="13"/>
    <col min="12" max="36" width="9" style="13" bestFit="1" customWidth="1"/>
    <col min="37" max="37" width="9.33203125" style="13" bestFit="1" customWidth="1"/>
    <col min="38" max="39" width="11" style="13" bestFit="1" customWidth="1"/>
    <col min="40" max="40" width="15.33203125" style="13" bestFit="1" customWidth="1"/>
    <col min="41" max="16384" width="8.88671875" style="13"/>
  </cols>
  <sheetData>
    <row r="1" spans="6:40" ht="19.95" customHeight="1">
      <c r="F1" s="60"/>
      <c r="G1" s="60" t="s">
        <v>145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</row>
    <row r="2" spans="6:40" ht="19.95" customHeight="1">
      <c r="F2" s="61" t="s">
        <v>48</v>
      </c>
      <c r="G2" s="61" t="s">
        <v>40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6:40" ht="19.95" customHeight="1">
      <c r="F3" s="14"/>
      <c r="G3" s="1221" t="s">
        <v>0</v>
      </c>
      <c r="H3" s="1221"/>
      <c r="I3" s="1221"/>
      <c r="J3" s="1222" t="s">
        <v>1</v>
      </c>
      <c r="K3" s="1222"/>
      <c r="L3" s="1222"/>
      <c r="M3" s="1223" t="s">
        <v>2</v>
      </c>
      <c r="N3" s="1223"/>
      <c r="O3" s="1223"/>
      <c r="P3" s="1223"/>
      <c r="Q3" s="1223"/>
      <c r="R3" s="1224" t="s">
        <v>3</v>
      </c>
      <c r="S3" s="1224"/>
      <c r="T3" s="1224"/>
      <c r="U3" s="1224"/>
      <c r="V3" s="1224"/>
      <c r="W3" s="1224"/>
      <c r="X3" s="1224"/>
      <c r="Y3" s="1225" t="s">
        <v>29</v>
      </c>
      <c r="Z3" s="1226"/>
      <c r="AA3" s="1226"/>
      <c r="AB3" s="1226"/>
      <c r="AC3" s="1226"/>
      <c r="AD3" s="1226"/>
      <c r="AE3" s="1227"/>
      <c r="AF3" s="1220" t="s">
        <v>4</v>
      </c>
      <c r="AG3" s="1220"/>
      <c r="AH3" s="1220"/>
      <c r="AI3" s="1220"/>
      <c r="AJ3" s="1220"/>
      <c r="AK3" s="1220"/>
      <c r="AL3" s="1220"/>
      <c r="AM3" s="1220"/>
      <c r="AN3" s="20" t="s">
        <v>28</v>
      </c>
    </row>
    <row r="4" spans="6:40" ht="19.95" customHeight="1">
      <c r="F4" s="14" t="s">
        <v>5</v>
      </c>
      <c r="G4" s="15" t="s">
        <v>6</v>
      </c>
      <c r="H4" s="15" t="s">
        <v>7</v>
      </c>
      <c r="I4" s="21" t="s">
        <v>8</v>
      </c>
      <c r="J4" s="16" t="s">
        <v>6</v>
      </c>
      <c r="K4" s="16" t="s">
        <v>7</v>
      </c>
      <c r="L4" s="11" t="s">
        <v>9</v>
      </c>
      <c r="M4" s="17" t="s">
        <v>10</v>
      </c>
      <c r="N4" s="17" t="s">
        <v>11</v>
      </c>
      <c r="O4" s="17" t="s">
        <v>12</v>
      </c>
      <c r="P4" s="17" t="s">
        <v>13</v>
      </c>
      <c r="Q4" s="22" t="s">
        <v>14</v>
      </c>
      <c r="R4" s="18" t="s">
        <v>43</v>
      </c>
      <c r="S4" s="23" t="s">
        <v>44</v>
      </c>
      <c r="T4" s="24" t="s">
        <v>45</v>
      </c>
      <c r="U4" s="18" t="s">
        <v>46</v>
      </c>
      <c r="V4" s="18" t="s">
        <v>47</v>
      </c>
      <c r="W4" s="24" t="s">
        <v>32</v>
      </c>
      <c r="X4" s="24" t="s">
        <v>33</v>
      </c>
      <c r="Y4" s="25" t="s">
        <v>41</v>
      </c>
      <c r="Z4" s="25" t="s">
        <v>42</v>
      </c>
      <c r="AA4" s="23" t="s">
        <v>38</v>
      </c>
      <c r="AB4" s="23" t="s">
        <v>39</v>
      </c>
      <c r="AC4" s="25" t="s">
        <v>34</v>
      </c>
      <c r="AD4" s="26" t="s">
        <v>31</v>
      </c>
      <c r="AE4" s="25" t="s">
        <v>30</v>
      </c>
      <c r="AF4" s="27" t="s">
        <v>15</v>
      </c>
      <c r="AG4" s="27" t="s">
        <v>16</v>
      </c>
      <c r="AH4" s="27" t="s">
        <v>17</v>
      </c>
      <c r="AI4" s="26" t="s">
        <v>35</v>
      </c>
      <c r="AJ4" s="27" t="s">
        <v>18</v>
      </c>
      <c r="AK4" s="28" t="s">
        <v>19</v>
      </c>
      <c r="AL4" s="29" t="s">
        <v>20</v>
      </c>
      <c r="AM4" s="11" t="s">
        <v>21</v>
      </c>
      <c r="AN4" s="30"/>
    </row>
    <row r="5" spans="6:40" ht="19.95" customHeight="1">
      <c r="F5" s="31" t="s">
        <v>64</v>
      </c>
      <c r="G5" s="32"/>
      <c r="H5" s="32"/>
      <c r="I5" s="33">
        <f>H5-G5</f>
        <v>0</v>
      </c>
      <c r="J5" s="32"/>
      <c r="K5" s="32"/>
      <c r="L5" s="32"/>
      <c r="M5" s="32"/>
      <c r="N5" s="32"/>
      <c r="O5" s="32"/>
      <c r="P5" s="32"/>
      <c r="Q5" s="33">
        <f>P5+O5+N5+M5</f>
        <v>0</v>
      </c>
      <c r="R5" s="32"/>
      <c r="S5" s="32"/>
      <c r="T5" s="32"/>
      <c r="U5" s="32"/>
      <c r="V5" s="32"/>
      <c r="W5" s="32">
        <f>R5+S5+T5+U5+V5</f>
        <v>0</v>
      </c>
      <c r="X5" s="32"/>
      <c r="Y5" s="32"/>
      <c r="Z5" s="32"/>
      <c r="AA5" s="32"/>
      <c r="AB5" s="34"/>
      <c r="AC5" s="34"/>
      <c r="AD5" s="35">
        <f t="shared" ref="AD5:AD75" si="0">Y5+Z5</f>
        <v>0</v>
      </c>
      <c r="AE5" s="33">
        <f>AA5+AB5</f>
        <v>0</v>
      </c>
      <c r="AF5" s="35"/>
      <c r="AG5" s="35"/>
      <c r="AH5" s="35">
        <f>AG5+AF5</f>
        <v>0</v>
      </c>
      <c r="AI5" s="36">
        <f t="shared" ref="AI5:AI75" si="1">AH5-AJ5</f>
        <v>0</v>
      </c>
      <c r="AJ5" s="35"/>
      <c r="AK5" s="37" t="e">
        <f t="shared" ref="AK5:AK75" si="2">AI5/I5</f>
        <v>#DIV/0!</v>
      </c>
      <c r="AL5" s="38">
        <v>460</v>
      </c>
      <c r="AM5" s="39">
        <f>AL5-AJ5</f>
        <v>460</v>
      </c>
      <c r="AN5" s="40"/>
    </row>
    <row r="6" spans="6:40" ht="19.95" customHeight="1">
      <c r="F6" s="31" t="s">
        <v>65</v>
      </c>
      <c r="G6" s="32"/>
      <c r="H6" s="32"/>
      <c r="I6" s="33">
        <f t="shared" ref="I6:I89" si="3">H6-G6</f>
        <v>0</v>
      </c>
      <c r="J6" s="32"/>
      <c r="K6" s="32"/>
      <c r="L6" s="32"/>
      <c r="M6" s="32"/>
      <c r="N6" s="32"/>
      <c r="O6" s="32"/>
      <c r="P6" s="32"/>
      <c r="Q6" s="33">
        <f t="shared" ref="Q6:Q75" si="4">P6+O6+N6+M6</f>
        <v>0</v>
      </c>
      <c r="R6" s="32"/>
      <c r="S6" s="32"/>
      <c r="T6" s="32"/>
      <c r="U6" s="32"/>
      <c r="V6" s="32"/>
      <c r="W6" s="32">
        <f t="shared" ref="W6:W89" si="5">R6+S6+T6+U6+V6</f>
        <v>0</v>
      </c>
      <c r="X6" s="32"/>
      <c r="Y6" s="32"/>
      <c r="Z6" s="32"/>
      <c r="AA6" s="32"/>
      <c r="AB6" s="34"/>
      <c r="AC6" s="34"/>
      <c r="AD6" s="35">
        <f t="shared" si="0"/>
        <v>0</v>
      </c>
      <c r="AE6" s="33">
        <f t="shared" ref="AE6:AE75" si="6">AA6+AB6</f>
        <v>0</v>
      </c>
      <c r="AF6" s="35"/>
      <c r="AG6" s="35"/>
      <c r="AH6" s="35">
        <f t="shared" ref="AH6:AH95" si="7">AG6+AF6</f>
        <v>0</v>
      </c>
      <c r="AI6" s="36">
        <f t="shared" si="1"/>
        <v>0</v>
      </c>
      <c r="AJ6" s="35"/>
      <c r="AK6" s="37" t="e">
        <f t="shared" si="2"/>
        <v>#DIV/0!</v>
      </c>
      <c r="AL6" s="38">
        <v>460</v>
      </c>
      <c r="AM6" s="39">
        <f t="shared" ref="AM6:AM89" si="8">AL6-AJ6</f>
        <v>460</v>
      </c>
      <c r="AN6" s="41"/>
    </row>
    <row r="7" spans="6:40" ht="19.95" customHeight="1">
      <c r="F7" s="31" t="s">
        <v>66</v>
      </c>
      <c r="G7" s="32"/>
      <c r="H7" s="32"/>
      <c r="I7" s="33">
        <f t="shared" si="3"/>
        <v>0</v>
      </c>
      <c r="J7" s="42"/>
      <c r="K7" s="42"/>
      <c r="L7" s="32"/>
      <c r="M7" s="32"/>
      <c r="N7" s="32"/>
      <c r="O7" s="32"/>
      <c r="P7" s="32"/>
      <c r="Q7" s="33">
        <f t="shared" si="4"/>
        <v>0</v>
      </c>
      <c r="R7" s="32"/>
      <c r="S7" s="32"/>
      <c r="T7" s="32"/>
      <c r="U7" s="32"/>
      <c r="V7" s="32"/>
      <c r="W7" s="32">
        <f t="shared" si="5"/>
        <v>0</v>
      </c>
      <c r="X7" s="32"/>
      <c r="Y7" s="33"/>
      <c r="Z7" s="33"/>
      <c r="AA7" s="33"/>
      <c r="AB7" s="33"/>
      <c r="AC7" s="33"/>
      <c r="AD7" s="35">
        <f t="shared" si="0"/>
        <v>0</v>
      </c>
      <c r="AE7" s="33">
        <f t="shared" si="6"/>
        <v>0</v>
      </c>
      <c r="AF7" s="35"/>
      <c r="AG7" s="35"/>
      <c r="AH7" s="35">
        <f t="shared" si="7"/>
        <v>0</v>
      </c>
      <c r="AI7" s="36">
        <f t="shared" si="1"/>
        <v>0</v>
      </c>
      <c r="AJ7" s="35"/>
      <c r="AK7" s="37" t="e">
        <f t="shared" si="2"/>
        <v>#DIV/0!</v>
      </c>
      <c r="AL7" s="38">
        <v>460</v>
      </c>
      <c r="AM7" s="39">
        <f t="shared" si="8"/>
        <v>460</v>
      </c>
      <c r="AN7" s="34"/>
    </row>
    <row r="8" spans="6:40" ht="19.95" customHeight="1">
      <c r="F8" s="31" t="s">
        <v>107</v>
      </c>
      <c r="G8" s="32"/>
      <c r="H8" s="32"/>
      <c r="I8" s="33">
        <f t="shared" si="3"/>
        <v>0</v>
      </c>
      <c r="J8" s="33"/>
      <c r="K8" s="33"/>
      <c r="L8" s="32"/>
      <c r="M8" s="32"/>
      <c r="N8" s="32"/>
      <c r="O8" s="32"/>
      <c r="P8" s="32"/>
      <c r="Q8" s="33">
        <f t="shared" si="4"/>
        <v>0</v>
      </c>
      <c r="R8" s="32"/>
      <c r="S8" s="32"/>
      <c r="T8" s="32"/>
      <c r="U8" s="32"/>
      <c r="V8" s="32"/>
      <c r="W8" s="32">
        <f t="shared" si="5"/>
        <v>0</v>
      </c>
      <c r="X8" s="32"/>
      <c r="Y8" s="33"/>
      <c r="Z8" s="33"/>
      <c r="AA8" s="33"/>
      <c r="AB8" s="33"/>
      <c r="AC8" s="33"/>
      <c r="AD8" s="35">
        <f t="shared" si="0"/>
        <v>0</v>
      </c>
      <c r="AE8" s="33">
        <f t="shared" si="6"/>
        <v>0</v>
      </c>
      <c r="AF8" s="35"/>
      <c r="AG8" s="35"/>
      <c r="AH8" s="35">
        <f t="shared" si="7"/>
        <v>0</v>
      </c>
      <c r="AI8" s="36">
        <f t="shared" si="1"/>
        <v>0</v>
      </c>
      <c r="AJ8" s="35"/>
      <c r="AK8" s="37" t="e">
        <f t="shared" si="2"/>
        <v>#DIV/0!</v>
      </c>
      <c r="AL8" s="38">
        <v>600</v>
      </c>
      <c r="AM8" s="39">
        <f t="shared" si="8"/>
        <v>600</v>
      </c>
      <c r="AN8" s="43"/>
    </row>
    <row r="9" spans="6:40" ht="19.95" customHeight="1">
      <c r="F9" s="31" t="s">
        <v>146</v>
      </c>
      <c r="G9" s="32"/>
      <c r="H9" s="32"/>
      <c r="I9" s="33">
        <f t="shared" si="3"/>
        <v>0</v>
      </c>
      <c r="J9" s="33"/>
      <c r="K9" s="33"/>
      <c r="L9" s="32"/>
      <c r="M9" s="32"/>
      <c r="N9" s="32"/>
      <c r="O9" s="32"/>
      <c r="P9" s="32"/>
      <c r="Q9" s="33"/>
      <c r="R9" s="32"/>
      <c r="S9" s="32"/>
      <c r="T9" s="32"/>
      <c r="U9" s="32"/>
      <c r="V9" s="32"/>
      <c r="W9" s="32">
        <f t="shared" si="5"/>
        <v>0</v>
      </c>
      <c r="X9" s="32"/>
      <c r="Y9" s="33"/>
      <c r="Z9" s="33"/>
      <c r="AA9" s="33"/>
      <c r="AB9" s="33"/>
      <c r="AC9" s="33"/>
      <c r="AD9" s="35">
        <f t="shared" si="0"/>
        <v>0</v>
      </c>
      <c r="AE9" s="33">
        <f t="shared" si="6"/>
        <v>0</v>
      </c>
      <c r="AF9" s="35"/>
      <c r="AG9" s="35"/>
      <c r="AH9" s="35">
        <f t="shared" si="7"/>
        <v>0</v>
      </c>
      <c r="AI9" s="36"/>
      <c r="AJ9" s="35"/>
      <c r="AK9" s="37"/>
      <c r="AL9" s="38"/>
      <c r="AM9" s="39"/>
      <c r="AN9" s="43"/>
    </row>
    <row r="10" spans="6:40" ht="19.95" customHeight="1">
      <c r="F10" s="31" t="s">
        <v>175</v>
      </c>
      <c r="G10" s="32"/>
      <c r="H10" s="32"/>
      <c r="I10" s="33"/>
      <c r="J10" s="33"/>
      <c r="K10" s="33"/>
      <c r="L10" s="32"/>
      <c r="M10" s="32"/>
      <c r="N10" s="32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3"/>
      <c r="Z10" s="33"/>
      <c r="AA10" s="33"/>
      <c r="AB10" s="33"/>
      <c r="AC10" s="33"/>
      <c r="AD10" s="35"/>
      <c r="AE10" s="33"/>
      <c r="AF10" s="35"/>
      <c r="AG10" s="35"/>
      <c r="AH10" s="35"/>
      <c r="AI10" s="36"/>
      <c r="AJ10" s="35"/>
      <c r="AK10" s="37"/>
      <c r="AL10" s="38"/>
      <c r="AM10" s="39"/>
      <c r="AN10" s="43"/>
    </row>
    <row r="11" spans="6:40" ht="19.95" customHeight="1">
      <c r="F11" s="31" t="s">
        <v>180</v>
      </c>
      <c r="G11" s="32"/>
      <c r="H11" s="32"/>
      <c r="I11" s="33"/>
      <c r="J11" s="33"/>
      <c r="K11" s="33"/>
      <c r="L11" s="32"/>
      <c r="M11" s="32"/>
      <c r="N11" s="32"/>
      <c r="O11" s="32"/>
      <c r="P11" s="32"/>
      <c r="Q11" s="33"/>
      <c r="R11" s="32"/>
      <c r="S11" s="32"/>
      <c r="T11" s="32"/>
      <c r="U11" s="32"/>
      <c r="V11" s="32"/>
      <c r="W11" s="32"/>
      <c r="X11" s="32"/>
      <c r="Y11" s="33"/>
      <c r="Z11" s="33"/>
      <c r="AA11" s="33"/>
      <c r="AB11" s="33"/>
      <c r="AC11" s="33"/>
      <c r="AD11" s="35"/>
      <c r="AE11" s="33"/>
      <c r="AF11" s="35"/>
      <c r="AG11" s="35"/>
      <c r="AH11" s="35"/>
      <c r="AI11" s="36"/>
      <c r="AJ11" s="35"/>
      <c r="AK11" s="37"/>
      <c r="AL11" s="38"/>
      <c r="AM11" s="39"/>
      <c r="AN11" s="43"/>
    </row>
    <row r="12" spans="6:40" ht="19.95" customHeight="1">
      <c r="F12" s="31" t="s">
        <v>22</v>
      </c>
      <c r="G12" s="32"/>
      <c r="H12" s="32"/>
      <c r="I12" s="33"/>
      <c r="J12" s="33"/>
      <c r="K12" s="33"/>
      <c r="L12" s="32"/>
      <c r="M12" s="32"/>
      <c r="N12" s="32"/>
      <c r="O12" s="32"/>
      <c r="P12" s="32"/>
      <c r="Q12" s="33"/>
      <c r="R12" s="32"/>
      <c r="S12" s="32"/>
      <c r="T12" s="32"/>
      <c r="U12" s="32"/>
      <c r="V12" s="32"/>
      <c r="W12" s="32"/>
      <c r="X12" s="32"/>
      <c r="Y12" s="33"/>
      <c r="Z12" s="33"/>
      <c r="AA12" s="33"/>
      <c r="AB12" s="33"/>
      <c r="AC12" s="33"/>
      <c r="AD12" s="35"/>
      <c r="AE12" s="33"/>
      <c r="AF12" s="35"/>
      <c r="AG12" s="35"/>
      <c r="AH12" s="35"/>
      <c r="AI12" s="36"/>
      <c r="AJ12" s="35"/>
      <c r="AK12" s="37"/>
      <c r="AL12" s="38"/>
      <c r="AM12" s="39"/>
      <c r="AN12" s="43"/>
    </row>
    <row r="13" spans="6:40" ht="19.95" customHeight="1">
      <c r="F13" s="31" t="s">
        <v>78</v>
      </c>
      <c r="G13" s="32"/>
      <c r="H13" s="32"/>
      <c r="I13" s="33"/>
      <c r="J13" s="33"/>
      <c r="K13" s="33"/>
      <c r="L13" s="32"/>
      <c r="M13" s="32"/>
      <c r="N13" s="32"/>
      <c r="O13" s="32"/>
      <c r="P13" s="32"/>
      <c r="Q13" s="33"/>
      <c r="R13" s="32"/>
      <c r="S13" s="32"/>
      <c r="T13" s="32"/>
      <c r="U13" s="32"/>
      <c r="V13" s="32"/>
      <c r="W13" s="32"/>
      <c r="X13" s="32"/>
      <c r="Y13" s="33"/>
      <c r="Z13" s="33"/>
      <c r="AA13" s="33"/>
      <c r="AB13" s="33"/>
      <c r="AC13" s="33"/>
      <c r="AD13" s="35"/>
      <c r="AE13" s="33"/>
      <c r="AF13" s="35"/>
      <c r="AG13" s="35"/>
      <c r="AH13" s="35"/>
      <c r="AI13" s="36"/>
      <c r="AJ13" s="35"/>
      <c r="AK13" s="37"/>
      <c r="AL13" s="38"/>
      <c r="AM13" s="39"/>
      <c r="AN13" s="43"/>
    </row>
    <row r="14" spans="6:40" ht="19.95" customHeight="1">
      <c r="F14" s="31" t="s">
        <v>183</v>
      </c>
      <c r="G14" s="32"/>
      <c r="H14" s="32"/>
      <c r="I14" s="33"/>
      <c r="J14" s="33"/>
      <c r="K14" s="33"/>
      <c r="L14" s="32"/>
      <c r="M14" s="32"/>
      <c r="N14" s="32"/>
      <c r="O14" s="32"/>
      <c r="P14" s="32"/>
      <c r="Q14" s="33"/>
      <c r="R14" s="32"/>
      <c r="S14" s="32"/>
      <c r="T14" s="32"/>
      <c r="U14" s="32"/>
      <c r="V14" s="32"/>
      <c r="W14" s="32"/>
      <c r="X14" s="32"/>
      <c r="Y14" s="33"/>
      <c r="Z14" s="33"/>
      <c r="AA14" s="33"/>
      <c r="AB14" s="33"/>
      <c r="AC14" s="33"/>
      <c r="AD14" s="35"/>
      <c r="AE14" s="33"/>
      <c r="AF14" s="35"/>
      <c r="AG14" s="35"/>
      <c r="AH14" s="35"/>
      <c r="AI14" s="36"/>
      <c r="AJ14" s="35"/>
      <c r="AK14" s="37"/>
      <c r="AL14" s="38"/>
      <c r="AM14" s="39"/>
      <c r="AN14" s="43"/>
    </row>
    <row r="15" spans="6:40" ht="19.95" customHeight="1">
      <c r="F15" s="31" t="s">
        <v>147</v>
      </c>
      <c r="G15" s="32"/>
      <c r="H15" s="32"/>
      <c r="I15" s="33"/>
      <c r="J15" s="33"/>
      <c r="K15" s="33"/>
      <c r="L15" s="32"/>
      <c r="M15" s="32"/>
      <c r="N15" s="32"/>
      <c r="O15" s="32"/>
      <c r="P15" s="32"/>
      <c r="Q15" s="33"/>
      <c r="R15" s="32"/>
      <c r="S15" s="32"/>
      <c r="T15" s="32"/>
      <c r="U15" s="32"/>
      <c r="V15" s="32"/>
      <c r="W15" s="32"/>
      <c r="X15" s="32"/>
      <c r="Y15" s="33"/>
      <c r="Z15" s="33"/>
      <c r="AA15" s="33"/>
      <c r="AB15" s="33"/>
      <c r="AC15" s="33"/>
      <c r="AD15" s="35"/>
      <c r="AE15" s="33"/>
      <c r="AF15" s="35"/>
      <c r="AG15" s="35"/>
      <c r="AH15" s="35"/>
      <c r="AI15" s="36"/>
      <c r="AJ15" s="35"/>
      <c r="AK15" s="37"/>
      <c r="AL15" s="38"/>
      <c r="AM15" s="39"/>
      <c r="AN15" s="43"/>
    </row>
    <row r="16" spans="6:40" ht="19.95" customHeight="1">
      <c r="F16" s="31"/>
      <c r="G16" s="32"/>
      <c r="H16" s="32"/>
      <c r="I16" s="33"/>
      <c r="J16" s="33"/>
      <c r="K16" s="33"/>
      <c r="L16" s="32"/>
      <c r="M16" s="32"/>
      <c r="N16" s="32"/>
      <c r="O16" s="32"/>
      <c r="P16" s="32"/>
      <c r="Q16" s="33"/>
      <c r="R16" s="32"/>
      <c r="S16" s="32"/>
      <c r="T16" s="32"/>
      <c r="U16" s="32"/>
      <c r="V16" s="32"/>
      <c r="W16" s="32"/>
      <c r="X16" s="32"/>
      <c r="Y16" s="33"/>
      <c r="Z16" s="33"/>
      <c r="AA16" s="33"/>
      <c r="AB16" s="33"/>
      <c r="AC16" s="33"/>
      <c r="AD16" s="35"/>
      <c r="AE16" s="33"/>
      <c r="AF16" s="35"/>
      <c r="AG16" s="35"/>
      <c r="AH16" s="35"/>
      <c r="AI16" s="36"/>
      <c r="AJ16" s="35"/>
      <c r="AK16" s="37"/>
      <c r="AL16" s="38"/>
      <c r="AM16" s="39"/>
      <c r="AN16" s="43"/>
    </row>
    <row r="17" spans="5:40" ht="19.95" customHeight="1">
      <c r="E17" s="13" t="s">
        <v>131</v>
      </c>
      <c r="F17" s="31" t="s">
        <v>131</v>
      </c>
      <c r="G17" s="32"/>
      <c r="H17" s="32"/>
      <c r="I17" s="33"/>
      <c r="J17" s="33"/>
      <c r="K17" s="33"/>
      <c r="L17" s="32"/>
      <c r="M17" s="32"/>
      <c r="N17" s="32"/>
      <c r="O17" s="32"/>
      <c r="P17" s="32"/>
      <c r="Q17" s="33"/>
      <c r="R17" s="32"/>
      <c r="S17" s="32"/>
      <c r="T17" s="32"/>
      <c r="U17" s="32"/>
      <c r="V17" s="32"/>
      <c r="W17" s="32"/>
      <c r="X17" s="32"/>
      <c r="Y17" s="33"/>
      <c r="Z17" s="33"/>
      <c r="AA17" s="33"/>
      <c r="AB17" s="33"/>
      <c r="AC17" s="33"/>
      <c r="AD17" s="35"/>
      <c r="AE17" s="33"/>
      <c r="AF17" s="35"/>
      <c r="AG17" s="35"/>
      <c r="AH17" s="35"/>
      <c r="AI17" s="36"/>
      <c r="AJ17" s="35"/>
      <c r="AK17" s="37"/>
      <c r="AL17" s="38"/>
      <c r="AM17" s="39"/>
      <c r="AN17" s="43"/>
    </row>
    <row r="18" spans="5:40" ht="19.95" customHeight="1">
      <c r="E18" s="13" t="s">
        <v>129</v>
      </c>
      <c r="F18" s="31" t="s">
        <v>129</v>
      </c>
      <c r="G18" s="32"/>
      <c r="H18" s="32"/>
      <c r="I18" s="33"/>
      <c r="J18" s="33"/>
      <c r="K18" s="33"/>
      <c r="L18" s="32"/>
      <c r="M18" s="32"/>
      <c r="N18" s="32"/>
      <c r="O18" s="32"/>
      <c r="P18" s="32"/>
      <c r="Q18" s="33"/>
      <c r="R18" s="32"/>
      <c r="S18" s="32"/>
      <c r="T18" s="32"/>
      <c r="U18" s="32"/>
      <c r="V18" s="32"/>
      <c r="W18" s="32"/>
      <c r="X18" s="32"/>
      <c r="Y18" s="33"/>
      <c r="Z18" s="33"/>
      <c r="AA18" s="33"/>
      <c r="AB18" s="33"/>
      <c r="AC18" s="33"/>
      <c r="AD18" s="35"/>
      <c r="AE18" s="33"/>
      <c r="AF18" s="35"/>
      <c r="AG18" s="35"/>
      <c r="AH18" s="35"/>
      <c r="AI18" s="36"/>
      <c r="AJ18" s="35"/>
      <c r="AK18" s="37"/>
      <c r="AL18" s="38"/>
      <c r="AM18" s="39"/>
      <c r="AN18" s="43"/>
    </row>
    <row r="19" spans="5:40" ht="19.95" customHeight="1">
      <c r="E19" s="13" t="s">
        <v>53</v>
      </c>
      <c r="F19" s="31" t="s">
        <v>53</v>
      </c>
      <c r="G19" s="32"/>
      <c r="H19" s="32"/>
      <c r="I19" s="33">
        <f t="shared" si="3"/>
        <v>0</v>
      </c>
      <c r="J19" s="32"/>
      <c r="K19" s="32"/>
      <c r="L19" s="33">
        <f>K19-J19</f>
        <v>0</v>
      </c>
      <c r="M19" s="32"/>
      <c r="N19" s="32"/>
      <c r="O19" s="32"/>
      <c r="P19" s="32"/>
      <c r="Q19" s="33">
        <f t="shared" si="4"/>
        <v>0</v>
      </c>
      <c r="R19" s="32"/>
      <c r="S19" s="32"/>
      <c r="T19" s="32"/>
      <c r="U19" s="32"/>
      <c r="V19" s="32"/>
      <c r="W19" s="32">
        <f t="shared" si="5"/>
        <v>0</v>
      </c>
      <c r="X19" s="32"/>
      <c r="Y19" s="33"/>
      <c r="Z19" s="33"/>
      <c r="AA19" s="33"/>
      <c r="AB19" s="33"/>
      <c r="AC19" s="33"/>
      <c r="AD19" s="35">
        <f t="shared" si="0"/>
        <v>0</v>
      </c>
      <c r="AE19" s="33">
        <f t="shared" si="6"/>
        <v>0</v>
      </c>
      <c r="AF19" s="35"/>
      <c r="AG19" s="35"/>
      <c r="AH19" s="35">
        <f t="shared" si="7"/>
        <v>0</v>
      </c>
      <c r="AI19" s="36">
        <f t="shared" si="1"/>
        <v>0</v>
      </c>
      <c r="AJ19" s="35"/>
      <c r="AK19" s="37" t="e">
        <f t="shared" si="2"/>
        <v>#DIV/0!</v>
      </c>
      <c r="AL19" s="38">
        <v>220</v>
      </c>
      <c r="AM19" s="39">
        <f t="shared" si="8"/>
        <v>220</v>
      </c>
      <c r="AN19" s="34"/>
    </row>
    <row r="20" spans="5:40" ht="19.95" customHeight="1">
      <c r="E20" s="13" t="s">
        <v>54</v>
      </c>
      <c r="F20" s="31" t="s">
        <v>54</v>
      </c>
      <c r="G20" s="32"/>
      <c r="H20" s="32"/>
      <c r="I20" s="33">
        <f t="shared" si="3"/>
        <v>0</v>
      </c>
      <c r="J20" s="32"/>
      <c r="K20" s="32"/>
      <c r="L20" s="33">
        <f t="shared" ref="L20:L46" si="9">K20-J20</f>
        <v>0</v>
      </c>
      <c r="M20" s="32"/>
      <c r="N20" s="32"/>
      <c r="O20" s="32"/>
      <c r="P20" s="32"/>
      <c r="Q20" s="33">
        <f t="shared" si="4"/>
        <v>0</v>
      </c>
      <c r="R20" s="32"/>
      <c r="S20" s="32"/>
      <c r="T20" s="32"/>
      <c r="U20" s="32"/>
      <c r="V20" s="32"/>
      <c r="W20" s="32">
        <f t="shared" si="5"/>
        <v>0</v>
      </c>
      <c r="X20" s="32"/>
      <c r="Y20" s="33"/>
      <c r="Z20" s="33"/>
      <c r="AA20" s="33"/>
      <c r="AB20" s="33"/>
      <c r="AC20" s="33"/>
      <c r="AD20" s="35">
        <f t="shared" si="0"/>
        <v>0</v>
      </c>
      <c r="AE20" s="33">
        <f t="shared" si="6"/>
        <v>0</v>
      </c>
      <c r="AF20" s="35"/>
      <c r="AG20" s="35"/>
      <c r="AH20" s="35">
        <f t="shared" si="7"/>
        <v>0</v>
      </c>
      <c r="AI20" s="36">
        <f t="shared" si="1"/>
        <v>0</v>
      </c>
      <c r="AJ20" s="35"/>
      <c r="AK20" s="37" t="e">
        <f t="shared" si="2"/>
        <v>#DIV/0!</v>
      </c>
      <c r="AL20" s="38">
        <v>220</v>
      </c>
      <c r="AM20" s="39">
        <f t="shared" si="8"/>
        <v>220</v>
      </c>
      <c r="AN20" s="34"/>
    </row>
    <row r="21" spans="5:40" ht="19.95" customHeight="1">
      <c r="E21" s="13" t="s">
        <v>55</v>
      </c>
      <c r="F21" s="31" t="s">
        <v>55</v>
      </c>
      <c r="G21" s="32"/>
      <c r="H21" s="32"/>
      <c r="I21" s="33">
        <f t="shared" si="3"/>
        <v>0</v>
      </c>
      <c r="J21" s="32"/>
      <c r="K21" s="32"/>
      <c r="L21" s="33">
        <f t="shared" si="9"/>
        <v>0</v>
      </c>
      <c r="M21" s="32"/>
      <c r="N21" s="32"/>
      <c r="O21" s="32"/>
      <c r="P21" s="32"/>
      <c r="Q21" s="33">
        <f t="shared" si="4"/>
        <v>0</v>
      </c>
      <c r="R21" s="32"/>
      <c r="S21" s="32"/>
      <c r="T21" s="32"/>
      <c r="U21" s="32"/>
      <c r="V21" s="32"/>
      <c r="W21" s="32">
        <f t="shared" si="5"/>
        <v>0</v>
      </c>
      <c r="X21" s="32"/>
      <c r="Y21" s="33"/>
      <c r="Z21" s="33"/>
      <c r="AA21" s="33"/>
      <c r="AB21" s="33"/>
      <c r="AC21" s="33"/>
      <c r="AD21" s="35">
        <f t="shared" si="0"/>
        <v>0</v>
      </c>
      <c r="AE21" s="33">
        <f t="shared" si="6"/>
        <v>0</v>
      </c>
      <c r="AF21" s="35"/>
      <c r="AG21" s="35"/>
      <c r="AH21" s="35">
        <f t="shared" si="7"/>
        <v>0</v>
      </c>
      <c r="AI21" s="36">
        <f t="shared" si="1"/>
        <v>0</v>
      </c>
      <c r="AJ21" s="35"/>
      <c r="AK21" s="37" t="e">
        <f t="shared" si="2"/>
        <v>#DIV/0!</v>
      </c>
      <c r="AL21" s="38">
        <v>220</v>
      </c>
      <c r="AM21" s="39">
        <f t="shared" si="8"/>
        <v>220</v>
      </c>
      <c r="AN21" s="34"/>
    </row>
    <row r="22" spans="5:40" ht="19.95" customHeight="1">
      <c r="E22" s="13" t="s">
        <v>56</v>
      </c>
      <c r="F22" s="31" t="s">
        <v>56</v>
      </c>
      <c r="G22" s="32"/>
      <c r="H22" s="32"/>
      <c r="I22" s="33">
        <f t="shared" si="3"/>
        <v>0</v>
      </c>
      <c r="J22" s="32"/>
      <c r="K22" s="32"/>
      <c r="L22" s="33">
        <f t="shared" si="9"/>
        <v>0</v>
      </c>
      <c r="M22" s="32"/>
      <c r="N22" s="32"/>
      <c r="O22" s="32"/>
      <c r="P22" s="32"/>
      <c r="Q22" s="33">
        <f t="shared" si="4"/>
        <v>0</v>
      </c>
      <c r="R22" s="32"/>
      <c r="S22" s="32"/>
      <c r="T22" s="32"/>
      <c r="U22" s="32"/>
      <c r="V22" s="32"/>
      <c r="W22" s="32">
        <f t="shared" si="5"/>
        <v>0</v>
      </c>
      <c r="X22" s="32"/>
      <c r="Y22" s="33"/>
      <c r="Z22" s="33"/>
      <c r="AA22" s="33"/>
      <c r="AB22" s="33"/>
      <c r="AC22" s="33"/>
      <c r="AD22" s="35">
        <f t="shared" si="0"/>
        <v>0</v>
      </c>
      <c r="AE22" s="33">
        <f t="shared" si="6"/>
        <v>0</v>
      </c>
      <c r="AF22" s="35"/>
      <c r="AG22" s="35"/>
      <c r="AH22" s="35">
        <f t="shared" si="7"/>
        <v>0</v>
      </c>
      <c r="AI22" s="36">
        <f t="shared" si="1"/>
        <v>0</v>
      </c>
      <c r="AJ22" s="35"/>
      <c r="AK22" s="37" t="e">
        <f t="shared" si="2"/>
        <v>#DIV/0!</v>
      </c>
      <c r="AL22" s="38">
        <v>220</v>
      </c>
      <c r="AM22" s="39">
        <f t="shared" si="8"/>
        <v>220</v>
      </c>
      <c r="AN22" s="34"/>
    </row>
    <row r="23" spans="5:40" ht="19.95" customHeight="1">
      <c r="E23" s="13" t="s">
        <v>197</v>
      </c>
      <c r="F23" s="31" t="s">
        <v>57</v>
      </c>
      <c r="G23" s="32"/>
      <c r="H23" s="44"/>
      <c r="I23" s="33">
        <f t="shared" si="3"/>
        <v>0</v>
      </c>
      <c r="J23" s="32"/>
      <c r="K23" s="32"/>
      <c r="L23" s="33">
        <f t="shared" si="9"/>
        <v>0</v>
      </c>
      <c r="M23" s="32"/>
      <c r="N23" s="32"/>
      <c r="O23" s="32"/>
      <c r="P23" s="32"/>
      <c r="Q23" s="33">
        <f t="shared" si="4"/>
        <v>0</v>
      </c>
      <c r="R23" s="32"/>
      <c r="S23" s="32"/>
      <c r="T23" s="32"/>
      <c r="U23" s="32"/>
      <c r="V23" s="32"/>
      <c r="W23" s="32">
        <f t="shared" si="5"/>
        <v>0</v>
      </c>
      <c r="X23" s="32"/>
      <c r="Y23" s="33"/>
      <c r="Z23" s="33"/>
      <c r="AA23" s="33"/>
      <c r="AB23" s="33"/>
      <c r="AC23" s="33"/>
      <c r="AD23" s="35">
        <f t="shared" si="0"/>
        <v>0</v>
      </c>
      <c r="AE23" s="33">
        <f t="shared" si="6"/>
        <v>0</v>
      </c>
      <c r="AF23" s="35"/>
      <c r="AG23" s="35"/>
      <c r="AH23" s="35">
        <f t="shared" si="7"/>
        <v>0</v>
      </c>
      <c r="AI23" s="36">
        <f t="shared" si="1"/>
        <v>0</v>
      </c>
      <c r="AJ23" s="35"/>
      <c r="AK23" s="37" t="e">
        <f t="shared" si="2"/>
        <v>#DIV/0!</v>
      </c>
      <c r="AL23" s="38">
        <v>220</v>
      </c>
      <c r="AM23" s="39">
        <f t="shared" si="8"/>
        <v>220</v>
      </c>
      <c r="AN23" s="34"/>
    </row>
    <row r="24" spans="5:40" ht="19.95" customHeight="1">
      <c r="E24" s="13" t="s">
        <v>57</v>
      </c>
      <c r="F24" s="31" t="s">
        <v>58</v>
      </c>
      <c r="G24" s="42"/>
      <c r="H24" s="42"/>
      <c r="I24" s="33">
        <f t="shared" si="3"/>
        <v>0</v>
      </c>
      <c r="J24" s="32"/>
      <c r="K24" s="32"/>
      <c r="L24" s="33">
        <f t="shared" si="9"/>
        <v>0</v>
      </c>
      <c r="M24" s="32"/>
      <c r="N24" s="32"/>
      <c r="O24" s="32"/>
      <c r="P24" s="32"/>
      <c r="Q24" s="33">
        <f t="shared" si="4"/>
        <v>0</v>
      </c>
      <c r="R24" s="32"/>
      <c r="S24" s="32"/>
      <c r="T24" s="32"/>
      <c r="U24" s="32"/>
      <c r="V24" s="32"/>
      <c r="W24" s="32">
        <f t="shared" si="5"/>
        <v>0</v>
      </c>
      <c r="X24" s="32"/>
      <c r="Y24" s="33"/>
      <c r="Z24" s="33"/>
      <c r="AA24" s="33"/>
      <c r="AB24" s="33"/>
      <c r="AC24" s="33"/>
      <c r="AD24" s="35">
        <f t="shared" si="0"/>
        <v>0</v>
      </c>
      <c r="AE24" s="33">
        <f t="shared" si="6"/>
        <v>0</v>
      </c>
      <c r="AF24" s="35"/>
      <c r="AG24" s="35"/>
      <c r="AH24" s="35">
        <f t="shared" si="7"/>
        <v>0</v>
      </c>
      <c r="AI24" s="36">
        <f t="shared" si="1"/>
        <v>0</v>
      </c>
      <c r="AJ24" s="35"/>
      <c r="AK24" s="37" t="e">
        <f t="shared" si="2"/>
        <v>#DIV/0!</v>
      </c>
      <c r="AL24" s="38">
        <v>220</v>
      </c>
      <c r="AM24" s="39">
        <f t="shared" si="8"/>
        <v>220</v>
      </c>
      <c r="AN24" s="34"/>
    </row>
    <row r="25" spans="5:40" ht="19.95" customHeight="1">
      <c r="E25" s="13" t="s">
        <v>58</v>
      </c>
      <c r="F25" s="31" t="s">
        <v>141</v>
      </c>
      <c r="G25" s="32"/>
      <c r="H25" s="32"/>
      <c r="I25" s="33">
        <f t="shared" si="3"/>
        <v>0</v>
      </c>
      <c r="J25" s="32"/>
      <c r="K25" s="32"/>
      <c r="L25" s="33">
        <f t="shared" si="9"/>
        <v>0</v>
      </c>
      <c r="M25" s="32"/>
      <c r="N25" s="32"/>
      <c r="O25" s="32"/>
      <c r="P25" s="32"/>
      <c r="Q25" s="33">
        <f t="shared" si="4"/>
        <v>0</v>
      </c>
      <c r="R25" s="32"/>
      <c r="S25" s="32"/>
      <c r="T25" s="32"/>
      <c r="U25" s="32"/>
      <c r="V25" s="32"/>
      <c r="W25" s="32">
        <f t="shared" si="5"/>
        <v>0</v>
      </c>
      <c r="X25" s="32"/>
      <c r="Y25" s="33"/>
      <c r="Z25" s="33"/>
      <c r="AA25" s="33"/>
      <c r="AB25" s="33"/>
      <c r="AC25" s="33"/>
      <c r="AD25" s="35">
        <f t="shared" si="0"/>
        <v>0</v>
      </c>
      <c r="AE25" s="33">
        <f t="shared" si="6"/>
        <v>0</v>
      </c>
      <c r="AF25" s="35"/>
      <c r="AG25" s="35"/>
      <c r="AH25" s="35">
        <f t="shared" si="7"/>
        <v>0</v>
      </c>
      <c r="AI25" s="36">
        <f t="shared" si="1"/>
        <v>0</v>
      </c>
      <c r="AJ25" s="35"/>
      <c r="AK25" s="37" t="e">
        <f t="shared" si="2"/>
        <v>#DIV/0!</v>
      </c>
      <c r="AL25" s="38">
        <v>220</v>
      </c>
      <c r="AM25" s="39">
        <f t="shared" si="8"/>
        <v>220</v>
      </c>
      <c r="AN25" s="34"/>
    </row>
    <row r="26" spans="5:40" ht="19.95" customHeight="1">
      <c r="E26" s="13" t="s">
        <v>141</v>
      </c>
      <c r="F26" s="31" t="s">
        <v>148</v>
      </c>
      <c r="G26" s="32"/>
      <c r="H26" s="32"/>
      <c r="I26" s="33">
        <f t="shared" si="3"/>
        <v>0</v>
      </c>
      <c r="J26" s="32"/>
      <c r="K26" s="32"/>
      <c r="L26" s="33">
        <f t="shared" si="9"/>
        <v>0</v>
      </c>
      <c r="M26" s="32"/>
      <c r="N26" s="32"/>
      <c r="O26" s="32"/>
      <c r="P26" s="32"/>
      <c r="Q26" s="33">
        <f t="shared" si="4"/>
        <v>0</v>
      </c>
      <c r="R26" s="32"/>
      <c r="S26" s="32"/>
      <c r="T26" s="32"/>
      <c r="U26" s="32"/>
      <c r="V26" s="32"/>
      <c r="W26" s="32">
        <f t="shared" si="5"/>
        <v>0</v>
      </c>
      <c r="X26" s="32"/>
      <c r="Y26" s="33"/>
      <c r="Z26" s="33"/>
      <c r="AA26" s="33"/>
      <c r="AB26" s="33"/>
      <c r="AC26" s="33"/>
      <c r="AD26" s="35">
        <f t="shared" si="0"/>
        <v>0</v>
      </c>
      <c r="AE26" s="33">
        <f t="shared" si="6"/>
        <v>0</v>
      </c>
      <c r="AF26" s="35"/>
      <c r="AG26" s="35"/>
      <c r="AH26" s="35">
        <f t="shared" si="7"/>
        <v>0</v>
      </c>
      <c r="AI26" s="36">
        <f t="shared" si="1"/>
        <v>0</v>
      </c>
      <c r="AJ26" s="35"/>
      <c r="AK26" s="37" t="e">
        <f t="shared" si="2"/>
        <v>#DIV/0!</v>
      </c>
      <c r="AL26" s="38">
        <v>220</v>
      </c>
      <c r="AM26" s="39">
        <f t="shared" si="8"/>
        <v>220</v>
      </c>
      <c r="AN26" s="34"/>
    </row>
    <row r="27" spans="5:40" ht="19.95" customHeight="1">
      <c r="E27" s="13" t="s">
        <v>148</v>
      </c>
      <c r="F27" s="31" t="s">
        <v>59</v>
      </c>
      <c r="G27" s="32"/>
      <c r="H27" s="32"/>
      <c r="I27" s="33">
        <f t="shared" si="3"/>
        <v>0</v>
      </c>
      <c r="J27" s="32"/>
      <c r="K27" s="32"/>
      <c r="L27" s="33">
        <f t="shared" si="9"/>
        <v>0</v>
      </c>
      <c r="M27" s="32"/>
      <c r="N27" s="32"/>
      <c r="O27" s="32"/>
      <c r="P27" s="32"/>
      <c r="Q27" s="33">
        <f t="shared" si="4"/>
        <v>0</v>
      </c>
      <c r="R27" s="32"/>
      <c r="S27" s="32"/>
      <c r="T27" s="32"/>
      <c r="U27" s="32"/>
      <c r="V27" s="32"/>
      <c r="W27" s="32">
        <f t="shared" si="5"/>
        <v>0</v>
      </c>
      <c r="X27" s="32"/>
      <c r="Y27" s="33"/>
      <c r="Z27" s="33"/>
      <c r="AA27" s="33"/>
      <c r="AB27" s="33"/>
      <c r="AC27" s="33"/>
      <c r="AD27" s="35">
        <f t="shared" si="0"/>
        <v>0</v>
      </c>
      <c r="AE27" s="33">
        <f t="shared" si="6"/>
        <v>0</v>
      </c>
      <c r="AF27" s="35"/>
      <c r="AG27" s="35"/>
      <c r="AH27" s="35">
        <f t="shared" si="7"/>
        <v>0</v>
      </c>
      <c r="AI27" s="36">
        <f t="shared" si="1"/>
        <v>0</v>
      </c>
      <c r="AJ27" s="35"/>
      <c r="AK27" s="37" t="e">
        <f t="shared" si="2"/>
        <v>#DIV/0!</v>
      </c>
      <c r="AL27" s="38">
        <v>220</v>
      </c>
      <c r="AM27" s="39">
        <f t="shared" si="8"/>
        <v>220</v>
      </c>
      <c r="AN27" s="34"/>
    </row>
    <row r="28" spans="5:40" ht="19.95" customHeight="1">
      <c r="E28" s="13" t="s">
        <v>59</v>
      </c>
      <c r="F28" s="31" t="s">
        <v>60</v>
      </c>
      <c r="G28" s="32"/>
      <c r="H28" s="32"/>
      <c r="I28" s="33">
        <f t="shared" si="3"/>
        <v>0</v>
      </c>
      <c r="J28" s="32"/>
      <c r="K28" s="32"/>
      <c r="L28" s="33">
        <f t="shared" si="9"/>
        <v>0</v>
      </c>
      <c r="M28" s="32"/>
      <c r="N28" s="32"/>
      <c r="O28" s="32"/>
      <c r="P28" s="32"/>
      <c r="Q28" s="33">
        <f t="shared" si="4"/>
        <v>0</v>
      </c>
      <c r="R28" s="32"/>
      <c r="S28" s="32"/>
      <c r="T28" s="32"/>
      <c r="U28" s="32"/>
      <c r="V28" s="32"/>
      <c r="W28" s="32">
        <f t="shared" si="5"/>
        <v>0</v>
      </c>
      <c r="X28" s="32"/>
      <c r="Y28" s="33"/>
      <c r="Z28" s="33"/>
      <c r="AA28" s="33"/>
      <c r="AB28" s="33"/>
      <c r="AC28" s="33"/>
      <c r="AD28" s="35">
        <f t="shared" si="0"/>
        <v>0</v>
      </c>
      <c r="AE28" s="33">
        <f t="shared" si="6"/>
        <v>0</v>
      </c>
      <c r="AF28" s="35"/>
      <c r="AG28" s="35"/>
      <c r="AH28" s="35">
        <f t="shared" si="7"/>
        <v>0</v>
      </c>
      <c r="AI28" s="36">
        <f t="shared" si="1"/>
        <v>0</v>
      </c>
      <c r="AJ28" s="35"/>
      <c r="AK28" s="37" t="e">
        <f t="shared" si="2"/>
        <v>#DIV/0!</v>
      </c>
      <c r="AL28" s="38">
        <v>220</v>
      </c>
      <c r="AM28" s="39">
        <f t="shared" si="8"/>
        <v>220</v>
      </c>
      <c r="AN28" s="34"/>
    </row>
    <row r="29" spans="5:40" ht="19.95" customHeight="1">
      <c r="E29" s="13" t="s">
        <v>63</v>
      </c>
      <c r="F29" s="31" t="s">
        <v>62</v>
      </c>
      <c r="G29" s="32"/>
      <c r="H29" s="32"/>
      <c r="I29" s="33">
        <f t="shared" si="3"/>
        <v>0</v>
      </c>
      <c r="J29" s="32"/>
      <c r="K29" s="32"/>
      <c r="L29" s="33">
        <f t="shared" si="9"/>
        <v>0</v>
      </c>
      <c r="M29" s="32"/>
      <c r="N29" s="32"/>
      <c r="O29" s="32"/>
      <c r="P29" s="32"/>
      <c r="Q29" s="33">
        <f t="shared" si="4"/>
        <v>0</v>
      </c>
      <c r="R29" s="32"/>
      <c r="S29" s="32"/>
      <c r="T29" s="32"/>
      <c r="U29" s="32"/>
      <c r="V29" s="32"/>
      <c r="W29" s="32">
        <f t="shared" si="5"/>
        <v>0</v>
      </c>
      <c r="X29" s="32"/>
      <c r="Y29" s="33"/>
      <c r="Z29" s="33"/>
      <c r="AA29" s="33"/>
      <c r="AB29" s="33"/>
      <c r="AC29" s="33"/>
      <c r="AD29" s="35">
        <f t="shared" si="0"/>
        <v>0</v>
      </c>
      <c r="AE29" s="33">
        <f t="shared" si="6"/>
        <v>0</v>
      </c>
      <c r="AF29" s="35"/>
      <c r="AG29" s="35"/>
      <c r="AH29" s="35">
        <f t="shared" si="7"/>
        <v>0</v>
      </c>
      <c r="AI29" s="36">
        <f t="shared" si="1"/>
        <v>0</v>
      </c>
      <c r="AJ29" s="35"/>
      <c r="AK29" s="37" t="e">
        <f t="shared" si="2"/>
        <v>#DIV/0!</v>
      </c>
      <c r="AL29" s="38">
        <v>240</v>
      </c>
      <c r="AM29" s="39">
        <f t="shared" si="8"/>
        <v>240</v>
      </c>
      <c r="AN29" s="34"/>
    </row>
    <row r="30" spans="5:40" ht="19.95" customHeight="1">
      <c r="E30" s="13" t="s">
        <v>74</v>
      </c>
      <c r="F30" s="31" t="s">
        <v>63</v>
      </c>
      <c r="G30" s="42"/>
      <c r="H30" s="42"/>
      <c r="I30" s="33">
        <f t="shared" si="3"/>
        <v>0</v>
      </c>
      <c r="J30" s="32"/>
      <c r="K30" s="32"/>
      <c r="L30" s="33">
        <f t="shared" si="9"/>
        <v>0</v>
      </c>
      <c r="M30" s="32"/>
      <c r="N30" s="32"/>
      <c r="O30" s="32"/>
      <c r="P30" s="32"/>
      <c r="Q30" s="33">
        <f t="shared" si="4"/>
        <v>0</v>
      </c>
      <c r="R30" s="32"/>
      <c r="S30" s="32"/>
      <c r="T30" s="32"/>
      <c r="U30" s="32"/>
      <c r="V30" s="32"/>
      <c r="W30" s="32">
        <f t="shared" si="5"/>
        <v>0</v>
      </c>
      <c r="X30" s="32"/>
      <c r="Y30" s="33"/>
      <c r="Z30" s="33"/>
      <c r="AA30" s="33"/>
      <c r="AB30" s="33"/>
      <c r="AC30" s="33"/>
      <c r="AD30" s="35">
        <f t="shared" si="0"/>
        <v>0</v>
      </c>
      <c r="AE30" s="33">
        <f t="shared" si="6"/>
        <v>0</v>
      </c>
      <c r="AF30" s="35"/>
      <c r="AG30" s="35"/>
      <c r="AH30" s="35">
        <f t="shared" si="7"/>
        <v>0</v>
      </c>
      <c r="AI30" s="36"/>
      <c r="AJ30" s="35"/>
      <c r="AK30" s="37" t="e">
        <f t="shared" si="2"/>
        <v>#DIV/0!</v>
      </c>
      <c r="AL30" s="38">
        <v>240</v>
      </c>
      <c r="AM30" s="39">
        <f t="shared" si="8"/>
        <v>240</v>
      </c>
      <c r="AN30" s="34"/>
    </row>
    <row r="31" spans="5:40" ht="19.95" customHeight="1">
      <c r="E31" s="13" t="s">
        <v>75</v>
      </c>
      <c r="F31" s="31" t="s">
        <v>74</v>
      </c>
      <c r="G31" s="32"/>
      <c r="H31" s="32"/>
      <c r="I31" s="33">
        <f t="shared" si="3"/>
        <v>0</v>
      </c>
      <c r="J31" s="32"/>
      <c r="K31" s="32"/>
      <c r="L31" s="33">
        <f t="shared" si="9"/>
        <v>0</v>
      </c>
      <c r="M31" s="32"/>
      <c r="N31" s="32"/>
      <c r="O31" s="32"/>
      <c r="P31" s="32"/>
      <c r="Q31" s="33">
        <f t="shared" si="4"/>
        <v>0</v>
      </c>
      <c r="R31" s="32"/>
      <c r="S31" s="32"/>
      <c r="T31" s="32"/>
      <c r="U31" s="32"/>
      <c r="V31" s="32"/>
      <c r="W31" s="32">
        <f t="shared" si="5"/>
        <v>0</v>
      </c>
      <c r="X31" s="32"/>
      <c r="Y31" s="33"/>
      <c r="Z31" s="33"/>
      <c r="AA31" s="33"/>
      <c r="AB31" s="33"/>
      <c r="AC31" s="33"/>
      <c r="AD31" s="35">
        <f t="shared" si="0"/>
        <v>0</v>
      </c>
      <c r="AE31" s="33">
        <f t="shared" si="6"/>
        <v>0</v>
      </c>
      <c r="AF31" s="35"/>
      <c r="AG31" s="35"/>
      <c r="AH31" s="35">
        <f t="shared" si="7"/>
        <v>0</v>
      </c>
      <c r="AI31" s="36">
        <f t="shared" si="1"/>
        <v>0</v>
      </c>
      <c r="AJ31" s="35"/>
      <c r="AK31" s="37" t="e">
        <f t="shared" si="2"/>
        <v>#DIV/0!</v>
      </c>
      <c r="AL31" s="38">
        <v>240</v>
      </c>
      <c r="AM31" s="39">
        <f t="shared" si="8"/>
        <v>240</v>
      </c>
      <c r="AN31" s="34"/>
    </row>
    <row r="32" spans="5:40" ht="19.95" customHeight="1">
      <c r="E32" s="13" t="s">
        <v>198</v>
      </c>
      <c r="F32" s="31" t="s">
        <v>75</v>
      </c>
      <c r="G32" s="32"/>
      <c r="H32" s="32"/>
      <c r="I32" s="33">
        <f t="shared" si="3"/>
        <v>0</v>
      </c>
      <c r="J32" s="32"/>
      <c r="K32" s="32"/>
      <c r="L32" s="33">
        <f t="shared" si="9"/>
        <v>0</v>
      </c>
      <c r="M32" s="32"/>
      <c r="N32" s="32"/>
      <c r="O32" s="32"/>
      <c r="P32" s="32"/>
      <c r="Q32" s="33">
        <f t="shared" si="4"/>
        <v>0</v>
      </c>
      <c r="R32" s="32"/>
      <c r="S32" s="32"/>
      <c r="T32" s="32"/>
      <c r="U32" s="32"/>
      <c r="V32" s="32"/>
      <c r="W32" s="32">
        <f t="shared" si="5"/>
        <v>0</v>
      </c>
      <c r="X32" s="32"/>
      <c r="Y32" s="33"/>
      <c r="Z32" s="33"/>
      <c r="AA32" s="33"/>
      <c r="AB32" s="33"/>
      <c r="AC32" s="33"/>
      <c r="AD32" s="35">
        <f t="shared" si="0"/>
        <v>0</v>
      </c>
      <c r="AE32" s="33">
        <f t="shared" si="6"/>
        <v>0</v>
      </c>
      <c r="AF32" s="35"/>
      <c r="AG32" s="35"/>
      <c r="AH32" s="35">
        <f t="shared" si="7"/>
        <v>0</v>
      </c>
      <c r="AI32" s="36">
        <f t="shared" si="1"/>
        <v>0</v>
      </c>
      <c r="AJ32" s="35"/>
      <c r="AK32" s="37" t="e">
        <f t="shared" si="2"/>
        <v>#DIV/0!</v>
      </c>
      <c r="AL32" s="38">
        <v>240</v>
      </c>
      <c r="AM32" s="39">
        <f t="shared" si="8"/>
        <v>240</v>
      </c>
      <c r="AN32" s="34"/>
    </row>
    <row r="33" spans="5:40" ht="19.95" customHeight="1">
      <c r="E33" s="13" t="s">
        <v>77</v>
      </c>
      <c r="F33" s="31" t="s">
        <v>76</v>
      </c>
      <c r="G33" s="32"/>
      <c r="H33" s="32"/>
      <c r="I33" s="33">
        <f t="shared" si="3"/>
        <v>0</v>
      </c>
      <c r="J33" s="32"/>
      <c r="K33" s="32"/>
      <c r="L33" s="33">
        <f t="shared" si="9"/>
        <v>0</v>
      </c>
      <c r="M33" s="32"/>
      <c r="N33" s="32"/>
      <c r="O33" s="32"/>
      <c r="P33" s="32"/>
      <c r="Q33" s="33">
        <f t="shared" si="4"/>
        <v>0</v>
      </c>
      <c r="R33" s="32"/>
      <c r="S33" s="32"/>
      <c r="T33" s="32"/>
      <c r="U33" s="32"/>
      <c r="V33" s="32"/>
      <c r="W33" s="32">
        <f t="shared" si="5"/>
        <v>0</v>
      </c>
      <c r="X33" s="32"/>
      <c r="Y33" s="33"/>
      <c r="Z33" s="33"/>
      <c r="AA33" s="33"/>
      <c r="AB33" s="33"/>
      <c r="AC33" s="33"/>
      <c r="AD33" s="35">
        <f t="shared" si="0"/>
        <v>0</v>
      </c>
      <c r="AE33" s="33">
        <f t="shared" si="6"/>
        <v>0</v>
      </c>
      <c r="AF33" s="35"/>
      <c r="AG33" s="35"/>
      <c r="AH33" s="35">
        <f t="shared" si="7"/>
        <v>0</v>
      </c>
      <c r="AI33" s="36">
        <f t="shared" si="1"/>
        <v>0</v>
      </c>
      <c r="AJ33" s="35"/>
      <c r="AK33" s="37" t="e">
        <f t="shared" si="2"/>
        <v>#DIV/0!</v>
      </c>
      <c r="AL33" s="38">
        <v>240</v>
      </c>
      <c r="AM33" s="39">
        <f t="shared" si="8"/>
        <v>240</v>
      </c>
      <c r="AN33" s="34"/>
    </row>
    <row r="34" spans="5:40" ht="19.95" customHeight="1">
      <c r="E34" s="13" t="s">
        <v>61</v>
      </c>
      <c r="F34" s="31" t="s">
        <v>77</v>
      </c>
      <c r="G34" s="32"/>
      <c r="H34" s="32"/>
      <c r="I34" s="33">
        <f t="shared" si="3"/>
        <v>0</v>
      </c>
      <c r="J34" s="32"/>
      <c r="K34" s="32"/>
      <c r="L34" s="33">
        <f t="shared" si="9"/>
        <v>0</v>
      </c>
      <c r="M34" s="32"/>
      <c r="N34" s="32"/>
      <c r="O34" s="32"/>
      <c r="P34" s="32"/>
      <c r="Q34" s="33">
        <f t="shared" si="4"/>
        <v>0</v>
      </c>
      <c r="R34" s="34"/>
      <c r="S34" s="34"/>
      <c r="T34" s="34"/>
      <c r="U34" s="34"/>
      <c r="V34" s="34"/>
      <c r="W34" s="32">
        <f t="shared" si="5"/>
        <v>0</v>
      </c>
      <c r="X34" s="32"/>
      <c r="Y34" s="33"/>
      <c r="Z34" s="33"/>
      <c r="AA34" s="33"/>
      <c r="AB34" s="33"/>
      <c r="AC34" s="33"/>
      <c r="AD34" s="35">
        <f t="shared" si="0"/>
        <v>0</v>
      </c>
      <c r="AE34" s="33">
        <f t="shared" si="6"/>
        <v>0</v>
      </c>
      <c r="AF34" s="35"/>
      <c r="AG34" s="35"/>
      <c r="AH34" s="35">
        <f t="shared" si="7"/>
        <v>0</v>
      </c>
      <c r="AI34" s="36">
        <f t="shared" si="1"/>
        <v>0</v>
      </c>
      <c r="AJ34" s="35"/>
      <c r="AK34" s="37" t="e">
        <f t="shared" si="2"/>
        <v>#DIV/0!</v>
      </c>
      <c r="AL34" s="38">
        <v>240</v>
      </c>
      <c r="AM34" s="39">
        <f t="shared" si="8"/>
        <v>240</v>
      </c>
      <c r="AN34" s="34"/>
    </row>
    <row r="35" spans="5:40" ht="19.95" customHeight="1">
      <c r="E35" s="13" t="s">
        <v>109</v>
      </c>
      <c r="F35" s="31" t="s">
        <v>61</v>
      </c>
      <c r="G35" s="32"/>
      <c r="H35" s="32"/>
      <c r="I35" s="33">
        <f t="shared" si="3"/>
        <v>0</v>
      </c>
      <c r="J35" s="32"/>
      <c r="K35" s="32"/>
      <c r="L35" s="33">
        <f t="shared" si="9"/>
        <v>0</v>
      </c>
      <c r="M35" s="32"/>
      <c r="N35" s="32"/>
      <c r="O35" s="32"/>
      <c r="P35" s="34"/>
      <c r="Q35" s="33">
        <f t="shared" si="4"/>
        <v>0</v>
      </c>
      <c r="R35" s="34"/>
      <c r="S35" s="34"/>
      <c r="T35" s="34"/>
      <c r="U35" s="34"/>
      <c r="V35" s="34"/>
      <c r="W35" s="32">
        <f t="shared" si="5"/>
        <v>0</v>
      </c>
      <c r="X35" s="32"/>
      <c r="Y35" s="33"/>
      <c r="Z35" s="33"/>
      <c r="AA35" s="33"/>
      <c r="AB35" s="33"/>
      <c r="AC35" s="33"/>
      <c r="AD35" s="35">
        <f t="shared" si="0"/>
        <v>0</v>
      </c>
      <c r="AE35" s="33">
        <f t="shared" si="6"/>
        <v>0</v>
      </c>
      <c r="AF35" s="35"/>
      <c r="AG35" s="35"/>
      <c r="AH35" s="35">
        <f t="shared" si="7"/>
        <v>0</v>
      </c>
      <c r="AI35" s="36">
        <f t="shared" si="1"/>
        <v>0</v>
      </c>
      <c r="AJ35" s="35"/>
      <c r="AK35" s="37" t="e">
        <f t="shared" si="2"/>
        <v>#DIV/0!</v>
      </c>
      <c r="AL35" s="38">
        <v>240</v>
      </c>
      <c r="AM35" s="39">
        <f t="shared" si="8"/>
        <v>240</v>
      </c>
      <c r="AN35" s="34"/>
    </row>
    <row r="36" spans="5:40" ht="19.95" customHeight="1">
      <c r="E36" s="13" t="s">
        <v>110</v>
      </c>
      <c r="F36" s="31" t="s">
        <v>109</v>
      </c>
      <c r="G36" s="32"/>
      <c r="H36" s="32"/>
      <c r="I36" s="33">
        <f t="shared" si="3"/>
        <v>0</v>
      </c>
      <c r="J36" s="32"/>
      <c r="K36" s="32"/>
      <c r="L36" s="33">
        <f t="shared" si="9"/>
        <v>0</v>
      </c>
      <c r="M36" s="32"/>
      <c r="N36" s="32"/>
      <c r="O36" s="32"/>
      <c r="P36" s="34"/>
      <c r="Q36" s="33">
        <f t="shared" si="4"/>
        <v>0</v>
      </c>
      <c r="R36" s="34"/>
      <c r="S36" s="34"/>
      <c r="T36" s="34"/>
      <c r="U36" s="32"/>
      <c r="V36" s="34"/>
      <c r="W36" s="32">
        <f t="shared" si="5"/>
        <v>0</v>
      </c>
      <c r="X36" s="32"/>
      <c r="Y36" s="33"/>
      <c r="Z36" s="33"/>
      <c r="AA36" s="33"/>
      <c r="AB36" s="33"/>
      <c r="AC36" s="33"/>
      <c r="AD36" s="35">
        <f t="shared" si="0"/>
        <v>0</v>
      </c>
      <c r="AE36" s="33">
        <f t="shared" si="6"/>
        <v>0</v>
      </c>
      <c r="AF36" s="35"/>
      <c r="AG36" s="35"/>
      <c r="AH36" s="35">
        <f t="shared" si="7"/>
        <v>0</v>
      </c>
      <c r="AI36" s="36">
        <f t="shared" si="1"/>
        <v>0</v>
      </c>
      <c r="AJ36" s="35"/>
      <c r="AK36" s="37" t="e">
        <f t="shared" si="2"/>
        <v>#DIV/0!</v>
      </c>
      <c r="AL36" s="38">
        <v>240</v>
      </c>
      <c r="AM36" s="39">
        <f t="shared" si="8"/>
        <v>240</v>
      </c>
      <c r="AN36" s="34"/>
    </row>
    <row r="37" spans="5:40" ht="19.95" customHeight="1">
      <c r="E37" s="13" t="s">
        <v>137</v>
      </c>
      <c r="F37" s="31" t="s">
        <v>110</v>
      </c>
      <c r="G37" s="45"/>
      <c r="H37" s="45"/>
      <c r="I37" s="33">
        <f t="shared" si="3"/>
        <v>0</v>
      </c>
      <c r="J37" s="32"/>
      <c r="K37" s="32"/>
      <c r="L37" s="33">
        <f t="shared" si="9"/>
        <v>0</v>
      </c>
      <c r="M37" s="32"/>
      <c r="N37" s="32"/>
      <c r="O37" s="32"/>
      <c r="P37" s="34"/>
      <c r="Q37" s="33">
        <f t="shared" si="4"/>
        <v>0</v>
      </c>
      <c r="R37" s="34"/>
      <c r="S37" s="34"/>
      <c r="T37" s="34"/>
      <c r="U37" s="34"/>
      <c r="V37" s="34"/>
      <c r="W37" s="32">
        <f t="shared" si="5"/>
        <v>0</v>
      </c>
      <c r="X37" s="32"/>
      <c r="Y37" s="32"/>
      <c r="Z37" s="32"/>
      <c r="AA37" s="32"/>
      <c r="AB37" s="33"/>
      <c r="AC37" s="33"/>
      <c r="AD37" s="35">
        <f t="shared" si="0"/>
        <v>0</v>
      </c>
      <c r="AE37" s="33">
        <f t="shared" si="6"/>
        <v>0</v>
      </c>
      <c r="AF37" s="35"/>
      <c r="AG37" s="35"/>
      <c r="AH37" s="35">
        <f t="shared" si="7"/>
        <v>0</v>
      </c>
      <c r="AI37" s="36">
        <f t="shared" si="1"/>
        <v>0</v>
      </c>
      <c r="AJ37" s="35"/>
      <c r="AK37" s="37" t="e">
        <f t="shared" si="2"/>
        <v>#DIV/0!</v>
      </c>
      <c r="AL37" s="38">
        <v>240</v>
      </c>
      <c r="AM37" s="39">
        <f t="shared" si="8"/>
        <v>240</v>
      </c>
      <c r="AN37" s="34"/>
    </row>
    <row r="38" spans="5:40" ht="19.95" customHeight="1">
      <c r="E38" s="13" t="s">
        <v>140</v>
      </c>
      <c r="F38" s="31" t="s">
        <v>137</v>
      </c>
      <c r="G38" s="42"/>
      <c r="H38" s="42"/>
      <c r="I38" s="33">
        <f t="shared" si="3"/>
        <v>0</v>
      </c>
      <c r="J38" s="32"/>
      <c r="K38" s="32"/>
      <c r="L38" s="33">
        <f t="shared" si="9"/>
        <v>0</v>
      </c>
      <c r="M38" s="32"/>
      <c r="N38" s="32"/>
      <c r="O38" s="32"/>
      <c r="P38" s="34"/>
      <c r="Q38" s="33">
        <f t="shared" si="4"/>
        <v>0</v>
      </c>
      <c r="R38" s="34"/>
      <c r="S38" s="34"/>
      <c r="T38" s="34"/>
      <c r="U38" s="34"/>
      <c r="V38" s="34"/>
      <c r="W38" s="32">
        <f t="shared" si="5"/>
        <v>0</v>
      </c>
      <c r="X38" s="32"/>
      <c r="Y38" s="32"/>
      <c r="Z38" s="32"/>
      <c r="AA38" s="32"/>
      <c r="AB38" s="34"/>
      <c r="AC38" s="43"/>
      <c r="AD38" s="35">
        <f t="shared" si="0"/>
        <v>0</v>
      </c>
      <c r="AE38" s="33">
        <f t="shared" si="6"/>
        <v>0</v>
      </c>
      <c r="AF38" s="35"/>
      <c r="AG38" s="35"/>
      <c r="AH38" s="35">
        <f t="shared" si="7"/>
        <v>0</v>
      </c>
      <c r="AI38" s="36">
        <f t="shared" si="1"/>
        <v>0</v>
      </c>
      <c r="AJ38" s="35"/>
      <c r="AK38" s="37" t="e">
        <f t="shared" si="2"/>
        <v>#DIV/0!</v>
      </c>
      <c r="AL38" s="38">
        <v>240</v>
      </c>
      <c r="AM38" s="39">
        <f t="shared" si="8"/>
        <v>240</v>
      </c>
      <c r="AN38" s="34"/>
    </row>
    <row r="39" spans="5:40" ht="19.95" customHeight="1">
      <c r="E39" s="13" t="s">
        <v>164</v>
      </c>
      <c r="F39" s="31" t="s">
        <v>140</v>
      </c>
      <c r="G39" s="32"/>
      <c r="H39" s="32"/>
      <c r="I39" s="33">
        <f t="shared" si="3"/>
        <v>0</v>
      </c>
      <c r="J39" s="32"/>
      <c r="K39" s="32"/>
      <c r="L39" s="33">
        <f t="shared" si="9"/>
        <v>0</v>
      </c>
      <c r="M39" s="32"/>
      <c r="N39" s="32"/>
      <c r="O39" s="32"/>
      <c r="P39" s="46"/>
      <c r="Q39" s="33">
        <f t="shared" si="4"/>
        <v>0</v>
      </c>
      <c r="R39" s="34"/>
      <c r="S39" s="34"/>
      <c r="T39" s="34"/>
      <c r="U39" s="34"/>
      <c r="V39" s="34"/>
      <c r="W39" s="32">
        <f t="shared" si="5"/>
        <v>0</v>
      </c>
      <c r="X39" s="32"/>
      <c r="Y39" s="32"/>
      <c r="Z39" s="32"/>
      <c r="AA39" s="32"/>
      <c r="AB39" s="34"/>
      <c r="AC39" s="43"/>
      <c r="AD39" s="35">
        <f t="shared" si="0"/>
        <v>0</v>
      </c>
      <c r="AE39" s="33">
        <f t="shared" si="6"/>
        <v>0</v>
      </c>
      <c r="AF39" s="35"/>
      <c r="AG39" s="35"/>
      <c r="AH39" s="35">
        <f t="shared" si="7"/>
        <v>0</v>
      </c>
      <c r="AI39" s="36">
        <f t="shared" si="1"/>
        <v>0</v>
      </c>
      <c r="AJ39" s="35"/>
      <c r="AK39" s="37" t="e">
        <f t="shared" si="2"/>
        <v>#DIV/0!</v>
      </c>
      <c r="AL39" s="38">
        <v>260</v>
      </c>
      <c r="AM39" s="39">
        <f t="shared" si="8"/>
        <v>260</v>
      </c>
      <c r="AN39" s="34"/>
    </row>
    <row r="40" spans="5:40" ht="19.95" customHeight="1">
      <c r="E40" s="13" t="s">
        <v>176</v>
      </c>
      <c r="F40" s="31" t="s">
        <v>149</v>
      </c>
      <c r="G40" s="32"/>
      <c r="H40" s="32"/>
      <c r="I40" s="33">
        <f t="shared" si="3"/>
        <v>0</v>
      </c>
      <c r="J40" s="32"/>
      <c r="K40" s="32"/>
      <c r="L40" s="33">
        <f t="shared" si="9"/>
        <v>0</v>
      </c>
      <c r="M40" s="32"/>
      <c r="N40" s="32"/>
      <c r="O40" s="32"/>
      <c r="P40" s="46"/>
      <c r="Q40" s="33">
        <f t="shared" si="4"/>
        <v>0</v>
      </c>
      <c r="R40" s="34"/>
      <c r="S40" s="34"/>
      <c r="T40" s="34"/>
      <c r="U40" s="34"/>
      <c r="V40" s="34"/>
      <c r="W40" s="32">
        <f t="shared" si="5"/>
        <v>0</v>
      </c>
      <c r="X40" s="32"/>
      <c r="Y40" s="32"/>
      <c r="Z40" s="32"/>
      <c r="AA40" s="32"/>
      <c r="AB40" s="34"/>
      <c r="AC40" s="43"/>
      <c r="AD40" s="35">
        <f t="shared" si="0"/>
        <v>0</v>
      </c>
      <c r="AE40" s="33">
        <f t="shared" si="6"/>
        <v>0</v>
      </c>
      <c r="AF40" s="35"/>
      <c r="AG40" s="35"/>
      <c r="AH40" s="35">
        <f t="shared" si="7"/>
        <v>0</v>
      </c>
      <c r="AI40" s="36">
        <f t="shared" si="1"/>
        <v>0</v>
      </c>
      <c r="AJ40" s="35"/>
      <c r="AK40" s="37" t="e">
        <f t="shared" si="2"/>
        <v>#DIV/0!</v>
      </c>
      <c r="AL40" s="38">
        <v>260</v>
      </c>
      <c r="AM40" s="39">
        <f t="shared" si="8"/>
        <v>260</v>
      </c>
      <c r="AN40" s="34"/>
    </row>
    <row r="41" spans="5:40" ht="19.95" customHeight="1">
      <c r="E41" s="13" t="s">
        <v>177</v>
      </c>
      <c r="F41" s="31" t="s">
        <v>150</v>
      </c>
      <c r="G41" s="32"/>
      <c r="H41" s="32"/>
      <c r="I41" s="33">
        <f t="shared" si="3"/>
        <v>0</v>
      </c>
      <c r="J41" s="32"/>
      <c r="K41" s="32"/>
      <c r="L41" s="33">
        <f t="shared" si="9"/>
        <v>0</v>
      </c>
      <c r="M41" s="32"/>
      <c r="N41" s="32"/>
      <c r="O41" s="32"/>
      <c r="P41" s="46"/>
      <c r="Q41" s="33">
        <f t="shared" si="4"/>
        <v>0</v>
      </c>
      <c r="R41" s="34"/>
      <c r="S41" s="34"/>
      <c r="T41" s="34"/>
      <c r="U41" s="34"/>
      <c r="V41" s="34"/>
      <c r="W41" s="32">
        <f t="shared" si="5"/>
        <v>0</v>
      </c>
      <c r="X41" s="32"/>
      <c r="Y41" s="32"/>
      <c r="Z41" s="32"/>
      <c r="AA41" s="32"/>
      <c r="AB41" s="34"/>
      <c r="AC41" s="43"/>
      <c r="AD41" s="35">
        <f t="shared" si="0"/>
        <v>0</v>
      </c>
      <c r="AE41" s="33">
        <f t="shared" si="6"/>
        <v>0</v>
      </c>
      <c r="AF41" s="35"/>
      <c r="AG41" s="35"/>
      <c r="AH41" s="35">
        <f t="shared" si="7"/>
        <v>0</v>
      </c>
      <c r="AI41" s="36">
        <f t="shared" si="1"/>
        <v>0</v>
      </c>
      <c r="AJ41" s="35"/>
      <c r="AK41" s="37" t="e">
        <f t="shared" si="2"/>
        <v>#DIV/0!</v>
      </c>
      <c r="AL41" s="38">
        <v>240</v>
      </c>
      <c r="AM41" s="39">
        <f t="shared" si="8"/>
        <v>240</v>
      </c>
      <c r="AN41" s="34"/>
    </row>
    <row r="42" spans="5:40" ht="19.95" customHeight="1">
      <c r="E42" s="13" t="s">
        <v>178</v>
      </c>
      <c r="F42" s="31" t="s">
        <v>108</v>
      </c>
      <c r="G42" s="32"/>
      <c r="H42" s="32"/>
      <c r="I42" s="33">
        <f t="shared" si="3"/>
        <v>0</v>
      </c>
      <c r="J42" s="32"/>
      <c r="K42" s="32"/>
      <c r="L42" s="33">
        <f t="shared" si="9"/>
        <v>0</v>
      </c>
      <c r="M42" s="32"/>
      <c r="N42" s="32"/>
      <c r="O42" s="32"/>
      <c r="P42" s="46"/>
      <c r="Q42" s="33">
        <f t="shared" si="4"/>
        <v>0</v>
      </c>
      <c r="R42" s="34"/>
      <c r="S42" s="34"/>
      <c r="T42" s="34"/>
      <c r="U42" s="34"/>
      <c r="V42" s="34"/>
      <c r="W42" s="32">
        <f t="shared" si="5"/>
        <v>0</v>
      </c>
      <c r="X42" s="32"/>
      <c r="Y42" s="32"/>
      <c r="Z42" s="32"/>
      <c r="AA42" s="32"/>
      <c r="AB42" s="34"/>
      <c r="AC42" s="43"/>
      <c r="AD42" s="35">
        <f t="shared" si="0"/>
        <v>0</v>
      </c>
      <c r="AE42" s="33">
        <f t="shared" si="6"/>
        <v>0</v>
      </c>
      <c r="AF42" s="35"/>
      <c r="AG42" s="35"/>
      <c r="AH42" s="35">
        <f t="shared" si="7"/>
        <v>0</v>
      </c>
      <c r="AI42" s="36">
        <f t="shared" si="1"/>
        <v>0</v>
      </c>
      <c r="AJ42" s="35"/>
      <c r="AK42" s="37" t="e">
        <f t="shared" si="2"/>
        <v>#DIV/0!</v>
      </c>
      <c r="AL42" s="38">
        <v>300</v>
      </c>
      <c r="AM42" s="39">
        <f t="shared" si="8"/>
        <v>300</v>
      </c>
      <c r="AN42" s="34"/>
    </row>
    <row r="43" spans="5:40" ht="19.95" customHeight="1">
      <c r="E43" s="13" t="s">
        <v>108</v>
      </c>
      <c r="F43" s="47" t="s">
        <v>120</v>
      </c>
      <c r="G43" s="32"/>
      <c r="H43" s="32"/>
      <c r="I43" s="33">
        <f t="shared" si="3"/>
        <v>0</v>
      </c>
      <c r="J43" s="32"/>
      <c r="K43" s="32"/>
      <c r="L43" s="33">
        <f t="shared" si="9"/>
        <v>0</v>
      </c>
      <c r="M43" s="32"/>
      <c r="N43" s="32"/>
      <c r="O43" s="32"/>
      <c r="P43" s="46"/>
      <c r="Q43" s="33">
        <f t="shared" si="4"/>
        <v>0</v>
      </c>
      <c r="R43" s="34"/>
      <c r="S43" s="34"/>
      <c r="T43" s="34"/>
      <c r="U43" s="34"/>
      <c r="V43" s="34"/>
      <c r="W43" s="32">
        <f t="shared" si="5"/>
        <v>0</v>
      </c>
      <c r="X43" s="32"/>
      <c r="Y43" s="32"/>
      <c r="Z43" s="32"/>
      <c r="AA43" s="32"/>
      <c r="AB43" s="34"/>
      <c r="AC43" s="43"/>
      <c r="AD43" s="35">
        <f t="shared" si="0"/>
        <v>0</v>
      </c>
      <c r="AE43" s="33">
        <f t="shared" si="6"/>
        <v>0</v>
      </c>
      <c r="AF43" s="35"/>
      <c r="AG43" s="35"/>
      <c r="AH43" s="35">
        <f t="shared" si="7"/>
        <v>0</v>
      </c>
      <c r="AI43" s="36">
        <f t="shared" si="1"/>
        <v>0</v>
      </c>
      <c r="AJ43" s="35"/>
      <c r="AK43" s="37" t="e">
        <f t="shared" si="2"/>
        <v>#DIV/0!</v>
      </c>
      <c r="AL43" s="38">
        <v>300</v>
      </c>
      <c r="AM43" s="39">
        <f t="shared" si="8"/>
        <v>300</v>
      </c>
      <c r="AN43" s="34"/>
    </row>
    <row r="44" spans="5:40" ht="19.95" customHeight="1">
      <c r="E44" s="13" t="s">
        <v>120</v>
      </c>
      <c r="F44" s="31" t="s">
        <v>151</v>
      </c>
      <c r="G44" s="32"/>
      <c r="H44" s="32"/>
      <c r="I44" s="33">
        <f t="shared" si="3"/>
        <v>0</v>
      </c>
      <c r="J44" s="32"/>
      <c r="K44" s="32"/>
      <c r="L44" s="33">
        <f t="shared" si="9"/>
        <v>0</v>
      </c>
      <c r="M44" s="32"/>
      <c r="N44" s="32"/>
      <c r="O44" s="32"/>
      <c r="P44" s="46"/>
      <c r="Q44" s="33">
        <f t="shared" si="4"/>
        <v>0</v>
      </c>
      <c r="R44" s="34"/>
      <c r="S44" s="34"/>
      <c r="T44" s="34"/>
      <c r="U44" s="34"/>
      <c r="V44" s="34"/>
      <c r="W44" s="32">
        <f t="shared" si="5"/>
        <v>0</v>
      </c>
      <c r="X44" s="32"/>
      <c r="Y44" s="32"/>
      <c r="Z44" s="32"/>
      <c r="AA44" s="32"/>
      <c r="AB44" s="34"/>
      <c r="AC44" s="43"/>
      <c r="AD44" s="35">
        <f t="shared" si="0"/>
        <v>0</v>
      </c>
      <c r="AE44" s="33">
        <f t="shared" si="6"/>
        <v>0</v>
      </c>
      <c r="AF44" s="35"/>
      <c r="AG44" s="35"/>
      <c r="AH44" s="35">
        <f t="shared" si="7"/>
        <v>0</v>
      </c>
      <c r="AI44" s="36">
        <f t="shared" si="1"/>
        <v>0</v>
      </c>
      <c r="AJ44" s="35"/>
      <c r="AK44" s="37" t="e">
        <f t="shared" si="2"/>
        <v>#DIV/0!</v>
      </c>
      <c r="AL44" s="38">
        <v>300</v>
      </c>
      <c r="AM44" s="39">
        <f t="shared" si="8"/>
        <v>300</v>
      </c>
      <c r="AN44" s="34"/>
    </row>
    <row r="45" spans="5:40" ht="19.95" customHeight="1">
      <c r="F45" s="31" t="s">
        <v>152</v>
      </c>
      <c r="G45" s="32"/>
      <c r="H45" s="32"/>
      <c r="I45" s="33">
        <f t="shared" si="3"/>
        <v>0</v>
      </c>
      <c r="J45" s="32"/>
      <c r="K45" s="32"/>
      <c r="L45" s="33">
        <f t="shared" si="9"/>
        <v>0</v>
      </c>
      <c r="M45" s="32"/>
      <c r="N45" s="32"/>
      <c r="O45" s="32"/>
      <c r="P45" s="46"/>
      <c r="Q45" s="33">
        <f t="shared" si="4"/>
        <v>0</v>
      </c>
      <c r="R45" s="34"/>
      <c r="S45" s="34"/>
      <c r="T45" s="34"/>
      <c r="U45" s="34"/>
      <c r="V45" s="34"/>
      <c r="W45" s="32">
        <f t="shared" si="5"/>
        <v>0</v>
      </c>
      <c r="X45" s="32"/>
      <c r="Y45" s="32"/>
      <c r="Z45" s="32"/>
      <c r="AA45" s="32"/>
      <c r="AB45" s="34"/>
      <c r="AC45" s="43"/>
      <c r="AD45" s="35">
        <f t="shared" si="0"/>
        <v>0</v>
      </c>
      <c r="AE45" s="33">
        <f t="shared" si="6"/>
        <v>0</v>
      </c>
      <c r="AF45" s="35"/>
      <c r="AG45" s="35"/>
      <c r="AH45" s="35">
        <f t="shared" si="7"/>
        <v>0</v>
      </c>
      <c r="AI45" s="36"/>
      <c r="AJ45" s="35"/>
      <c r="AK45" s="37"/>
      <c r="AL45" s="38"/>
      <c r="AM45" s="39"/>
      <c r="AN45" s="34"/>
    </row>
    <row r="46" spans="5:40" ht="19.95" customHeight="1">
      <c r="F46" s="31" t="s">
        <v>153</v>
      </c>
      <c r="G46" s="32"/>
      <c r="H46" s="32"/>
      <c r="I46" s="33">
        <f t="shared" si="3"/>
        <v>0</v>
      </c>
      <c r="J46" s="32"/>
      <c r="K46" s="32"/>
      <c r="L46" s="33">
        <f t="shared" si="9"/>
        <v>0</v>
      </c>
      <c r="M46" s="32"/>
      <c r="N46" s="32"/>
      <c r="O46" s="32"/>
      <c r="P46" s="46"/>
      <c r="Q46" s="33">
        <f t="shared" si="4"/>
        <v>0</v>
      </c>
      <c r="R46" s="34"/>
      <c r="S46" s="34"/>
      <c r="T46" s="34"/>
      <c r="U46" s="34"/>
      <c r="V46" s="34"/>
      <c r="W46" s="32">
        <f t="shared" si="5"/>
        <v>0</v>
      </c>
      <c r="X46" s="32"/>
      <c r="Y46" s="32"/>
      <c r="Z46" s="32"/>
      <c r="AA46" s="32"/>
      <c r="AB46" s="34"/>
      <c r="AC46" s="43"/>
      <c r="AD46" s="35">
        <f t="shared" si="0"/>
        <v>0</v>
      </c>
      <c r="AE46" s="33">
        <f t="shared" si="6"/>
        <v>0</v>
      </c>
      <c r="AF46" s="35"/>
      <c r="AG46" s="35"/>
      <c r="AH46" s="35">
        <f t="shared" si="7"/>
        <v>0</v>
      </c>
      <c r="AI46" s="36">
        <f t="shared" si="1"/>
        <v>0</v>
      </c>
      <c r="AJ46" s="35"/>
      <c r="AK46" s="37" t="e">
        <f t="shared" si="2"/>
        <v>#DIV/0!</v>
      </c>
      <c r="AL46" s="38"/>
      <c r="AM46" s="39">
        <f t="shared" si="8"/>
        <v>0</v>
      </c>
      <c r="AN46" s="34"/>
    </row>
    <row r="47" spans="5:40" ht="19.95" customHeight="1">
      <c r="F47" s="31" t="s">
        <v>154</v>
      </c>
      <c r="G47" s="32"/>
      <c r="H47" s="32"/>
      <c r="I47" s="33"/>
      <c r="J47" s="32"/>
      <c r="K47" s="32"/>
      <c r="L47" s="33"/>
      <c r="M47" s="32"/>
      <c r="N47" s="32"/>
      <c r="O47" s="32"/>
      <c r="P47" s="46"/>
      <c r="Q47" s="33"/>
      <c r="R47" s="34"/>
      <c r="S47" s="34"/>
      <c r="T47" s="34"/>
      <c r="U47" s="34"/>
      <c r="V47" s="34"/>
      <c r="W47" s="32"/>
      <c r="X47" s="32"/>
      <c r="Y47" s="32"/>
      <c r="Z47" s="32"/>
      <c r="AA47" s="32"/>
      <c r="AB47" s="34"/>
      <c r="AC47" s="43"/>
      <c r="AD47" s="35"/>
      <c r="AE47" s="33"/>
      <c r="AF47" s="35"/>
      <c r="AG47" s="35"/>
      <c r="AH47" s="35"/>
      <c r="AI47" s="36"/>
      <c r="AJ47" s="35"/>
      <c r="AK47" s="37"/>
      <c r="AL47" s="38"/>
      <c r="AM47" s="39"/>
      <c r="AN47" s="34"/>
    </row>
    <row r="48" spans="5:40" ht="19.95" customHeight="1">
      <c r="F48" s="31" t="s">
        <v>155</v>
      </c>
      <c r="G48" s="32"/>
      <c r="H48" s="32"/>
      <c r="I48" s="33"/>
      <c r="J48" s="32"/>
      <c r="K48" s="32"/>
      <c r="L48" s="33"/>
      <c r="M48" s="32"/>
      <c r="N48" s="32"/>
      <c r="O48" s="32"/>
      <c r="P48" s="46"/>
      <c r="Q48" s="33"/>
      <c r="R48" s="34"/>
      <c r="S48" s="34"/>
      <c r="T48" s="34"/>
      <c r="U48" s="34"/>
      <c r="V48" s="34"/>
      <c r="W48" s="32"/>
      <c r="X48" s="32"/>
      <c r="Y48" s="32"/>
      <c r="Z48" s="32"/>
      <c r="AA48" s="32"/>
      <c r="AB48" s="34"/>
      <c r="AC48" s="43"/>
      <c r="AD48" s="35"/>
      <c r="AE48" s="33"/>
      <c r="AF48" s="35"/>
      <c r="AG48" s="35"/>
      <c r="AH48" s="35"/>
      <c r="AI48" s="36"/>
      <c r="AJ48" s="35"/>
      <c r="AK48" s="37"/>
      <c r="AL48" s="38"/>
      <c r="AM48" s="39"/>
      <c r="AN48" s="34"/>
    </row>
    <row r="49" spans="6:40" ht="19.95" customHeight="1">
      <c r="F49" s="31" t="s">
        <v>156</v>
      </c>
      <c r="G49" s="32"/>
      <c r="H49" s="32"/>
      <c r="I49" s="33"/>
      <c r="J49" s="32"/>
      <c r="K49" s="32"/>
      <c r="L49" s="33"/>
      <c r="M49" s="32"/>
      <c r="N49" s="32"/>
      <c r="O49" s="32"/>
      <c r="P49" s="46"/>
      <c r="Q49" s="33"/>
      <c r="R49" s="34"/>
      <c r="S49" s="34"/>
      <c r="T49" s="34"/>
      <c r="U49" s="34"/>
      <c r="V49" s="34"/>
      <c r="W49" s="32"/>
      <c r="X49" s="32"/>
      <c r="Y49" s="32"/>
      <c r="Z49" s="32"/>
      <c r="AA49" s="32"/>
      <c r="AB49" s="34"/>
      <c r="AC49" s="43"/>
      <c r="AD49" s="35"/>
      <c r="AE49" s="33"/>
      <c r="AF49" s="35"/>
      <c r="AG49" s="35"/>
      <c r="AH49" s="35"/>
      <c r="AI49" s="36"/>
      <c r="AJ49" s="35"/>
      <c r="AK49" s="37"/>
      <c r="AL49" s="38"/>
      <c r="AM49" s="39"/>
      <c r="AN49" s="34"/>
    </row>
    <row r="50" spans="6:40" ht="19.95" customHeight="1">
      <c r="F50" s="31" t="s">
        <v>164</v>
      </c>
      <c r="G50" s="32"/>
      <c r="H50" s="32"/>
      <c r="I50" s="33"/>
      <c r="J50" s="32"/>
      <c r="K50" s="32"/>
      <c r="L50" s="33"/>
      <c r="M50" s="32"/>
      <c r="N50" s="32"/>
      <c r="O50" s="32"/>
      <c r="P50" s="46"/>
      <c r="Q50" s="33"/>
      <c r="R50" s="34"/>
      <c r="S50" s="34"/>
      <c r="T50" s="34"/>
      <c r="U50" s="34"/>
      <c r="V50" s="34"/>
      <c r="W50" s="32"/>
      <c r="X50" s="32"/>
      <c r="Y50" s="32"/>
      <c r="Z50" s="32"/>
      <c r="AA50" s="32"/>
      <c r="AB50" s="34"/>
      <c r="AC50" s="43"/>
      <c r="AD50" s="35"/>
      <c r="AE50" s="33"/>
      <c r="AF50" s="35"/>
      <c r="AG50" s="35"/>
      <c r="AH50" s="35"/>
      <c r="AI50" s="36"/>
      <c r="AJ50" s="35"/>
      <c r="AK50" s="37"/>
      <c r="AL50" s="38"/>
      <c r="AM50" s="39"/>
      <c r="AN50" s="34"/>
    </row>
    <row r="51" spans="6:40" ht="19.95" customHeight="1">
      <c r="F51" s="31" t="s">
        <v>176</v>
      </c>
      <c r="G51" s="32"/>
      <c r="H51" s="32"/>
      <c r="I51" s="33"/>
      <c r="J51" s="32"/>
      <c r="K51" s="32"/>
      <c r="L51" s="33"/>
      <c r="M51" s="32"/>
      <c r="N51" s="32"/>
      <c r="O51" s="32"/>
      <c r="P51" s="46"/>
      <c r="Q51" s="33"/>
      <c r="R51" s="34"/>
      <c r="S51" s="34"/>
      <c r="T51" s="34"/>
      <c r="U51" s="34"/>
      <c r="V51" s="34"/>
      <c r="W51" s="32"/>
      <c r="X51" s="32"/>
      <c r="Y51" s="32"/>
      <c r="Z51" s="32"/>
      <c r="AA51" s="32"/>
      <c r="AB51" s="34"/>
      <c r="AC51" s="43"/>
      <c r="AD51" s="35"/>
      <c r="AE51" s="33"/>
      <c r="AF51" s="35"/>
      <c r="AG51" s="35"/>
      <c r="AH51" s="35"/>
      <c r="AI51" s="36"/>
      <c r="AJ51" s="35"/>
      <c r="AK51" s="37"/>
      <c r="AL51" s="38"/>
      <c r="AM51" s="39"/>
      <c r="AN51" s="34"/>
    </row>
    <row r="52" spans="6:40" ht="19.95" customHeight="1">
      <c r="F52" s="31" t="s">
        <v>177</v>
      </c>
      <c r="G52" s="32"/>
      <c r="H52" s="32"/>
      <c r="I52" s="33"/>
      <c r="J52" s="32"/>
      <c r="K52" s="32"/>
      <c r="L52" s="33"/>
      <c r="M52" s="32"/>
      <c r="N52" s="32"/>
      <c r="O52" s="32"/>
      <c r="P52" s="46"/>
      <c r="Q52" s="33"/>
      <c r="R52" s="34"/>
      <c r="S52" s="34"/>
      <c r="T52" s="34"/>
      <c r="U52" s="34"/>
      <c r="V52" s="34"/>
      <c r="W52" s="32"/>
      <c r="X52" s="32"/>
      <c r="Y52" s="32"/>
      <c r="Z52" s="32"/>
      <c r="AA52" s="32"/>
      <c r="AB52" s="34"/>
      <c r="AC52" s="43"/>
      <c r="AD52" s="35"/>
      <c r="AE52" s="33"/>
      <c r="AF52" s="35"/>
      <c r="AG52" s="35"/>
      <c r="AH52" s="35"/>
      <c r="AI52" s="36"/>
      <c r="AJ52" s="35"/>
      <c r="AK52" s="37"/>
      <c r="AL52" s="38"/>
      <c r="AM52" s="39"/>
      <c r="AN52" s="34"/>
    </row>
    <row r="53" spans="6:40" ht="19.95" customHeight="1">
      <c r="F53" s="31" t="s">
        <v>178</v>
      </c>
      <c r="G53" s="32"/>
      <c r="H53" s="32"/>
      <c r="I53" s="33"/>
      <c r="J53" s="32"/>
      <c r="K53" s="32"/>
      <c r="L53" s="33"/>
      <c r="M53" s="32"/>
      <c r="N53" s="32"/>
      <c r="O53" s="32"/>
      <c r="P53" s="46"/>
      <c r="Q53" s="33"/>
      <c r="R53" s="34"/>
      <c r="S53" s="34"/>
      <c r="T53" s="34"/>
      <c r="U53" s="34"/>
      <c r="V53" s="34"/>
      <c r="W53" s="32"/>
      <c r="X53" s="32"/>
      <c r="Y53" s="32"/>
      <c r="Z53" s="32"/>
      <c r="AA53" s="32"/>
      <c r="AB53" s="34"/>
      <c r="AC53" s="43"/>
      <c r="AD53" s="35"/>
      <c r="AE53" s="33"/>
      <c r="AF53" s="35"/>
      <c r="AG53" s="35"/>
      <c r="AH53" s="35"/>
      <c r="AI53" s="36"/>
      <c r="AJ53" s="35"/>
      <c r="AK53" s="37"/>
      <c r="AL53" s="38"/>
      <c r="AM53" s="39"/>
      <c r="AN53" s="34"/>
    </row>
    <row r="54" spans="6:40" ht="19.95" customHeight="1">
      <c r="F54" s="31"/>
      <c r="G54" s="32"/>
      <c r="H54" s="32"/>
      <c r="I54" s="33"/>
      <c r="J54" s="32"/>
      <c r="K54" s="32"/>
      <c r="L54" s="33"/>
      <c r="M54" s="32"/>
      <c r="N54" s="32"/>
      <c r="O54" s="32"/>
      <c r="P54" s="46"/>
      <c r="Q54" s="33"/>
      <c r="R54" s="34"/>
      <c r="S54" s="34"/>
      <c r="T54" s="34"/>
      <c r="U54" s="34"/>
      <c r="V54" s="34"/>
      <c r="W54" s="32"/>
      <c r="X54" s="32"/>
      <c r="Y54" s="32"/>
      <c r="Z54" s="32"/>
      <c r="AA54" s="32"/>
      <c r="AB54" s="34"/>
      <c r="AC54" s="43"/>
      <c r="AD54" s="35"/>
      <c r="AE54" s="33"/>
      <c r="AF54" s="35"/>
      <c r="AG54" s="35"/>
      <c r="AH54" s="35"/>
      <c r="AI54" s="36"/>
      <c r="AJ54" s="35"/>
      <c r="AK54" s="37"/>
      <c r="AL54" s="38"/>
      <c r="AM54" s="39"/>
      <c r="AN54" s="34"/>
    </row>
    <row r="55" spans="6:40" ht="19.95" customHeight="1">
      <c r="F55" s="31"/>
      <c r="G55" s="32"/>
      <c r="H55" s="32"/>
      <c r="I55" s="33"/>
      <c r="J55" s="32"/>
      <c r="K55" s="32"/>
      <c r="L55" s="33"/>
      <c r="M55" s="32"/>
      <c r="N55" s="32"/>
      <c r="O55" s="32"/>
      <c r="P55" s="46"/>
      <c r="Q55" s="33"/>
      <c r="R55" s="34"/>
      <c r="S55" s="34"/>
      <c r="T55" s="34"/>
      <c r="U55" s="34"/>
      <c r="V55" s="34"/>
      <c r="W55" s="32"/>
      <c r="X55" s="32"/>
      <c r="Y55" s="32"/>
      <c r="Z55" s="32"/>
      <c r="AA55" s="32"/>
      <c r="AB55" s="34"/>
      <c r="AC55" s="43"/>
      <c r="AD55" s="35"/>
      <c r="AE55" s="33"/>
      <c r="AF55" s="35"/>
      <c r="AG55" s="35"/>
      <c r="AH55" s="35"/>
      <c r="AI55" s="36"/>
      <c r="AJ55" s="35"/>
      <c r="AK55" s="37"/>
      <c r="AL55" s="38"/>
      <c r="AM55" s="39"/>
      <c r="AN55" s="34"/>
    </row>
    <row r="56" spans="6:40" ht="19.95" customHeight="1">
      <c r="F56" s="31"/>
      <c r="G56" s="32"/>
      <c r="H56" s="32"/>
      <c r="I56" s="33"/>
      <c r="J56" s="32"/>
      <c r="K56" s="32"/>
      <c r="L56" s="33"/>
      <c r="M56" s="32"/>
      <c r="N56" s="32"/>
      <c r="O56" s="32"/>
      <c r="P56" s="46"/>
      <c r="Q56" s="33"/>
      <c r="R56" s="34"/>
      <c r="S56" s="34"/>
      <c r="T56" s="34"/>
      <c r="U56" s="34"/>
      <c r="V56" s="34"/>
      <c r="W56" s="32"/>
      <c r="X56" s="32"/>
      <c r="Y56" s="32"/>
      <c r="Z56" s="32"/>
      <c r="AA56" s="32"/>
      <c r="AB56" s="34"/>
      <c r="AC56" s="43"/>
      <c r="AD56" s="35"/>
      <c r="AE56" s="33"/>
      <c r="AF56" s="35"/>
      <c r="AG56" s="35"/>
      <c r="AH56" s="35"/>
      <c r="AI56" s="36"/>
      <c r="AJ56" s="35"/>
      <c r="AK56" s="37"/>
      <c r="AL56" s="38"/>
      <c r="AM56" s="39"/>
      <c r="AN56" s="34"/>
    </row>
    <row r="57" spans="6:40" ht="19.95" customHeight="1">
      <c r="F57" s="31" t="s">
        <v>111</v>
      </c>
      <c r="G57" s="32"/>
      <c r="H57" s="32"/>
      <c r="I57" s="33"/>
      <c r="J57" s="32"/>
      <c r="K57" s="32"/>
      <c r="L57" s="33"/>
      <c r="M57" s="32"/>
      <c r="N57" s="32"/>
      <c r="O57" s="32"/>
      <c r="P57" s="46"/>
      <c r="Q57" s="33"/>
      <c r="R57" s="34"/>
      <c r="S57" s="34"/>
      <c r="T57" s="34"/>
      <c r="U57" s="34"/>
      <c r="V57" s="34"/>
      <c r="W57" s="32"/>
      <c r="X57" s="32"/>
      <c r="Y57" s="32"/>
      <c r="Z57" s="32"/>
      <c r="AA57" s="32"/>
      <c r="AB57" s="34"/>
      <c r="AC57" s="43"/>
      <c r="AD57" s="35"/>
      <c r="AE57" s="33"/>
      <c r="AF57" s="35"/>
      <c r="AG57" s="35"/>
      <c r="AH57" s="35"/>
      <c r="AI57" s="36"/>
      <c r="AJ57" s="35"/>
      <c r="AK57" s="37"/>
      <c r="AL57" s="38"/>
      <c r="AM57" s="39"/>
      <c r="AN57" s="34"/>
    </row>
    <row r="58" spans="6:40" ht="19.95" customHeight="1">
      <c r="F58" s="31" t="s">
        <v>142</v>
      </c>
      <c r="G58" s="32"/>
      <c r="H58" s="32"/>
      <c r="I58" s="33"/>
      <c r="J58" s="32"/>
      <c r="K58" s="32"/>
      <c r="L58" s="33"/>
      <c r="M58" s="32"/>
      <c r="N58" s="32"/>
      <c r="O58" s="32"/>
      <c r="P58" s="46"/>
      <c r="Q58" s="33"/>
      <c r="R58" s="34"/>
      <c r="S58" s="34"/>
      <c r="T58" s="34"/>
      <c r="U58" s="34"/>
      <c r="V58" s="34"/>
      <c r="W58" s="32"/>
      <c r="X58" s="32"/>
      <c r="Y58" s="32"/>
      <c r="Z58" s="32"/>
      <c r="AA58" s="32"/>
      <c r="AB58" s="34"/>
      <c r="AC58" s="43"/>
      <c r="AD58" s="35"/>
      <c r="AE58" s="33"/>
      <c r="AF58" s="35"/>
      <c r="AG58" s="35"/>
      <c r="AH58" s="35"/>
      <c r="AI58" s="36"/>
      <c r="AJ58" s="35"/>
      <c r="AK58" s="37"/>
      <c r="AL58" s="38"/>
      <c r="AM58" s="39"/>
      <c r="AN58" s="34"/>
    </row>
    <row r="59" spans="6:40" ht="19.95" customHeight="1">
      <c r="F59" s="31"/>
      <c r="G59" s="32"/>
      <c r="H59" s="32"/>
      <c r="I59" s="33"/>
      <c r="J59" s="32"/>
      <c r="K59" s="32"/>
      <c r="L59" s="33"/>
      <c r="M59" s="32"/>
      <c r="N59" s="32"/>
      <c r="O59" s="32"/>
      <c r="P59" s="46"/>
      <c r="Q59" s="33"/>
      <c r="R59" s="34"/>
      <c r="S59" s="34"/>
      <c r="T59" s="34"/>
      <c r="U59" s="34"/>
      <c r="V59" s="34"/>
      <c r="W59" s="32"/>
      <c r="X59" s="32"/>
      <c r="Y59" s="32"/>
      <c r="Z59" s="32"/>
      <c r="AA59" s="32"/>
      <c r="AB59" s="34"/>
      <c r="AC59" s="43"/>
      <c r="AD59" s="35"/>
      <c r="AE59" s="33"/>
      <c r="AF59" s="35"/>
      <c r="AG59" s="35"/>
      <c r="AH59" s="35"/>
      <c r="AI59" s="36"/>
      <c r="AJ59" s="35"/>
      <c r="AK59" s="37"/>
      <c r="AL59" s="38"/>
      <c r="AM59" s="39"/>
      <c r="AN59" s="34"/>
    </row>
    <row r="60" spans="6:40" ht="19.95" customHeight="1">
      <c r="F60" s="31" t="s">
        <v>96</v>
      </c>
      <c r="G60" s="32"/>
      <c r="H60" s="32"/>
      <c r="I60" s="33"/>
      <c r="J60" s="32"/>
      <c r="K60" s="32"/>
      <c r="L60" s="33"/>
      <c r="M60" s="32"/>
      <c r="N60" s="32"/>
      <c r="O60" s="32"/>
      <c r="P60" s="46"/>
      <c r="Q60" s="33"/>
      <c r="R60" s="34"/>
      <c r="S60" s="34"/>
      <c r="T60" s="34"/>
      <c r="U60" s="34"/>
      <c r="V60" s="34"/>
      <c r="W60" s="32"/>
      <c r="X60" s="32"/>
      <c r="Y60" s="32"/>
      <c r="Z60" s="32"/>
      <c r="AA60" s="32"/>
      <c r="AB60" s="34"/>
      <c r="AC60" s="43"/>
      <c r="AD60" s="35"/>
      <c r="AE60" s="33"/>
      <c r="AF60" s="35"/>
      <c r="AG60" s="35"/>
      <c r="AH60" s="35"/>
      <c r="AI60" s="36"/>
      <c r="AJ60" s="35"/>
      <c r="AK60" s="37"/>
      <c r="AL60" s="38"/>
      <c r="AM60" s="39"/>
      <c r="AN60" s="34"/>
    </row>
    <row r="61" spans="6:40" ht="19.95" customHeight="1">
      <c r="F61" s="74" t="s">
        <v>82</v>
      </c>
      <c r="G61" s="32"/>
      <c r="H61" s="32"/>
      <c r="I61" s="33"/>
      <c r="J61" s="32"/>
      <c r="K61" s="32"/>
      <c r="L61" s="33"/>
      <c r="M61" s="32"/>
      <c r="N61" s="32"/>
      <c r="O61" s="32"/>
      <c r="P61" s="46"/>
      <c r="Q61" s="33"/>
      <c r="R61" s="34"/>
      <c r="S61" s="34"/>
      <c r="T61" s="34"/>
      <c r="U61" s="34"/>
      <c r="V61" s="34"/>
      <c r="W61" s="32"/>
      <c r="X61" s="32"/>
      <c r="Y61" s="32"/>
      <c r="Z61" s="32"/>
      <c r="AA61" s="32"/>
      <c r="AB61" s="34"/>
      <c r="AC61" s="43"/>
      <c r="AD61" s="35"/>
      <c r="AE61" s="33"/>
      <c r="AF61" s="35"/>
      <c r="AG61" s="35"/>
      <c r="AH61" s="35"/>
      <c r="AI61" s="36"/>
      <c r="AJ61" s="35"/>
      <c r="AK61" s="37"/>
      <c r="AL61" s="38"/>
      <c r="AM61" s="39"/>
      <c r="AN61" s="34"/>
    </row>
    <row r="62" spans="6:40" ht="19.95" customHeight="1">
      <c r="F62" s="75" t="s">
        <v>162</v>
      </c>
      <c r="G62" s="32"/>
      <c r="H62" s="32"/>
      <c r="I62" s="33"/>
      <c r="J62" s="32"/>
      <c r="K62" s="32"/>
      <c r="L62" s="33"/>
      <c r="M62" s="32"/>
      <c r="N62" s="32"/>
      <c r="O62" s="32"/>
      <c r="P62" s="46"/>
      <c r="Q62" s="33"/>
      <c r="R62" s="34"/>
      <c r="S62" s="34"/>
      <c r="T62" s="34"/>
      <c r="U62" s="34"/>
      <c r="V62" s="34"/>
      <c r="W62" s="32"/>
      <c r="X62" s="32"/>
      <c r="Y62" s="32"/>
      <c r="Z62" s="32"/>
      <c r="AA62" s="32"/>
      <c r="AB62" s="34"/>
      <c r="AC62" s="43"/>
      <c r="AD62" s="35"/>
      <c r="AE62" s="33"/>
      <c r="AF62" s="35"/>
      <c r="AG62" s="35"/>
      <c r="AH62" s="35"/>
      <c r="AI62" s="36"/>
      <c r="AJ62" s="35"/>
      <c r="AK62" s="37"/>
      <c r="AL62" s="38"/>
      <c r="AM62" s="39"/>
      <c r="AN62" s="34"/>
    </row>
    <row r="63" spans="6:40" ht="19.95" customHeight="1">
      <c r="F63" s="74" t="s">
        <v>163</v>
      </c>
      <c r="G63" s="32"/>
      <c r="H63" s="32"/>
      <c r="I63" s="33"/>
      <c r="J63" s="32"/>
      <c r="K63" s="32"/>
      <c r="L63" s="33"/>
      <c r="M63" s="32"/>
      <c r="N63" s="32"/>
      <c r="O63" s="32"/>
      <c r="P63" s="46"/>
      <c r="Q63" s="33"/>
      <c r="R63" s="34"/>
      <c r="S63" s="34"/>
      <c r="T63" s="34"/>
      <c r="U63" s="34"/>
      <c r="V63" s="34"/>
      <c r="W63" s="32"/>
      <c r="X63" s="32"/>
      <c r="Y63" s="32"/>
      <c r="Z63" s="32"/>
      <c r="AA63" s="32"/>
      <c r="AB63" s="34"/>
      <c r="AC63" s="43"/>
      <c r="AD63" s="35"/>
      <c r="AE63" s="33"/>
      <c r="AF63" s="35"/>
      <c r="AG63" s="35"/>
      <c r="AH63" s="35"/>
      <c r="AI63" s="36"/>
      <c r="AJ63" s="35"/>
      <c r="AK63" s="37"/>
      <c r="AL63" s="38"/>
      <c r="AM63" s="39"/>
      <c r="AN63" s="34"/>
    </row>
    <row r="64" spans="6:40" ht="19.95" customHeight="1">
      <c r="F64" s="31"/>
      <c r="G64" s="32"/>
      <c r="H64" s="32"/>
      <c r="I64" s="33"/>
      <c r="J64" s="32"/>
      <c r="K64" s="32"/>
      <c r="L64" s="33"/>
      <c r="M64" s="32"/>
      <c r="N64" s="32"/>
      <c r="O64" s="32"/>
      <c r="P64" s="46"/>
      <c r="Q64" s="33"/>
      <c r="R64" s="34"/>
      <c r="S64" s="34"/>
      <c r="T64" s="34"/>
      <c r="U64" s="34"/>
      <c r="V64" s="34"/>
      <c r="W64" s="32"/>
      <c r="X64" s="32"/>
      <c r="Y64" s="32"/>
      <c r="Z64" s="32"/>
      <c r="AA64" s="32"/>
      <c r="AB64" s="34"/>
      <c r="AC64" s="43"/>
      <c r="AD64" s="35"/>
      <c r="AE64" s="33"/>
      <c r="AF64" s="35"/>
      <c r="AG64" s="35"/>
      <c r="AH64" s="35"/>
      <c r="AI64" s="36"/>
      <c r="AJ64" s="35"/>
      <c r="AK64" s="37"/>
      <c r="AL64" s="38"/>
      <c r="AM64" s="39"/>
      <c r="AN64" s="34"/>
    </row>
    <row r="65" spans="6:40" s="66" customFormat="1" ht="19.95" customHeight="1">
      <c r="F65" s="78" t="s">
        <v>93</v>
      </c>
      <c r="G65" s="49"/>
      <c r="H65" s="49"/>
      <c r="I65" s="16"/>
      <c r="J65" s="49"/>
      <c r="K65" s="49"/>
      <c r="L65" s="16"/>
      <c r="M65" s="49"/>
      <c r="N65" s="49"/>
      <c r="O65" s="49"/>
      <c r="P65" s="50"/>
      <c r="Q65" s="16"/>
      <c r="R65" s="51"/>
      <c r="S65" s="51"/>
      <c r="T65" s="51"/>
      <c r="U65" s="51"/>
      <c r="V65" s="51"/>
      <c r="W65" s="49"/>
      <c r="X65" s="49"/>
      <c r="Y65" s="49"/>
      <c r="Z65" s="49"/>
      <c r="AA65" s="49"/>
      <c r="AB65" s="51"/>
      <c r="AC65" s="52"/>
      <c r="AD65" s="19"/>
      <c r="AE65" s="16"/>
      <c r="AF65" s="19"/>
      <c r="AG65" s="19"/>
      <c r="AH65" s="19"/>
      <c r="AI65" s="19"/>
      <c r="AJ65" s="19"/>
      <c r="AK65" s="53"/>
      <c r="AL65" s="54"/>
      <c r="AM65" s="55"/>
      <c r="AN65" s="51"/>
    </row>
    <row r="66" spans="6:40" s="66" customFormat="1" ht="19.95" customHeight="1">
      <c r="F66" s="48" t="s">
        <v>50</v>
      </c>
      <c r="G66" s="49"/>
      <c r="H66" s="49"/>
      <c r="I66" s="16"/>
      <c r="J66" s="49"/>
      <c r="K66" s="49"/>
      <c r="L66" s="16"/>
      <c r="M66" s="49"/>
      <c r="N66" s="49"/>
      <c r="O66" s="49"/>
      <c r="P66" s="50"/>
      <c r="Q66" s="16"/>
      <c r="R66" s="51"/>
      <c r="S66" s="51"/>
      <c r="T66" s="51"/>
      <c r="U66" s="51"/>
      <c r="V66" s="51"/>
      <c r="W66" s="49"/>
      <c r="X66" s="49"/>
      <c r="Y66" s="49"/>
      <c r="Z66" s="49"/>
      <c r="AA66" s="49"/>
      <c r="AB66" s="51"/>
      <c r="AC66" s="52"/>
      <c r="AD66" s="19"/>
      <c r="AE66" s="16"/>
      <c r="AF66" s="19"/>
      <c r="AG66" s="19"/>
      <c r="AH66" s="19"/>
      <c r="AI66" s="19"/>
      <c r="AJ66" s="19"/>
      <c r="AK66" s="53"/>
      <c r="AL66" s="54"/>
      <c r="AM66" s="55"/>
      <c r="AN66" s="51"/>
    </row>
    <row r="67" spans="6:40" s="66" customFormat="1" ht="19.95" customHeight="1">
      <c r="F67" s="48" t="s">
        <v>80</v>
      </c>
      <c r="G67" s="49"/>
      <c r="H67" s="49"/>
      <c r="I67" s="16">
        <f t="shared" si="3"/>
        <v>0</v>
      </c>
      <c r="J67" s="49"/>
      <c r="K67" s="49"/>
      <c r="L67" s="16"/>
      <c r="M67" s="49"/>
      <c r="N67" s="79"/>
      <c r="O67" s="16"/>
      <c r="P67" s="50"/>
      <c r="Q67" s="16">
        <f t="shared" si="4"/>
        <v>0</v>
      </c>
      <c r="R67" s="51"/>
      <c r="S67" s="51"/>
      <c r="T67" s="49"/>
      <c r="U67" s="49"/>
      <c r="V67" s="49"/>
      <c r="W67" s="49">
        <f t="shared" si="5"/>
        <v>0</v>
      </c>
      <c r="X67" s="49"/>
      <c r="Y67" s="49"/>
      <c r="Z67" s="49"/>
      <c r="AA67" s="49"/>
      <c r="AB67" s="51"/>
      <c r="AC67" s="52"/>
      <c r="AD67" s="19">
        <f t="shared" si="0"/>
        <v>0</v>
      </c>
      <c r="AE67" s="16">
        <f t="shared" si="6"/>
        <v>0</v>
      </c>
      <c r="AF67" s="19"/>
      <c r="AG67" s="19"/>
      <c r="AH67" s="19">
        <f t="shared" si="7"/>
        <v>0</v>
      </c>
      <c r="AI67" s="19">
        <f t="shared" si="1"/>
        <v>0</v>
      </c>
      <c r="AJ67" s="19"/>
      <c r="AK67" s="53" t="e">
        <f t="shared" si="2"/>
        <v>#DIV/0!</v>
      </c>
      <c r="AL67" s="54"/>
      <c r="AM67" s="55"/>
      <c r="AN67" s="51"/>
    </row>
    <row r="68" spans="6:40" s="66" customFormat="1" ht="19.95" customHeight="1">
      <c r="F68" s="48" t="s">
        <v>81</v>
      </c>
      <c r="G68" s="49"/>
      <c r="H68" s="49"/>
      <c r="I68" s="16">
        <f t="shared" si="3"/>
        <v>0</v>
      </c>
      <c r="J68" s="49"/>
      <c r="K68" s="49"/>
      <c r="L68" s="16"/>
      <c r="M68" s="49"/>
      <c r="N68" s="49"/>
      <c r="O68" s="49"/>
      <c r="P68" s="50"/>
      <c r="Q68" s="16">
        <f t="shared" si="4"/>
        <v>0</v>
      </c>
      <c r="R68" s="51"/>
      <c r="S68" s="51"/>
      <c r="T68" s="49"/>
      <c r="U68" s="49"/>
      <c r="V68" s="49"/>
      <c r="W68" s="49">
        <f t="shared" si="5"/>
        <v>0</v>
      </c>
      <c r="X68" s="49"/>
      <c r="Y68" s="49"/>
      <c r="Z68" s="49"/>
      <c r="AA68" s="49"/>
      <c r="AB68" s="51"/>
      <c r="AC68" s="52"/>
      <c r="AD68" s="19">
        <f t="shared" si="0"/>
        <v>0</v>
      </c>
      <c r="AE68" s="16">
        <f t="shared" si="6"/>
        <v>0</v>
      </c>
      <c r="AF68" s="19"/>
      <c r="AG68" s="19"/>
      <c r="AH68" s="19">
        <f t="shared" si="7"/>
        <v>0</v>
      </c>
      <c r="AI68" s="19">
        <f t="shared" si="1"/>
        <v>0</v>
      </c>
      <c r="AJ68" s="19"/>
      <c r="AK68" s="53" t="e">
        <f t="shared" si="2"/>
        <v>#DIV/0!</v>
      </c>
      <c r="AL68" s="54"/>
      <c r="AM68" s="55"/>
      <c r="AN68" s="51"/>
    </row>
    <row r="69" spans="6:40" s="66" customFormat="1" ht="19.95" customHeight="1">
      <c r="F69" s="48" t="s">
        <v>23</v>
      </c>
      <c r="G69" s="49"/>
      <c r="H69" s="49"/>
      <c r="I69" s="16">
        <f t="shared" si="3"/>
        <v>0</v>
      </c>
      <c r="J69" s="49"/>
      <c r="K69" s="49"/>
      <c r="L69" s="16"/>
      <c r="M69" s="49"/>
      <c r="N69" s="49"/>
      <c r="O69" s="49"/>
      <c r="P69" s="50"/>
      <c r="Q69" s="16">
        <f t="shared" si="4"/>
        <v>0</v>
      </c>
      <c r="R69" s="51"/>
      <c r="S69" s="51"/>
      <c r="T69" s="49"/>
      <c r="U69" s="49"/>
      <c r="V69" s="49"/>
      <c r="W69" s="49">
        <f t="shared" si="5"/>
        <v>0</v>
      </c>
      <c r="X69" s="49"/>
      <c r="Y69" s="49"/>
      <c r="Z69" s="49"/>
      <c r="AA69" s="49"/>
      <c r="AB69" s="51"/>
      <c r="AC69" s="52"/>
      <c r="AD69" s="19">
        <f t="shared" si="0"/>
        <v>0</v>
      </c>
      <c r="AE69" s="16">
        <f t="shared" si="6"/>
        <v>0</v>
      </c>
      <c r="AF69" s="19"/>
      <c r="AG69" s="19"/>
      <c r="AH69" s="19">
        <f t="shared" si="7"/>
        <v>0</v>
      </c>
      <c r="AI69" s="19">
        <f t="shared" si="1"/>
        <v>0</v>
      </c>
      <c r="AJ69" s="19"/>
      <c r="AK69" s="53" t="e">
        <f t="shared" si="2"/>
        <v>#DIV/0!</v>
      </c>
      <c r="AL69" s="54"/>
      <c r="AM69" s="55"/>
      <c r="AN69" s="51"/>
    </row>
    <row r="70" spans="6:40" s="66" customFormat="1" ht="19.95" customHeight="1">
      <c r="F70" s="48" t="s">
        <v>158</v>
      </c>
      <c r="G70" s="49"/>
      <c r="H70" s="49"/>
      <c r="I70" s="16">
        <f t="shared" si="3"/>
        <v>0</v>
      </c>
      <c r="J70" s="49"/>
      <c r="K70" s="49"/>
      <c r="L70" s="16"/>
      <c r="M70" s="49"/>
      <c r="N70" s="49"/>
      <c r="O70" s="49"/>
      <c r="P70" s="50"/>
      <c r="Q70" s="16">
        <f t="shared" si="4"/>
        <v>0</v>
      </c>
      <c r="R70" s="51"/>
      <c r="S70" s="51"/>
      <c r="T70" s="49"/>
      <c r="U70" s="49"/>
      <c r="V70" s="49"/>
      <c r="W70" s="49">
        <f t="shared" si="5"/>
        <v>0</v>
      </c>
      <c r="X70" s="49"/>
      <c r="Y70" s="49"/>
      <c r="Z70" s="49"/>
      <c r="AA70" s="49"/>
      <c r="AB70" s="51"/>
      <c r="AC70" s="52"/>
      <c r="AD70" s="19">
        <f t="shared" si="0"/>
        <v>0</v>
      </c>
      <c r="AE70" s="16">
        <f t="shared" si="6"/>
        <v>0</v>
      </c>
      <c r="AF70" s="19"/>
      <c r="AG70" s="19"/>
      <c r="AH70" s="19">
        <f t="shared" si="7"/>
        <v>0</v>
      </c>
      <c r="AI70" s="19">
        <f t="shared" si="1"/>
        <v>0</v>
      </c>
      <c r="AJ70" s="19"/>
      <c r="AK70" s="53" t="e">
        <f t="shared" si="2"/>
        <v>#DIV/0!</v>
      </c>
      <c r="AL70" s="54"/>
      <c r="AM70" s="55"/>
      <c r="AN70" s="51"/>
    </row>
    <row r="71" spans="6:40" s="66" customFormat="1" ht="19.95" customHeight="1">
      <c r="F71" s="48" t="s">
        <v>71</v>
      </c>
      <c r="G71" s="49"/>
      <c r="H71" s="49"/>
      <c r="I71" s="16"/>
      <c r="J71" s="49"/>
      <c r="K71" s="49"/>
      <c r="L71" s="16"/>
      <c r="M71" s="49"/>
      <c r="N71" s="49"/>
      <c r="O71" s="49"/>
      <c r="P71" s="50"/>
      <c r="Q71" s="16"/>
      <c r="R71" s="51"/>
      <c r="S71" s="51"/>
      <c r="T71" s="49"/>
      <c r="U71" s="49"/>
      <c r="V71" s="49"/>
      <c r="W71" s="49"/>
      <c r="X71" s="49"/>
      <c r="Y71" s="49"/>
      <c r="Z71" s="49"/>
      <c r="AA71" s="49"/>
      <c r="AB71" s="51"/>
      <c r="AC71" s="52"/>
      <c r="AD71" s="19"/>
      <c r="AE71" s="16"/>
      <c r="AF71" s="19"/>
      <c r="AG71" s="19"/>
      <c r="AH71" s="19"/>
      <c r="AI71" s="19"/>
      <c r="AJ71" s="19"/>
      <c r="AK71" s="53"/>
      <c r="AL71" s="54"/>
      <c r="AM71" s="55"/>
      <c r="AN71" s="51"/>
    </row>
    <row r="72" spans="6:40" s="66" customFormat="1" ht="19.95" customHeight="1">
      <c r="F72" s="48" t="s">
        <v>79</v>
      </c>
      <c r="G72" s="49"/>
      <c r="H72" s="49"/>
      <c r="I72" s="16"/>
      <c r="J72" s="49"/>
      <c r="K72" s="49"/>
      <c r="L72" s="16"/>
      <c r="M72" s="49"/>
      <c r="N72" s="49"/>
      <c r="O72" s="49"/>
      <c r="P72" s="50"/>
      <c r="Q72" s="16"/>
      <c r="R72" s="51"/>
      <c r="S72" s="51"/>
      <c r="T72" s="49"/>
      <c r="U72" s="49"/>
      <c r="V72" s="49"/>
      <c r="W72" s="49"/>
      <c r="X72" s="49"/>
      <c r="Y72" s="49"/>
      <c r="Z72" s="49"/>
      <c r="AA72" s="49"/>
      <c r="AB72" s="51"/>
      <c r="AC72" s="52"/>
      <c r="AD72" s="19"/>
      <c r="AE72" s="16"/>
      <c r="AF72" s="19"/>
      <c r="AG72" s="19"/>
      <c r="AH72" s="19"/>
      <c r="AI72" s="19"/>
      <c r="AJ72" s="19"/>
      <c r="AK72" s="53"/>
      <c r="AL72" s="54"/>
      <c r="AM72" s="55"/>
      <c r="AN72" s="51"/>
    </row>
    <row r="73" spans="6:40" s="66" customFormat="1" ht="19.95" customHeight="1">
      <c r="F73" s="48" t="s">
        <v>157</v>
      </c>
      <c r="G73" s="49">
        <v>0</v>
      </c>
      <c r="H73" s="49"/>
      <c r="I73" s="16">
        <f t="shared" si="3"/>
        <v>0</v>
      </c>
      <c r="J73" s="49"/>
      <c r="K73" s="49"/>
      <c r="L73" s="16"/>
      <c r="M73" s="49"/>
      <c r="N73" s="49"/>
      <c r="O73" s="49"/>
      <c r="P73" s="50"/>
      <c r="Q73" s="16">
        <f t="shared" si="4"/>
        <v>0</v>
      </c>
      <c r="R73" s="51"/>
      <c r="S73" s="51"/>
      <c r="T73" s="49"/>
      <c r="U73" s="49"/>
      <c r="V73" s="49"/>
      <c r="W73" s="49">
        <f t="shared" si="5"/>
        <v>0</v>
      </c>
      <c r="X73" s="49"/>
      <c r="Y73" s="49"/>
      <c r="Z73" s="49"/>
      <c r="AA73" s="49"/>
      <c r="AB73" s="51"/>
      <c r="AC73" s="52"/>
      <c r="AD73" s="19">
        <f t="shared" si="0"/>
        <v>0</v>
      </c>
      <c r="AE73" s="16">
        <f t="shared" si="6"/>
        <v>0</v>
      </c>
      <c r="AF73" s="19"/>
      <c r="AG73" s="19"/>
      <c r="AH73" s="19">
        <f t="shared" si="7"/>
        <v>0</v>
      </c>
      <c r="AI73" s="19">
        <f t="shared" si="1"/>
        <v>0</v>
      </c>
      <c r="AJ73" s="19"/>
      <c r="AK73" s="53" t="e">
        <f t="shared" si="2"/>
        <v>#DIV/0!</v>
      </c>
      <c r="AL73" s="54">
        <v>300</v>
      </c>
      <c r="AM73" s="55">
        <f t="shared" si="8"/>
        <v>300</v>
      </c>
      <c r="AN73" s="51"/>
    </row>
    <row r="74" spans="6:40" s="321" customFormat="1" ht="19.95" customHeight="1">
      <c r="F74" s="74" t="s">
        <v>95</v>
      </c>
      <c r="G74" s="313"/>
      <c r="H74" s="313"/>
      <c r="I74" s="18">
        <f t="shared" si="3"/>
        <v>0</v>
      </c>
      <c r="J74" s="313"/>
      <c r="K74" s="313"/>
      <c r="L74" s="18"/>
      <c r="M74" s="313"/>
      <c r="N74" s="313"/>
      <c r="O74" s="313"/>
      <c r="P74" s="314"/>
      <c r="Q74" s="18">
        <f t="shared" si="4"/>
        <v>0</v>
      </c>
      <c r="R74" s="315"/>
      <c r="S74" s="315"/>
      <c r="T74" s="313"/>
      <c r="U74" s="313"/>
      <c r="V74" s="313"/>
      <c r="W74" s="313">
        <f t="shared" si="5"/>
        <v>0</v>
      </c>
      <c r="X74" s="313"/>
      <c r="Y74" s="313"/>
      <c r="Z74" s="313"/>
      <c r="AA74" s="313"/>
      <c r="AB74" s="315"/>
      <c r="AC74" s="316"/>
      <c r="AD74" s="317">
        <f t="shared" si="0"/>
        <v>0</v>
      </c>
      <c r="AE74" s="18">
        <f t="shared" si="6"/>
        <v>0</v>
      </c>
      <c r="AF74" s="317"/>
      <c r="AG74" s="317"/>
      <c r="AH74" s="317">
        <f t="shared" si="7"/>
        <v>0</v>
      </c>
      <c r="AI74" s="317">
        <f t="shared" si="1"/>
        <v>0</v>
      </c>
      <c r="AJ74" s="317"/>
      <c r="AK74" s="318" t="e">
        <f t="shared" si="2"/>
        <v>#DIV/0!</v>
      </c>
      <c r="AL74" s="319">
        <v>1000</v>
      </c>
      <c r="AM74" s="320">
        <f t="shared" si="8"/>
        <v>1000</v>
      </c>
      <c r="AN74" s="315"/>
    </row>
    <row r="75" spans="6:40" s="321" customFormat="1" ht="19.95" customHeight="1">
      <c r="F75" s="74" t="s">
        <v>94</v>
      </c>
      <c r="G75" s="313"/>
      <c r="H75" s="313"/>
      <c r="I75" s="18">
        <f t="shared" si="3"/>
        <v>0</v>
      </c>
      <c r="J75" s="313"/>
      <c r="K75" s="18"/>
      <c r="L75" s="18"/>
      <c r="M75" s="313"/>
      <c r="N75" s="313"/>
      <c r="O75" s="313"/>
      <c r="P75" s="314"/>
      <c r="Q75" s="18">
        <f t="shared" si="4"/>
        <v>0</v>
      </c>
      <c r="R75" s="315"/>
      <c r="S75" s="315"/>
      <c r="T75" s="313"/>
      <c r="U75" s="313"/>
      <c r="V75" s="313"/>
      <c r="W75" s="313">
        <f t="shared" si="5"/>
        <v>0</v>
      </c>
      <c r="X75" s="313"/>
      <c r="Y75" s="313"/>
      <c r="Z75" s="313"/>
      <c r="AA75" s="313"/>
      <c r="AB75" s="315"/>
      <c r="AC75" s="316"/>
      <c r="AD75" s="317">
        <f t="shared" si="0"/>
        <v>0</v>
      </c>
      <c r="AE75" s="18">
        <f t="shared" si="6"/>
        <v>0</v>
      </c>
      <c r="AF75" s="317"/>
      <c r="AG75" s="317"/>
      <c r="AH75" s="317">
        <f t="shared" si="7"/>
        <v>0</v>
      </c>
      <c r="AI75" s="317">
        <f t="shared" si="1"/>
        <v>0</v>
      </c>
      <c r="AJ75" s="317"/>
      <c r="AK75" s="318" t="e">
        <f t="shared" si="2"/>
        <v>#DIV/0!</v>
      </c>
      <c r="AL75" s="319">
        <v>300</v>
      </c>
      <c r="AM75" s="320">
        <f t="shared" si="8"/>
        <v>300</v>
      </c>
      <c r="AN75" s="315"/>
    </row>
    <row r="76" spans="6:40" s="321" customFormat="1" ht="19.95" customHeight="1">
      <c r="F76" s="132" t="s">
        <v>83</v>
      </c>
      <c r="G76" s="313"/>
      <c r="H76" s="313"/>
      <c r="I76" s="18"/>
      <c r="J76" s="313"/>
      <c r="K76" s="18"/>
      <c r="L76" s="18"/>
      <c r="M76" s="313"/>
      <c r="N76" s="313"/>
      <c r="O76" s="313"/>
      <c r="P76" s="314"/>
      <c r="Q76" s="18"/>
      <c r="R76" s="315"/>
      <c r="S76" s="315"/>
      <c r="T76" s="313"/>
      <c r="U76" s="313"/>
      <c r="V76" s="313"/>
      <c r="W76" s="313"/>
      <c r="X76" s="313"/>
      <c r="Y76" s="313"/>
      <c r="Z76" s="313"/>
      <c r="AA76" s="313"/>
      <c r="AB76" s="315"/>
      <c r="AC76" s="316"/>
      <c r="AD76" s="317"/>
      <c r="AE76" s="18"/>
      <c r="AF76" s="317"/>
      <c r="AG76" s="317"/>
      <c r="AH76" s="317"/>
      <c r="AI76" s="317"/>
      <c r="AJ76" s="317"/>
      <c r="AK76" s="318"/>
      <c r="AL76" s="319"/>
      <c r="AM76" s="320"/>
      <c r="AN76" s="315"/>
    </row>
    <row r="77" spans="6:40" s="321" customFormat="1" ht="19.95" customHeight="1">
      <c r="F77" s="132" t="s">
        <v>181</v>
      </c>
      <c r="G77" s="313"/>
      <c r="H77" s="313"/>
      <c r="I77" s="18"/>
      <c r="J77" s="313"/>
      <c r="K77" s="18"/>
      <c r="L77" s="18"/>
      <c r="M77" s="313"/>
      <c r="N77" s="313"/>
      <c r="O77" s="313"/>
      <c r="P77" s="314"/>
      <c r="Q77" s="18"/>
      <c r="R77" s="315"/>
      <c r="S77" s="315"/>
      <c r="T77" s="313"/>
      <c r="U77" s="313"/>
      <c r="V77" s="313"/>
      <c r="W77" s="313"/>
      <c r="X77" s="313"/>
      <c r="Y77" s="313"/>
      <c r="Z77" s="313"/>
      <c r="AA77" s="313"/>
      <c r="AB77" s="315"/>
      <c r="AC77" s="316"/>
      <c r="AD77" s="317"/>
      <c r="AE77" s="18"/>
      <c r="AF77" s="317"/>
      <c r="AG77" s="317"/>
      <c r="AH77" s="317"/>
      <c r="AI77" s="317"/>
      <c r="AJ77" s="317"/>
      <c r="AK77" s="318"/>
      <c r="AL77" s="319"/>
      <c r="AM77" s="320"/>
      <c r="AN77" s="315"/>
    </row>
    <row r="78" spans="6:40" s="88" customFormat="1" ht="19.95" customHeight="1">
      <c r="F78" s="80" t="s">
        <v>5</v>
      </c>
      <c r="G78" s="81">
        <v>0</v>
      </c>
      <c r="H78" s="81"/>
      <c r="I78" s="82"/>
      <c r="J78" s="81"/>
      <c r="K78" s="82"/>
      <c r="L78" s="82"/>
      <c r="M78" s="81"/>
      <c r="N78" s="81"/>
      <c r="O78" s="81"/>
      <c r="P78" s="83"/>
      <c r="Q78" s="82"/>
      <c r="R78" s="84"/>
      <c r="S78" s="84"/>
      <c r="T78" s="81"/>
      <c r="U78" s="81"/>
      <c r="V78" s="81"/>
      <c r="W78" s="81"/>
      <c r="X78" s="81"/>
      <c r="Y78" s="81"/>
      <c r="Z78" s="81"/>
      <c r="AA78" s="81"/>
      <c r="AB78" s="84"/>
      <c r="AC78" s="85"/>
      <c r="AD78" s="36"/>
      <c r="AE78" s="82"/>
      <c r="AF78" s="36"/>
      <c r="AG78" s="36"/>
      <c r="AH78" s="36"/>
      <c r="AI78" s="36"/>
      <c r="AJ78" s="36"/>
      <c r="AK78" s="86"/>
      <c r="AL78" s="59"/>
      <c r="AM78" s="87"/>
      <c r="AN78" s="84"/>
    </row>
    <row r="79" spans="6:40" s="88" customFormat="1" ht="19.95" customHeight="1">
      <c r="F79" s="80" t="s">
        <v>159</v>
      </c>
      <c r="G79" s="81"/>
      <c r="H79" s="81"/>
      <c r="I79" s="82"/>
      <c r="J79" s="81"/>
      <c r="K79" s="82"/>
      <c r="L79" s="82"/>
      <c r="M79" s="81"/>
      <c r="N79" s="81"/>
      <c r="O79" s="81"/>
      <c r="P79" s="83"/>
      <c r="Q79" s="82"/>
      <c r="R79" s="84"/>
      <c r="S79" s="84"/>
      <c r="T79" s="81"/>
      <c r="U79" s="81"/>
      <c r="V79" s="81"/>
      <c r="W79" s="81"/>
      <c r="X79" s="81"/>
      <c r="Y79" s="81"/>
      <c r="Z79" s="81"/>
      <c r="AA79" s="81"/>
      <c r="AB79" s="84"/>
      <c r="AC79" s="85"/>
      <c r="AD79" s="36"/>
      <c r="AE79" s="82"/>
      <c r="AF79" s="36"/>
      <c r="AG79" s="36"/>
      <c r="AH79" s="36"/>
      <c r="AI79" s="36"/>
      <c r="AJ79" s="36"/>
      <c r="AK79" s="86"/>
      <c r="AL79" s="59"/>
      <c r="AM79" s="87"/>
      <c r="AN79" s="84"/>
    </row>
    <row r="80" spans="6:40" s="88" customFormat="1" ht="19.95" customHeight="1">
      <c r="F80" s="80" t="s">
        <v>160</v>
      </c>
      <c r="G80" s="81"/>
      <c r="H80" s="81"/>
      <c r="I80" s="82">
        <f t="shared" si="3"/>
        <v>0</v>
      </c>
      <c r="J80" s="81"/>
      <c r="K80" s="81"/>
      <c r="L80" s="82"/>
      <c r="M80" s="81"/>
      <c r="N80" s="81"/>
      <c r="O80" s="81"/>
      <c r="P80" s="83"/>
      <c r="Q80" s="82"/>
      <c r="R80" s="84"/>
      <c r="S80" s="84"/>
      <c r="T80" s="81"/>
      <c r="U80" s="81"/>
      <c r="V80" s="81"/>
      <c r="W80" s="81">
        <f t="shared" si="5"/>
        <v>0</v>
      </c>
      <c r="X80" s="81"/>
      <c r="Y80" s="81"/>
      <c r="Z80" s="81"/>
      <c r="AA80" s="81"/>
      <c r="AB80" s="84"/>
      <c r="AC80" s="85"/>
      <c r="AD80" s="36"/>
      <c r="AE80" s="82"/>
      <c r="AF80" s="36"/>
      <c r="AG80" s="36"/>
      <c r="AH80" s="36">
        <f t="shared" si="7"/>
        <v>0</v>
      </c>
      <c r="AI80" s="36"/>
      <c r="AJ80" s="36"/>
      <c r="AK80" s="86"/>
      <c r="AL80" s="59"/>
      <c r="AM80" s="87"/>
      <c r="AN80" s="84"/>
    </row>
    <row r="81" spans="6:40" s="88" customFormat="1" ht="19.95" customHeight="1">
      <c r="F81" s="80" t="s">
        <v>26</v>
      </c>
      <c r="G81" s="81"/>
      <c r="H81" s="90"/>
      <c r="I81" s="82">
        <f t="shared" si="3"/>
        <v>0</v>
      </c>
      <c r="J81" s="81"/>
      <c r="K81" s="81"/>
      <c r="L81" s="82"/>
      <c r="M81" s="81"/>
      <c r="N81" s="81"/>
      <c r="O81" s="81"/>
      <c r="P81" s="83"/>
      <c r="Q81" s="82"/>
      <c r="R81" s="84"/>
      <c r="S81" s="84"/>
      <c r="T81" s="81"/>
      <c r="U81" s="81"/>
      <c r="V81" s="81"/>
      <c r="W81" s="81">
        <f t="shared" si="5"/>
        <v>0</v>
      </c>
      <c r="X81" s="81"/>
      <c r="Y81" s="81"/>
      <c r="Z81" s="81"/>
      <c r="AA81" s="81"/>
      <c r="AB81" s="84"/>
      <c r="AC81" s="85"/>
      <c r="AD81" s="36"/>
      <c r="AE81" s="82"/>
      <c r="AF81" s="36"/>
      <c r="AG81" s="36"/>
      <c r="AH81" s="36">
        <f t="shared" si="7"/>
        <v>0</v>
      </c>
      <c r="AI81" s="36">
        <f t="shared" ref="AI81:AI104" si="10">AH81-AJ81</f>
        <v>0</v>
      </c>
      <c r="AJ81" s="36"/>
      <c r="AK81" s="86" t="e">
        <f>AI81/I81</f>
        <v>#DIV/0!</v>
      </c>
      <c r="AL81" s="59">
        <v>300</v>
      </c>
      <c r="AM81" s="87">
        <f t="shared" si="8"/>
        <v>300</v>
      </c>
      <c r="AN81" s="84"/>
    </row>
    <row r="82" spans="6:40" s="88" customFormat="1" ht="19.95" customHeight="1">
      <c r="F82" s="80">
        <v>0</v>
      </c>
      <c r="G82" s="89"/>
      <c r="H82" s="90"/>
      <c r="I82" s="82"/>
      <c r="J82" s="81"/>
      <c r="K82" s="81"/>
      <c r="L82" s="82"/>
      <c r="M82" s="81"/>
      <c r="N82" s="81"/>
      <c r="O82" s="81"/>
      <c r="P82" s="83"/>
      <c r="Q82" s="82"/>
      <c r="R82" s="84"/>
      <c r="S82" s="84"/>
      <c r="T82" s="81"/>
      <c r="U82" s="81"/>
      <c r="V82" s="81"/>
      <c r="W82" s="81"/>
      <c r="X82" s="81"/>
      <c r="Y82" s="81"/>
      <c r="Z82" s="81"/>
      <c r="AA82" s="81"/>
      <c r="AB82" s="84"/>
      <c r="AC82" s="85"/>
      <c r="AD82" s="36"/>
      <c r="AE82" s="82"/>
      <c r="AF82" s="36"/>
      <c r="AG82" s="36"/>
      <c r="AH82" s="36"/>
      <c r="AI82" s="36"/>
      <c r="AJ82" s="36"/>
      <c r="AK82" s="86"/>
      <c r="AL82" s="59"/>
      <c r="AM82" s="87"/>
      <c r="AN82" s="84"/>
    </row>
    <row r="83" spans="6:40" s="88" customFormat="1" ht="19.95" customHeight="1">
      <c r="F83" s="80">
        <v>0</v>
      </c>
      <c r="G83" s="89"/>
      <c r="H83" s="90"/>
      <c r="I83" s="82"/>
      <c r="J83" s="81"/>
      <c r="K83" s="81"/>
      <c r="L83" s="82"/>
      <c r="M83" s="81"/>
      <c r="N83" s="81"/>
      <c r="O83" s="81"/>
      <c r="P83" s="83"/>
      <c r="Q83" s="82"/>
      <c r="R83" s="84"/>
      <c r="S83" s="84"/>
      <c r="T83" s="81"/>
      <c r="U83" s="81"/>
      <c r="V83" s="81"/>
      <c r="W83" s="81"/>
      <c r="X83" s="81"/>
      <c r="Y83" s="81"/>
      <c r="Z83" s="81"/>
      <c r="AA83" s="81"/>
      <c r="AB83" s="84"/>
      <c r="AC83" s="85"/>
      <c r="AD83" s="36"/>
      <c r="AE83" s="82"/>
      <c r="AF83" s="36"/>
      <c r="AG83" s="36"/>
      <c r="AH83" s="36"/>
      <c r="AI83" s="36"/>
      <c r="AJ83" s="36"/>
      <c r="AK83" s="86"/>
      <c r="AL83" s="59"/>
      <c r="AM83" s="87"/>
      <c r="AN83" s="84"/>
    </row>
    <row r="84" spans="6:40" s="88" customFormat="1" ht="19.95" customHeight="1">
      <c r="F84" s="80">
        <v>0</v>
      </c>
      <c r="G84" s="89"/>
      <c r="H84" s="90"/>
      <c r="I84" s="82"/>
      <c r="J84" s="81"/>
      <c r="K84" s="81"/>
      <c r="L84" s="82"/>
      <c r="M84" s="81"/>
      <c r="N84" s="81"/>
      <c r="O84" s="81"/>
      <c r="P84" s="83"/>
      <c r="Q84" s="82"/>
      <c r="R84" s="84"/>
      <c r="S84" s="84"/>
      <c r="T84" s="81"/>
      <c r="U84" s="81"/>
      <c r="V84" s="81"/>
      <c r="W84" s="81"/>
      <c r="X84" s="81"/>
      <c r="Y84" s="81"/>
      <c r="Z84" s="81"/>
      <c r="AA84" s="81"/>
      <c r="AB84" s="84"/>
      <c r="AC84" s="85"/>
      <c r="AD84" s="36"/>
      <c r="AE84" s="82"/>
      <c r="AF84" s="36"/>
      <c r="AG84" s="36"/>
      <c r="AH84" s="36"/>
      <c r="AI84" s="36"/>
      <c r="AJ84" s="36"/>
      <c r="AK84" s="86"/>
      <c r="AL84" s="59"/>
      <c r="AM84" s="87"/>
      <c r="AN84" s="84"/>
    </row>
    <row r="85" spans="6:40" ht="19.95" customHeight="1">
      <c r="F85" s="31" t="s">
        <v>24</v>
      </c>
      <c r="G85" s="32"/>
      <c r="H85" s="32"/>
      <c r="I85" s="33">
        <f t="shared" si="3"/>
        <v>0</v>
      </c>
      <c r="J85" s="32"/>
      <c r="K85" s="32"/>
      <c r="L85" s="33"/>
      <c r="M85" s="32"/>
      <c r="N85" s="32"/>
      <c r="O85" s="32"/>
      <c r="P85" s="46"/>
      <c r="Q85" s="33"/>
      <c r="R85" s="34"/>
      <c r="S85" s="34"/>
      <c r="T85" s="32"/>
      <c r="U85" s="32"/>
      <c r="V85" s="32"/>
      <c r="W85" s="32">
        <f t="shared" si="5"/>
        <v>0</v>
      </c>
      <c r="X85" s="32"/>
      <c r="Y85" s="32"/>
      <c r="Z85" s="32"/>
      <c r="AA85" s="32"/>
      <c r="AB85" s="34"/>
      <c r="AC85" s="43"/>
      <c r="AD85" s="35"/>
      <c r="AE85" s="33"/>
      <c r="AF85" s="35"/>
      <c r="AG85" s="35"/>
      <c r="AH85" s="35">
        <f t="shared" si="7"/>
        <v>0</v>
      </c>
      <c r="AI85" s="35">
        <f t="shared" si="10"/>
        <v>0</v>
      </c>
      <c r="AJ85" s="35"/>
      <c r="AK85" s="37" t="e">
        <f>AI85/I85</f>
        <v>#DIV/0!</v>
      </c>
      <c r="AL85" s="38">
        <v>300</v>
      </c>
      <c r="AM85" s="39">
        <f t="shared" si="8"/>
        <v>300</v>
      </c>
      <c r="AN85" s="34"/>
    </row>
    <row r="86" spans="6:40" ht="19.95" customHeight="1">
      <c r="F86" s="31" t="s">
        <v>25</v>
      </c>
      <c r="G86" s="32"/>
      <c r="H86" s="32"/>
      <c r="I86" s="33">
        <f t="shared" si="3"/>
        <v>0</v>
      </c>
      <c r="J86" s="32"/>
      <c r="K86" s="32"/>
      <c r="L86" s="33"/>
      <c r="M86" s="32"/>
      <c r="N86" s="32"/>
      <c r="O86" s="32"/>
      <c r="P86" s="46"/>
      <c r="Q86" s="33">
        <f t="shared" ref="Q86:Q89" si="11">P86+O86+N86+M86</f>
        <v>0</v>
      </c>
      <c r="R86" s="34"/>
      <c r="S86" s="34"/>
      <c r="T86" s="32"/>
      <c r="U86" s="32"/>
      <c r="V86" s="32"/>
      <c r="W86" s="32">
        <f t="shared" si="5"/>
        <v>0</v>
      </c>
      <c r="X86" s="32"/>
      <c r="Y86" s="32"/>
      <c r="Z86" s="33"/>
      <c r="AA86" s="33"/>
      <c r="AB86" s="43"/>
      <c r="AC86" s="43"/>
      <c r="AD86" s="35"/>
      <c r="AE86" s="33"/>
      <c r="AF86" s="35"/>
      <c r="AG86" s="35"/>
      <c r="AH86" s="35">
        <f t="shared" si="7"/>
        <v>0</v>
      </c>
      <c r="AI86" s="35">
        <f t="shared" si="10"/>
        <v>0</v>
      </c>
      <c r="AJ86" s="35"/>
      <c r="AK86" s="37"/>
      <c r="AL86" s="38"/>
      <c r="AM86" s="39">
        <f t="shared" si="8"/>
        <v>0</v>
      </c>
      <c r="AN86" s="34" t="s">
        <v>36</v>
      </c>
    </row>
    <row r="87" spans="6:40" ht="19.95" customHeight="1">
      <c r="F87" s="31" t="s">
        <v>161</v>
      </c>
      <c r="G87" s="32"/>
      <c r="H87" s="32"/>
      <c r="I87" s="33">
        <f t="shared" si="3"/>
        <v>0</v>
      </c>
      <c r="J87" s="32"/>
      <c r="K87" s="32"/>
      <c r="L87" s="33"/>
      <c r="M87" s="32"/>
      <c r="N87" s="32"/>
      <c r="O87" s="32"/>
      <c r="P87" s="46"/>
      <c r="Q87" s="33">
        <f t="shared" si="11"/>
        <v>0</v>
      </c>
      <c r="R87" s="34"/>
      <c r="S87" s="34"/>
      <c r="T87" s="32"/>
      <c r="U87" s="32"/>
      <c r="V87" s="32"/>
      <c r="W87" s="32">
        <f t="shared" si="5"/>
        <v>0</v>
      </c>
      <c r="X87" s="32"/>
      <c r="Y87" s="32"/>
      <c r="Z87" s="32"/>
      <c r="AA87" s="32"/>
      <c r="AB87" s="34"/>
      <c r="AC87" s="34"/>
      <c r="AD87" s="35"/>
      <c r="AE87" s="33"/>
      <c r="AF87" s="35"/>
      <c r="AG87" s="46"/>
      <c r="AH87" s="35">
        <f t="shared" si="7"/>
        <v>0</v>
      </c>
      <c r="AI87" s="36">
        <f t="shared" si="10"/>
        <v>0</v>
      </c>
      <c r="AJ87" s="35"/>
      <c r="AK87" s="37"/>
      <c r="AL87" s="38">
        <v>55</v>
      </c>
      <c r="AM87" s="39">
        <f t="shared" si="8"/>
        <v>55</v>
      </c>
      <c r="AN87" s="32"/>
    </row>
    <row r="88" spans="6:40" ht="19.95" customHeight="1">
      <c r="F88" s="31" t="s">
        <v>72</v>
      </c>
      <c r="G88" s="32"/>
      <c r="H88" s="32"/>
      <c r="I88" s="33">
        <f t="shared" si="3"/>
        <v>0</v>
      </c>
      <c r="J88" s="32"/>
      <c r="K88" s="32"/>
      <c r="L88" s="33"/>
      <c r="M88" s="32"/>
      <c r="N88" s="32"/>
      <c r="O88" s="32"/>
      <c r="P88" s="46"/>
      <c r="Q88" s="33">
        <f t="shared" si="11"/>
        <v>0</v>
      </c>
      <c r="R88" s="34"/>
      <c r="S88" s="34"/>
      <c r="T88" s="32"/>
      <c r="U88" s="32"/>
      <c r="V88" s="32"/>
      <c r="W88" s="32">
        <f t="shared" si="5"/>
        <v>0</v>
      </c>
      <c r="X88" s="32"/>
      <c r="Y88" s="32"/>
      <c r="Z88" s="32"/>
      <c r="AA88" s="32"/>
      <c r="AB88" s="34"/>
      <c r="AC88" s="34"/>
      <c r="AD88" s="35"/>
      <c r="AE88" s="33"/>
      <c r="AF88" s="35"/>
      <c r="AG88" s="35"/>
      <c r="AH88" s="35">
        <f t="shared" si="7"/>
        <v>0</v>
      </c>
      <c r="AI88" s="36">
        <f t="shared" si="10"/>
        <v>0</v>
      </c>
      <c r="AJ88" s="35"/>
      <c r="AK88" s="37"/>
      <c r="AL88" s="38">
        <v>60</v>
      </c>
      <c r="AM88" s="39">
        <f t="shared" si="8"/>
        <v>60</v>
      </c>
      <c r="AN88" s="56" t="e">
        <f t="shared" ref="AN88:AN89" si="12">AI88/L88</f>
        <v>#DIV/0!</v>
      </c>
    </row>
    <row r="89" spans="6:40" ht="19.95" customHeight="1">
      <c r="F89" s="43" t="s">
        <v>188</v>
      </c>
      <c r="G89" s="32"/>
      <c r="H89" s="32"/>
      <c r="I89" s="33">
        <f t="shared" si="3"/>
        <v>0</v>
      </c>
      <c r="J89" s="32"/>
      <c r="K89" s="32"/>
      <c r="L89" s="33"/>
      <c r="M89" s="32"/>
      <c r="N89" s="32"/>
      <c r="O89" s="32"/>
      <c r="P89" s="46"/>
      <c r="Q89" s="33">
        <f t="shared" si="11"/>
        <v>0</v>
      </c>
      <c r="R89" s="34"/>
      <c r="S89" s="34"/>
      <c r="T89" s="32"/>
      <c r="U89" s="32"/>
      <c r="V89" s="32"/>
      <c r="W89" s="32">
        <f t="shared" si="5"/>
        <v>0</v>
      </c>
      <c r="X89" s="32"/>
      <c r="Y89" s="32"/>
      <c r="Z89" s="32"/>
      <c r="AA89" s="32"/>
      <c r="AB89" s="34"/>
      <c r="AC89" s="34"/>
      <c r="AD89" s="35"/>
      <c r="AE89" s="33"/>
      <c r="AF89" s="35"/>
      <c r="AG89" s="35"/>
      <c r="AH89" s="35">
        <f t="shared" si="7"/>
        <v>0</v>
      </c>
      <c r="AI89" s="36">
        <f t="shared" si="10"/>
        <v>0</v>
      </c>
      <c r="AJ89" s="35"/>
      <c r="AK89" s="37" t="e">
        <f t="shared" ref="AK89" si="13">AI89/I89</f>
        <v>#DIV/0!</v>
      </c>
      <c r="AL89" s="38">
        <v>60</v>
      </c>
      <c r="AM89" s="39">
        <f t="shared" si="8"/>
        <v>60</v>
      </c>
      <c r="AN89" s="56" t="e">
        <f t="shared" si="12"/>
        <v>#DIV/0!</v>
      </c>
    </row>
    <row r="90" spans="6:40" ht="19.95" customHeight="1">
      <c r="F90" s="43" t="s">
        <v>68</v>
      </c>
      <c r="G90" s="32"/>
      <c r="H90" s="34"/>
      <c r="I90" s="33"/>
      <c r="J90" s="32"/>
      <c r="K90" s="34"/>
      <c r="L90" s="33"/>
      <c r="M90" s="34"/>
      <c r="N90" s="34"/>
      <c r="O90" s="34"/>
      <c r="P90" s="34"/>
      <c r="Q90" s="33"/>
      <c r="R90" s="34"/>
      <c r="S90" s="34"/>
      <c r="T90" s="34"/>
      <c r="U90" s="34"/>
      <c r="V90" s="34"/>
      <c r="W90" s="32"/>
      <c r="X90" s="34"/>
      <c r="Y90" s="34"/>
      <c r="Z90" s="34"/>
      <c r="AA90" s="34"/>
      <c r="AB90" s="34"/>
      <c r="AC90" s="34"/>
      <c r="AD90" s="34"/>
      <c r="AE90" s="34"/>
      <c r="AF90" s="35"/>
      <c r="AG90" s="33"/>
      <c r="AH90" s="35">
        <f t="shared" si="7"/>
        <v>0</v>
      </c>
      <c r="AI90" s="36">
        <f t="shared" si="10"/>
        <v>0</v>
      </c>
      <c r="AJ90" s="35"/>
      <c r="AK90" s="37"/>
      <c r="AL90" s="38"/>
      <c r="AM90" s="38"/>
      <c r="AN90" s="34"/>
    </row>
    <row r="91" spans="6:40" ht="19.95" customHeight="1">
      <c r="F91" s="43" t="s">
        <v>112</v>
      </c>
      <c r="G91" s="32"/>
      <c r="H91" s="34"/>
      <c r="I91" s="33"/>
      <c r="J91" s="32"/>
      <c r="K91" s="34"/>
      <c r="L91" s="33"/>
      <c r="M91" s="34"/>
      <c r="N91" s="34"/>
      <c r="O91" s="34"/>
      <c r="P91" s="34"/>
      <c r="Q91" s="33"/>
      <c r="R91" s="34"/>
      <c r="S91" s="34"/>
      <c r="T91" s="34"/>
      <c r="U91" s="34"/>
      <c r="V91" s="34"/>
      <c r="W91" s="32"/>
      <c r="X91" s="34"/>
      <c r="Y91" s="34"/>
      <c r="Z91" s="34"/>
      <c r="AA91" s="34"/>
      <c r="AB91" s="34"/>
      <c r="AC91" s="34"/>
      <c r="AD91" s="34"/>
      <c r="AE91" s="34"/>
      <c r="AF91" s="35"/>
      <c r="AG91" s="33"/>
      <c r="AH91" s="35">
        <f t="shared" si="7"/>
        <v>0</v>
      </c>
      <c r="AI91" s="36">
        <f t="shared" si="10"/>
        <v>0</v>
      </c>
      <c r="AJ91" s="35"/>
      <c r="AK91" s="37"/>
      <c r="AL91" s="38"/>
      <c r="AM91" s="38"/>
      <c r="AN91" s="34"/>
    </row>
    <row r="92" spans="6:40" ht="19.95" customHeight="1">
      <c r="F92" s="43" t="s">
        <v>144</v>
      </c>
      <c r="G92" s="32"/>
      <c r="H92" s="34"/>
      <c r="I92" s="33"/>
      <c r="J92" s="32"/>
      <c r="K92" s="34"/>
      <c r="L92" s="33"/>
      <c r="M92" s="34"/>
      <c r="N92" s="34"/>
      <c r="O92" s="34"/>
      <c r="P92" s="34"/>
      <c r="Q92" s="33"/>
      <c r="R92" s="34"/>
      <c r="S92" s="34"/>
      <c r="T92" s="34"/>
      <c r="U92" s="34"/>
      <c r="V92" s="34"/>
      <c r="W92" s="32"/>
      <c r="X92" s="34"/>
      <c r="Y92" s="34"/>
      <c r="Z92" s="34"/>
      <c r="AA92" s="34"/>
      <c r="AB92" s="34"/>
      <c r="AC92" s="34"/>
      <c r="AD92" s="34"/>
      <c r="AE92" s="34"/>
      <c r="AF92" s="35"/>
      <c r="AG92" s="33"/>
      <c r="AH92" s="35">
        <f t="shared" si="7"/>
        <v>0</v>
      </c>
      <c r="AI92" s="36">
        <f t="shared" si="10"/>
        <v>0</v>
      </c>
      <c r="AJ92" s="35"/>
      <c r="AK92" s="37"/>
      <c r="AL92" s="38"/>
      <c r="AM92" s="38"/>
      <c r="AN92" s="34"/>
    </row>
    <row r="93" spans="6:40" ht="19.95" customHeight="1">
      <c r="F93" s="43" t="s">
        <v>191</v>
      </c>
      <c r="G93" s="32"/>
      <c r="H93" s="34"/>
      <c r="I93" s="33"/>
      <c r="J93" s="32"/>
      <c r="K93" s="34"/>
      <c r="L93" s="33"/>
      <c r="M93" s="34"/>
      <c r="N93" s="34"/>
      <c r="O93" s="34"/>
      <c r="P93" s="34"/>
      <c r="Q93" s="33"/>
      <c r="R93" s="34"/>
      <c r="S93" s="34"/>
      <c r="T93" s="34"/>
      <c r="U93" s="34"/>
      <c r="V93" s="34"/>
      <c r="W93" s="32"/>
      <c r="X93" s="34"/>
      <c r="Y93" s="34"/>
      <c r="Z93" s="34"/>
      <c r="AA93" s="34"/>
      <c r="AB93" s="34"/>
      <c r="AC93" s="34"/>
      <c r="AD93" s="34"/>
      <c r="AE93" s="34"/>
      <c r="AF93" s="35"/>
      <c r="AG93" s="33"/>
      <c r="AH93" s="35">
        <f t="shared" si="7"/>
        <v>0</v>
      </c>
      <c r="AI93" s="36">
        <f t="shared" si="10"/>
        <v>0</v>
      </c>
      <c r="AJ93" s="35"/>
      <c r="AK93" s="37"/>
      <c r="AL93" s="38"/>
      <c r="AM93" s="38"/>
      <c r="AN93" s="34"/>
    </row>
    <row r="94" spans="6:40" ht="19.95" customHeight="1">
      <c r="F94" s="43"/>
      <c r="G94" s="32"/>
      <c r="H94" s="34"/>
      <c r="I94" s="33"/>
      <c r="J94" s="32"/>
      <c r="K94" s="34"/>
      <c r="L94" s="33"/>
      <c r="M94" s="34"/>
      <c r="N94" s="34"/>
      <c r="O94" s="34"/>
      <c r="P94" s="34"/>
      <c r="Q94" s="33"/>
      <c r="R94" s="34"/>
      <c r="S94" s="34"/>
      <c r="T94" s="34"/>
      <c r="U94" s="34"/>
      <c r="V94" s="34"/>
      <c r="W94" s="32"/>
      <c r="X94" s="34"/>
      <c r="Y94" s="34"/>
      <c r="Z94" s="34"/>
      <c r="AA94" s="34"/>
      <c r="AB94" s="34"/>
      <c r="AC94" s="34"/>
      <c r="AD94" s="34"/>
      <c r="AE94" s="34"/>
      <c r="AF94" s="35"/>
      <c r="AG94" s="33"/>
      <c r="AH94" s="35">
        <f t="shared" si="7"/>
        <v>0</v>
      </c>
      <c r="AI94" s="36">
        <f t="shared" si="10"/>
        <v>0</v>
      </c>
      <c r="AJ94" s="35"/>
      <c r="AK94" s="37"/>
      <c r="AL94" s="38"/>
      <c r="AM94" s="38"/>
      <c r="AN94" s="34"/>
    </row>
    <row r="95" spans="6:40" ht="19.95" customHeight="1">
      <c r="F95" s="43"/>
      <c r="G95" s="32"/>
      <c r="H95" s="34"/>
      <c r="I95" s="33"/>
      <c r="J95" s="32"/>
      <c r="K95" s="34"/>
      <c r="L95" s="33"/>
      <c r="M95" s="34"/>
      <c r="N95" s="34"/>
      <c r="O95" s="34"/>
      <c r="P95" s="34"/>
      <c r="Q95" s="33"/>
      <c r="R95" s="34"/>
      <c r="S95" s="34"/>
      <c r="T95" s="34"/>
      <c r="U95" s="34"/>
      <c r="V95" s="34"/>
      <c r="W95" s="32"/>
      <c r="X95" s="34"/>
      <c r="Y95" s="34"/>
      <c r="Z95" s="34"/>
      <c r="AA95" s="34"/>
      <c r="AB95" s="34"/>
      <c r="AC95" s="34"/>
      <c r="AD95" s="34"/>
      <c r="AE95" s="34"/>
      <c r="AF95" s="35"/>
      <c r="AG95" s="33"/>
      <c r="AH95" s="35">
        <f t="shared" si="7"/>
        <v>0</v>
      </c>
      <c r="AI95" s="36">
        <f t="shared" si="10"/>
        <v>0</v>
      </c>
      <c r="AJ95" s="35"/>
      <c r="AK95" s="37"/>
      <c r="AL95" s="38"/>
      <c r="AM95" s="38"/>
      <c r="AN95" s="34"/>
    </row>
    <row r="96" spans="6:40" ht="19.95" customHeight="1">
      <c r="F96" s="43"/>
      <c r="G96" s="32"/>
      <c r="H96" s="34"/>
      <c r="I96" s="33"/>
      <c r="J96" s="32"/>
      <c r="K96" s="34"/>
      <c r="L96" s="33"/>
      <c r="M96" s="34"/>
      <c r="N96" s="34"/>
      <c r="O96" s="34"/>
      <c r="P96" s="34"/>
      <c r="Q96" s="33"/>
      <c r="R96" s="34"/>
      <c r="S96" s="34"/>
      <c r="T96" s="34"/>
      <c r="U96" s="34"/>
      <c r="V96" s="34"/>
      <c r="W96" s="32"/>
      <c r="X96" s="34"/>
      <c r="Y96" s="34"/>
      <c r="Z96" s="34"/>
      <c r="AA96" s="34"/>
      <c r="AB96" s="34"/>
      <c r="AC96" s="34"/>
      <c r="AD96" s="34"/>
      <c r="AE96" s="34"/>
      <c r="AF96" s="35"/>
      <c r="AG96" s="33"/>
      <c r="AH96" s="35"/>
      <c r="AI96" s="36"/>
      <c r="AJ96" s="35"/>
      <c r="AK96" s="37"/>
      <c r="AL96" s="38"/>
      <c r="AM96" s="38"/>
      <c r="AN96" s="34"/>
    </row>
    <row r="97" spans="6:40" ht="19.95" customHeight="1">
      <c r="F97" s="43"/>
      <c r="G97" s="32"/>
      <c r="H97" s="34"/>
      <c r="I97" s="33"/>
      <c r="J97" s="32"/>
      <c r="K97" s="34"/>
      <c r="L97" s="33"/>
      <c r="M97" s="34"/>
      <c r="N97" s="34"/>
      <c r="O97" s="34"/>
      <c r="P97" s="34"/>
      <c r="Q97" s="33"/>
      <c r="R97" s="34"/>
      <c r="S97" s="34"/>
      <c r="T97" s="34"/>
      <c r="U97" s="34"/>
      <c r="V97" s="34"/>
      <c r="W97" s="32"/>
      <c r="X97" s="34"/>
      <c r="Y97" s="34"/>
      <c r="Z97" s="34"/>
      <c r="AA97" s="34"/>
      <c r="AB97" s="34"/>
      <c r="AC97" s="34"/>
      <c r="AD97" s="34"/>
      <c r="AE97" s="34"/>
      <c r="AF97" s="35"/>
      <c r="AG97" s="33"/>
      <c r="AH97" s="35"/>
      <c r="AI97" s="36"/>
      <c r="AJ97" s="35"/>
      <c r="AK97" s="37"/>
      <c r="AL97" s="38"/>
      <c r="AM97" s="38"/>
      <c r="AN97" s="34"/>
    </row>
    <row r="98" spans="6:40" ht="19.95" customHeight="1">
      <c r="F98" s="43"/>
      <c r="G98" s="32"/>
      <c r="H98" s="34"/>
      <c r="I98" s="33"/>
      <c r="J98" s="32"/>
      <c r="K98" s="34"/>
      <c r="L98" s="33"/>
      <c r="M98" s="34"/>
      <c r="N98" s="34"/>
      <c r="O98" s="34"/>
      <c r="P98" s="34"/>
      <c r="Q98" s="33"/>
      <c r="R98" s="34"/>
      <c r="S98" s="34"/>
      <c r="T98" s="34"/>
      <c r="U98" s="34"/>
      <c r="V98" s="34"/>
      <c r="W98" s="32"/>
      <c r="X98" s="34"/>
      <c r="Y98" s="34"/>
      <c r="Z98" s="34"/>
      <c r="AA98" s="34"/>
      <c r="AB98" s="34"/>
      <c r="AC98" s="34"/>
      <c r="AD98" s="34"/>
      <c r="AE98" s="34"/>
      <c r="AF98" s="35"/>
      <c r="AG98" s="33"/>
      <c r="AH98" s="35"/>
      <c r="AI98" s="36"/>
      <c r="AJ98" s="35"/>
      <c r="AK98" s="37"/>
      <c r="AL98" s="38"/>
      <c r="AM98" s="38"/>
      <c r="AN98" s="34"/>
    </row>
    <row r="99" spans="6:40" ht="19.95" customHeight="1">
      <c r="F99" s="43"/>
      <c r="G99" s="32"/>
      <c r="H99" s="34"/>
      <c r="I99" s="33"/>
      <c r="J99" s="32"/>
      <c r="K99" s="34"/>
      <c r="L99" s="33"/>
      <c r="M99" s="34"/>
      <c r="N99" s="34"/>
      <c r="O99" s="34"/>
      <c r="P99" s="34"/>
      <c r="Q99" s="33"/>
      <c r="R99" s="34"/>
      <c r="S99" s="34"/>
      <c r="T99" s="34"/>
      <c r="U99" s="34"/>
      <c r="V99" s="34"/>
      <c r="W99" s="32"/>
      <c r="X99" s="34"/>
      <c r="Y99" s="34"/>
      <c r="Z99" s="34"/>
      <c r="AA99" s="34"/>
      <c r="AB99" s="34"/>
      <c r="AC99" s="34"/>
      <c r="AD99" s="34"/>
      <c r="AE99" s="34"/>
      <c r="AF99" s="35"/>
      <c r="AG99" s="33"/>
      <c r="AH99" s="35"/>
      <c r="AI99" s="36"/>
      <c r="AJ99" s="35"/>
      <c r="AK99" s="37"/>
      <c r="AL99" s="38"/>
      <c r="AM99" s="38"/>
      <c r="AN99" s="34"/>
    </row>
    <row r="100" spans="6:40" ht="19.95" customHeight="1">
      <c r="F100" s="43"/>
      <c r="G100" s="32"/>
      <c r="H100" s="34"/>
      <c r="I100" s="33"/>
      <c r="J100" s="32"/>
      <c r="K100" s="34"/>
      <c r="L100" s="33"/>
      <c r="M100" s="34"/>
      <c r="N100" s="34"/>
      <c r="O100" s="34"/>
      <c r="P100" s="34"/>
      <c r="Q100" s="33"/>
      <c r="R100" s="34"/>
      <c r="S100" s="34"/>
      <c r="T100" s="34"/>
      <c r="U100" s="34"/>
      <c r="V100" s="34"/>
      <c r="W100" s="32"/>
      <c r="X100" s="34"/>
      <c r="Y100" s="34"/>
      <c r="Z100" s="34"/>
      <c r="AA100" s="34"/>
      <c r="AB100" s="34"/>
      <c r="AC100" s="34"/>
      <c r="AD100" s="34"/>
      <c r="AE100" s="34"/>
      <c r="AF100" s="35"/>
      <c r="AG100" s="33"/>
      <c r="AH100" s="35"/>
      <c r="AI100" s="36"/>
      <c r="AJ100" s="35"/>
      <c r="AK100" s="37"/>
      <c r="AL100" s="38"/>
      <c r="AM100" s="38"/>
      <c r="AN100" s="34"/>
    </row>
    <row r="101" spans="6:40" ht="19.95" customHeight="1">
      <c r="F101" s="43"/>
      <c r="G101" s="32"/>
      <c r="H101" s="34"/>
      <c r="I101" s="33"/>
      <c r="J101" s="32"/>
      <c r="K101" s="34"/>
      <c r="L101" s="33"/>
      <c r="M101" s="34"/>
      <c r="N101" s="34"/>
      <c r="O101" s="34"/>
      <c r="P101" s="34"/>
      <c r="Q101" s="33"/>
      <c r="R101" s="34"/>
      <c r="S101" s="34"/>
      <c r="T101" s="34"/>
      <c r="U101" s="34"/>
      <c r="V101" s="34"/>
      <c r="W101" s="32"/>
      <c r="X101" s="34"/>
      <c r="Y101" s="34"/>
      <c r="Z101" s="34"/>
      <c r="AA101" s="34"/>
      <c r="AB101" s="34"/>
      <c r="AC101" s="34"/>
      <c r="AD101" s="34"/>
      <c r="AE101" s="34"/>
      <c r="AF101" s="35"/>
      <c r="AG101" s="33"/>
      <c r="AH101" s="35"/>
      <c r="AI101" s="36"/>
      <c r="AJ101" s="35"/>
      <c r="AK101" s="37"/>
      <c r="AL101" s="38"/>
      <c r="AM101" s="38"/>
      <c r="AN101" s="34"/>
    </row>
    <row r="102" spans="6:40" ht="19.95" customHeight="1">
      <c r="F102" s="43"/>
      <c r="G102" s="32"/>
      <c r="H102" s="34"/>
      <c r="I102" s="33"/>
      <c r="J102" s="32"/>
      <c r="K102" s="34"/>
      <c r="L102" s="33"/>
      <c r="M102" s="34"/>
      <c r="N102" s="34"/>
      <c r="O102" s="34"/>
      <c r="P102" s="34"/>
      <c r="Q102" s="33"/>
      <c r="R102" s="34"/>
      <c r="S102" s="34"/>
      <c r="T102" s="34"/>
      <c r="U102" s="34"/>
      <c r="V102" s="34"/>
      <c r="W102" s="32"/>
      <c r="X102" s="34"/>
      <c r="Y102" s="34"/>
      <c r="Z102" s="34"/>
      <c r="AA102" s="34"/>
      <c r="AB102" s="34"/>
      <c r="AC102" s="34"/>
      <c r="AD102" s="34"/>
      <c r="AE102" s="34"/>
      <c r="AF102" s="35"/>
      <c r="AG102" s="33"/>
      <c r="AH102" s="35"/>
      <c r="AI102" s="36"/>
      <c r="AJ102" s="35"/>
      <c r="AK102" s="37"/>
      <c r="AL102" s="38"/>
      <c r="AM102" s="38"/>
      <c r="AN102" s="34"/>
    </row>
    <row r="103" spans="6:40" ht="19.95" customHeight="1">
      <c r="F103" s="43"/>
      <c r="G103" s="32"/>
      <c r="H103" s="34"/>
      <c r="I103" s="33"/>
      <c r="J103" s="32"/>
      <c r="K103" s="34"/>
      <c r="L103" s="33"/>
      <c r="M103" s="34"/>
      <c r="N103" s="34"/>
      <c r="O103" s="34"/>
      <c r="P103" s="34"/>
      <c r="Q103" s="33"/>
      <c r="R103" s="34"/>
      <c r="S103" s="34"/>
      <c r="T103" s="34"/>
      <c r="U103" s="34"/>
      <c r="V103" s="34"/>
      <c r="W103" s="32"/>
      <c r="X103" s="34"/>
      <c r="Y103" s="34"/>
      <c r="Z103" s="34"/>
      <c r="AA103" s="34"/>
      <c r="AB103" s="34"/>
      <c r="AC103" s="34"/>
      <c r="AD103" s="34"/>
      <c r="AE103" s="34"/>
      <c r="AF103" s="35"/>
      <c r="AG103" s="33"/>
      <c r="AH103" s="35"/>
      <c r="AI103" s="36"/>
      <c r="AJ103" s="35"/>
      <c r="AK103" s="37"/>
      <c r="AL103" s="38"/>
      <c r="AM103" s="38"/>
      <c r="AN103" s="34"/>
    </row>
    <row r="104" spans="6:40" ht="19.95" customHeight="1">
      <c r="F104" s="43"/>
      <c r="G104" s="32"/>
      <c r="H104" s="46"/>
      <c r="I104" s="33"/>
      <c r="J104" s="32"/>
      <c r="K104" s="34"/>
      <c r="L104" s="33"/>
      <c r="M104" s="34"/>
      <c r="N104" s="34"/>
      <c r="O104" s="34"/>
      <c r="P104" s="34"/>
      <c r="Q104" s="33"/>
      <c r="R104" s="34"/>
      <c r="S104" s="34"/>
      <c r="T104" s="34"/>
      <c r="U104" s="34"/>
      <c r="V104" s="34"/>
      <c r="W104" s="32"/>
      <c r="X104" s="34"/>
      <c r="Y104" s="34"/>
      <c r="Z104" s="34"/>
      <c r="AA104" s="34"/>
      <c r="AB104" s="34"/>
      <c r="AC104" s="34"/>
      <c r="AD104" s="34"/>
      <c r="AE104" s="34"/>
      <c r="AF104" s="35"/>
      <c r="AG104" s="33"/>
      <c r="AH104" s="35">
        <f t="shared" ref="AH104" si="14">AG104+AF104</f>
        <v>0</v>
      </c>
      <c r="AI104" s="36">
        <f t="shared" si="10"/>
        <v>0</v>
      </c>
      <c r="AJ104" s="35"/>
      <c r="AK104" s="37"/>
      <c r="AL104" s="38"/>
      <c r="AM104" s="38"/>
      <c r="AN104" s="34"/>
    </row>
    <row r="105" spans="6:40" ht="19.95" customHeight="1">
      <c r="F105" s="57" t="s">
        <v>27</v>
      </c>
      <c r="G105" s="58"/>
      <c r="H105" s="58"/>
      <c r="I105" s="58">
        <f>SUM(I19:I104)</f>
        <v>0</v>
      </c>
      <c r="J105" s="58"/>
      <c r="K105" s="58"/>
      <c r="L105" s="58">
        <f>SUM(L19:L104)</f>
        <v>0</v>
      </c>
      <c r="M105" s="58">
        <f t="shared" ref="M105:AE105" si="15">SUM(M19:M46)</f>
        <v>0</v>
      </c>
      <c r="N105" s="58">
        <f t="shared" si="15"/>
        <v>0</v>
      </c>
      <c r="O105" s="58">
        <f t="shared" si="15"/>
        <v>0</v>
      </c>
      <c r="P105" s="58">
        <f t="shared" si="15"/>
        <v>0</v>
      </c>
      <c r="Q105" s="58">
        <f t="shared" si="15"/>
        <v>0</v>
      </c>
      <c r="R105" s="58">
        <f t="shared" si="15"/>
        <v>0</v>
      </c>
      <c r="S105" s="58">
        <f t="shared" si="15"/>
        <v>0</v>
      </c>
      <c r="T105" s="58">
        <f t="shared" si="15"/>
        <v>0</v>
      </c>
      <c r="U105" s="58">
        <f t="shared" si="15"/>
        <v>0</v>
      </c>
      <c r="V105" s="58">
        <f t="shared" si="15"/>
        <v>0</v>
      </c>
      <c r="W105" s="58">
        <f t="shared" si="15"/>
        <v>0</v>
      </c>
      <c r="X105" s="58">
        <f t="shared" si="15"/>
        <v>0</v>
      </c>
      <c r="Y105" s="58">
        <f t="shared" si="15"/>
        <v>0</v>
      </c>
      <c r="Z105" s="58">
        <f t="shared" si="15"/>
        <v>0</v>
      </c>
      <c r="AA105" s="58">
        <f t="shared" si="15"/>
        <v>0</v>
      </c>
      <c r="AB105" s="58">
        <f t="shared" si="15"/>
        <v>0</v>
      </c>
      <c r="AC105" s="58">
        <f t="shared" si="15"/>
        <v>0</v>
      </c>
      <c r="AD105" s="58">
        <f t="shared" si="15"/>
        <v>0</v>
      </c>
      <c r="AE105" s="58">
        <f t="shared" si="15"/>
        <v>0</v>
      </c>
      <c r="AF105" s="58">
        <f>SUM(AF5:AF104)</f>
        <v>0</v>
      </c>
      <c r="AG105" s="58">
        <f t="shared" ref="AG105:AM105" si="16">SUM(AG5:AG104)</f>
        <v>0</v>
      </c>
      <c r="AH105" s="58">
        <f t="shared" si="16"/>
        <v>0</v>
      </c>
      <c r="AI105" s="59">
        <f t="shared" si="16"/>
        <v>0</v>
      </c>
      <c r="AJ105" s="58">
        <f t="shared" si="16"/>
        <v>0</v>
      </c>
      <c r="AK105" s="58" t="e">
        <f>SUM(AK5:AK104)</f>
        <v>#DIV/0!</v>
      </c>
      <c r="AL105" s="58">
        <f>SUM(AL5:AL104)</f>
        <v>10615</v>
      </c>
      <c r="AM105" s="58">
        <f t="shared" si="16"/>
        <v>10615</v>
      </c>
      <c r="AN105" s="32"/>
    </row>
  </sheetData>
  <mergeCells count="6">
    <mergeCell ref="AF3:AM3"/>
    <mergeCell ref="G3:I3"/>
    <mergeCell ref="J3:L3"/>
    <mergeCell ref="M3:Q3"/>
    <mergeCell ref="R3:X3"/>
    <mergeCell ref="Y3:AE3"/>
  </mergeCells>
  <conditionalFormatting sqref="E17:F53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7"/>
  <sheetViews>
    <sheetView zoomScale="88" zoomScaleNormal="88" workbookViewId="0">
      <pane xSplit="1" ySplit="4" topLeftCell="U38" activePane="bottomRight" state="frozen"/>
      <selection pane="topRight" activeCell="B1" sqref="B1"/>
      <selection pane="bottomLeft" activeCell="A5" sqref="A5"/>
      <selection pane="bottomRight" activeCell="A43" sqref="A42:XFD43"/>
    </sheetView>
  </sheetViews>
  <sheetFormatPr defaultColWidth="8.88671875" defaultRowHeight="21"/>
  <cols>
    <col min="1" max="1" width="37" style="192" customWidth="1"/>
    <col min="2" max="2" width="14.5546875" style="193" bestFit="1" customWidth="1"/>
    <col min="3" max="3" width="12.88671875" style="193" bestFit="1" customWidth="1"/>
    <col min="4" max="4" width="16.21875" style="193" bestFit="1" customWidth="1"/>
    <col min="5" max="5" width="10.109375" style="193" customWidth="1"/>
    <col min="6" max="6" width="11.88671875" style="194" customWidth="1"/>
    <col min="7" max="7" width="10.77734375" style="194" customWidth="1"/>
    <col min="8" max="8" width="10.109375" style="194" customWidth="1"/>
    <col min="9" max="9" width="10" style="194" customWidth="1"/>
    <col min="10" max="10" width="10.33203125" style="194" customWidth="1"/>
    <col min="11" max="11" width="10.109375" style="194" customWidth="1"/>
    <col min="12" max="12" width="10" style="194" customWidth="1"/>
    <col min="13" max="13" width="10.88671875" style="194" customWidth="1"/>
    <col min="14" max="14" width="9.109375" style="194" customWidth="1"/>
    <col min="15" max="15" width="11.21875" style="194" customWidth="1"/>
    <col min="16" max="16" width="9.109375" style="194" customWidth="1"/>
    <col min="17" max="17" width="13.88671875" style="194" bestFit="1" customWidth="1"/>
    <col min="18" max="18" width="13.77734375" style="145" bestFit="1" customWidth="1"/>
    <col min="19" max="19" width="15.5546875" style="145" bestFit="1" customWidth="1"/>
    <col min="20" max="20" width="12" style="145" customWidth="1"/>
    <col min="21" max="21" width="10.77734375" style="145" customWidth="1"/>
    <col min="22" max="22" width="11.21875" style="145" customWidth="1"/>
    <col min="23" max="23" width="11.33203125" style="145" customWidth="1"/>
    <col min="24" max="24" width="9.5546875" style="145" customWidth="1"/>
    <col min="25" max="25" width="10.88671875" style="145" customWidth="1"/>
    <col min="26" max="26" width="10.109375" style="145" customWidth="1"/>
    <col min="27" max="27" width="7.21875" style="145" hidden="1" customWidth="1"/>
    <col min="28" max="28" width="6.44140625" style="145" customWidth="1"/>
    <col min="29" max="29" width="7" style="145" hidden="1" customWidth="1"/>
    <col min="30" max="30" width="11.21875" style="145" customWidth="1"/>
    <col min="31" max="31" width="11.21875" style="145" hidden="1" customWidth="1"/>
    <col min="32" max="32" width="6.77734375" style="145" hidden="1" customWidth="1"/>
    <col min="33" max="33" width="10.6640625" style="145" customWidth="1"/>
    <col min="34" max="34" width="7.88671875" style="145" customWidth="1"/>
    <col min="35" max="35" width="8.44140625" style="145" hidden="1" customWidth="1"/>
    <col min="36" max="36" width="11.21875" style="145" customWidth="1"/>
    <col min="37" max="37" width="9.88671875" style="145" hidden="1" customWidth="1"/>
    <col min="38" max="38" width="12" style="145" customWidth="1"/>
    <col min="39" max="39" width="10.44140625" style="145" customWidth="1"/>
    <col min="40" max="40" width="10.33203125" style="145" customWidth="1"/>
    <col min="41" max="41" width="10.44140625" style="193" customWidth="1"/>
    <col min="42" max="42" width="10.5546875" style="145" customWidth="1"/>
    <col min="43" max="43" width="13.109375" style="145" customWidth="1"/>
    <col min="44" max="44" width="11.33203125" style="145" bestFit="1" customWidth="1"/>
    <col min="45" max="45" width="13.33203125" style="145" bestFit="1" customWidth="1"/>
    <col min="46" max="46" width="13.44140625" style="145" customWidth="1"/>
    <col min="47" max="47" width="11.33203125" style="145" bestFit="1" customWidth="1"/>
    <col min="48" max="48" width="18.44140625" style="145" customWidth="1"/>
    <col min="49" max="49" width="6.5546875" style="145" customWidth="1"/>
    <col min="50" max="50" width="7.21875" style="145" customWidth="1"/>
    <col min="51" max="51" width="7" style="145" customWidth="1"/>
    <col min="52" max="52" width="6.21875" style="145" customWidth="1"/>
    <col min="53" max="53" width="6.44140625" style="145" customWidth="1"/>
    <col min="54" max="54" width="7.109375" style="145" customWidth="1"/>
    <col min="55" max="55" width="8" style="145" customWidth="1"/>
    <col min="56" max="16384" width="8.88671875" style="145"/>
  </cols>
  <sheetData>
    <row r="1" spans="1:55">
      <c r="A1" s="565" t="str">
        <f>'ENTRY SHEET'!G1</f>
        <v>DAILY REPORT OF APRIL-2026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7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576"/>
      <c r="AR1" s="168"/>
      <c r="AS1" s="168"/>
      <c r="AT1" s="168"/>
      <c r="AU1" s="168"/>
      <c r="AV1" s="168"/>
      <c r="AW1" s="138"/>
      <c r="AX1" s="138"/>
      <c r="AY1" s="138"/>
      <c r="AZ1" s="138"/>
      <c r="BA1" s="138"/>
      <c r="BB1" s="190"/>
      <c r="BC1" s="138"/>
    </row>
    <row r="2" spans="1:55" s="70" customFormat="1">
      <c r="A2" s="349"/>
      <c r="B2" s="62"/>
      <c r="C2" s="62"/>
      <c r="D2" s="62"/>
      <c r="E2" s="62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62" t="s">
        <v>48</v>
      </c>
      <c r="S2" s="169">
        <v>46113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577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92"/>
    </row>
    <row r="3" spans="1:55" s="569" customFormat="1" ht="18">
      <c r="A3" s="568"/>
      <c r="B3" s="579" t="s">
        <v>0</v>
      </c>
      <c r="C3" s="579"/>
      <c r="D3" s="579"/>
      <c r="E3" s="579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1" t="s">
        <v>1</v>
      </c>
      <c r="S3" s="581"/>
      <c r="T3" s="581"/>
      <c r="U3" s="582" t="s">
        <v>2</v>
      </c>
      <c r="V3" s="582"/>
      <c r="W3" s="582"/>
      <c r="X3" s="582"/>
      <c r="Y3" s="582"/>
      <c r="Z3" s="583" t="s">
        <v>3</v>
      </c>
      <c r="AA3" s="583"/>
      <c r="AB3" s="583"/>
      <c r="AC3" s="583"/>
      <c r="AD3" s="583"/>
      <c r="AE3" s="583"/>
      <c r="AF3" s="583"/>
      <c r="AG3" s="583"/>
      <c r="AH3" s="584" t="s">
        <v>29</v>
      </c>
      <c r="AI3" s="584"/>
      <c r="AJ3" s="584"/>
      <c r="AK3" s="584"/>
      <c r="AL3" s="584"/>
      <c r="AM3" s="585"/>
      <c r="AN3" s="581" t="s">
        <v>4</v>
      </c>
      <c r="AO3" s="581"/>
      <c r="AP3" s="581"/>
      <c r="AQ3" s="581"/>
      <c r="AR3" s="581"/>
      <c r="AS3" s="581"/>
      <c r="AT3" s="586"/>
      <c r="AU3" s="586"/>
      <c r="AV3" s="587" t="s">
        <v>28</v>
      </c>
      <c r="AW3" s="1228" t="s">
        <v>119</v>
      </c>
      <c r="AX3" s="1229"/>
      <c r="AY3" s="1229"/>
      <c r="AZ3" s="1229"/>
      <c r="BA3" s="1229"/>
      <c r="BB3" s="1229"/>
      <c r="BC3" s="1230"/>
    </row>
    <row r="4" spans="1:55" s="69" customFormat="1" ht="43.2">
      <c r="A4" s="570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446" t="s">
        <v>126</v>
      </c>
      <c r="I4" s="446" t="s">
        <v>125</v>
      </c>
      <c r="J4" s="446" t="s">
        <v>124</v>
      </c>
      <c r="K4" s="446" t="s">
        <v>52</v>
      </c>
      <c r="L4" s="446" t="s">
        <v>133</v>
      </c>
      <c r="M4" s="446" t="s">
        <v>143</v>
      </c>
      <c r="N4" s="446" t="s">
        <v>127</v>
      </c>
      <c r="O4" s="446" t="s">
        <v>138</v>
      </c>
      <c r="P4" s="446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1" t="s">
        <v>38</v>
      </c>
      <c r="AK4" s="451" t="s">
        <v>39</v>
      </c>
      <c r="AL4" s="452" t="s">
        <v>31</v>
      </c>
      <c r="AM4" s="451" t="s">
        <v>30</v>
      </c>
      <c r="AN4" s="447" t="s">
        <v>15</v>
      </c>
      <c r="AO4" s="447" t="s">
        <v>16</v>
      </c>
      <c r="AP4" s="447" t="s">
        <v>17</v>
      </c>
      <c r="AQ4" s="447" t="s">
        <v>35</v>
      </c>
      <c r="AR4" s="447" t="s">
        <v>18</v>
      </c>
      <c r="AS4" s="578" t="s">
        <v>19</v>
      </c>
      <c r="AT4" s="578" t="s">
        <v>20</v>
      </c>
      <c r="AU4" s="447" t="s">
        <v>21</v>
      </c>
      <c r="AV4" s="571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86</v>
      </c>
      <c r="BB4" s="458" t="s">
        <v>51</v>
      </c>
      <c r="BC4" s="63" t="s">
        <v>87</v>
      </c>
    </row>
    <row r="5" spans="1:55">
      <c r="A5" s="225" t="str">
        <f>'ENTRY SHEET'!F5</f>
        <v>VOLVO 300-2</v>
      </c>
      <c r="B5" s="356">
        <f>_xlfn.XLOOKUP(A5,'[1]31'!$A:$A,'[1]31'!$C:$C)</f>
        <v>21964.1</v>
      </c>
      <c r="C5" s="356">
        <v>21964.1</v>
      </c>
      <c r="D5" s="333">
        <f>C5-B5</f>
        <v>0</v>
      </c>
      <c r="E5" s="333">
        <v>12</v>
      </c>
      <c r="F5" s="332"/>
      <c r="G5" s="332">
        <f>D5-H5-I5-J5-K5-L5-M5-N5-O5-P5</f>
        <v>0</v>
      </c>
      <c r="H5" s="332"/>
      <c r="I5" s="332"/>
      <c r="J5" s="332"/>
      <c r="K5" s="332"/>
      <c r="L5" s="332"/>
      <c r="M5" s="332"/>
      <c r="N5" s="332"/>
      <c r="O5" s="332"/>
      <c r="P5" s="332"/>
      <c r="Q5" s="332">
        <f>F5+G5+H5+I5+J5+K5+L5+M5+N5+O5+P5</f>
        <v>0</v>
      </c>
      <c r="R5" s="333"/>
      <c r="S5" s="333"/>
      <c r="T5" s="333"/>
      <c r="U5" s="333"/>
      <c r="V5" s="333"/>
      <c r="W5" s="333"/>
      <c r="X5" s="333"/>
      <c r="Y5" s="333">
        <f>X5+W5+V5+U5</f>
        <v>0</v>
      </c>
      <c r="Z5" s="333"/>
      <c r="AA5" s="333"/>
      <c r="AB5" s="333"/>
      <c r="AC5" s="333"/>
      <c r="AD5" s="333"/>
      <c r="AE5" s="333"/>
      <c r="AF5" s="333"/>
      <c r="AG5" s="333">
        <f>Z5+AA5+AB5+AC5+AD5+AE5+AF5</f>
        <v>0</v>
      </c>
      <c r="AH5" s="333"/>
      <c r="AI5" s="333"/>
      <c r="AJ5" s="333"/>
      <c r="AK5" s="351"/>
      <c r="AL5" s="358">
        <f t="shared" ref="AL5:AL36" si="0">AH5+AI5</f>
        <v>0</v>
      </c>
      <c r="AM5" s="333">
        <f t="shared" ref="AM5:AM36" si="1">AJ5+AK5</f>
        <v>0</v>
      </c>
      <c r="AN5" s="358">
        <f>_xlfn.XLOOKUP(A5,'[1]31'!$A:$A,'[1]31'!$AR:$AR)</f>
        <v>350</v>
      </c>
      <c r="AO5" s="358"/>
      <c r="AP5" s="358">
        <f>AO5+AN5</f>
        <v>350</v>
      </c>
      <c r="AQ5" s="358">
        <f>AP5-AR5</f>
        <v>0</v>
      </c>
      <c r="AR5" s="358">
        <v>350</v>
      </c>
      <c r="AS5" s="359" t="e">
        <f>SUM(AQ5/D5,0)</f>
        <v>#DIV/0!</v>
      </c>
      <c r="AT5" s="356">
        <v>470</v>
      </c>
      <c r="AU5" s="356">
        <f>AT5-AR5</f>
        <v>120</v>
      </c>
      <c r="AV5" s="351"/>
      <c r="AW5" s="351" t="e">
        <f>ROUNDUP(I5*AS5,0)</f>
        <v>#DIV/0!</v>
      </c>
      <c r="AX5" s="351" t="e">
        <f>ROUNDUP(H5*AS5,0)</f>
        <v>#DIV/0!</v>
      </c>
      <c r="AY5" s="351" t="e">
        <f>ROUNDUP(J5*AS5,0)</f>
        <v>#DIV/0!</v>
      </c>
      <c r="AZ5" s="351"/>
      <c r="BA5" s="351"/>
      <c r="BB5" s="351" t="e">
        <f>AQ5-AW5-AX5-AY5</f>
        <v>#DIV/0!</v>
      </c>
      <c r="BC5" s="351"/>
    </row>
    <row r="6" spans="1:55">
      <c r="A6" s="225" t="str">
        <f>'ENTRY SHEET'!F6</f>
        <v>VOLVO-300-7</v>
      </c>
      <c r="B6" s="356">
        <f>_xlfn.XLOOKUP(A6,'[1]31'!$A:$A,'[1]31'!$C:$C)</f>
        <v>17645.400000000001</v>
      </c>
      <c r="C6" s="356">
        <v>17654.599999999999</v>
      </c>
      <c r="D6" s="333">
        <f t="shared" ref="D6:D69" si="2">C6-B6</f>
        <v>9.1999999999970896</v>
      </c>
      <c r="E6" s="333">
        <v>12</v>
      </c>
      <c r="F6" s="332"/>
      <c r="G6" s="332">
        <f t="shared" ref="G6:G15" si="3">D6-H6-I6-J6-K6-L6-M6-N6-O6-P6</f>
        <v>9.1999999999970896</v>
      </c>
      <c r="H6" s="332"/>
      <c r="I6" s="332"/>
      <c r="J6" s="332"/>
      <c r="K6" s="332"/>
      <c r="L6" s="332"/>
      <c r="M6" s="332"/>
      <c r="N6" s="332"/>
      <c r="O6" s="332"/>
      <c r="P6" s="332"/>
      <c r="Q6" s="332">
        <f t="shared" ref="Q6:Q64" si="4">F6+G6+H6+I6+J6+K6+L6+M6+N6+O6+P6</f>
        <v>9.1999999999970896</v>
      </c>
      <c r="R6" s="333"/>
      <c r="S6" s="333"/>
      <c r="T6" s="333"/>
      <c r="U6" s="333">
        <v>31</v>
      </c>
      <c r="V6" s="333">
        <v>88</v>
      </c>
      <c r="W6" s="333"/>
      <c r="X6" s="333"/>
      <c r="Y6" s="333">
        <f t="shared" ref="Y6:Y61" si="5">X6+W6+V6+U6</f>
        <v>119</v>
      </c>
      <c r="Z6" s="333"/>
      <c r="AA6" s="333"/>
      <c r="AB6" s="333"/>
      <c r="AC6" s="333"/>
      <c r="AD6" s="333"/>
      <c r="AE6" s="333"/>
      <c r="AF6" s="333"/>
      <c r="AG6" s="333">
        <f t="shared" ref="AG6:AG69" si="6">Z6+AA6+AB6+AC6+AD6+AE6+AF6</f>
        <v>0</v>
      </c>
      <c r="AH6" s="333"/>
      <c r="AI6" s="333"/>
      <c r="AJ6" s="333"/>
      <c r="AK6" s="351"/>
      <c r="AL6" s="358">
        <f t="shared" si="0"/>
        <v>0</v>
      </c>
      <c r="AM6" s="333">
        <f t="shared" si="1"/>
        <v>0</v>
      </c>
      <c r="AN6" s="358">
        <f>_xlfn.XLOOKUP(A6,'[1]31'!$A:$A,'[1]31'!$AR:$AR)</f>
        <v>228</v>
      </c>
      <c r="AO6" s="358">
        <v>387</v>
      </c>
      <c r="AP6" s="358">
        <f t="shared" ref="AP6:AP59" si="7">AO6+AN6</f>
        <v>615</v>
      </c>
      <c r="AQ6" s="358">
        <f t="shared" ref="AQ6:AQ69" si="8">AP6-AR6</f>
        <v>480</v>
      </c>
      <c r="AR6" s="358">
        <v>135</v>
      </c>
      <c r="AS6" s="359">
        <f>SUM(AQ6/D6,0)</f>
        <v>52.173913043494764</v>
      </c>
      <c r="AT6" s="356">
        <v>470</v>
      </c>
      <c r="AU6" s="356">
        <f t="shared" ref="AU6:AU69" si="9">AT6-AR6</f>
        <v>335</v>
      </c>
      <c r="AV6" s="351"/>
      <c r="AW6" s="351">
        <f t="shared" ref="AW6:AW36" si="10">ROUNDUP(I6*AS6,0)</f>
        <v>0</v>
      </c>
      <c r="AX6" s="351">
        <f t="shared" ref="AX6:AX36" si="11">ROUNDUP(H6*AS6,0)</f>
        <v>0</v>
      </c>
      <c r="AY6" s="351">
        <f>ROUNDUP(J6*AS6,0)</f>
        <v>0</v>
      </c>
      <c r="AZ6" s="351"/>
      <c r="BA6" s="351"/>
      <c r="BB6" s="351">
        <f t="shared" ref="BB6:BB69" si="12">AQ6-AW6-AX6-AY6</f>
        <v>480</v>
      </c>
      <c r="BC6" s="351"/>
    </row>
    <row r="7" spans="1:55">
      <c r="A7" s="225" t="str">
        <f>'ENTRY SHEET'!F7</f>
        <v>HITACHI-350</v>
      </c>
      <c r="B7" s="356">
        <f>_xlfn.XLOOKUP(A7,'[1]31'!$A:$A,'[1]31'!$C:$C)</f>
        <v>15783.5</v>
      </c>
      <c r="C7" s="356">
        <v>15791.9</v>
      </c>
      <c r="D7" s="333">
        <f t="shared" si="2"/>
        <v>8.3999999999996362</v>
      </c>
      <c r="E7" s="333">
        <v>12</v>
      </c>
      <c r="F7" s="332"/>
      <c r="G7" s="332">
        <f t="shared" si="3"/>
        <v>3.9999999999996358</v>
      </c>
      <c r="H7" s="332">
        <v>4.4000000000000004</v>
      </c>
      <c r="I7" s="332"/>
      <c r="J7" s="332"/>
      <c r="K7" s="332"/>
      <c r="L7" s="332"/>
      <c r="M7" s="332"/>
      <c r="N7" s="332"/>
      <c r="O7" s="332"/>
      <c r="P7" s="332"/>
      <c r="Q7" s="332">
        <f t="shared" si="4"/>
        <v>8.3999999999996362</v>
      </c>
      <c r="R7" s="342"/>
      <c r="S7" s="342"/>
      <c r="T7" s="333"/>
      <c r="U7" s="333"/>
      <c r="V7" s="333">
        <v>41</v>
      </c>
      <c r="W7" s="333"/>
      <c r="X7" s="333"/>
      <c r="Y7" s="333">
        <f t="shared" si="5"/>
        <v>41</v>
      </c>
      <c r="Z7" s="333"/>
      <c r="AA7" s="333"/>
      <c r="AB7" s="333"/>
      <c r="AC7" s="333"/>
      <c r="AD7" s="333">
        <v>29</v>
      </c>
      <c r="AE7" s="333"/>
      <c r="AF7" s="333"/>
      <c r="AG7" s="333">
        <f t="shared" si="6"/>
        <v>29</v>
      </c>
      <c r="AH7" s="333"/>
      <c r="AI7" s="333"/>
      <c r="AJ7" s="333"/>
      <c r="AK7" s="351"/>
      <c r="AL7" s="358">
        <f t="shared" si="0"/>
        <v>0</v>
      </c>
      <c r="AM7" s="333">
        <f t="shared" si="1"/>
        <v>0</v>
      </c>
      <c r="AN7" s="358">
        <f>_xlfn.XLOOKUP(A7,'[1]31'!$A:$A,'[1]31'!$AR:$AR)</f>
        <v>329</v>
      </c>
      <c r="AO7" s="358">
        <v>295</v>
      </c>
      <c r="AP7" s="358">
        <f t="shared" si="7"/>
        <v>624</v>
      </c>
      <c r="AQ7" s="358">
        <f t="shared" si="8"/>
        <v>252</v>
      </c>
      <c r="AR7" s="358">
        <v>372</v>
      </c>
      <c r="AS7" s="359">
        <f>SUM(AQ7/D7,0)</f>
        <v>30.0000000000013</v>
      </c>
      <c r="AT7" s="356">
        <v>630</v>
      </c>
      <c r="AU7" s="356">
        <f t="shared" si="9"/>
        <v>258</v>
      </c>
      <c r="AV7" s="351"/>
      <c r="AW7" s="351">
        <f t="shared" si="10"/>
        <v>0</v>
      </c>
      <c r="AX7" s="351">
        <f t="shared" si="11"/>
        <v>133</v>
      </c>
      <c r="AY7" s="351">
        <f t="shared" ref="AY7:AY70" si="13">ROUNDUP(J7*AS7,0)</f>
        <v>0</v>
      </c>
      <c r="AZ7" s="351"/>
      <c r="BA7" s="351"/>
      <c r="BB7" s="351">
        <f t="shared" si="12"/>
        <v>119</v>
      </c>
      <c r="BC7" s="351"/>
    </row>
    <row r="8" spans="1:55">
      <c r="A8" s="225" t="str">
        <f>'ENTRY SHEET'!F8</f>
        <v>VOLVO-480</v>
      </c>
      <c r="B8" s="356">
        <f>_xlfn.XLOOKUP(A8,'[1]31'!$A:$A,'[1]31'!$C:$C)</f>
        <v>0</v>
      </c>
      <c r="C8" s="356"/>
      <c r="D8" s="333">
        <f t="shared" si="2"/>
        <v>0</v>
      </c>
      <c r="E8" s="333">
        <v>12</v>
      </c>
      <c r="F8" s="332"/>
      <c r="G8" s="332">
        <f t="shared" si="3"/>
        <v>0</v>
      </c>
      <c r="H8" s="332"/>
      <c r="I8" s="332"/>
      <c r="J8" s="332"/>
      <c r="K8" s="332"/>
      <c r="L8" s="332"/>
      <c r="M8" s="332"/>
      <c r="N8" s="332"/>
      <c r="O8" s="332"/>
      <c r="P8" s="332"/>
      <c r="Q8" s="332">
        <f t="shared" si="4"/>
        <v>0</v>
      </c>
      <c r="R8" s="333"/>
      <c r="S8" s="333"/>
      <c r="T8" s="333"/>
      <c r="U8" s="333"/>
      <c r="V8" s="333"/>
      <c r="W8" s="333"/>
      <c r="X8" s="333"/>
      <c r="Y8" s="333">
        <f t="shared" si="5"/>
        <v>0</v>
      </c>
      <c r="Z8" s="333"/>
      <c r="AA8" s="333"/>
      <c r="AB8" s="333"/>
      <c r="AC8" s="333"/>
      <c r="AD8" s="333"/>
      <c r="AE8" s="333"/>
      <c r="AF8" s="333"/>
      <c r="AG8" s="333">
        <f t="shared" si="6"/>
        <v>0</v>
      </c>
      <c r="AH8" s="333"/>
      <c r="AI8" s="333"/>
      <c r="AJ8" s="333"/>
      <c r="AK8" s="351"/>
      <c r="AL8" s="358">
        <f t="shared" si="0"/>
        <v>0</v>
      </c>
      <c r="AM8" s="333">
        <f t="shared" si="1"/>
        <v>0</v>
      </c>
      <c r="AN8" s="358">
        <f>_xlfn.XLOOKUP(A8,'[1]31'!$A:$A,'[1]31'!$AR:$AR)</f>
        <v>240</v>
      </c>
      <c r="AO8" s="358"/>
      <c r="AP8" s="358">
        <f t="shared" si="7"/>
        <v>240</v>
      </c>
      <c r="AQ8" s="358">
        <f t="shared" si="8"/>
        <v>0</v>
      </c>
      <c r="AR8" s="358">
        <v>240</v>
      </c>
      <c r="AS8" s="359" t="e">
        <f>SUM(AQ8/D8,0)</f>
        <v>#DIV/0!</v>
      </c>
      <c r="AT8" s="356">
        <v>650</v>
      </c>
      <c r="AU8" s="356">
        <f t="shared" si="9"/>
        <v>410</v>
      </c>
      <c r="AV8" s="351"/>
      <c r="AW8" s="351" t="e">
        <f t="shared" si="10"/>
        <v>#DIV/0!</v>
      </c>
      <c r="AX8" s="351" t="e">
        <f t="shared" si="11"/>
        <v>#DIV/0!</v>
      </c>
      <c r="AY8" s="351" t="e">
        <f t="shared" si="13"/>
        <v>#DIV/0!</v>
      </c>
      <c r="AZ8" s="351"/>
      <c r="BA8" s="351"/>
      <c r="BB8" s="351" t="e">
        <f t="shared" si="12"/>
        <v>#DIV/0!</v>
      </c>
      <c r="BC8" s="351"/>
    </row>
    <row r="9" spans="1:55">
      <c r="A9" s="225" t="str">
        <f>'ENTRY SHEET'!F9</f>
        <v>KOMASTU-350 DMC</v>
      </c>
      <c r="B9" s="356">
        <f>_xlfn.XLOOKUP(A9,'[1]31'!$A:$A,'[1]31'!$C:$C)</f>
        <v>12573.9</v>
      </c>
      <c r="C9" s="356">
        <v>12582.8</v>
      </c>
      <c r="D9" s="333">
        <f t="shared" si="2"/>
        <v>8.8999999999996362</v>
      </c>
      <c r="E9" s="333">
        <v>12</v>
      </c>
      <c r="F9" s="332"/>
      <c r="G9" s="332">
        <f t="shared" si="3"/>
        <v>8.8999999999996362</v>
      </c>
      <c r="H9" s="332"/>
      <c r="I9" s="332"/>
      <c r="J9" s="332"/>
      <c r="K9" s="332"/>
      <c r="L9" s="332"/>
      <c r="M9" s="332"/>
      <c r="N9" s="332"/>
      <c r="O9" s="332"/>
      <c r="P9" s="332"/>
      <c r="Q9" s="332">
        <f t="shared" si="4"/>
        <v>8.8999999999996362</v>
      </c>
      <c r="R9" s="333"/>
      <c r="S9" s="333"/>
      <c r="T9" s="333"/>
      <c r="U9" s="333"/>
      <c r="V9" s="333">
        <v>65</v>
      </c>
      <c r="W9" s="333"/>
      <c r="X9" s="333"/>
      <c r="Y9" s="333">
        <f t="shared" si="5"/>
        <v>65</v>
      </c>
      <c r="Z9" s="333"/>
      <c r="AA9" s="333"/>
      <c r="AB9" s="333"/>
      <c r="AC9" s="333"/>
      <c r="AD9" s="333"/>
      <c r="AE9" s="333"/>
      <c r="AF9" s="333"/>
      <c r="AG9" s="333">
        <f t="shared" si="6"/>
        <v>0</v>
      </c>
      <c r="AH9" s="333"/>
      <c r="AI9" s="333"/>
      <c r="AJ9" s="333"/>
      <c r="AK9" s="351"/>
      <c r="AL9" s="358">
        <f t="shared" si="0"/>
        <v>0</v>
      </c>
      <c r="AM9" s="333">
        <f t="shared" si="1"/>
        <v>0</v>
      </c>
      <c r="AN9" s="358">
        <f>_xlfn.XLOOKUP(A9,'[1]31'!$A:$A,'[1]31'!$AR:$AR)</f>
        <v>0</v>
      </c>
      <c r="AO9" s="358"/>
      <c r="AP9" s="358">
        <f t="shared" si="7"/>
        <v>0</v>
      </c>
      <c r="AQ9" s="358">
        <f t="shared" si="8"/>
        <v>0</v>
      </c>
      <c r="AR9" s="358"/>
      <c r="AS9" s="359">
        <f>SUM(AQ9/D9,0)</f>
        <v>0</v>
      </c>
      <c r="AT9" s="356">
        <v>0</v>
      </c>
      <c r="AU9" s="356">
        <f t="shared" si="9"/>
        <v>0</v>
      </c>
      <c r="AV9" s="351"/>
      <c r="AW9" s="351">
        <f t="shared" si="10"/>
        <v>0</v>
      </c>
      <c r="AX9" s="351">
        <f t="shared" si="11"/>
        <v>0</v>
      </c>
      <c r="AY9" s="351">
        <f t="shared" si="13"/>
        <v>0</v>
      </c>
      <c r="AZ9" s="351"/>
      <c r="BA9" s="351"/>
      <c r="BB9" s="351">
        <f t="shared" si="12"/>
        <v>0</v>
      </c>
      <c r="BC9" s="351"/>
    </row>
    <row r="10" spans="1:55">
      <c r="A10" s="225" t="str">
        <f>'ENTRY SHEET'!F10</f>
        <v>VOLVO-300(5)</v>
      </c>
      <c r="B10" s="356">
        <v>0</v>
      </c>
      <c r="C10" s="356"/>
      <c r="D10" s="333">
        <f t="shared" si="2"/>
        <v>0</v>
      </c>
      <c r="E10" s="333">
        <v>12</v>
      </c>
      <c r="F10" s="332"/>
      <c r="G10" s="332">
        <f t="shared" si="3"/>
        <v>0</v>
      </c>
      <c r="H10" s="332"/>
      <c r="I10" s="332"/>
      <c r="J10" s="332"/>
      <c r="K10" s="332"/>
      <c r="L10" s="332"/>
      <c r="M10" s="332"/>
      <c r="N10" s="332"/>
      <c r="O10" s="332"/>
      <c r="P10" s="332"/>
      <c r="Q10" s="332">
        <f t="shared" si="4"/>
        <v>0</v>
      </c>
      <c r="R10" s="333"/>
      <c r="S10" s="333"/>
      <c r="T10" s="333"/>
      <c r="U10" s="333"/>
      <c r="V10" s="333"/>
      <c r="W10" s="333"/>
      <c r="X10" s="333"/>
      <c r="Y10" s="333">
        <f t="shared" si="5"/>
        <v>0</v>
      </c>
      <c r="Z10" s="333"/>
      <c r="AA10" s="333"/>
      <c r="AB10" s="333"/>
      <c r="AC10" s="333"/>
      <c r="AD10" s="333"/>
      <c r="AE10" s="333"/>
      <c r="AF10" s="333"/>
      <c r="AG10" s="333">
        <f t="shared" si="6"/>
        <v>0</v>
      </c>
      <c r="AH10" s="333"/>
      <c r="AI10" s="333"/>
      <c r="AJ10" s="333"/>
      <c r="AK10" s="351"/>
      <c r="AL10" s="358">
        <f t="shared" si="0"/>
        <v>0</v>
      </c>
      <c r="AM10" s="333">
        <f t="shared" si="1"/>
        <v>0</v>
      </c>
      <c r="AN10" s="358">
        <v>0</v>
      </c>
      <c r="AO10" s="358"/>
      <c r="AP10" s="358">
        <f t="shared" si="7"/>
        <v>0</v>
      </c>
      <c r="AQ10" s="358">
        <f t="shared" si="8"/>
        <v>0</v>
      </c>
      <c r="AR10" s="358"/>
      <c r="AS10" s="359"/>
      <c r="AT10" s="356">
        <v>0</v>
      </c>
      <c r="AU10" s="356"/>
      <c r="AV10" s="351"/>
      <c r="AW10" s="351">
        <f t="shared" si="10"/>
        <v>0</v>
      </c>
      <c r="AX10" s="351">
        <f t="shared" si="11"/>
        <v>0</v>
      </c>
      <c r="AY10" s="351">
        <f t="shared" si="13"/>
        <v>0</v>
      </c>
      <c r="AZ10" s="351"/>
      <c r="BA10" s="351"/>
      <c r="BB10" s="351">
        <f t="shared" si="12"/>
        <v>0</v>
      </c>
      <c r="BC10" s="351"/>
    </row>
    <row r="11" spans="1:55">
      <c r="A11" s="225" t="str">
        <f>'ENTRY SHEET'!F11</f>
        <v>VOLVO-380</v>
      </c>
      <c r="B11" s="356">
        <v>0</v>
      </c>
      <c r="C11" s="356"/>
      <c r="D11" s="333">
        <f t="shared" si="2"/>
        <v>0</v>
      </c>
      <c r="E11" s="333">
        <v>12</v>
      </c>
      <c r="F11" s="332"/>
      <c r="G11" s="332">
        <f t="shared" si="3"/>
        <v>0</v>
      </c>
      <c r="H11" s="332"/>
      <c r="I11" s="332"/>
      <c r="J11" s="332"/>
      <c r="K11" s="332"/>
      <c r="L11" s="332"/>
      <c r="M11" s="332"/>
      <c r="N11" s="332"/>
      <c r="O11" s="332"/>
      <c r="P11" s="332"/>
      <c r="Q11" s="332">
        <f t="shared" si="4"/>
        <v>0</v>
      </c>
      <c r="R11" s="333"/>
      <c r="S11" s="333"/>
      <c r="T11" s="333"/>
      <c r="U11" s="333"/>
      <c r="V11" s="333"/>
      <c r="W11" s="333"/>
      <c r="X11" s="333"/>
      <c r="Y11" s="333">
        <f t="shared" si="5"/>
        <v>0</v>
      </c>
      <c r="Z11" s="333"/>
      <c r="AA11" s="333"/>
      <c r="AB11" s="333"/>
      <c r="AC11" s="333"/>
      <c r="AD11" s="333"/>
      <c r="AE11" s="333"/>
      <c r="AF11" s="333"/>
      <c r="AG11" s="333">
        <f t="shared" si="6"/>
        <v>0</v>
      </c>
      <c r="AH11" s="333"/>
      <c r="AI11" s="333"/>
      <c r="AJ11" s="333"/>
      <c r="AK11" s="351"/>
      <c r="AL11" s="358">
        <f t="shared" si="0"/>
        <v>0</v>
      </c>
      <c r="AM11" s="333">
        <f t="shared" si="1"/>
        <v>0</v>
      </c>
      <c r="AN11" s="358">
        <v>0</v>
      </c>
      <c r="AO11" s="358"/>
      <c r="AP11" s="358">
        <f t="shared" si="7"/>
        <v>0</v>
      </c>
      <c r="AQ11" s="358">
        <f t="shared" si="8"/>
        <v>0</v>
      </c>
      <c r="AR11" s="358"/>
      <c r="AS11" s="359"/>
      <c r="AT11" s="356">
        <v>0</v>
      </c>
      <c r="AU11" s="356"/>
      <c r="AV11" s="351"/>
      <c r="AW11" s="351">
        <f t="shared" si="10"/>
        <v>0</v>
      </c>
      <c r="AX11" s="351">
        <f t="shared" si="11"/>
        <v>0</v>
      </c>
      <c r="AY11" s="351">
        <f t="shared" si="13"/>
        <v>0</v>
      </c>
      <c r="AZ11" s="351"/>
      <c r="BA11" s="351"/>
      <c r="BB11" s="351">
        <f t="shared" si="12"/>
        <v>0</v>
      </c>
      <c r="BC11" s="351"/>
    </row>
    <row r="12" spans="1:55">
      <c r="A12" s="225" t="str">
        <f>'ENTRY SHEET'!F12</f>
        <v>DOZZER D65E</v>
      </c>
      <c r="B12" s="356">
        <f>_xlfn.XLOOKUP(A12,'[1]31'!$A:$A,'[1]31'!$C:$C)</f>
        <v>2213.8000000000002</v>
      </c>
      <c r="C12" s="356">
        <v>2222.5</v>
      </c>
      <c r="D12" s="333">
        <f t="shared" si="2"/>
        <v>8.6999999999998181</v>
      </c>
      <c r="E12" s="333">
        <v>12</v>
      </c>
      <c r="F12" s="332"/>
      <c r="G12" s="332">
        <f t="shared" si="3"/>
        <v>8.6999999999998181</v>
      </c>
      <c r="H12" s="332"/>
      <c r="I12" s="332"/>
      <c r="J12" s="332"/>
      <c r="K12" s="332"/>
      <c r="L12" s="332"/>
      <c r="M12" s="332"/>
      <c r="N12" s="332"/>
      <c r="O12" s="332"/>
      <c r="P12" s="332"/>
      <c r="Q12" s="332">
        <f t="shared" si="4"/>
        <v>8.6999999999998181</v>
      </c>
      <c r="R12" s="333"/>
      <c r="S12" s="333"/>
      <c r="T12" s="333"/>
      <c r="U12" s="333"/>
      <c r="V12" s="333"/>
      <c r="W12" s="333"/>
      <c r="X12" s="333"/>
      <c r="Y12" s="333">
        <f t="shared" si="5"/>
        <v>0</v>
      </c>
      <c r="Z12" s="333"/>
      <c r="AA12" s="333"/>
      <c r="AB12" s="333"/>
      <c r="AC12" s="333"/>
      <c r="AD12" s="333"/>
      <c r="AE12" s="333"/>
      <c r="AF12" s="333"/>
      <c r="AG12" s="333">
        <f t="shared" si="6"/>
        <v>0</v>
      </c>
      <c r="AH12" s="333"/>
      <c r="AI12" s="333"/>
      <c r="AJ12" s="333"/>
      <c r="AK12" s="351"/>
      <c r="AL12" s="358">
        <f t="shared" si="0"/>
        <v>0</v>
      </c>
      <c r="AM12" s="333">
        <f t="shared" si="1"/>
        <v>0</v>
      </c>
      <c r="AN12" s="358">
        <f>_xlfn.XLOOKUP(A12,'[1]31'!$A:$A,'[1]31'!$AR:$AR)</f>
        <v>325</v>
      </c>
      <c r="AO12" s="358"/>
      <c r="AP12" s="358">
        <f t="shared" si="7"/>
        <v>325</v>
      </c>
      <c r="AQ12" s="358">
        <f t="shared" si="8"/>
        <v>125</v>
      </c>
      <c r="AR12" s="358">
        <v>200</v>
      </c>
      <c r="AS12" s="359">
        <f t="shared" ref="AS12:AS59" si="14">SUM(AQ12/D12,0)</f>
        <v>14.367816091954323</v>
      </c>
      <c r="AT12" s="356">
        <v>350</v>
      </c>
      <c r="AU12" s="356">
        <f t="shared" si="9"/>
        <v>150</v>
      </c>
      <c r="AV12" s="351"/>
      <c r="AW12" s="351">
        <f t="shared" si="10"/>
        <v>0</v>
      </c>
      <c r="AX12" s="351">
        <f t="shared" si="11"/>
        <v>0</v>
      </c>
      <c r="AY12" s="351">
        <f t="shared" si="13"/>
        <v>0</v>
      </c>
      <c r="AZ12" s="351"/>
      <c r="BA12" s="351"/>
      <c r="BB12" s="351">
        <f t="shared" si="12"/>
        <v>125</v>
      </c>
      <c r="BC12" s="351"/>
    </row>
    <row r="13" spans="1:55">
      <c r="A13" s="225" t="str">
        <f>'ENTRY SHEET'!F13</f>
        <v>BD 85 DOZER</v>
      </c>
      <c r="B13" s="356">
        <f>_xlfn.XLOOKUP(A13,'[1]31'!$A:$A,'[1]31'!$C:$C)</f>
        <v>221.7</v>
      </c>
      <c r="C13" s="356">
        <v>228.3</v>
      </c>
      <c r="D13" s="333">
        <f t="shared" si="2"/>
        <v>6.6000000000000227</v>
      </c>
      <c r="E13" s="333">
        <v>12</v>
      </c>
      <c r="F13" s="332"/>
      <c r="G13" s="332">
        <f t="shared" si="3"/>
        <v>6.6000000000000227</v>
      </c>
      <c r="H13" s="332"/>
      <c r="I13" s="332"/>
      <c r="J13" s="332"/>
      <c r="K13" s="332"/>
      <c r="L13" s="332"/>
      <c r="M13" s="332"/>
      <c r="N13" s="332"/>
      <c r="O13" s="332"/>
      <c r="P13" s="332"/>
      <c r="Q13" s="332">
        <f t="shared" si="4"/>
        <v>6.6000000000000227</v>
      </c>
      <c r="R13" s="333"/>
      <c r="S13" s="333"/>
      <c r="T13" s="333"/>
      <c r="U13" s="333"/>
      <c r="V13" s="333"/>
      <c r="W13" s="333"/>
      <c r="X13" s="333"/>
      <c r="Y13" s="333">
        <f t="shared" si="5"/>
        <v>0</v>
      </c>
      <c r="Z13" s="333"/>
      <c r="AA13" s="333"/>
      <c r="AB13" s="333"/>
      <c r="AC13" s="333"/>
      <c r="AD13" s="333"/>
      <c r="AE13" s="333"/>
      <c r="AF13" s="333"/>
      <c r="AG13" s="333">
        <f t="shared" si="6"/>
        <v>0</v>
      </c>
      <c r="AH13" s="333"/>
      <c r="AI13" s="333"/>
      <c r="AJ13" s="333"/>
      <c r="AK13" s="351"/>
      <c r="AL13" s="358">
        <f t="shared" si="0"/>
        <v>0</v>
      </c>
      <c r="AM13" s="333">
        <f t="shared" si="1"/>
        <v>0</v>
      </c>
      <c r="AN13" s="358">
        <f>_xlfn.XLOOKUP(A13,'[1]31'!$A:$A,'[1]31'!$AR:$AR)</f>
        <v>85</v>
      </c>
      <c r="AO13" s="358">
        <v>200</v>
      </c>
      <c r="AP13" s="358">
        <f t="shared" si="7"/>
        <v>285</v>
      </c>
      <c r="AQ13" s="358">
        <f t="shared" si="8"/>
        <v>100</v>
      </c>
      <c r="AR13" s="358">
        <v>185</v>
      </c>
      <c r="AS13" s="359">
        <f t="shared" si="14"/>
        <v>15.151515151515099</v>
      </c>
      <c r="AT13" s="356">
        <v>350</v>
      </c>
      <c r="AU13" s="356">
        <f t="shared" si="9"/>
        <v>165</v>
      </c>
      <c r="AV13" s="351"/>
      <c r="AW13" s="351">
        <f t="shared" si="10"/>
        <v>0</v>
      </c>
      <c r="AX13" s="351">
        <f t="shared" si="11"/>
        <v>0</v>
      </c>
      <c r="AY13" s="351">
        <f t="shared" si="13"/>
        <v>0</v>
      </c>
      <c r="AZ13" s="351"/>
      <c r="BA13" s="351"/>
      <c r="BB13" s="351">
        <f t="shared" si="12"/>
        <v>100</v>
      </c>
      <c r="BC13" s="351"/>
    </row>
    <row r="14" spans="1:55">
      <c r="A14" s="225" t="str">
        <f>'ENTRY SHEET'!F14</f>
        <v>KOBELCO-380 DMCS</v>
      </c>
      <c r="B14" s="356">
        <v>0</v>
      </c>
      <c r="C14" s="356"/>
      <c r="D14" s="333">
        <f t="shared" si="2"/>
        <v>0</v>
      </c>
      <c r="E14" s="333">
        <v>12</v>
      </c>
      <c r="F14" s="332"/>
      <c r="G14" s="332">
        <f t="shared" si="3"/>
        <v>0</v>
      </c>
      <c r="H14" s="332"/>
      <c r="I14" s="332"/>
      <c r="J14" s="332"/>
      <c r="K14" s="332"/>
      <c r="L14" s="332"/>
      <c r="M14" s="332"/>
      <c r="N14" s="332"/>
      <c r="O14" s="332"/>
      <c r="P14" s="332"/>
      <c r="Q14" s="332">
        <f t="shared" si="4"/>
        <v>0</v>
      </c>
      <c r="R14" s="333"/>
      <c r="S14" s="333"/>
      <c r="T14" s="333"/>
      <c r="U14" s="333"/>
      <c r="V14" s="333"/>
      <c r="W14" s="333"/>
      <c r="X14" s="333"/>
      <c r="Y14" s="333">
        <f t="shared" si="5"/>
        <v>0</v>
      </c>
      <c r="Z14" s="333"/>
      <c r="AA14" s="333"/>
      <c r="AB14" s="333"/>
      <c r="AC14" s="333"/>
      <c r="AD14" s="333"/>
      <c r="AE14" s="333"/>
      <c r="AF14" s="333"/>
      <c r="AG14" s="333">
        <f t="shared" si="6"/>
        <v>0</v>
      </c>
      <c r="AH14" s="333"/>
      <c r="AI14" s="333"/>
      <c r="AJ14" s="333"/>
      <c r="AK14" s="351"/>
      <c r="AL14" s="358">
        <f t="shared" si="0"/>
        <v>0</v>
      </c>
      <c r="AM14" s="333">
        <f t="shared" si="1"/>
        <v>0</v>
      </c>
      <c r="AN14" s="358">
        <v>0</v>
      </c>
      <c r="AO14" s="358"/>
      <c r="AP14" s="358">
        <f t="shared" si="7"/>
        <v>0</v>
      </c>
      <c r="AQ14" s="358">
        <f t="shared" si="8"/>
        <v>0</v>
      </c>
      <c r="AR14" s="358"/>
      <c r="AS14" s="359" t="e">
        <f t="shared" si="14"/>
        <v>#DIV/0!</v>
      </c>
      <c r="AT14" s="356">
        <v>350</v>
      </c>
      <c r="AU14" s="356">
        <f t="shared" si="9"/>
        <v>350</v>
      </c>
      <c r="AV14" s="351"/>
      <c r="AW14" s="351" t="e">
        <f t="shared" si="10"/>
        <v>#DIV/0!</v>
      </c>
      <c r="AX14" s="351" t="e">
        <f t="shared" si="11"/>
        <v>#DIV/0!</v>
      </c>
      <c r="AY14" s="351" t="e">
        <f t="shared" si="13"/>
        <v>#DIV/0!</v>
      </c>
      <c r="AZ14" s="351"/>
      <c r="BA14" s="351"/>
      <c r="BB14" s="351" t="e">
        <f t="shared" si="12"/>
        <v>#DIV/0!</v>
      </c>
      <c r="BC14" s="351"/>
    </row>
    <row r="15" spans="1:55">
      <c r="A15" s="225" t="str">
        <f>'ENTRY SHEET'!F15</f>
        <v>GRADER OD09P-1732</v>
      </c>
      <c r="B15" s="356">
        <f>_xlfn.XLOOKUP(A15,'[1]31'!$A:$A,'[1]31'!$C:$C)</f>
        <v>4551.5</v>
      </c>
      <c r="C15" s="356">
        <v>4551.5</v>
      </c>
      <c r="D15" s="333">
        <f t="shared" si="2"/>
        <v>0</v>
      </c>
      <c r="E15" s="333">
        <v>12</v>
      </c>
      <c r="F15" s="332"/>
      <c r="G15" s="332">
        <f t="shared" si="3"/>
        <v>0</v>
      </c>
      <c r="H15" s="332"/>
      <c r="I15" s="332"/>
      <c r="J15" s="332"/>
      <c r="K15" s="332"/>
      <c r="L15" s="332"/>
      <c r="M15" s="332"/>
      <c r="N15" s="332"/>
      <c r="O15" s="332"/>
      <c r="P15" s="332"/>
      <c r="Q15" s="332">
        <f t="shared" si="4"/>
        <v>0</v>
      </c>
      <c r="R15" s="333"/>
      <c r="S15" s="333"/>
      <c r="T15" s="333"/>
      <c r="U15" s="333"/>
      <c r="V15" s="333"/>
      <c r="W15" s="333"/>
      <c r="X15" s="333"/>
      <c r="Y15" s="333">
        <f t="shared" si="5"/>
        <v>0</v>
      </c>
      <c r="Z15" s="333"/>
      <c r="AA15" s="333"/>
      <c r="AB15" s="333"/>
      <c r="AC15" s="333"/>
      <c r="AD15" s="333"/>
      <c r="AE15" s="333"/>
      <c r="AF15" s="333"/>
      <c r="AG15" s="333">
        <f t="shared" si="6"/>
        <v>0</v>
      </c>
      <c r="AH15" s="333"/>
      <c r="AI15" s="333"/>
      <c r="AJ15" s="333"/>
      <c r="AK15" s="351"/>
      <c r="AL15" s="358">
        <f t="shared" si="0"/>
        <v>0</v>
      </c>
      <c r="AM15" s="333">
        <f t="shared" si="1"/>
        <v>0</v>
      </c>
      <c r="AN15" s="358">
        <f>_xlfn.XLOOKUP(A15,'[1]31'!$A:$A,'[1]31'!$AR:$AR)</f>
        <v>70</v>
      </c>
      <c r="AO15" s="358"/>
      <c r="AP15" s="358">
        <f t="shared" si="7"/>
        <v>70</v>
      </c>
      <c r="AQ15" s="358">
        <f t="shared" si="8"/>
        <v>0</v>
      </c>
      <c r="AR15" s="358">
        <v>70</v>
      </c>
      <c r="AS15" s="359" t="e">
        <f t="shared" si="14"/>
        <v>#DIV/0!</v>
      </c>
      <c r="AT15" s="356">
        <v>350</v>
      </c>
      <c r="AU15" s="356">
        <f t="shared" si="9"/>
        <v>280</v>
      </c>
      <c r="AV15" s="351"/>
      <c r="AW15" s="351" t="e">
        <f t="shared" si="10"/>
        <v>#DIV/0!</v>
      </c>
      <c r="AX15" s="351" t="e">
        <f t="shared" si="11"/>
        <v>#DIV/0!</v>
      </c>
      <c r="AY15" s="351" t="e">
        <f t="shared" si="13"/>
        <v>#DIV/0!</v>
      </c>
      <c r="AZ15" s="351"/>
      <c r="BA15" s="351"/>
      <c r="BB15" s="351" t="e">
        <f t="shared" si="12"/>
        <v>#DIV/0!</v>
      </c>
      <c r="BC15" s="351"/>
    </row>
    <row r="16" spans="1:55">
      <c r="A16" s="225">
        <f>'ENTRY SHEET'!F16</f>
        <v>0</v>
      </c>
      <c r="B16" s="356">
        <f>_xlfn.XLOOKUP(A16,'[1]31'!$A:$A,'[1]31'!$C:$C)</f>
        <v>0</v>
      </c>
      <c r="C16" s="356"/>
      <c r="D16" s="333">
        <f t="shared" si="2"/>
        <v>0</v>
      </c>
      <c r="E16" s="333">
        <v>12</v>
      </c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>
        <f t="shared" si="4"/>
        <v>0</v>
      </c>
      <c r="R16" s="333"/>
      <c r="S16" s="333"/>
      <c r="T16" s="333"/>
      <c r="U16" s="333"/>
      <c r="V16" s="333"/>
      <c r="W16" s="333"/>
      <c r="X16" s="333"/>
      <c r="Y16" s="333">
        <f t="shared" si="5"/>
        <v>0</v>
      </c>
      <c r="Z16" s="333"/>
      <c r="AA16" s="333"/>
      <c r="AB16" s="333"/>
      <c r="AC16" s="333"/>
      <c r="AD16" s="333"/>
      <c r="AE16" s="333"/>
      <c r="AF16" s="333"/>
      <c r="AG16" s="333">
        <f t="shared" si="6"/>
        <v>0</v>
      </c>
      <c r="AH16" s="333"/>
      <c r="AI16" s="333"/>
      <c r="AJ16" s="333"/>
      <c r="AK16" s="351"/>
      <c r="AL16" s="358">
        <f t="shared" si="0"/>
        <v>0</v>
      </c>
      <c r="AM16" s="333">
        <f t="shared" si="1"/>
        <v>0</v>
      </c>
      <c r="AN16" s="358">
        <f>_xlfn.XLOOKUP(A16,'[1]31'!$A:$A,'[1]31'!$AR:$AR)</f>
        <v>0</v>
      </c>
      <c r="AO16" s="358"/>
      <c r="AP16" s="358">
        <f t="shared" si="7"/>
        <v>0</v>
      </c>
      <c r="AQ16" s="358">
        <f t="shared" si="8"/>
        <v>0</v>
      </c>
      <c r="AR16" s="358"/>
      <c r="AS16" s="359" t="e">
        <f t="shared" si="14"/>
        <v>#DIV/0!</v>
      </c>
      <c r="AT16" s="356">
        <v>0</v>
      </c>
      <c r="AU16" s="356">
        <f t="shared" si="9"/>
        <v>0</v>
      </c>
      <c r="AV16" s="351"/>
      <c r="AW16" s="351" t="e">
        <f t="shared" si="10"/>
        <v>#DIV/0!</v>
      </c>
      <c r="AX16" s="351" t="e">
        <f t="shared" si="11"/>
        <v>#DIV/0!</v>
      </c>
      <c r="AY16" s="351" t="e">
        <f t="shared" si="13"/>
        <v>#DIV/0!</v>
      </c>
      <c r="AZ16" s="351"/>
      <c r="BA16" s="351"/>
      <c r="BB16" s="351" t="e">
        <f t="shared" si="12"/>
        <v>#DIV/0!</v>
      </c>
      <c r="BC16" s="351"/>
    </row>
    <row r="17" spans="1:55">
      <c r="A17" s="225" t="str">
        <f>'ENTRY SHEET'!F17</f>
        <v>OD09C-1962</v>
      </c>
      <c r="B17" s="356">
        <f>_xlfn.XLOOKUP(A17,'[1]31'!$A:$A,'[1]31'!$C:$C)</f>
        <v>20692.599999999999</v>
      </c>
      <c r="C17" s="356">
        <v>20692.599999999999</v>
      </c>
      <c r="D17" s="333">
        <f t="shared" si="2"/>
        <v>0</v>
      </c>
      <c r="E17" s="333">
        <v>12</v>
      </c>
      <c r="F17" s="332"/>
      <c r="G17" s="332">
        <f>D17-H17-I17</f>
        <v>0</v>
      </c>
      <c r="H17" s="332"/>
      <c r="I17" s="332"/>
      <c r="J17" s="332"/>
      <c r="K17" s="332"/>
      <c r="L17" s="332"/>
      <c r="M17" s="332"/>
      <c r="N17" s="332"/>
      <c r="O17" s="332"/>
      <c r="P17" s="332"/>
      <c r="Q17" s="332">
        <f t="shared" si="4"/>
        <v>0</v>
      </c>
      <c r="R17" s="333">
        <f>_xlfn.XLOOKUP(A17,'[1]31'!$A:$A,'[1]31'!$S:$S)</f>
        <v>156139.29999999999</v>
      </c>
      <c r="S17" s="333">
        <v>156139.29999999999</v>
      </c>
      <c r="T17" s="333">
        <f>S17-R17</f>
        <v>0</v>
      </c>
      <c r="U17" s="333"/>
      <c r="V17" s="333"/>
      <c r="W17" s="333"/>
      <c r="X17" s="333"/>
      <c r="Y17" s="333">
        <f t="shared" si="5"/>
        <v>0</v>
      </c>
      <c r="Z17" s="333"/>
      <c r="AA17" s="333"/>
      <c r="AB17" s="333"/>
      <c r="AC17" s="333"/>
      <c r="AD17" s="333"/>
      <c r="AE17" s="333"/>
      <c r="AF17" s="333"/>
      <c r="AG17" s="333">
        <f t="shared" si="6"/>
        <v>0</v>
      </c>
      <c r="AH17" s="333"/>
      <c r="AI17" s="333"/>
      <c r="AJ17" s="333"/>
      <c r="AK17" s="351"/>
      <c r="AL17" s="358">
        <f t="shared" si="0"/>
        <v>0</v>
      </c>
      <c r="AM17" s="333">
        <f t="shared" si="1"/>
        <v>0</v>
      </c>
      <c r="AN17" s="358">
        <f>_xlfn.XLOOKUP(A17,'[1]31'!$A:$A,'[1]31'!$AR:$AR)</f>
        <v>115</v>
      </c>
      <c r="AO17" s="358"/>
      <c r="AP17" s="358">
        <f t="shared" si="7"/>
        <v>115</v>
      </c>
      <c r="AQ17" s="358">
        <f t="shared" si="8"/>
        <v>0</v>
      </c>
      <c r="AR17" s="358">
        <v>115</v>
      </c>
      <c r="AS17" s="359" t="e">
        <f t="shared" si="14"/>
        <v>#DIV/0!</v>
      </c>
      <c r="AT17" s="356">
        <v>250</v>
      </c>
      <c r="AU17" s="356">
        <f t="shared" si="9"/>
        <v>135</v>
      </c>
      <c r="AV17" s="351"/>
      <c r="AW17" s="351" t="e">
        <f t="shared" si="10"/>
        <v>#DIV/0!</v>
      </c>
      <c r="AX17" s="351" t="e">
        <f t="shared" si="11"/>
        <v>#DIV/0!</v>
      </c>
      <c r="AY17" s="351" t="e">
        <f t="shared" si="13"/>
        <v>#DIV/0!</v>
      </c>
      <c r="AZ17" s="351"/>
      <c r="BA17" s="351"/>
      <c r="BB17" s="351" t="e">
        <f t="shared" si="12"/>
        <v>#DIV/0!</v>
      </c>
      <c r="BC17" s="351"/>
    </row>
    <row r="18" spans="1:55">
      <c r="A18" s="225" t="str">
        <f>'ENTRY SHEET'!F18</f>
        <v>OD09C-1964</v>
      </c>
      <c r="B18" s="356">
        <f>_xlfn.XLOOKUP(A18,'[1]31'!$A:$A,'[1]31'!$C:$C)</f>
        <v>14385.27</v>
      </c>
      <c r="C18" s="356">
        <v>14393</v>
      </c>
      <c r="D18" s="333">
        <f t="shared" si="2"/>
        <v>7.7299999999995634</v>
      </c>
      <c r="E18" s="333">
        <v>12</v>
      </c>
      <c r="F18" s="332"/>
      <c r="G18" s="332">
        <f t="shared" ref="G18:G59" si="15">D18-H18-I18</f>
        <v>7.7299999999995634</v>
      </c>
      <c r="H18" s="332"/>
      <c r="I18" s="332"/>
      <c r="J18" s="332"/>
      <c r="K18" s="332"/>
      <c r="L18" s="332"/>
      <c r="M18" s="332"/>
      <c r="N18" s="332"/>
      <c r="O18" s="332"/>
      <c r="P18" s="332"/>
      <c r="Q18" s="332">
        <f t="shared" si="4"/>
        <v>7.7299999999995634</v>
      </c>
      <c r="R18" s="333">
        <f>_xlfn.XLOOKUP(A18,'[1]31'!$A:$A,'[1]31'!$S:$S)</f>
        <v>152450.20000000001</v>
      </c>
      <c r="S18" s="333">
        <v>152484</v>
      </c>
      <c r="T18" s="333">
        <f t="shared" ref="T18:T59" si="16">S18-R18</f>
        <v>33.799999999988358</v>
      </c>
      <c r="U18" s="333">
        <v>3</v>
      </c>
      <c r="V18" s="333">
        <v>10</v>
      </c>
      <c r="W18" s="333"/>
      <c r="X18" s="333"/>
      <c r="Y18" s="333">
        <f t="shared" si="5"/>
        <v>13</v>
      </c>
      <c r="Z18" s="333"/>
      <c r="AA18" s="333"/>
      <c r="AB18" s="333"/>
      <c r="AC18" s="333"/>
      <c r="AD18" s="333"/>
      <c r="AE18" s="333"/>
      <c r="AF18" s="333"/>
      <c r="AG18" s="333">
        <f t="shared" si="6"/>
        <v>0</v>
      </c>
      <c r="AH18" s="333"/>
      <c r="AI18" s="333"/>
      <c r="AJ18" s="333"/>
      <c r="AK18" s="351"/>
      <c r="AL18" s="358">
        <f t="shared" si="0"/>
        <v>0</v>
      </c>
      <c r="AM18" s="333">
        <f t="shared" si="1"/>
        <v>0</v>
      </c>
      <c r="AN18" s="358">
        <f>_xlfn.XLOOKUP(A18,'[1]31'!$A:$A,'[1]31'!$AR:$AR)</f>
        <v>90</v>
      </c>
      <c r="AO18" s="358">
        <v>100</v>
      </c>
      <c r="AP18" s="358">
        <f t="shared" si="7"/>
        <v>190</v>
      </c>
      <c r="AQ18" s="358">
        <f t="shared" si="8"/>
        <v>50</v>
      </c>
      <c r="AR18" s="358">
        <v>140</v>
      </c>
      <c r="AS18" s="359">
        <f t="shared" si="14"/>
        <v>6.4683053040107144</v>
      </c>
      <c r="AT18" s="356">
        <v>250</v>
      </c>
      <c r="AU18" s="356">
        <f t="shared" si="9"/>
        <v>110</v>
      </c>
      <c r="AV18" s="351"/>
      <c r="AW18" s="351">
        <f t="shared" si="10"/>
        <v>0</v>
      </c>
      <c r="AX18" s="351">
        <f t="shared" si="11"/>
        <v>0</v>
      </c>
      <c r="AY18" s="351">
        <f t="shared" si="13"/>
        <v>0</v>
      </c>
      <c r="AZ18" s="351"/>
      <c r="BA18" s="351"/>
      <c r="BB18" s="351">
        <f t="shared" si="12"/>
        <v>50</v>
      </c>
      <c r="BC18" s="351"/>
    </row>
    <row r="19" spans="1:55">
      <c r="A19" s="225" t="str">
        <f>'ENTRY SHEET'!F19</f>
        <v>OD09C1965</v>
      </c>
      <c r="B19" s="356">
        <f>_xlfn.XLOOKUP(A19,'[1]31'!$A:$A,'[1]31'!$C:$C)</f>
        <v>16565.8</v>
      </c>
      <c r="C19" s="356">
        <v>16565.8</v>
      </c>
      <c r="D19" s="333">
        <f t="shared" si="2"/>
        <v>0</v>
      </c>
      <c r="E19" s="333">
        <v>12</v>
      </c>
      <c r="F19" s="332"/>
      <c r="G19" s="332">
        <f t="shared" si="15"/>
        <v>0</v>
      </c>
      <c r="H19" s="332"/>
      <c r="I19" s="332"/>
      <c r="J19" s="332"/>
      <c r="K19" s="332"/>
      <c r="L19" s="332"/>
      <c r="M19" s="332"/>
      <c r="N19" s="332"/>
      <c r="O19" s="332"/>
      <c r="P19" s="332"/>
      <c r="Q19" s="332">
        <f t="shared" si="4"/>
        <v>0</v>
      </c>
      <c r="R19" s="333">
        <f>_xlfn.XLOOKUP(A19,'[1]31'!$A:$A,'[1]31'!$S:$S)</f>
        <v>166053.29999999999</v>
      </c>
      <c r="S19" s="333">
        <v>166053.29999999999</v>
      </c>
      <c r="T19" s="333">
        <f t="shared" si="16"/>
        <v>0</v>
      </c>
      <c r="U19" s="333"/>
      <c r="V19" s="333"/>
      <c r="W19" s="333"/>
      <c r="X19" s="333"/>
      <c r="Y19" s="333">
        <f t="shared" si="5"/>
        <v>0</v>
      </c>
      <c r="Z19" s="333"/>
      <c r="AA19" s="333"/>
      <c r="AB19" s="333"/>
      <c r="AC19" s="333"/>
      <c r="AD19" s="333"/>
      <c r="AE19" s="333"/>
      <c r="AF19" s="333"/>
      <c r="AG19" s="333">
        <f t="shared" si="6"/>
        <v>0</v>
      </c>
      <c r="AH19" s="333"/>
      <c r="AI19" s="333"/>
      <c r="AJ19" s="333"/>
      <c r="AK19" s="351"/>
      <c r="AL19" s="358">
        <f t="shared" si="0"/>
        <v>0</v>
      </c>
      <c r="AM19" s="333">
        <f t="shared" si="1"/>
        <v>0</v>
      </c>
      <c r="AN19" s="358">
        <f>_xlfn.XLOOKUP(A19,'[1]31'!$A:$A,'[1]31'!$AR:$AR)</f>
        <v>0</v>
      </c>
      <c r="AO19" s="358"/>
      <c r="AP19" s="358">
        <f t="shared" si="7"/>
        <v>0</v>
      </c>
      <c r="AQ19" s="358">
        <f t="shared" si="8"/>
        <v>0</v>
      </c>
      <c r="AR19" s="358"/>
      <c r="AS19" s="359" t="e">
        <f t="shared" si="14"/>
        <v>#DIV/0!</v>
      </c>
      <c r="AT19" s="356">
        <v>250</v>
      </c>
      <c r="AU19" s="356">
        <f t="shared" si="9"/>
        <v>250</v>
      </c>
      <c r="AV19" s="351"/>
      <c r="AW19" s="351" t="e">
        <f t="shared" si="10"/>
        <v>#DIV/0!</v>
      </c>
      <c r="AX19" s="351" t="e">
        <f t="shared" si="11"/>
        <v>#DIV/0!</v>
      </c>
      <c r="AY19" s="351" t="e">
        <f t="shared" si="13"/>
        <v>#DIV/0!</v>
      </c>
      <c r="AZ19" s="351"/>
      <c r="BA19" s="351"/>
      <c r="BB19" s="351" t="e">
        <f t="shared" si="12"/>
        <v>#DIV/0!</v>
      </c>
      <c r="BC19" s="351"/>
    </row>
    <row r="20" spans="1:55">
      <c r="A20" s="225" t="str">
        <f>'ENTRY SHEET'!F20</f>
        <v>ODO9C5136</v>
      </c>
      <c r="B20" s="356">
        <f>_xlfn.XLOOKUP(A20,'[1]31'!$A:$A,'[1]31'!$C:$C)</f>
        <v>17052.5</v>
      </c>
      <c r="C20" s="356">
        <v>17052.5</v>
      </c>
      <c r="D20" s="333">
        <f t="shared" si="2"/>
        <v>0</v>
      </c>
      <c r="E20" s="333">
        <v>12</v>
      </c>
      <c r="F20" s="332"/>
      <c r="G20" s="332">
        <f t="shared" si="15"/>
        <v>0</v>
      </c>
      <c r="H20" s="332"/>
      <c r="I20" s="332"/>
      <c r="J20" s="332"/>
      <c r="K20" s="332"/>
      <c r="L20" s="332"/>
      <c r="M20" s="332"/>
      <c r="N20" s="332"/>
      <c r="O20" s="332"/>
      <c r="P20" s="332"/>
      <c r="Q20" s="332">
        <f t="shared" si="4"/>
        <v>0</v>
      </c>
      <c r="R20" s="333">
        <f>_xlfn.XLOOKUP(A20,'[1]31'!$A:$A,'[1]31'!$S:$S)</f>
        <v>125216</v>
      </c>
      <c r="S20" s="333">
        <v>125216</v>
      </c>
      <c r="T20" s="333">
        <f t="shared" si="16"/>
        <v>0</v>
      </c>
      <c r="U20" s="333"/>
      <c r="V20" s="333"/>
      <c r="W20" s="333"/>
      <c r="X20" s="333"/>
      <c r="Y20" s="333">
        <f t="shared" si="5"/>
        <v>0</v>
      </c>
      <c r="Z20" s="333"/>
      <c r="AA20" s="333"/>
      <c r="AB20" s="333"/>
      <c r="AC20" s="333"/>
      <c r="AD20" s="333"/>
      <c r="AE20" s="333"/>
      <c r="AF20" s="333"/>
      <c r="AG20" s="333">
        <f t="shared" si="6"/>
        <v>0</v>
      </c>
      <c r="AH20" s="333"/>
      <c r="AI20" s="333"/>
      <c r="AJ20" s="333"/>
      <c r="AK20" s="351"/>
      <c r="AL20" s="358">
        <f t="shared" si="0"/>
        <v>0</v>
      </c>
      <c r="AM20" s="333">
        <f t="shared" si="1"/>
        <v>0</v>
      </c>
      <c r="AN20" s="358">
        <f>_xlfn.XLOOKUP(A20,'[1]31'!$A:$A,'[1]31'!$AR:$AR)</f>
        <v>80</v>
      </c>
      <c r="AO20" s="358"/>
      <c r="AP20" s="358">
        <f t="shared" si="7"/>
        <v>80</v>
      </c>
      <c r="AQ20" s="358">
        <f t="shared" si="8"/>
        <v>0</v>
      </c>
      <c r="AR20" s="358">
        <v>80</v>
      </c>
      <c r="AS20" s="359" t="e">
        <f t="shared" si="14"/>
        <v>#DIV/0!</v>
      </c>
      <c r="AT20" s="356">
        <v>250</v>
      </c>
      <c r="AU20" s="356">
        <f t="shared" si="9"/>
        <v>170</v>
      </c>
      <c r="AV20" s="351"/>
      <c r="AW20" s="351" t="e">
        <f t="shared" si="10"/>
        <v>#DIV/0!</v>
      </c>
      <c r="AX20" s="351" t="e">
        <f t="shared" si="11"/>
        <v>#DIV/0!</v>
      </c>
      <c r="AY20" s="351" t="e">
        <f t="shared" si="13"/>
        <v>#DIV/0!</v>
      </c>
      <c r="AZ20" s="351"/>
      <c r="BA20" s="351"/>
      <c r="BB20" s="351" t="e">
        <f t="shared" si="12"/>
        <v>#DIV/0!</v>
      </c>
      <c r="BC20" s="351"/>
    </row>
    <row r="21" spans="1:55">
      <c r="A21" s="225" t="str">
        <f>'ENTRY SHEET'!F21</f>
        <v>OD09C5137</v>
      </c>
      <c r="B21" s="356">
        <f>_xlfn.XLOOKUP(A21,'[1]31'!$A:$A,'[1]31'!$C:$C)</f>
        <v>17100.349999999999</v>
      </c>
      <c r="C21" s="356">
        <v>17100.349999999999</v>
      </c>
      <c r="D21" s="333">
        <f t="shared" si="2"/>
        <v>0</v>
      </c>
      <c r="E21" s="333">
        <v>12</v>
      </c>
      <c r="F21" s="332"/>
      <c r="G21" s="332">
        <v>0</v>
      </c>
      <c r="H21" s="332"/>
      <c r="I21" s="332"/>
      <c r="J21" s="332"/>
      <c r="K21" s="332"/>
      <c r="L21" s="332"/>
      <c r="M21" s="332"/>
      <c r="N21" s="332"/>
      <c r="O21" s="332"/>
      <c r="P21" s="332"/>
      <c r="Q21" s="332">
        <f t="shared" si="4"/>
        <v>0</v>
      </c>
      <c r="R21" s="333">
        <f>_xlfn.XLOOKUP(A21,'[1]31'!$A:$A,'[1]31'!$S:$S)</f>
        <v>131760.79999999999</v>
      </c>
      <c r="S21" s="333">
        <v>131760.79999999999</v>
      </c>
      <c r="T21" s="333">
        <f t="shared" si="16"/>
        <v>0</v>
      </c>
      <c r="U21" s="333"/>
      <c r="V21" s="333"/>
      <c r="W21" s="333"/>
      <c r="X21" s="333"/>
      <c r="Y21" s="333">
        <f t="shared" si="5"/>
        <v>0</v>
      </c>
      <c r="Z21" s="333"/>
      <c r="AA21" s="333"/>
      <c r="AB21" s="333"/>
      <c r="AC21" s="333"/>
      <c r="AD21" s="333"/>
      <c r="AE21" s="333"/>
      <c r="AF21" s="333"/>
      <c r="AG21" s="333">
        <f t="shared" si="6"/>
        <v>0</v>
      </c>
      <c r="AH21" s="333"/>
      <c r="AI21" s="333"/>
      <c r="AJ21" s="333"/>
      <c r="AK21" s="351"/>
      <c r="AL21" s="358">
        <f t="shared" si="0"/>
        <v>0</v>
      </c>
      <c r="AM21" s="333">
        <f t="shared" si="1"/>
        <v>0</v>
      </c>
      <c r="AN21" s="358">
        <f>_xlfn.XLOOKUP(A21,'[1]31'!$A:$A,'[1]31'!$AR:$AR)</f>
        <v>70</v>
      </c>
      <c r="AO21" s="358"/>
      <c r="AP21" s="358">
        <f t="shared" si="7"/>
        <v>70</v>
      </c>
      <c r="AQ21" s="358">
        <f t="shared" si="8"/>
        <v>0</v>
      </c>
      <c r="AR21" s="358">
        <v>70</v>
      </c>
      <c r="AS21" s="359" t="e">
        <f t="shared" si="14"/>
        <v>#DIV/0!</v>
      </c>
      <c r="AT21" s="356">
        <v>250</v>
      </c>
      <c r="AU21" s="356">
        <f t="shared" si="9"/>
        <v>180</v>
      </c>
      <c r="AV21" s="351"/>
      <c r="AW21" s="351" t="e">
        <f t="shared" si="10"/>
        <v>#DIV/0!</v>
      </c>
      <c r="AX21" s="351" t="e">
        <f t="shared" si="11"/>
        <v>#DIV/0!</v>
      </c>
      <c r="AY21" s="351" t="e">
        <f t="shared" si="13"/>
        <v>#DIV/0!</v>
      </c>
      <c r="AZ21" s="351"/>
      <c r="BA21" s="351"/>
      <c r="BB21" s="351" t="e">
        <f t="shared" si="12"/>
        <v>#DIV/0!</v>
      </c>
      <c r="BC21" s="351"/>
    </row>
    <row r="22" spans="1:55">
      <c r="A22" s="225" t="str">
        <f>'ENTRY SHEET'!F22</f>
        <v>OD09C4623</v>
      </c>
      <c r="B22" s="356">
        <f>_xlfn.XLOOKUP(A22,'[1]31'!$A:$A,'[1]31'!$C:$C)</f>
        <v>1457.5</v>
      </c>
      <c r="C22" s="356">
        <v>1457.5</v>
      </c>
      <c r="D22" s="333">
        <f t="shared" si="2"/>
        <v>0</v>
      </c>
      <c r="E22" s="333">
        <v>12</v>
      </c>
      <c r="F22" s="332"/>
      <c r="G22" s="332">
        <f t="shared" si="15"/>
        <v>0</v>
      </c>
      <c r="H22" s="332"/>
      <c r="I22" s="332"/>
      <c r="J22" s="332"/>
      <c r="K22" s="332"/>
      <c r="L22" s="332"/>
      <c r="M22" s="332"/>
      <c r="N22" s="332"/>
      <c r="O22" s="332"/>
      <c r="P22" s="332"/>
      <c r="Q22" s="332">
        <f t="shared" si="4"/>
        <v>0</v>
      </c>
      <c r="R22" s="333">
        <f>_xlfn.XLOOKUP(A22,'[1]31'!$A:$A,'[1]31'!$S:$S)</f>
        <v>65563</v>
      </c>
      <c r="S22" s="333">
        <v>65563</v>
      </c>
      <c r="T22" s="333">
        <f t="shared" si="16"/>
        <v>0</v>
      </c>
      <c r="U22" s="333"/>
      <c r="V22" s="333"/>
      <c r="W22" s="333"/>
      <c r="X22" s="333"/>
      <c r="Y22" s="333">
        <f t="shared" si="5"/>
        <v>0</v>
      </c>
      <c r="Z22" s="333"/>
      <c r="AA22" s="333"/>
      <c r="AB22" s="333"/>
      <c r="AC22" s="333"/>
      <c r="AD22" s="333"/>
      <c r="AE22" s="333"/>
      <c r="AF22" s="333"/>
      <c r="AG22" s="333">
        <f t="shared" si="6"/>
        <v>0</v>
      </c>
      <c r="AH22" s="333"/>
      <c r="AI22" s="333"/>
      <c r="AJ22" s="333"/>
      <c r="AK22" s="351"/>
      <c r="AL22" s="358">
        <f t="shared" si="0"/>
        <v>0</v>
      </c>
      <c r="AM22" s="333">
        <f t="shared" si="1"/>
        <v>0</v>
      </c>
      <c r="AN22" s="358">
        <f>_xlfn.XLOOKUP(A22,'[1]31'!$A:$A,'[1]31'!$AR:$AR)</f>
        <v>0</v>
      </c>
      <c r="AO22" s="358"/>
      <c r="AP22" s="358">
        <f t="shared" si="7"/>
        <v>0</v>
      </c>
      <c r="AQ22" s="358">
        <f t="shared" si="8"/>
        <v>0</v>
      </c>
      <c r="AR22" s="358"/>
      <c r="AS22" s="359" t="e">
        <f t="shared" si="14"/>
        <v>#DIV/0!</v>
      </c>
      <c r="AT22" s="356">
        <v>250</v>
      </c>
      <c r="AU22" s="356">
        <f t="shared" si="9"/>
        <v>250</v>
      </c>
      <c r="AV22" s="351"/>
      <c r="AW22" s="351" t="e">
        <f t="shared" si="10"/>
        <v>#DIV/0!</v>
      </c>
      <c r="AX22" s="351" t="e">
        <f t="shared" si="11"/>
        <v>#DIV/0!</v>
      </c>
      <c r="AY22" s="351" t="e">
        <f t="shared" si="13"/>
        <v>#DIV/0!</v>
      </c>
      <c r="AZ22" s="351"/>
      <c r="BA22" s="351"/>
      <c r="BB22" s="351" t="e">
        <f t="shared" si="12"/>
        <v>#DIV/0!</v>
      </c>
      <c r="BC22" s="351"/>
    </row>
    <row r="23" spans="1:55">
      <c r="A23" s="225" t="str">
        <f>'ENTRY SHEET'!F23</f>
        <v>OD09C4625</v>
      </c>
      <c r="B23" s="356">
        <f>_xlfn.XLOOKUP(A23,'[1]31'!$A:$A,'[1]31'!$C:$C)</f>
        <v>24061.9</v>
      </c>
      <c r="C23" s="356">
        <v>24068.75</v>
      </c>
      <c r="D23" s="333">
        <f t="shared" si="2"/>
        <v>6.8499999999985448</v>
      </c>
      <c r="E23" s="333">
        <v>12</v>
      </c>
      <c r="F23" s="332"/>
      <c r="G23" s="332">
        <v>0</v>
      </c>
      <c r="H23" s="332">
        <v>2.15</v>
      </c>
      <c r="I23" s="332">
        <v>4.7</v>
      </c>
      <c r="J23" s="332"/>
      <c r="K23" s="332"/>
      <c r="L23" s="332"/>
      <c r="M23" s="332"/>
      <c r="N23" s="332"/>
      <c r="O23" s="332"/>
      <c r="P23" s="332"/>
      <c r="Q23" s="332">
        <f t="shared" si="4"/>
        <v>6.85</v>
      </c>
      <c r="R23" s="333">
        <f>_xlfn.XLOOKUP(A23,'[1]31'!$A:$A,'[1]31'!$S:$S)</f>
        <v>88502.6</v>
      </c>
      <c r="S23" s="333">
        <v>88530.8</v>
      </c>
      <c r="T23" s="333">
        <f t="shared" si="16"/>
        <v>28.19999999999709</v>
      </c>
      <c r="U23" s="333"/>
      <c r="V23" s="333"/>
      <c r="W23" s="333"/>
      <c r="X23" s="333"/>
      <c r="Y23" s="333">
        <f t="shared" si="5"/>
        <v>0</v>
      </c>
      <c r="Z23" s="333">
        <v>8</v>
      </c>
      <c r="AA23" s="333"/>
      <c r="AB23" s="333">
        <v>3</v>
      </c>
      <c r="AC23" s="333"/>
      <c r="AD23" s="333"/>
      <c r="AE23" s="333"/>
      <c r="AF23" s="333"/>
      <c r="AG23" s="333">
        <f t="shared" si="6"/>
        <v>11</v>
      </c>
      <c r="AH23" s="333">
        <v>10</v>
      </c>
      <c r="AI23" s="333"/>
      <c r="AJ23" s="333">
        <v>303.97000000000003</v>
      </c>
      <c r="AK23" s="351"/>
      <c r="AL23" s="358">
        <f t="shared" si="0"/>
        <v>10</v>
      </c>
      <c r="AM23" s="333">
        <f t="shared" si="1"/>
        <v>303.97000000000003</v>
      </c>
      <c r="AN23" s="358">
        <f>_xlfn.XLOOKUP(A23,'[1]31'!$A:$A,'[1]31'!$AR:$AR)</f>
        <v>130</v>
      </c>
      <c r="AO23" s="358">
        <v>50</v>
      </c>
      <c r="AP23" s="358">
        <f t="shared" si="7"/>
        <v>180</v>
      </c>
      <c r="AQ23" s="358">
        <f t="shared" si="8"/>
        <v>40</v>
      </c>
      <c r="AR23" s="358">
        <v>140</v>
      </c>
      <c r="AS23" s="359">
        <f t="shared" si="14"/>
        <v>5.8394160583954013</v>
      </c>
      <c r="AT23" s="356">
        <v>250</v>
      </c>
      <c r="AU23" s="356">
        <f t="shared" si="9"/>
        <v>110</v>
      </c>
      <c r="AV23" s="351"/>
      <c r="AW23" s="351">
        <f t="shared" si="10"/>
        <v>28</v>
      </c>
      <c r="AX23" s="351">
        <f t="shared" si="11"/>
        <v>13</v>
      </c>
      <c r="AY23" s="351">
        <f t="shared" si="13"/>
        <v>0</v>
      </c>
      <c r="AZ23" s="351"/>
      <c r="BA23" s="351"/>
      <c r="BB23" s="351">
        <f t="shared" si="12"/>
        <v>-1</v>
      </c>
      <c r="BC23" s="351"/>
    </row>
    <row r="24" spans="1:55">
      <c r="A24" s="225" t="str">
        <f>'ENTRY SHEET'!F24</f>
        <v>OD09C4823</v>
      </c>
      <c r="B24" s="356">
        <f>_xlfn.XLOOKUP(A24,'[1]31'!$A:$A,'[1]31'!$C:$C)</f>
        <v>23965.45</v>
      </c>
      <c r="C24" s="356">
        <v>23971.3</v>
      </c>
      <c r="D24" s="333">
        <f t="shared" si="2"/>
        <v>5.8499999999985448</v>
      </c>
      <c r="E24" s="333">
        <v>12</v>
      </c>
      <c r="F24" s="332"/>
      <c r="G24" s="332">
        <v>0</v>
      </c>
      <c r="H24" s="332">
        <v>1.1499999999999999</v>
      </c>
      <c r="I24" s="332">
        <f>5.85-1.15</f>
        <v>4.6999999999999993</v>
      </c>
      <c r="J24" s="332"/>
      <c r="K24" s="332"/>
      <c r="L24" s="332"/>
      <c r="M24" s="332"/>
      <c r="N24" s="332"/>
      <c r="O24" s="332"/>
      <c r="P24" s="332"/>
      <c r="Q24" s="332">
        <f t="shared" si="4"/>
        <v>5.85</v>
      </c>
      <c r="R24" s="333">
        <f>_xlfn.XLOOKUP(A24,'[1]31'!$A:$A,'[1]31'!$S:$S)</f>
        <v>146308</v>
      </c>
      <c r="S24" s="333">
        <v>146333.20000000001</v>
      </c>
      <c r="T24" s="333">
        <f t="shared" si="16"/>
        <v>25.200000000011642</v>
      </c>
      <c r="U24" s="333"/>
      <c r="V24" s="333"/>
      <c r="W24" s="333"/>
      <c r="X24" s="333"/>
      <c r="Y24" s="333">
        <f t="shared" si="5"/>
        <v>0</v>
      </c>
      <c r="Z24" s="333"/>
      <c r="AA24" s="333"/>
      <c r="AB24" s="333">
        <v>4</v>
      </c>
      <c r="AC24" s="333"/>
      <c r="AD24" s="333"/>
      <c r="AE24" s="333"/>
      <c r="AF24" s="333"/>
      <c r="AG24" s="333">
        <f t="shared" si="6"/>
        <v>4</v>
      </c>
      <c r="AH24" s="333">
        <v>9</v>
      </c>
      <c r="AI24" s="333"/>
      <c r="AJ24" s="333">
        <v>280.01</v>
      </c>
      <c r="AK24" s="351"/>
      <c r="AL24" s="358">
        <f t="shared" si="0"/>
        <v>9</v>
      </c>
      <c r="AM24" s="333">
        <f t="shared" si="1"/>
        <v>280.01</v>
      </c>
      <c r="AN24" s="358">
        <f>_xlfn.XLOOKUP(A24,'[1]31'!$A:$A,'[1]31'!$AR:$AR)</f>
        <v>90</v>
      </c>
      <c r="AO24" s="358">
        <v>100</v>
      </c>
      <c r="AP24" s="358">
        <f t="shared" si="7"/>
        <v>190</v>
      </c>
      <c r="AQ24" s="358">
        <f t="shared" si="8"/>
        <v>20</v>
      </c>
      <c r="AR24" s="358">
        <v>170</v>
      </c>
      <c r="AS24" s="359">
        <f t="shared" si="14"/>
        <v>3.4188034188042691</v>
      </c>
      <c r="AT24" s="356">
        <v>250</v>
      </c>
      <c r="AU24" s="356">
        <f t="shared" si="9"/>
        <v>80</v>
      </c>
      <c r="AV24" s="351"/>
      <c r="AW24" s="351">
        <f t="shared" si="10"/>
        <v>17</v>
      </c>
      <c r="AX24" s="351">
        <f t="shared" si="11"/>
        <v>4</v>
      </c>
      <c r="AY24" s="351">
        <f t="shared" si="13"/>
        <v>0</v>
      </c>
      <c r="AZ24" s="351"/>
      <c r="BA24" s="351"/>
      <c r="BB24" s="351">
        <f t="shared" si="12"/>
        <v>-1</v>
      </c>
      <c r="BC24" s="351"/>
    </row>
    <row r="25" spans="1:55">
      <c r="A25" s="225" t="str">
        <f>'ENTRY SHEET'!F25</f>
        <v>OD09C-4824</v>
      </c>
      <c r="B25" s="356">
        <f>_xlfn.XLOOKUP(A25,'[1]31'!$A:$A,'[1]31'!$C:$C)</f>
        <v>17192.05</v>
      </c>
      <c r="C25" s="356">
        <v>17192.05</v>
      </c>
      <c r="D25" s="333">
        <f t="shared" si="2"/>
        <v>0</v>
      </c>
      <c r="E25" s="333">
        <v>12</v>
      </c>
      <c r="F25" s="332"/>
      <c r="G25" s="332">
        <f t="shared" si="15"/>
        <v>0</v>
      </c>
      <c r="H25" s="332"/>
      <c r="I25" s="332"/>
      <c r="J25" s="332"/>
      <c r="K25" s="332"/>
      <c r="L25" s="332"/>
      <c r="M25" s="332"/>
      <c r="N25" s="332"/>
      <c r="O25" s="332"/>
      <c r="P25" s="332"/>
      <c r="Q25" s="332">
        <f t="shared" si="4"/>
        <v>0</v>
      </c>
      <c r="R25" s="333">
        <f>_xlfn.XLOOKUP(A25,'[1]31'!$A:$A,'[1]31'!$S:$S)</f>
        <v>110056.6</v>
      </c>
      <c r="S25" s="333">
        <v>110056.6</v>
      </c>
      <c r="T25" s="333">
        <f t="shared" si="16"/>
        <v>0</v>
      </c>
      <c r="U25" s="333"/>
      <c r="V25" s="333"/>
      <c r="W25" s="333"/>
      <c r="X25" s="333"/>
      <c r="Y25" s="333">
        <f t="shared" si="5"/>
        <v>0</v>
      </c>
      <c r="Z25" s="333"/>
      <c r="AA25" s="333"/>
      <c r="AB25" s="333"/>
      <c r="AC25" s="333"/>
      <c r="AD25" s="333"/>
      <c r="AE25" s="333"/>
      <c r="AF25" s="333"/>
      <c r="AG25" s="333">
        <f t="shared" si="6"/>
        <v>0</v>
      </c>
      <c r="AH25" s="333"/>
      <c r="AI25" s="333"/>
      <c r="AJ25" s="333"/>
      <c r="AK25" s="351"/>
      <c r="AL25" s="358">
        <f t="shared" si="0"/>
        <v>0</v>
      </c>
      <c r="AM25" s="333">
        <f t="shared" si="1"/>
        <v>0</v>
      </c>
      <c r="AN25" s="358">
        <f>_xlfn.XLOOKUP(A25,'[1]31'!$A:$A,'[1]31'!$AR:$AR)</f>
        <v>175</v>
      </c>
      <c r="AO25" s="358"/>
      <c r="AP25" s="358">
        <f t="shared" si="7"/>
        <v>175</v>
      </c>
      <c r="AQ25" s="358">
        <f t="shared" si="8"/>
        <v>0</v>
      </c>
      <c r="AR25" s="358">
        <v>175</v>
      </c>
      <c r="AS25" s="359" t="e">
        <f t="shared" si="14"/>
        <v>#DIV/0!</v>
      </c>
      <c r="AT25" s="356">
        <v>250</v>
      </c>
      <c r="AU25" s="356">
        <f t="shared" si="9"/>
        <v>75</v>
      </c>
      <c r="AV25" s="351"/>
      <c r="AW25" s="351" t="e">
        <f>ROUNDUP(I25*AS25,0)</f>
        <v>#DIV/0!</v>
      </c>
      <c r="AX25" s="351" t="e">
        <f t="shared" si="11"/>
        <v>#DIV/0!</v>
      </c>
      <c r="AY25" s="351" t="e">
        <f t="shared" si="13"/>
        <v>#DIV/0!</v>
      </c>
      <c r="AZ25" s="351"/>
      <c r="BA25" s="351"/>
      <c r="BB25" s="351" t="e">
        <f t="shared" si="12"/>
        <v>#DIV/0!</v>
      </c>
      <c r="BC25" s="351"/>
    </row>
    <row r="26" spans="1:55">
      <c r="A26" s="225" t="str">
        <f>'ENTRY SHEET'!F26</f>
        <v>JH06H-3742</v>
      </c>
      <c r="B26" s="356">
        <f>_xlfn.XLOOKUP(A26,'[1]31'!$A:$A,'[1]31'!$C:$C)</f>
        <v>18386</v>
      </c>
      <c r="C26" s="356">
        <v>18386</v>
      </c>
      <c r="D26" s="333">
        <f t="shared" si="2"/>
        <v>0</v>
      </c>
      <c r="E26" s="333">
        <v>12</v>
      </c>
      <c r="F26" s="332"/>
      <c r="G26" s="332">
        <f t="shared" si="15"/>
        <v>0</v>
      </c>
      <c r="H26" s="332"/>
      <c r="I26" s="332"/>
      <c r="J26" s="332"/>
      <c r="K26" s="332"/>
      <c r="L26" s="332"/>
      <c r="M26" s="332"/>
      <c r="N26" s="332"/>
      <c r="O26" s="332"/>
      <c r="P26" s="332"/>
      <c r="Q26" s="332">
        <f t="shared" si="4"/>
        <v>0</v>
      </c>
      <c r="R26" s="333">
        <f>_xlfn.XLOOKUP(A26,'[1]31'!$A:$A,'[1]31'!$S:$S)</f>
        <v>0</v>
      </c>
      <c r="S26" s="333"/>
      <c r="T26" s="333">
        <f t="shared" si="16"/>
        <v>0</v>
      </c>
      <c r="U26" s="333"/>
      <c r="V26" s="333"/>
      <c r="W26" s="333"/>
      <c r="X26" s="333"/>
      <c r="Y26" s="333">
        <f t="shared" si="5"/>
        <v>0</v>
      </c>
      <c r="Z26" s="333"/>
      <c r="AA26" s="333"/>
      <c r="AB26" s="333"/>
      <c r="AC26" s="333"/>
      <c r="AD26" s="333"/>
      <c r="AE26" s="333"/>
      <c r="AF26" s="333"/>
      <c r="AG26" s="333">
        <f t="shared" si="6"/>
        <v>0</v>
      </c>
      <c r="AH26" s="333"/>
      <c r="AI26" s="333"/>
      <c r="AJ26" s="333"/>
      <c r="AK26" s="351"/>
      <c r="AL26" s="358">
        <f t="shared" si="0"/>
        <v>0</v>
      </c>
      <c r="AM26" s="333">
        <f t="shared" si="1"/>
        <v>0</v>
      </c>
      <c r="AN26" s="358">
        <f>_xlfn.XLOOKUP(A26,'[1]31'!$A:$A,'[1]31'!$AR:$AR)</f>
        <v>65</v>
      </c>
      <c r="AO26" s="358"/>
      <c r="AP26" s="358">
        <f t="shared" si="7"/>
        <v>65</v>
      </c>
      <c r="AQ26" s="358">
        <f t="shared" si="8"/>
        <v>0</v>
      </c>
      <c r="AR26" s="358">
        <v>65</v>
      </c>
      <c r="AS26" s="359" t="e">
        <f t="shared" si="14"/>
        <v>#DIV/0!</v>
      </c>
      <c r="AT26" s="356">
        <v>250</v>
      </c>
      <c r="AU26" s="356">
        <f t="shared" si="9"/>
        <v>185</v>
      </c>
      <c r="AV26" s="351"/>
      <c r="AW26" s="351" t="e">
        <f>ROUNDUP(I26*AS26,0)</f>
        <v>#DIV/0!</v>
      </c>
      <c r="AX26" s="351" t="e">
        <f t="shared" si="11"/>
        <v>#DIV/0!</v>
      </c>
      <c r="AY26" s="351" t="e">
        <f t="shared" si="13"/>
        <v>#DIV/0!</v>
      </c>
      <c r="AZ26" s="351"/>
      <c r="BA26" s="351"/>
      <c r="BB26" s="351" t="e">
        <f t="shared" si="12"/>
        <v>#DIV/0!</v>
      </c>
      <c r="BC26" s="351"/>
    </row>
    <row r="27" spans="1:55">
      <c r="A27" s="225" t="str">
        <f>'ENTRY SHEET'!F27</f>
        <v>OD09C-4879</v>
      </c>
      <c r="B27" s="356">
        <f>_xlfn.XLOOKUP(A27,'[1]31'!$A:$A,'[1]31'!$C:$C)</f>
        <v>12980</v>
      </c>
      <c r="C27" s="356">
        <v>12980</v>
      </c>
      <c r="D27" s="333">
        <f t="shared" si="2"/>
        <v>0</v>
      </c>
      <c r="E27" s="333">
        <v>12</v>
      </c>
      <c r="F27" s="332"/>
      <c r="G27" s="332">
        <f t="shared" si="15"/>
        <v>0</v>
      </c>
      <c r="H27" s="332"/>
      <c r="I27" s="332"/>
      <c r="J27" s="332"/>
      <c r="K27" s="332"/>
      <c r="L27" s="332"/>
      <c r="M27" s="332"/>
      <c r="N27" s="332"/>
      <c r="O27" s="332"/>
      <c r="P27" s="332"/>
      <c r="Q27" s="332">
        <f t="shared" si="4"/>
        <v>0</v>
      </c>
      <c r="R27" s="333">
        <f>_xlfn.XLOOKUP(A27,'[1]31'!$A:$A,'[1]31'!$S:$S)</f>
        <v>0</v>
      </c>
      <c r="S27" s="333"/>
      <c r="T27" s="333">
        <f t="shared" si="16"/>
        <v>0</v>
      </c>
      <c r="U27" s="333"/>
      <c r="V27" s="333"/>
      <c r="W27" s="333"/>
      <c r="X27" s="333"/>
      <c r="Y27" s="333">
        <f t="shared" si="5"/>
        <v>0</v>
      </c>
      <c r="Z27" s="333"/>
      <c r="AA27" s="333"/>
      <c r="AB27" s="333"/>
      <c r="AC27" s="333"/>
      <c r="AD27" s="333"/>
      <c r="AE27" s="333"/>
      <c r="AF27" s="333"/>
      <c r="AG27" s="333">
        <f t="shared" si="6"/>
        <v>0</v>
      </c>
      <c r="AH27" s="333"/>
      <c r="AI27" s="333"/>
      <c r="AJ27" s="333"/>
      <c r="AK27" s="351"/>
      <c r="AL27" s="358">
        <f t="shared" si="0"/>
        <v>0</v>
      </c>
      <c r="AM27" s="333">
        <f t="shared" si="1"/>
        <v>0</v>
      </c>
      <c r="AN27" s="358">
        <f>_xlfn.XLOOKUP(A27,'[1]31'!$A:$A,'[1]31'!$AR:$AR)</f>
        <v>85</v>
      </c>
      <c r="AO27" s="358"/>
      <c r="AP27" s="358">
        <f t="shared" si="7"/>
        <v>85</v>
      </c>
      <c r="AQ27" s="358">
        <f t="shared" si="8"/>
        <v>0</v>
      </c>
      <c r="AR27" s="358">
        <v>85</v>
      </c>
      <c r="AS27" s="359" t="e">
        <f t="shared" si="14"/>
        <v>#DIV/0!</v>
      </c>
      <c r="AT27" s="356">
        <v>250</v>
      </c>
      <c r="AU27" s="356">
        <f t="shared" si="9"/>
        <v>165</v>
      </c>
      <c r="AV27" s="351"/>
      <c r="AW27" s="351" t="e">
        <f t="shared" si="10"/>
        <v>#DIV/0!</v>
      </c>
      <c r="AX27" s="351" t="e">
        <f t="shared" si="11"/>
        <v>#DIV/0!</v>
      </c>
      <c r="AY27" s="351" t="e">
        <f t="shared" si="13"/>
        <v>#DIV/0!</v>
      </c>
      <c r="AZ27" s="351"/>
      <c r="BA27" s="351"/>
      <c r="BB27" s="351" t="e">
        <f t="shared" si="12"/>
        <v>#DIV/0!</v>
      </c>
      <c r="BC27" s="351"/>
    </row>
    <row r="28" spans="1:55">
      <c r="A28" s="225" t="str">
        <f>'ENTRY SHEET'!F28</f>
        <v>OD09C-1371</v>
      </c>
      <c r="B28" s="356">
        <f>_xlfn.XLOOKUP(A28,'[1]31'!$A:$A,'[1]31'!$C:$C)</f>
        <v>11492</v>
      </c>
      <c r="C28" s="356">
        <v>11495</v>
      </c>
      <c r="D28" s="333">
        <f t="shared" si="2"/>
        <v>3</v>
      </c>
      <c r="E28" s="333">
        <v>12</v>
      </c>
      <c r="F28" s="332"/>
      <c r="G28" s="332">
        <f t="shared" si="15"/>
        <v>3</v>
      </c>
      <c r="H28" s="332"/>
      <c r="I28" s="332"/>
      <c r="J28" s="332"/>
      <c r="K28" s="332"/>
      <c r="L28" s="332"/>
      <c r="M28" s="332"/>
      <c r="N28" s="332"/>
      <c r="O28" s="332"/>
      <c r="P28" s="332"/>
      <c r="Q28" s="332">
        <f t="shared" si="4"/>
        <v>3</v>
      </c>
      <c r="R28" s="333">
        <f>_xlfn.XLOOKUP(A28,'[1]31'!$A:$A,'[1]31'!$S:$S)</f>
        <v>137542</v>
      </c>
      <c r="S28" s="333">
        <v>137564</v>
      </c>
      <c r="T28" s="333">
        <f t="shared" si="16"/>
        <v>22</v>
      </c>
      <c r="U28" s="333"/>
      <c r="V28" s="333">
        <v>7</v>
      </c>
      <c r="W28" s="333"/>
      <c r="X28" s="333"/>
      <c r="Y28" s="333">
        <f t="shared" si="5"/>
        <v>7</v>
      </c>
      <c r="Z28" s="333"/>
      <c r="AA28" s="333"/>
      <c r="AB28" s="333"/>
      <c r="AC28" s="333"/>
      <c r="AD28" s="333"/>
      <c r="AE28" s="333"/>
      <c r="AF28" s="333"/>
      <c r="AG28" s="333">
        <f t="shared" si="6"/>
        <v>0</v>
      </c>
      <c r="AH28" s="333"/>
      <c r="AI28" s="333"/>
      <c r="AJ28" s="333"/>
      <c r="AK28" s="351"/>
      <c r="AL28" s="358">
        <f t="shared" si="0"/>
        <v>0</v>
      </c>
      <c r="AM28" s="333">
        <f t="shared" si="1"/>
        <v>0</v>
      </c>
      <c r="AN28" s="358">
        <f>_xlfn.XLOOKUP(A28,'[1]31'!$A:$A,'[1]31'!$AR:$AR)</f>
        <v>70</v>
      </c>
      <c r="AO28" s="358">
        <v>100</v>
      </c>
      <c r="AP28" s="358">
        <f t="shared" si="7"/>
        <v>170</v>
      </c>
      <c r="AQ28" s="358">
        <f t="shared" si="8"/>
        <v>30</v>
      </c>
      <c r="AR28" s="358">
        <v>140</v>
      </c>
      <c r="AS28" s="359">
        <f t="shared" si="14"/>
        <v>10</v>
      </c>
      <c r="AT28" s="356">
        <v>250</v>
      </c>
      <c r="AU28" s="356">
        <f t="shared" si="9"/>
        <v>110</v>
      </c>
      <c r="AV28" s="351"/>
      <c r="AW28" s="351">
        <f t="shared" si="10"/>
        <v>0</v>
      </c>
      <c r="AX28" s="351">
        <f t="shared" si="11"/>
        <v>0</v>
      </c>
      <c r="AY28" s="351">
        <f t="shared" si="13"/>
        <v>0</v>
      </c>
      <c r="AZ28" s="351"/>
      <c r="BA28" s="351"/>
      <c r="BB28" s="351">
        <f t="shared" si="12"/>
        <v>30</v>
      </c>
      <c r="BC28" s="351"/>
    </row>
    <row r="29" spans="1:55">
      <c r="A29" s="225" t="str">
        <f>'ENTRY SHEET'!F29</f>
        <v>OD09C-4878</v>
      </c>
      <c r="B29" s="356">
        <f>_xlfn.XLOOKUP(A29,'[1]31'!$A:$A,'[1]31'!$C:$C)</f>
        <v>0</v>
      </c>
      <c r="C29" s="356"/>
      <c r="D29" s="333">
        <f t="shared" si="2"/>
        <v>0</v>
      </c>
      <c r="E29" s="333">
        <v>12</v>
      </c>
      <c r="F29" s="332"/>
      <c r="G29" s="332">
        <f t="shared" si="15"/>
        <v>0</v>
      </c>
      <c r="H29" s="332"/>
      <c r="I29" s="332"/>
      <c r="J29" s="332"/>
      <c r="K29" s="332"/>
      <c r="L29" s="332"/>
      <c r="M29" s="332"/>
      <c r="N29" s="332"/>
      <c r="O29" s="332"/>
      <c r="P29" s="332"/>
      <c r="Q29" s="332">
        <f t="shared" si="4"/>
        <v>0</v>
      </c>
      <c r="R29" s="333">
        <f>_xlfn.XLOOKUP(A29,'[1]31'!$A:$A,'[1]31'!$S:$S)</f>
        <v>0</v>
      </c>
      <c r="S29" s="333"/>
      <c r="T29" s="333">
        <f t="shared" si="16"/>
        <v>0</v>
      </c>
      <c r="U29" s="333"/>
      <c r="V29" s="333"/>
      <c r="W29" s="333"/>
      <c r="X29" s="333"/>
      <c r="Y29" s="333">
        <f t="shared" si="5"/>
        <v>0</v>
      </c>
      <c r="Z29" s="333"/>
      <c r="AA29" s="333"/>
      <c r="AB29" s="333"/>
      <c r="AC29" s="333"/>
      <c r="AD29" s="333"/>
      <c r="AE29" s="333"/>
      <c r="AF29" s="333"/>
      <c r="AG29" s="333">
        <f t="shared" si="6"/>
        <v>0</v>
      </c>
      <c r="AH29" s="333"/>
      <c r="AI29" s="333"/>
      <c r="AJ29" s="333"/>
      <c r="AK29" s="351"/>
      <c r="AL29" s="358">
        <f t="shared" si="0"/>
        <v>0</v>
      </c>
      <c r="AM29" s="333">
        <f t="shared" si="1"/>
        <v>0</v>
      </c>
      <c r="AN29" s="358">
        <f>_xlfn.XLOOKUP(A29,'[1]31'!$A:$A,'[1]31'!$AR:$AR)</f>
        <v>0</v>
      </c>
      <c r="AO29" s="358"/>
      <c r="AP29" s="358">
        <f t="shared" si="7"/>
        <v>0</v>
      </c>
      <c r="AQ29" s="358">
        <f t="shared" si="8"/>
        <v>0</v>
      </c>
      <c r="AR29" s="358"/>
      <c r="AS29" s="359" t="e">
        <f t="shared" si="14"/>
        <v>#DIV/0!</v>
      </c>
      <c r="AT29" s="356">
        <v>250</v>
      </c>
      <c r="AU29" s="356">
        <f t="shared" si="9"/>
        <v>250</v>
      </c>
      <c r="AV29" s="351"/>
      <c r="AW29" s="351" t="e">
        <f t="shared" si="10"/>
        <v>#DIV/0!</v>
      </c>
      <c r="AX29" s="351" t="e">
        <f t="shared" si="11"/>
        <v>#DIV/0!</v>
      </c>
      <c r="AY29" s="351" t="e">
        <f t="shared" si="13"/>
        <v>#DIV/0!</v>
      </c>
      <c r="AZ29" s="351"/>
      <c r="BA29" s="351"/>
      <c r="BB29" s="351" t="e">
        <f t="shared" si="12"/>
        <v>#DIV/0!</v>
      </c>
      <c r="BC29" s="351"/>
    </row>
    <row r="30" spans="1:55">
      <c r="A30" s="225" t="str">
        <f>'ENTRY SHEET'!F30</f>
        <v>OD09C-8163</v>
      </c>
      <c r="B30" s="356">
        <f>_xlfn.XLOOKUP(A30,'[1]31'!$A:$A,'[1]31'!$C:$C)</f>
        <v>13372.7</v>
      </c>
      <c r="C30" s="356">
        <v>13379.4</v>
      </c>
      <c r="D30" s="333">
        <f t="shared" si="2"/>
        <v>6.6999999999989086</v>
      </c>
      <c r="E30" s="333">
        <v>12</v>
      </c>
      <c r="F30" s="332"/>
      <c r="G30" s="332">
        <f t="shared" si="15"/>
        <v>6.6999999999989086</v>
      </c>
      <c r="H30" s="332"/>
      <c r="I30" s="332"/>
      <c r="J30" s="332"/>
      <c r="K30" s="332"/>
      <c r="L30" s="332"/>
      <c r="M30" s="332"/>
      <c r="N30" s="332"/>
      <c r="O30" s="332"/>
      <c r="P30" s="332"/>
      <c r="Q30" s="332">
        <f t="shared" si="4"/>
        <v>6.6999999999989086</v>
      </c>
      <c r="R30" s="333">
        <f>_xlfn.XLOOKUP(A30,'[1]31'!$A:$A,'[1]31'!$S:$S)</f>
        <v>61488</v>
      </c>
      <c r="S30" s="333">
        <v>61527</v>
      </c>
      <c r="T30" s="333">
        <f t="shared" si="16"/>
        <v>39</v>
      </c>
      <c r="U30" s="333">
        <v>3</v>
      </c>
      <c r="V30" s="333">
        <v>14</v>
      </c>
      <c r="W30" s="333"/>
      <c r="X30" s="333"/>
      <c r="Y30" s="333">
        <f t="shared" si="5"/>
        <v>17</v>
      </c>
      <c r="Z30" s="333"/>
      <c r="AA30" s="333"/>
      <c r="AB30" s="333"/>
      <c r="AC30" s="333"/>
      <c r="AD30" s="333"/>
      <c r="AE30" s="333"/>
      <c r="AF30" s="333"/>
      <c r="AG30" s="333">
        <f t="shared" si="6"/>
        <v>0</v>
      </c>
      <c r="AH30" s="333"/>
      <c r="AI30" s="333"/>
      <c r="AJ30" s="333"/>
      <c r="AK30" s="351"/>
      <c r="AL30" s="358">
        <f t="shared" si="0"/>
        <v>0</v>
      </c>
      <c r="AM30" s="333">
        <f t="shared" si="1"/>
        <v>0</v>
      </c>
      <c r="AN30" s="358">
        <f>_xlfn.XLOOKUP(A30,'[1]31'!$A:$A,'[1]31'!$AR:$AR)</f>
        <v>140</v>
      </c>
      <c r="AO30" s="358">
        <v>50</v>
      </c>
      <c r="AP30" s="358">
        <f t="shared" si="7"/>
        <v>190</v>
      </c>
      <c r="AQ30" s="358">
        <f t="shared" si="8"/>
        <v>40</v>
      </c>
      <c r="AR30" s="358">
        <v>150</v>
      </c>
      <c r="AS30" s="359">
        <f t="shared" si="14"/>
        <v>5.9701492537323162</v>
      </c>
      <c r="AT30" s="356">
        <v>250</v>
      </c>
      <c r="AU30" s="356">
        <f t="shared" si="9"/>
        <v>100</v>
      </c>
      <c r="AV30" s="351"/>
      <c r="AW30" s="351">
        <f t="shared" si="10"/>
        <v>0</v>
      </c>
      <c r="AX30" s="351">
        <f t="shared" si="11"/>
        <v>0</v>
      </c>
      <c r="AY30" s="351">
        <f t="shared" si="13"/>
        <v>0</v>
      </c>
      <c r="AZ30" s="351"/>
      <c r="BA30" s="351"/>
      <c r="BB30" s="351">
        <f t="shared" si="12"/>
        <v>40</v>
      </c>
      <c r="BC30" s="351"/>
    </row>
    <row r="31" spans="1:55">
      <c r="A31" s="225" t="str">
        <f>'ENTRY SHEET'!F31</f>
        <v>OD09A-5106</v>
      </c>
      <c r="B31" s="356">
        <f>_xlfn.XLOOKUP(A31,'[1]31'!$A:$A,'[1]31'!$C:$C)</f>
        <v>15049</v>
      </c>
      <c r="C31" s="356">
        <v>15058</v>
      </c>
      <c r="D31" s="333">
        <f t="shared" si="2"/>
        <v>9</v>
      </c>
      <c r="E31" s="333">
        <v>12</v>
      </c>
      <c r="F31" s="332"/>
      <c r="G31" s="332">
        <f t="shared" si="15"/>
        <v>9</v>
      </c>
      <c r="H31" s="332"/>
      <c r="I31" s="332"/>
      <c r="J31" s="332"/>
      <c r="K31" s="332"/>
      <c r="L31" s="332"/>
      <c r="M31" s="332"/>
      <c r="N31" s="332"/>
      <c r="O31" s="332"/>
      <c r="P31" s="332"/>
      <c r="Q31" s="332">
        <f t="shared" si="4"/>
        <v>9</v>
      </c>
      <c r="R31" s="333">
        <f>_xlfn.XLOOKUP(A31,'[1]31'!$A:$A,'[1]31'!$S:$S)</f>
        <v>123070</v>
      </c>
      <c r="S31" s="333">
        <v>123109</v>
      </c>
      <c r="T31" s="333">
        <f t="shared" si="16"/>
        <v>39</v>
      </c>
      <c r="U31" s="333">
        <v>5</v>
      </c>
      <c r="V31" s="333">
        <v>8</v>
      </c>
      <c r="W31" s="333"/>
      <c r="X31" s="333"/>
      <c r="Y31" s="333">
        <f t="shared" si="5"/>
        <v>13</v>
      </c>
      <c r="Z31" s="333"/>
      <c r="AA31" s="333"/>
      <c r="AB31" s="333"/>
      <c r="AC31" s="333"/>
      <c r="AD31" s="333"/>
      <c r="AE31" s="333"/>
      <c r="AF31" s="333"/>
      <c r="AG31" s="333">
        <f t="shared" si="6"/>
        <v>0</v>
      </c>
      <c r="AH31" s="333"/>
      <c r="AI31" s="333"/>
      <c r="AJ31" s="333"/>
      <c r="AK31" s="351"/>
      <c r="AL31" s="358">
        <f t="shared" si="0"/>
        <v>0</v>
      </c>
      <c r="AM31" s="333">
        <f t="shared" si="1"/>
        <v>0</v>
      </c>
      <c r="AN31" s="358">
        <f>_xlfn.XLOOKUP(A31,'[1]31'!$A:$A,'[1]31'!$AR:$AR)</f>
        <v>150</v>
      </c>
      <c r="AO31" s="358">
        <v>50</v>
      </c>
      <c r="AP31" s="358">
        <f t="shared" si="7"/>
        <v>200</v>
      </c>
      <c r="AQ31" s="358">
        <f t="shared" si="8"/>
        <v>50</v>
      </c>
      <c r="AR31" s="358">
        <v>150</v>
      </c>
      <c r="AS31" s="359">
        <f t="shared" si="14"/>
        <v>5.5555555555555554</v>
      </c>
      <c r="AT31" s="356">
        <v>250</v>
      </c>
      <c r="AU31" s="356">
        <f t="shared" si="9"/>
        <v>100</v>
      </c>
      <c r="AV31" s="351"/>
      <c r="AW31" s="351">
        <f t="shared" si="10"/>
        <v>0</v>
      </c>
      <c r="AX31" s="351">
        <f t="shared" si="11"/>
        <v>0</v>
      </c>
      <c r="AY31" s="351">
        <f t="shared" si="13"/>
        <v>0</v>
      </c>
      <c r="AZ31" s="351"/>
      <c r="BA31" s="351"/>
      <c r="BB31" s="351">
        <f t="shared" si="12"/>
        <v>50</v>
      </c>
      <c r="BC31" s="351"/>
    </row>
    <row r="32" spans="1:55">
      <c r="A32" s="225" t="str">
        <f>'ENTRY SHEET'!F32</f>
        <v>OD09C-8164</v>
      </c>
      <c r="B32" s="356">
        <f>_xlfn.XLOOKUP(A32,'[1]31'!$A:$A,'[1]31'!$C:$C)</f>
        <v>10402.200000000001</v>
      </c>
      <c r="C32" s="356">
        <v>10405.700000000001</v>
      </c>
      <c r="D32" s="333">
        <f t="shared" si="2"/>
        <v>3.5</v>
      </c>
      <c r="E32" s="333">
        <v>12</v>
      </c>
      <c r="F32" s="332"/>
      <c r="G32" s="332">
        <f t="shared" si="15"/>
        <v>0.29999999999999982</v>
      </c>
      <c r="H32" s="332">
        <v>3.2</v>
      </c>
      <c r="I32" s="332"/>
      <c r="J32" s="332"/>
      <c r="K32" s="332"/>
      <c r="L32" s="332"/>
      <c r="M32" s="332"/>
      <c r="N32" s="332"/>
      <c r="O32" s="332"/>
      <c r="P32" s="332"/>
      <c r="Q32" s="332">
        <f t="shared" si="4"/>
        <v>3.5</v>
      </c>
      <c r="R32" s="333">
        <f>_xlfn.XLOOKUP(A32,'[1]31'!$A:$A,'[1]31'!$S:$S)</f>
        <v>69740</v>
      </c>
      <c r="S32" s="333">
        <v>69760</v>
      </c>
      <c r="T32" s="333">
        <f t="shared" si="16"/>
        <v>20</v>
      </c>
      <c r="U32" s="333"/>
      <c r="V32" s="333">
        <v>1</v>
      </c>
      <c r="W32" s="333"/>
      <c r="X32" s="333"/>
      <c r="Y32" s="333">
        <f t="shared" si="5"/>
        <v>1</v>
      </c>
      <c r="Z32" s="333"/>
      <c r="AA32" s="333"/>
      <c r="AB32" s="333"/>
      <c r="AC32" s="333"/>
      <c r="AD32" s="333">
        <v>6</v>
      </c>
      <c r="AE32" s="333"/>
      <c r="AF32" s="333"/>
      <c r="AG32" s="333">
        <f t="shared" si="6"/>
        <v>6</v>
      </c>
      <c r="AH32" s="333"/>
      <c r="AI32" s="333"/>
      <c r="AJ32" s="333"/>
      <c r="AK32" s="351"/>
      <c r="AL32" s="358">
        <f t="shared" si="0"/>
        <v>0</v>
      </c>
      <c r="AM32" s="333">
        <f t="shared" si="1"/>
        <v>0</v>
      </c>
      <c r="AN32" s="358">
        <f>_xlfn.XLOOKUP(A32,'[1]31'!$A:$A,'[1]31'!$AR:$AR)</f>
        <v>100</v>
      </c>
      <c r="AO32" s="358">
        <v>100</v>
      </c>
      <c r="AP32" s="358">
        <f t="shared" si="7"/>
        <v>200</v>
      </c>
      <c r="AQ32" s="358">
        <f t="shared" si="8"/>
        <v>25</v>
      </c>
      <c r="AR32" s="358">
        <v>175</v>
      </c>
      <c r="AS32" s="359">
        <f t="shared" si="14"/>
        <v>7.1428571428571432</v>
      </c>
      <c r="AT32" s="356">
        <v>250</v>
      </c>
      <c r="AU32" s="356">
        <f t="shared" si="9"/>
        <v>75</v>
      </c>
      <c r="AV32" s="351"/>
      <c r="AW32" s="351">
        <f t="shared" si="10"/>
        <v>0</v>
      </c>
      <c r="AX32" s="351">
        <f t="shared" si="11"/>
        <v>23</v>
      </c>
      <c r="AY32" s="351">
        <f t="shared" si="13"/>
        <v>0</v>
      </c>
      <c r="AZ32" s="351"/>
      <c r="BA32" s="351"/>
      <c r="BB32" s="351">
        <f t="shared" si="12"/>
        <v>2</v>
      </c>
      <c r="BC32" s="351"/>
    </row>
    <row r="33" spans="1:55">
      <c r="A33" s="225" t="str">
        <f>'ENTRY SHEET'!F33</f>
        <v>OD09C-1373</v>
      </c>
      <c r="B33" s="356">
        <f>_xlfn.XLOOKUP(A33,'[1]31'!$A:$A,'[1]31'!$C:$C)</f>
        <v>0</v>
      </c>
      <c r="C33" s="356"/>
      <c r="D33" s="333">
        <f t="shared" si="2"/>
        <v>0</v>
      </c>
      <c r="E33" s="333">
        <v>12</v>
      </c>
      <c r="F33" s="332"/>
      <c r="G33" s="332">
        <f t="shared" si="15"/>
        <v>0</v>
      </c>
      <c r="H33" s="332"/>
      <c r="I33" s="332"/>
      <c r="J33" s="332"/>
      <c r="K33" s="332"/>
      <c r="L33" s="332"/>
      <c r="M33" s="332"/>
      <c r="N33" s="332"/>
      <c r="O33" s="332"/>
      <c r="P33" s="332"/>
      <c r="Q33" s="332">
        <f t="shared" si="4"/>
        <v>0</v>
      </c>
      <c r="R33" s="333">
        <f>_xlfn.XLOOKUP(A33,'[1]31'!$A:$A,'[1]31'!$S:$S)</f>
        <v>0</v>
      </c>
      <c r="S33" s="333"/>
      <c r="T33" s="333">
        <f t="shared" si="16"/>
        <v>0</v>
      </c>
      <c r="U33" s="333"/>
      <c r="V33" s="333"/>
      <c r="W33" s="333"/>
      <c r="X33" s="351"/>
      <c r="Y33" s="333">
        <f t="shared" si="5"/>
        <v>0</v>
      </c>
      <c r="Z33" s="333"/>
      <c r="AA33" s="333"/>
      <c r="AB33" s="333"/>
      <c r="AC33" s="333"/>
      <c r="AD33" s="333"/>
      <c r="AE33" s="333"/>
      <c r="AF33" s="333"/>
      <c r="AG33" s="333">
        <f t="shared" si="6"/>
        <v>0</v>
      </c>
      <c r="AH33" s="333"/>
      <c r="AI33" s="333"/>
      <c r="AJ33" s="333"/>
      <c r="AK33" s="351"/>
      <c r="AL33" s="358">
        <f t="shared" si="0"/>
        <v>0</v>
      </c>
      <c r="AM33" s="333">
        <f t="shared" si="1"/>
        <v>0</v>
      </c>
      <c r="AN33" s="358">
        <f>_xlfn.XLOOKUP(A33,'[1]31'!$A:$A,'[1]31'!$AR:$AR)</f>
        <v>0</v>
      </c>
      <c r="AO33" s="358"/>
      <c r="AP33" s="358">
        <f t="shared" si="7"/>
        <v>0</v>
      </c>
      <c r="AQ33" s="358">
        <f t="shared" si="8"/>
        <v>0</v>
      </c>
      <c r="AR33" s="358"/>
      <c r="AS33" s="359" t="e">
        <f t="shared" si="14"/>
        <v>#DIV/0!</v>
      </c>
      <c r="AT33" s="356">
        <v>250</v>
      </c>
      <c r="AU33" s="356">
        <f t="shared" si="9"/>
        <v>250</v>
      </c>
      <c r="AV33" s="351"/>
      <c r="AW33" s="351" t="e">
        <f t="shared" si="10"/>
        <v>#DIV/0!</v>
      </c>
      <c r="AX33" s="351" t="e">
        <f t="shared" si="11"/>
        <v>#DIV/0!</v>
      </c>
      <c r="AY33" s="351" t="e">
        <f t="shared" si="13"/>
        <v>#DIV/0!</v>
      </c>
      <c r="AZ33" s="351"/>
      <c r="BA33" s="351"/>
      <c r="BB33" s="351" t="e">
        <f t="shared" si="12"/>
        <v>#DIV/0!</v>
      </c>
      <c r="BC33" s="351"/>
    </row>
    <row r="34" spans="1:55">
      <c r="A34" s="225" t="str">
        <f>'ENTRY SHEET'!F34</f>
        <v>OD09A-5666</v>
      </c>
      <c r="B34" s="356">
        <f>_xlfn.XLOOKUP(A34,'[1]31'!$A:$A,'[1]31'!$C:$C)</f>
        <v>21853</v>
      </c>
      <c r="C34" s="356">
        <v>21859</v>
      </c>
      <c r="D34" s="333">
        <f t="shared" si="2"/>
        <v>6</v>
      </c>
      <c r="E34" s="333">
        <v>12</v>
      </c>
      <c r="F34" s="332"/>
      <c r="G34" s="332">
        <f t="shared" si="15"/>
        <v>0</v>
      </c>
      <c r="H34" s="332">
        <v>1</v>
      </c>
      <c r="I34" s="332">
        <v>5</v>
      </c>
      <c r="J34" s="332"/>
      <c r="K34" s="332"/>
      <c r="L34" s="332"/>
      <c r="M34" s="332"/>
      <c r="N34" s="332"/>
      <c r="O34" s="332"/>
      <c r="P34" s="332"/>
      <c r="Q34" s="332">
        <f t="shared" si="4"/>
        <v>6</v>
      </c>
      <c r="R34" s="333">
        <f>_xlfn.XLOOKUP(A34,'[1]31'!$A:$A,'[1]31'!$S:$S)</f>
        <v>102060</v>
      </c>
      <c r="S34" s="333">
        <v>102092</v>
      </c>
      <c r="T34" s="333">
        <f t="shared" si="16"/>
        <v>32</v>
      </c>
      <c r="U34" s="333"/>
      <c r="V34" s="333"/>
      <c r="W34" s="333"/>
      <c r="X34" s="351"/>
      <c r="Y34" s="333">
        <f t="shared" si="5"/>
        <v>0</v>
      </c>
      <c r="Z34" s="333"/>
      <c r="AA34" s="333"/>
      <c r="AB34" s="333">
        <v>3</v>
      </c>
      <c r="AC34" s="333"/>
      <c r="AD34" s="333"/>
      <c r="AE34" s="333"/>
      <c r="AF34" s="333"/>
      <c r="AG34" s="333">
        <f t="shared" si="6"/>
        <v>3</v>
      </c>
      <c r="AH34" s="333">
        <v>11</v>
      </c>
      <c r="AI34" s="333"/>
      <c r="AJ34" s="333">
        <v>331.29</v>
      </c>
      <c r="AK34" s="351"/>
      <c r="AL34" s="358">
        <f t="shared" si="0"/>
        <v>11</v>
      </c>
      <c r="AM34" s="333">
        <f t="shared" si="1"/>
        <v>331.29</v>
      </c>
      <c r="AN34" s="358">
        <f>_xlfn.XLOOKUP(A34,'[1]31'!$A:$A,'[1]31'!$AR:$AR)</f>
        <v>140</v>
      </c>
      <c r="AO34" s="358">
        <v>60</v>
      </c>
      <c r="AP34" s="358">
        <f t="shared" si="7"/>
        <v>200</v>
      </c>
      <c r="AQ34" s="358">
        <f t="shared" si="8"/>
        <v>50</v>
      </c>
      <c r="AR34" s="358">
        <v>150</v>
      </c>
      <c r="AS34" s="359">
        <f t="shared" si="14"/>
        <v>8.3333333333333339</v>
      </c>
      <c r="AT34" s="356">
        <v>250</v>
      </c>
      <c r="AU34" s="356">
        <f t="shared" si="9"/>
        <v>100</v>
      </c>
      <c r="AV34" s="351"/>
      <c r="AW34" s="351">
        <f t="shared" si="10"/>
        <v>42</v>
      </c>
      <c r="AX34" s="351">
        <f t="shared" si="11"/>
        <v>9</v>
      </c>
      <c r="AY34" s="351">
        <f t="shared" si="13"/>
        <v>0</v>
      </c>
      <c r="AZ34" s="351"/>
      <c r="BA34" s="351"/>
      <c r="BB34" s="351">
        <f t="shared" si="12"/>
        <v>-1</v>
      </c>
      <c r="BC34" s="351"/>
    </row>
    <row r="35" spans="1:55">
      <c r="A35" s="225" t="str">
        <f>'ENTRY SHEET'!F35</f>
        <v>OD09A-6059</v>
      </c>
      <c r="B35" s="356">
        <f>_xlfn.XLOOKUP(A35,'[1]31'!$A:$A,'[1]31'!$C:$C)</f>
        <v>14031</v>
      </c>
      <c r="C35" s="591">
        <v>14039</v>
      </c>
      <c r="D35" s="333">
        <f t="shared" si="2"/>
        <v>8</v>
      </c>
      <c r="E35" s="333">
        <v>12</v>
      </c>
      <c r="F35" s="332"/>
      <c r="G35" s="332">
        <f t="shared" si="15"/>
        <v>5</v>
      </c>
      <c r="H35" s="332">
        <v>3</v>
      </c>
      <c r="I35" s="332"/>
      <c r="J35" s="332"/>
      <c r="K35" s="332"/>
      <c r="L35" s="332"/>
      <c r="M35" s="332"/>
      <c r="N35" s="332"/>
      <c r="O35" s="332"/>
      <c r="P35" s="332"/>
      <c r="Q35" s="332">
        <f t="shared" si="4"/>
        <v>8</v>
      </c>
      <c r="R35" s="333">
        <f>_xlfn.XLOOKUP(A35,'[1]31'!$A:$A,'[1]31'!$S:$S)</f>
        <v>91579</v>
      </c>
      <c r="S35" s="333">
        <v>91618</v>
      </c>
      <c r="T35" s="333">
        <f t="shared" si="16"/>
        <v>39</v>
      </c>
      <c r="U35" s="333"/>
      <c r="V35" s="333">
        <v>9</v>
      </c>
      <c r="W35" s="333"/>
      <c r="X35" s="351"/>
      <c r="Y35" s="333">
        <f t="shared" si="5"/>
        <v>9</v>
      </c>
      <c r="Z35" s="333"/>
      <c r="AA35" s="333"/>
      <c r="AB35" s="333"/>
      <c r="AC35" s="333"/>
      <c r="AD35" s="333">
        <v>6</v>
      </c>
      <c r="AE35" s="333"/>
      <c r="AF35" s="333"/>
      <c r="AG35" s="333">
        <f t="shared" si="6"/>
        <v>6</v>
      </c>
      <c r="AH35" s="333"/>
      <c r="AI35" s="333"/>
      <c r="AJ35" s="333"/>
      <c r="AK35" s="351"/>
      <c r="AL35" s="358">
        <f t="shared" si="0"/>
        <v>0</v>
      </c>
      <c r="AM35" s="333">
        <f t="shared" si="1"/>
        <v>0</v>
      </c>
      <c r="AN35" s="358">
        <f>_xlfn.XLOOKUP(A35,'[1]31'!$A:$A,'[1]31'!$AR:$AR)</f>
        <v>120</v>
      </c>
      <c r="AO35" s="358">
        <v>100</v>
      </c>
      <c r="AP35" s="358">
        <f t="shared" si="7"/>
        <v>220</v>
      </c>
      <c r="AQ35" s="358">
        <f t="shared" si="8"/>
        <v>40</v>
      </c>
      <c r="AR35" s="358">
        <v>180</v>
      </c>
      <c r="AS35" s="359">
        <f t="shared" si="14"/>
        <v>5</v>
      </c>
      <c r="AT35" s="356">
        <v>250</v>
      </c>
      <c r="AU35" s="356">
        <f t="shared" si="9"/>
        <v>70</v>
      </c>
      <c r="AV35" s="351"/>
      <c r="AW35" s="351">
        <f t="shared" si="10"/>
        <v>0</v>
      </c>
      <c r="AX35" s="351">
        <f t="shared" si="11"/>
        <v>15</v>
      </c>
      <c r="AY35" s="351">
        <f t="shared" si="13"/>
        <v>0</v>
      </c>
      <c r="AZ35" s="351"/>
      <c r="BA35" s="351"/>
      <c r="BB35" s="351">
        <f t="shared" si="12"/>
        <v>25</v>
      </c>
      <c r="BC35" s="351"/>
    </row>
    <row r="36" spans="1:55">
      <c r="A36" s="225" t="str">
        <f>'ENTRY SHEET'!F36</f>
        <v>JH06H-9654</v>
      </c>
      <c r="B36" s="356">
        <f>_xlfn.XLOOKUP(A36,'[1]31'!$A:$A,'[1]31'!$C:$C)</f>
        <v>0</v>
      </c>
      <c r="C36" s="356"/>
      <c r="D36" s="333">
        <v>4</v>
      </c>
      <c r="E36" s="333">
        <v>12</v>
      </c>
      <c r="F36" s="332"/>
      <c r="G36" s="332">
        <f t="shared" si="15"/>
        <v>1.5</v>
      </c>
      <c r="H36" s="332">
        <v>2.5</v>
      </c>
      <c r="I36" s="332"/>
      <c r="J36" s="332"/>
      <c r="K36" s="332"/>
      <c r="L36" s="332"/>
      <c r="M36" s="332"/>
      <c r="N36" s="332"/>
      <c r="O36" s="332"/>
      <c r="P36" s="332"/>
      <c r="Q36" s="332">
        <f t="shared" si="4"/>
        <v>4</v>
      </c>
      <c r="R36" s="333">
        <f>_xlfn.XLOOKUP(A36,'[1]31'!$A:$A,'[1]31'!$S:$S)</f>
        <v>100651</v>
      </c>
      <c r="S36" s="333">
        <v>100702</v>
      </c>
      <c r="T36" s="333">
        <f t="shared" si="16"/>
        <v>51</v>
      </c>
      <c r="U36" s="333"/>
      <c r="V36" s="333">
        <v>4</v>
      </c>
      <c r="W36" s="333"/>
      <c r="X36" s="351"/>
      <c r="Y36" s="333">
        <f t="shared" si="5"/>
        <v>4</v>
      </c>
      <c r="Z36" s="333"/>
      <c r="AA36" s="333"/>
      <c r="AB36" s="333"/>
      <c r="AC36" s="333"/>
      <c r="AD36" s="333">
        <v>5</v>
      </c>
      <c r="AE36" s="333"/>
      <c r="AF36" s="333"/>
      <c r="AG36" s="333">
        <f t="shared" si="6"/>
        <v>5</v>
      </c>
      <c r="AH36" s="333"/>
      <c r="AI36" s="333"/>
      <c r="AJ36" s="333"/>
      <c r="AK36" s="351"/>
      <c r="AL36" s="358">
        <f t="shared" si="0"/>
        <v>0</v>
      </c>
      <c r="AM36" s="333">
        <f t="shared" si="1"/>
        <v>0</v>
      </c>
      <c r="AN36" s="358">
        <f>_xlfn.XLOOKUP(A36,'[1]31'!$A:$A,'[1]31'!$AR:$AR)</f>
        <v>220</v>
      </c>
      <c r="AO36" s="358">
        <v>50</v>
      </c>
      <c r="AP36" s="358">
        <f t="shared" si="7"/>
        <v>270</v>
      </c>
      <c r="AQ36" s="358">
        <f t="shared" si="8"/>
        <v>140</v>
      </c>
      <c r="AR36" s="358">
        <v>130</v>
      </c>
      <c r="AS36" s="359">
        <f t="shared" si="14"/>
        <v>35</v>
      </c>
      <c r="AT36" s="356">
        <v>250</v>
      </c>
      <c r="AU36" s="356">
        <f t="shared" si="9"/>
        <v>120</v>
      </c>
      <c r="AV36" s="351"/>
      <c r="AW36" s="351">
        <f t="shared" si="10"/>
        <v>0</v>
      </c>
      <c r="AX36" s="351">
        <f t="shared" si="11"/>
        <v>88</v>
      </c>
      <c r="AY36" s="351">
        <f t="shared" si="13"/>
        <v>0</v>
      </c>
      <c r="AZ36" s="351"/>
      <c r="BA36" s="351"/>
      <c r="BB36" s="351">
        <f t="shared" si="12"/>
        <v>52</v>
      </c>
      <c r="BC36" s="351"/>
    </row>
    <row r="37" spans="1:55">
      <c r="A37" s="225" t="str">
        <f>'ENTRY SHEET'!F37</f>
        <v>OD09A-5105</v>
      </c>
      <c r="B37" s="356">
        <f>_xlfn.XLOOKUP(A37,'[1]31'!$A:$A,'[1]31'!$C:$C)</f>
        <v>12596</v>
      </c>
      <c r="C37" s="356">
        <v>12604</v>
      </c>
      <c r="D37" s="333">
        <f t="shared" si="2"/>
        <v>8</v>
      </c>
      <c r="E37" s="333">
        <v>12</v>
      </c>
      <c r="F37" s="332"/>
      <c r="G37" s="332">
        <f t="shared" si="15"/>
        <v>8</v>
      </c>
      <c r="H37" s="332"/>
      <c r="I37" s="332"/>
      <c r="J37" s="332"/>
      <c r="K37" s="332"/>
      <c r="L37" s="332"/>
      <c r="M37" s="332"/>
      <c r="N37" s="332"/>
      <c r="O37" s="332"/>
      <c r="P37" s="332"/>
      <c r="Q37" s="332">
        <f t="shared" si="4"/>
        <v>8</v>
      </c>
      <c r="R37" s="333">
        <f>_xlfn.XLOOKUP(A37,'[1]31'!$A:$A,'[1]31'!$S:$S)</f>
        <v>91212</v>
      </c>
      <c r="S37" s="333">
        <v>91262</v>
      </c>
      <c r="T37" s="333">
        <f t="shared" si="16"/>
        <v>50</v>
      </c>
      <c r="U37" s="333">
        <v>5</v>
      </c>
      <c r="V37" s="333">
        <v>14</v>
      </c>
      <c r="W37" s="333"/>
      <c r="X37" s="358"/>
      <c r="Y37" s="333">
        <f t="shared" si="5"/>
        <v>19</v>
      </c>
      <c r="Z37" s="333"/>
      <c r="AA37" s="333"/>
      <c r="AB37" s="333"/>
      <c r="AC37" s="333"/>
      <c r="AD37" s="333"/>
      <c r="AE37" s="333"/>
      <c r="AF37" s="333"/>
      <c r="AG37" s="333">
        <f t="shared" si="6"/>
        <v>0</v>
      </c>
      <c r="AH37" s="333"/>
      <c r="AI37" s="333"/>
      <c r="AJ37" s="333"/>
      <c r="AK37" s="351"/>
      <c r="AL37" s="358">
        <f t="shared" ref="AL37:AL59" si="17">AH37+AI37</f>
        <v>0</v>
      </c>
      <c r="AM37" s="333">
        <f t="shared" ref="AM37:AM59" si="18">AJ37+AK37</f>
        <v>0</v>
      </c>
      <c r="AN37" s="358">
        <f>_xlfn.XLOOKUP(A37,'[1]31'!$A:$A,'[1]31'!$AR:$AR)</f>
        <v>140</v>
      </c>
      <c r="AO37" s="358">
        <v>100</v>
      </c>
      <c r="AP37" s="358">
        <f t="shared" si="7"/>
        <v>240</v>
      </c>
      <c r="AQ37" s="358">
        <f t="shared" si="8"/>
        <v>65</v>
      </c>
      <c r="AR37" s="358">
        <v>175</v>
      </c>
      <c r="AS37" s="359">
        <f t="shared" si="14"/>
        <v>8.125</v>
      </c>
      <c r="AT37" s="356">
        <v>250</v>
      </c>
      <c r="AU37" s="356">
        <f t="shared" si="9"/>
        <v>75</v>
      </c>
      <c r="AV37" s="351"/>
      <c r="AW37" s="351">
        <f t="shared" ref="AW37:AW56" si="19">ROUNDUP(I37*AS37,0)</f>
        <v>0</v>
      </c>
      <c r="AX37" s="351">
        <f t="shared" ref="AX37:AX56" si="20">ROUNDUP(H37*AS37,0)</f>
        <v>0</v>
      </c>
      <c r="AY37" s="351">
        <f t="shared" ref="AY37:AY56" si="21">ROUNDUP(J37*AS37,0)</f>
        <v>0</v>
      </c>
      <c r="AZ37" s="351"/>
      <c r="BA37" s="351"/>
      <c r="BB37" s="351">
        <f t="shared" ref="BB37:BB56" si="22">AQ37-AW37-AX37-AY37</f>
        <v>65</v>
      </c>
      <c r="BC37" s="351"/>
    </row>
    <row r="38" spans="1:55">
      <c r="A38" s="225" t="str">
        <f>'ENTRY SHEET'!F38</f>
        <v>JH06G-4703</v>
      </c>
      <c r="B38" s="356">
        <f>_xlfn.XLOOKUP(A38,'[1]31'!$A:$A,'[1]31'!$C:$C)</f>
        <v>8147</v>
      </c>
      <c r="C38" s="356">
        <v>8155</v>
      </c>
      <c r="D38" s="333">
        <f t="shared" si="2"/>
        <v>8</v>
      </c>
      <c r="E38" s="333">
        <v>12</v>
      </c>
      <c r="F38" s="332"/>
      <c r="G38" s="332">
        <f t="shared" si="15"/>
        <v>8</v>
      </c>
      <c r="H38" s="332"/>
      <c r="I38" s="332"/>
      <c r="J38" s="332"/>
      <c r="K38" s="332"/>
      <c r="L38" s="332"/>
      <c r="M38" s="332"/>
      <c r="N38" s="332"/>
      <c r="O38" s="332"/>
      <c r="P38" s="332"/>
      <c r="Q38" s="332">
        <f t="shared" si="4"/>
        <v>8</v>
      </c>
      <c r="R38" s="333">
        <f>_xlfn.XLOOKUP(A38,'[1]31'!$A:$A,'[1]31'!$S:$S)</f>
        <v>95362</v>
      </c>
      <c r="S38" s="333">
        <v>95418</v>
      </c>
      <c r="T38" s="333">
        <f t="shared" si="16"/>
        <v>56</v>
      </c>
      <c r="U38" s="333">
        <v>6</v>
      </c>
      <c r="V38" s="333">
        <v>15</v>
      </c>
      <c r="W38" s="333"/>
      <c r="X38" s="358"/>
      <c r="Y38" s="333">
        <f t="shared" si="5"/>
        <v>21</v>
      </c>
      <c r="Z38" s="333"/>
      <c r="AA38" s="333"/>
      <c r="AB38" s="333"/>
      <c r="AC38" s="333"/>
      <c r="AD38" s="333"/>
      <c r="AE38" s="333"/>
      <c r="AF38" s="333"/>
      <c r="AG38" s="333">
        <f t="shared" si="6"/>
        <v>0</v>
      </c>
      <c r="AH38" s="333"/>
      <c r="AI38" s="333"/>
      <c r="AJ38" s="333"/>
      <c r="AK38" s="351"/>
      <c r="AL38" s="358">
        <f t="shared" si="17"/>
        <v>0</v>
      </c>
      <c r="AM38" s="333">
        <f t="shared" si="18"/>
        <v>0</v>
      </c>
      <c r="AN38" s="358">
        <f>_xlfn.XLOOKUP(A38,'[1]31'!$A:$A,'[1]31'!$AR:$AR)</f>
        <v>160</v>
      </c>
      <c r="AO38" s="358">
        <v>50</v>
      </c>
      <c r="AP38" s="358">
        <f t="shared" si="7"/>
        <v>210</v>
      </c>
      <c r="AQ38" s="358">
        <f t="shared" si="8"/>
        <v>50</v>
      </c>
      <c r="AR38" s="358">
        <v>160</v>
      </c>
      <c r="AS38" s="359">
        <f t="shared" si="14"/>
        <v>6.25</v>
      </c>
      <c r="AT38" s="356">
        <v>250</v>
      </c>
      <c r="AU38" s="356">
        <f t="shared" si="9"/>
        <v>90</v>
      </c>
      <c r="AV38" s="351"/>
      <c r="AW38" s="351">
        <f t="shared" si="19"/>
        <v>0</v>
      </c>
      <c r="AX38" s="351">
        <f t="shared" si="20"/>
        <v>0</v>
      </c>
      <c r="AY38" s="351">
        <f t="shared" si="21"/>
        <v>0</v>
      </c>
      <c r="AZ38" s="351"/>
      <c r="BA38" s="351"/>
      <c r="BB38" s="351">
        <f t="shared" si="22"/>
        <v>50</v>
      </c>
      <c r="BC38" s="351"/>
    </row>
    <row r="39" spans="1:55">
      <c r="A39" s="225" t="str">
        <f>'ENTRY SHEET'!F39</f>
        <v>JH06H-5348</v>
      </c>
      <c r="B39" s="356">
        <f>_xlfn.XLOOKUP(A39,'[1]31'!$A:$A,'[1]31'!$C:$C)</f>
        <v>394.5</v>
      </c>
      <c r="C39" s="356">
        <v>402</v>
      </c>
      <c r="D39" s="333">
        <f t="shared" si="2"/>
        <v>7.5</v>
      </c>
      <c r="E39" s="333">
        <v>12</v>
      </c>
      <c r="F39" s="332"/>
      <c r="G39" s="332">
        <f t="shared" si="15"/>
        <v>4.5</v>
      </c>
      <c r="H39" s="332">
        <v>3</v>
      </c>
      <c r="I39" s="332"/>
      <c r="J39" s="332"/>
      <c r="K39" s="332"/>
      <c r="L39" s="332"/>
      <c r="M39" s="332"/>
      <c r="N39" s="332"/>
      <c r="O39" s="332"/>
      <c r="P39" s="332"/>
      <c r="Q39" s="332">
        <f t="shared" si="4"/>
        <v>7.5</v>
      </c>
      <c r="R39" s="333">
        <f>_xlfn.XLOOKUP(A39,'[1]31'!$A:$A,'[1]31'!$S:$S)</f>
        <v>122018</v>
      </c>
      <c r="S39" s="333">
        <v>122057</v>
      </c>
      <c r="T39" s="333">
        <f t="shared" si="16"/>
        <v>39</v>
      </c>
      <c r="U39" s="333"/>
      <c r="V39" s="333">
        <v>9</v>
      </c>
      <c r="W39" s="333"/>
      <c r="X39" s="358"/>
      <c r="Y39" s="333">
        <f t="shared" si="5"/>
        <v>9</v>
      </c>
      <c r="Z39" s="333"/>
      <c r="AA39" s="333"/>
      <c r="AB39" s="333"/>
      <c r="AC39" s="333"/>
      <c r="AD39" s="333">
        <v>6</v>
      </c>
      <c r="AE39" s="333"/>
      <c r="AF39" s="333"/>
      <c r="AG39" s="333">
        <f t="shared" si="6"/>
        <v>6</v>
      </c>
      <c r="AH39" s="333"/>
      <c r="AI39" s="333"/>
      <c r="AJ39" s="333"/>
      <c r="AK39" s="351"/>
      <c r="AL39" s="358">
        <f t="shared" si="17"/>
        <v>0</v>
      </c>
      <c r="AM39" s="333">
        <f t="shared" si="18"/>
        <v>0</v>
      </c>
      <c r="AN39" s="358">
        <f>_xlfn.XLOOKUP(A39,'[1]31'!$A:$A,'[1]31'!$AR:$AR)</f>
        <v>130</v>
      </c>
      <c r="AO39" s="358">
        <v>50</v>
      </c>
      <c r="AP39" s="358">
        <f t="shared" si="7"/>
        <v>180</v>
      </c>
      <c r="AQ39" s="358">
        <f t="shared" si="8"/>
        <v>40</v>
      </c>
      <c r="AR39" s="358">
        <v>140</v>
      </c>
      <c r="AS39" s="359">
        <f t="shared" si="14"/>
        <v>5.333333333333333</v>
      </c>
      <c r="AT39" s="356">
        <v>0</v>
      </c>
      <c r="AU39" s="356">
        <f t="shared" si="9"/>
        <v>-140</v>
      </c>
      <c r="AV39" s="351"/>
      <c r="AW39" s="351">
        <f t="shared" si="19"/>
        <v>0</v>
      </c>
      <c r="AX39" s="351">
        <f t="shared" si="20"/>
        <v>16</v>
      </c>
      <c r="AY39" s="351">
        <f t="shared" si="21"/>
        <v>0</v>
      </c>
      <c r="AZ39" s="351"/>
      <c r="BA39" s="351"/>
      <c r="BB39" s="351">
        <f t="shared" si="22"/>
        <v>24</v>
      </c>
      <c r="BC39" s="351"/>
    </row>
    <row r="40" spans="1:55">
      <c r="A40" s="225" t="str">
        <f>'ENTRY SHEET'!F40</f>
        <v>OD09K-5036</v>
      </c>
      <c r="B40" s="356">
        <f>_xlfn.XLOOKUP(A40,'[1]31'!$A:$A,'[1]31'!$C:$C)</f>
        <v>13265</v>
      </c>
      <c r="C40" s="356">
        <v>13265</v>
      </c>
      <c r="D40" s="333">
        <f t="shared" si="2"/>
        <v>0</v>
      </c>
      <c r="E40" s="333">
        <v>12</v>
      </c>
      <c r="F40" s="332"/>
      <c r="G40" s="332">
        <f t="shared" si="15"/>
        <v>0</v>
      </c>
      <c r="H40" s="332"/>
      <c r="I40" s="332"/>
      <c r="J40" s="332"/>
      <c r="K40" s="332"/>
      <c r="L40" s="332"/>
      <c r="M40" s="332"/>
      <c r="N40" s="332"/>
      <c r="O40" s="332"/>
      <c r="P40" s="332"/>
      <c r="Q40" s="332">
        <f t="shared" si="4"/>
        <v>0</v>
      </c>
      <c r="R40" s="333">
        <f>_xlfn.XLOOKUP(A40,'[1]31'!$A:$A,'[1]31'!$S:$S)</f>
        <v>92832</v>
      </c>
      <c r="S40" s="333">
        <v>92832</v>
      </c>
      <c r="T40" s="333">
        <f t="shared" si="16"/>
        <v>0</v>
      </c>
      <c r="U40" s="333"/>
      <c r="V40" s="333"/>
      <c r="W40" s="333"/>
      <c r="X40" s="358"/>
      <c r="Y40" s="333">
        <f t="shared" si="5"/>
        <v>0</v>
      </c>
      <c r="Z40" s="333"/>
      <c r="AA40" s="333"/>
      <c r="AB40" s="333"/>
      <c r="AC40" s="333"/>
      <c r="AD40" s="333"/>
      <c r="AE40" s="333"/>
      <c r="AF40" s="333"/>
      <c r="AG40" s="333">
        <f t="shared" si="6"/>
        <v>0</v>
      </c>
      <c r="AH40" s="333"/>
      <c r="AI40" s="333"/>
      <c r="AJ40" s="333"/>
      <c r="AK40" s="351"/>
      <c r="AL40" s="358">
        <f t="shared" si="17"/>
        <v>0</v>
      </c>
      <c r="AM40" s="333">
        <f t="shared" si="18"/>
        <v>0</v>
      </c>
      <c r="AN40" s="358">
        <f>_xlfn.XLOOKUP(A40,'[1]31'!$A:$A,'[1]31'!$AR:$AR)</f>
        <v>145</v>
      </c>
      <c r="AO40" s="358"/>
      <c r="AP40" s="358">
        <f t="shared" si="7"/>
        <v>145</v>
      </c>
      <c r="AQ40" s="358">
        <f t="shared" si="8"/>
        <v>0</v>
      </c>
      <c r="AR40" s="358">
        <v>145</v>
      </c>
      <c r="AS40" s="359" t="e">
        <f t="shared" si="14"/>
        <v>#DIV/0!</v>
      </c>
      <c r="AT40" s="356">
        <v>0</v>
      </c>
      <c r="AU40" s="356">
        <f t="shared" si="9"/>
        <v>-145</v>
      </c>
      <c r="AV40" s="351"/>
      <c r="AW40" s="351" t="e">
        <f t="shared" si="19"/>
        <v>#DIV/0!</v>
      </c>
      <c r="AX40" s="351" t="e">
        <f t="shared" si="20"/>
        <v>#DIV/0!</v>
      </c>
      <c r="AY40" s="351" t="e">
        <f t="shared" si="21"/>
        <v>#DIV/0!</v>
      </c>
      <c r="AZ40" s="351"/>
      <c r="BA40" s="351"/>
      <c r="BB40" s="351" t="e">
        <f t="shared" si="22"/>
        <v>#DIV/0!</v>
      </c>
      <c r="BC40" s="351"/>
    </row>
    <row r="41" spans="1:55">
      <c r="A41" s="225" t="str">
        <f>'ENTRY SHEET'!F41</f>
        <v>OD09K-1394</v>
      </c>
      <c r="B41" s="356">
        <f>_xlfn.XLOOKUP(A41,'[1]31'!$A:$A,'[1]31'!$C:$C)</f>
        <v>10106</v>
      </c>
      <c r="C41" s="356">
        <v>10112</v>
      </c>
      <c r="D41" s="333">
        <f t="shared" si="2"/>
        <v>6</v>
      </c>
      <c r="E41" s="333">
        <v>12</v>
      </c>
      <c r="F41" s="332"/>
      <c r="G41" s="332">
        <f t="shared" si="15"/>
        <v>3</v>
      </c>
      <c r="H41" s="332">
        <v>3</v>
      </c>
      <c r="I41" s="332"/>
      <c r="J41" s="332"/>
      <c r="K41" s="332"/>
      <c r="L41" s="332"/>
      <c r="M41" s="332"/>
      <c r="N41" s="332"/>
      <c r="O41" s="332"/>
      <c r="P41" s="332"/>
      <c r="Q41" s="332">
        <f t="shared" si="4"/>
        <v>6</v>
      </c>
      <c r="R41" s="333">
        <f>_xlfn.XLOOKUP(A41,'[1]31'!$A:$A,'[1]31'!$S:$S)</f>
        <v>50093</v>
      </c>
      <c r="S41" s="333">
        <v>50128.800000000003</v>
      </c>
      <c r="T41" s="333">
        <f t="shared" si="16"/>
        <v>35.80000000000291</v>
      </c>
      <c r="U41" s="333"/>
      <c r="V41" s="333">
        <v>8</v>
      </c>
      <c r="W41" s="333"/>
      <c r="X41" s="358"/>
      <c r="Y41" s="333">
        <f t="shared" si="5"/>
        <v>8</v>
      </c>
      <c r="Z41" s="333"/>
      <c r="AA41" s="333"/>
      <c r="AB41" s="333"/>
      <c r="AC41" s="333"/>
      <c r="AD41" s="333">
        <v>6</v>
      </c>
      <c r="AE41" s="333"/>
      <c r="AF41" s="333"/>
      <c r="AG41" s="333">
        <f t="shared" si="6"/>
        <v>6</v>
      </c>
      <c r="AH41" s="333"/>
      <c r="AI41" s="333"/>
      <c r="AJ41" s="333"/>
      <c r="AK41" s="351"/>
      <c r="AL41" s="358">
        <f t="shared" si="17"/>
        <v>0</v>
      </c>
      <c r="AM41" s="333">
        <f t="shared" si="18"/>
        <v>0</v>
      </c>
      <c r="AN41" s="358">
        <f>_xlfn.XLOOKUP(A41,'[1]31'!$A:$A,'[1]31'!$AR:$AR)</f>
        <v>130</v>
      </c>
      <c r="AO41" s="358">
        <v>55</v>
      </c>
      <c r="AP41" s="358">
        <f t="shared" si="7"/>
        <v>185</v>
      </c>
      <c r="AQ41" s="358">
        <f t="shared" si="8"/>
        <v>40</v>
      </c>
      <c r="AR41" s="358">
        <v>145</v>
      </c>
      <c r="AS41" s="359">
        <f t="shared" si="14"/>
        <v>6.666666666666667</v>
      </c>
      <c r="AT41" s="356">
        <v>0</v>
      </c>
      <c r="AU41" s="356">
        <f t="shared" si="9"/>
        <v>-145</v>
      </c>
      <c r="AV41" s="351"/>
      <c r="AW41" s="351">
        <f t="shared" si="19"/>
        <v>0</v>
      </c>
      <c r="AX41" s="351">
        <f t="shared" si="20"/>
        <v>20</v>
      </c>
      <c r="AY41" s="351">
        <f t="shared" si="21"/>
        <v>0</v>
      </c>
      <c r="AZ41" s="351"/>
      <c r="BA41" s="351"/>
      <c r="BB41" s="351">
        <f t="shared" si="22"/>
        <v>20</v>
      </c>
      <c r="BC41" s="351"/>
    </row>
    <row r="42" spans="1:55">
      <c r="A42" s="225" t="str">
        <f>'ENTRY SHEET'!F42</f>
        <v>JH06T-7706</v>
      </c>
      <c r="B42" s="356">
        <f>_xlfn.XLOOKUP(A42,'[1]31'!$A:$A,'[1]31'!$C:$C)</f>
        <v>16031.4</v>
      </c>
      <c r="C42" s="356">
        <v>16039.7</v>
      </c>
      <c r="D42" s="333">
        <f t="shared" si="2"/>
        <v>8.3000000000010914</v>
      </c>
      <c r="E42" s="333">
        <v>12</v>
      </c>
      <c r="F42" s="332"/>
      <c r="G42" s="332">
        <f t="shared" si="15"/>
        <v>8.3000000000010914</v>
      </c>
      <c r="H42" s="332"/>
      <c r="I42" s="332"/>
      <c r="J42" s="332"/>
      <c r="K42" s="332"/>
      <c r="L42" s="332"/>
      <c r="M42" s="332"/>
      <c r="N42" s="332"/>
      <c r="O42" s="332"/>
      <c r="P42" s="332"/>
      <c r="Q42" s="332">
        <f t="shared" si="4"/>
        <v>8.3000000000010914</v>
      </c>
      <c r="R42" s="333">
        <f>_xlfn.XLOOKUP(A42,'[1]31'!$A:$A,'[1]31'!$S:$S)</f>
        <v>105116</v>
      </c>
      <c r="S42" s="333">
        <v>105161</v>
      </c>
      <c r="T42" s="333">
        <f t="shared" si="16"/>
        <v>45</v>
      </c>
      <c r="U42" s="333">
        <v>5</v>
      </c>
      <c r="V42" s="333">
        <v>13</v>
      </c>
      <c r="W42" s="333"/>
      <c r="X42" s="358"/>
      <c r="Y42" s="333">
        <f t="shared" si="5"/>
        <v>18</v>
      </c>
      <c r="Z42" s="333"/>
      <c r="AA42" s="333"/>
      <c r="AB42" s="333"/>
      <c r="AC42" s="333"/>
      <c r="AD42" s="333"/>
      <c r="AE42" s="333"/>
      <c r="AF42" s="333"/>
      <c r="AG42" s="333">
        <f t="shared" si="6"/>
        <v>0</v>
      </c>
      <c r="AH42" s="333"/>
      <c r="AI42" s="333"/>
      <c r="AJ42" s="333"/>
      <c r="AK42" s="351"/>
      <c r="AL42" s="358">
        <f t="shared" si="17"/>
        <v>0</v>
      </c>
      <c r="AM42" s="333">
        <f t="shared" si="18"/>
        <v>0</v>
      </c>
      <c r="AN42" s="358">
        <f>_xlfn.XLOOKUP(A42,'[1]31'!$A:$A,'[1]31'!$AR:$AR)</f>
        <v>130</v>
      </c>
      <c r="AO42" s="358">
        <v>50</v>
      </c>
      <c r="AP42" s="358">
        <f t="shared" si="7"/>
        <v>180</v>
      </c>
      <c r="AQ42" s="358">
        <f t="shared" si="8"/>
        <v>50</v>
      </c>
      <c r="AR42" s="358">
        <v>130</v>
      </c>
      <c r="AS42" s="359">
        <f t="shared" si="14"/>
        <v>6.0240963855413767</v>
      </c>
      <c r="AT42" s="356">
        <v>0</v>
      </c>
      <c r="AU42" s="356">
        <f t="shared" si="9"/>
        <v>-130</v>
      </c>
      <c r="AV42" s="351"/>
      <c r="AW42" s="351">
        <f t="shared" si="19"/>
        <v>0</v>
      </c>
      <c r="AX42" s="351">
        <f t="shared" si="20"/>
        <v>0</v>
      </c>
      <c r="AY42" s="351">
        <f t="shared" si="21"/>
        <v>0</v>
      </c>
      <c r="AZ42" s="351"/>
      <c r="BA42" s="351"/>
      <c r="BB42" s="351">
        <f t="shared" si="22"/>
        <v>50</v>
      </c>
      <c r="BC42" s="351"/>
    </row>
    <row r="43" spans="1:55">
      <c r="A43" s="225" t="str">
        <f>'ENTRY SHEET'!F43</f>
        <v>JH06H-7764</v>
      </c>
      <c r="B43" s="356">
        <f>_xlfn.XLOOKUP(A43,'[1]31'!$A:$A,'[1]31'!$C:$C)</f>
        <v>17888.400000000001</v>
      </c>
      <c r="C43" s="356">
        <v>17897.5</v>
      </c>
      <c r="D43" s="333">
        <f t="shared" si="2"/>
        <v>9.0999999999985448</v>
      </c>
      <c r="E43" s="333">
        <v>12</v>
      </c>
      <c r="F43" s="332"/>
      <c r="G43" s="332">
        <f t="shared" si="15"/>
        <v>9.0999999999985448</v>
      </c>
      <c r="H43" s="332"/>
      <c r="I43" s="332"/>
      <c r="J43" s="332"/>
      <c r="K43" s="332"/>
      <c r="L43" s="332"/>
      <c r="M43" s="332"/>
      <c r="N43" s="332"/>
      <c r="O43" s="332"/>
      <c r="P43" s="332"/>
      <c r="Q43" s="332">
        <f t="shared" si="4"/>
        <v>9.0999999999985448</v>
      </c>
      <c r="R43" s="333">
        <f>_xlfn.XLOOKUP(A43,'[1]31'!$A:$A,'[1]31'!$S:$S)</f>
        <v>87346</v>
      </c>
      <c r="S43" s="333">
        <v>87386</v>
      </c>
      <c r="T43" s="333">
        <f t="shared" si="16"/>
        <v>40</v>
      </c>
      <c r="U43" s="333">
        <v>4</v>
      </c>
      <c r="V43" s="333">
        <v>13</v>
      </c>
      <c r="W43" s="333"/>
      <c r="X43" s="358"/>
      <c r="Y43" s="333">
        <f t="shared" si="5"/>
        <v>17</v>
      </c>
      <c r="Z43" s="333"/>
      <c r="AA43" s="333"/>
      <c r="AB43" s="333"/>
      <c r="AC43" s="333"/>
      <c r="AD43" s="333"/>
      <c r="AE43" s="333"/>
      <c r="AF43" s="333"/>
      <c r="AG43" s="333">
        <f t="shared" si="6"/>
        <v>0</v>
      </c>
      <c r="AH43" s="333"/>
      <c r="AI43" s="333"/>
      <c r="AJ43" s="333"/>
      <c r="AK43" s="351"/>
      <c r="AL43" s="358">
        <f t="shared" si="17"/>
        <v>0</v>
      </c>
      <c r="AM43" s="333">
        <f t="shared" si="18"/>
        <v>0</v>
      </c>
      <c r="AN43" s="358">
        <f>_xlfn.XLOOKUP(A43,'[1]31'!$A:$A,'[1]31'!$AR:$AR)</f>
        <v>145</v>
      </c>
      <c r="AO43" s="358">
        <v>50</v>
      </c>
      <c r="AP43" s="358">
        <f t="shared" si="7"/>
        <v>195</v>
      </c>
      <c r="AQ43" s="358">
        <f t="shared" si="8"/>
        <v>60</v>
      </c>
      <c r="AR43" s="358">
        <v>135</v>
      </c>
      <c r="AS43" s="359">
        <f t="shared" si="14"/>
        <v>6.5934065934076473</v>
      </c>
      <c r="AT43" s="356">
        <v>0</v>
      </c>
      <c r="AU43" s="356">
        <f t="shared" si="9"/>
        <v>-135</v>
      </c>
      <c r="AV43" s="351"/>
      <c r="AW43" s="351">
        <f t="shared" si="19"/>
        <v>0</v>
      </c>
      <c r="AX43" s="351">
        <f t="shared" si="20"/>
        <v>0</v>
      </c>
      <c r="AY43" s="351">
        <f t="shared" si="21"/>
        <v>0</v>
      </c>
      <c r="AZ43" s="351"/>
      <c r="BA43" s="351"/>
      <c r="BB43" s="351">
        <f t="shared" si="22"/>
        <v>60</v>
      </c>
      <c r="BC43" s="351"/>
    </row>
    <row r="44" spans="1:55" s="639" customFormat="1">
      <c r="A44" s="622" t="str">
        <f>'ENTRY SHEET'!F44</f>
        <v>OD09AE-5513 DMC</v>
      </c>
      <c r="B44" s="629">
        <f>_xlfn.XLOOKUP(A44,'[1]31'!$A:$A,'[1]31'!$C:$C)</f>
        <v>3946.1</v>
      </c>
      <c r="C44" s="629">
        <v>3951.6</v>
      </c>
      <c r="D44" s="1071">
        <f t="shared" si="2"/>
        <v>5.5</v>
      </c>
      <c r="E44" s="1071">
        <v>12</v>
      </c>
      <c r="F44" s="337"/>
      <c r="G44" s="337">
        <f t="shared" si="15"/>
        <v>5.5</v>
      </c>
      <c r="H44" s="337"/>
      <c r="I44" s="337"/>
      <c r="J44" s="337"/>
      <c r="K44" s="337"/>
      <c r="L44" s="337"/>
      <c r="M44" s="337"/>
      <c r="N44" s="337"/>
      <c r="O44" s="337"/>
      <c r="P44" s="337"/>
      <c r="Q44" s="337">
        <f t="shared" si="4"/>
        <v>5.5</v>
      </c>
      <c r="R44" s="1071">
        <f>_xlfn.XLOOKUP(A44,'[1]31'!$A:$A,'[1]31'!$S:$S)</f>
        <v>22694.2</v>
      </c>
      <c r="S44" s="1071">
        <v>22721</v>
      </c>
      <c r="T44" s="1071">
        <f t="shared" si="16"/>
        <v>26.799999999999272</v>
      </c>
      <c r="U44" s="1071"/>
      <c r="V44" s="1071">
        <v>11</v>
      </c>
      <c r="W44" s="1071"/>
      <c r="X44" s="626"/>
      <c r="Y44" s="1071">
        <f t="shared" si="5"/>
        <v>11</v>
      </c>
      <c r="Z44" s="1071"/>
      <c r="AA44" s="1071"/>
      <c r="AB44" s="1071"/>
      <c r="AC44" s="1071"/>
      <c r="AD44" s="1071"/>
      <c r="AE44" s="1071"/>
      <c r="AF44" s="1071"/>
      <c r="AG44" s="1071">
        <f t="shared" si="6"/>
        <v>0</v>
      </c>
      <c r="AH44" s="1071"/>
      <c r="AI44" s="1071"/>
      <c r="AJ44" s="1071"/>
      <c r="AK44" s="1072"/>
      <c r="AL44" s="626">
        <f t="shared" si="17"/>
        <v>0</v>
      </c>
      <c r="AM44" s="1071">
        <f t="shared" si="18"/>
        <v>0</v>
      </c>
      <c r="AN44" s="626">
        <f>_xlfn.XLOOKUP(A44,'[1]31'!$A:$A,'[1]31'!$AR:$AR)</f>
        <v>0</v>
      </c>
      <c r="AO44" s="626">
        <v>100</v>
      </c>
      <c r="AP44" s="626">
        <f t="shared" si="7"/>
        <v>100</v>
      </c>
      <c r="AQ44" s="626">
        <f t="shared" si="8"/>
        <v>0</v>
      </c>
      <c r="AR44" s="626">
        <v>100</v>
      </c>
      <c r="AS44" s="627">
        <f t="shared" si="14"/>
        <v>0</v>
      </c>
      <c r="AT44" s="629">
        <v>0</v>
      </c>
      <c r="AU44" s="629">
        <f t="shared" si="9"/>
        <v>-100</v>
      </c>
      <c r="AV44" s="1072"/>
      <c r="AW44" s="1072">
        <f t="shared" si="19"/>
        <v>0</v>
      </c>
      <c r="AX44" s="1072">
        <f t="shared" si="20"/>
        <v>0</v>
      </c>
      <c r="AY44" s="1072">
        <f t="shared" si="21"/>
        <v>0</v>
      </c>
      <c r="AZ44" s="1072"/>
      <c r="BA44" s="1072"/>
      <c r="BB44" s="1072">
        <f t="shared" si="22"/>
        <v>0</v>
      </c>
      <c r="BC44" s="1072"/>
    </row>
    <row r="45" spans="1:55" s="639" customFormat="1">
      <c r="A45" s="622" t="str">
        <f>'ENTRY SHEET'!F45</f>
        <v>OD09Z-5713 DMC</v>
      </c>
      <c r="B45" s="629">
        <f>_xlfn.XLOOKUP(A45,'[1]31'!$A:$A,'[1]31'!$C:$C)</f>
        <v>3782.5</v>
      </c>
      <c r="C45" s="629">
        <v>3786.1</v>
      </c>
      <c r="D45" s="1071">
        <f t="shared" si="2"/>
        <v>3.5999999999999091</v>
      </c>
      <c r="E45" s="1071">
        <v>12</v>
      </c>
      <c r="F45" s="337"/>
      <c r="G45" s="337">
        <f t="shared" si="15"/>
        <v>3.5999999999999091</v>
      </c>
      <c r="H45" s="337"/>
      <c r="I45" s="337"/>
      <c r="J45" s="337"/>
      <c r="K45" s="337"/>
      <c r="L45" s="337"/>
      <c r="M45" s="337"/>
      <c r="N45" s="337"/>
      <c r="O45" s="337"/>
      <c r="P45" s="337"/>
      <c r="Q45" s="337">
        <f t="shared" si="4"/>
        <v>3.5999999999999091</v>
      </c>
      <c r="R45" s="1071">
        <f>_xlfn.XLOOKUP(A45,'[1]31'!$A:$A,'[1]31'!$S:$S)</f>
        <v>22170.5</v>
      </c>
      <c r="S45" s="1071">
        <v>22194.9</v>
      </c>
      <c r="T45" s="1071">
        <f t="shared" si="16"/>
        <v>24.400000000001455</v>
      </c>
      <c r="U45" s="1071"/>
      <c r="V45" s="1071">
        <v>11</v>
      </c>
      <c r="W45" s="1071"/>
      <c r="X45" s="626"/>
      <c r="Y45" s="1071">
        <f t="shared" si="5"/>
        <v>11</v>
      </c>
      <c r="Z45" s="1071"/>
      <c r="AA45" s="1071"/>
      <c r="AB45" s="1071"/>
      <c r="AC45" s="1071"/>
      <c r="AD45" s="1071"/>
      <c r="AE45" s="1071"/>
      <c r="AF45" s="1071"/>
      <c r="AG45" s="1071">
        <f t="shared" si="6"/>
        <v>0</v>
      </c>
      <c r="AH45" s="1071"/>
      <c r="AI45" s="1071"/>
      <c r="AJ45" s="1071"/>
      <c r="AK45" s="1072"/>
      <c r="AL45" s="626">
        <f t="shared" si="17"/>
        <v>0</v>
      </c>
      <c r="AM45" s="1071">
        <f t="shared" si="18"/>
        <v>0</v>
      </c>
      <c r="AN45" s="626">
        <f>_xlfn.XLOOKUP(A45,'[1]31'!$A:$A,'[1]31'!$AR:$AR)</f>
        <v>0</v>
      </c>
      <c r="AO45" s="626"/>
      <c r="AP45" s="626">
        <f t="shared" si="7"/>
        <v>0</v>
      </c>
      <c r="AQ45" s="626">
        <f t="shared" si="8"/>
        <v>0</v>
      </c>
      <c r="AR45" s="626"/>
      <c r="AS45" s="627">
        <f t="shared" si="14"/>
        <v>0</v>
      </c>
      <c r="AT45" s="629">
        <v>0</v>
      </c>
      <c r="AU45" s="629">
        <f t="shared" si="9"/>
        <v>0</v>
      </c>
      <c r="AV45" s="1072"/>
      <c r="AW45" s="1072">
        <f t="shared" si="19"/>
        <v>0</v>
      </c>
      <c r="AX45" s="1072">
        <f t="shared" si="20"/>
        <v>0</v>
      </c>
      <c r="AY45" s="1072">
        <f t="shared" si="21"/>
        <v>0</v>
      </c>
      <c r="AZ45" s="1072"/>
      <c r="BA45" s="1072"/>
      <c r="BB45" s="1072">
        <f t="shared" si="22"/>
        <v>0</v>
      </c>
      <c r="BC45" s="1072"/>
    </row>
    <row r="46" spans="1:55" s="639" customFormat="1">
      <c r="A46" s="622" t="str">
        <f>'ENTRY SHEET'!F46</f>
        <v>OD09Z-5813 DMC</v>
      </c>
      <c r="B46" s="629">
        <f>_xlfn.XLOOKUP(A46,'[1]31'!$A:$A,'[1]31'!$C:$C)</f>
        <v>3668.1</v>
      </c>
      <c r="C46" s="629">
        <v>3673.9</v>
      </c>
      <c r="D46" s="1071">
        <f t="shared" si="2"/>
        <v>5.8000000000001819</v>
      </c>
      <c r="E46" s="1071">
        <v>12</v>
      </c>
      <c r="F46" s="337"/>
      <c r="G46" s="337">
        <f t="shared" si="15"/>
        <v>5.8000000000001819</v>
      </c>
      <c r="H46" s="337"/>
      <c r="I46" s="337"/>
      <c r="J46" s="337"/>
      <c r="K46" s="337"/>
      <c r="L46" s="337"/>
      <c r="M46" s="337"/>
      <c r="N46" s="337"/>
      <c r="O46" s="337"/>
      <c r="P46" s="337"/>
      <c r="Q46" s="337">
        <f t="shared" si="4"/>
        <v>5.8000000000001819</v>
      </c>
      <c r="R46" s="1071">
        <f>_xlfn.XLOOKUP(A46,'[1]31'!$A:$A,'[1]31'!$S:$S)</f>
        <v>21149.7</v>
      </c>
      <c r="S46" s="1071">
        <v>21175.1</v>
      </c>
      <c r="T46" s="1071">
        <f t="shared" si="16"/>
        <v>25.399999999997817</v>
      </c>
      <c r="U46" s="1071"/>
      <c r="V46" s="1071">
        <v>11</v>
      </c>
      <c r="W46" s="1071"/>
      <c r="X46" s="626"/>
      <c r="Y46" s="1071">
        <f t="shared" si="5"/>
        <v>11</v>
      </c>
      <c r="Z46" s="1071"/>
      <c r="AA46" s="1071"/>
      <c r="AB46" s="1071"/>
      <c r="AC46" s="1071"/>
      <c r="AD46" s="1071"/>
      <c r="AE46" s="1071"/>
      <c r="AF46" s="1071"/>
      <c r="AG46" s="1071">
        <f t="shared" si="6"/>
        <v>0</v>
      </c>
      <c r="AH46" s="1071"/>
      <c r="AI46" s="1071"/>
      <c r="AJ46" s="1071"/>
      <c r="AK46" s="1072"/>
      <c r="AL46" s="626">
        <f t="shared" si="17"/>
        <v>0</v>
      </c>
      <c r="AM46" s="1071">
        <f t="shared" si="18"/>
        <v>0</v>
      </c>
      <c r="AN46" s="626">
        <f>_xlfn.XLOOKUP(A46,'[1]31'!$A:$A,'[1]31'!$AR:$AR)</f>
        <v>0</v>
      </c>
      <c r="AO46" s="626"/>
      <c r="AP46" s="626">
        <f t="shared" si="7"/>
        <v>0</v>
      </c>
      <c r="AQ46" s="626">
        <f t="shared" si="8"/>
        <v>0</v>
      </c>
      <c r="AR46" s="626"/>
      <c r="AS46" s="627">
        <f t="shared" si="14"/>
        <v>0</v>
      </c>
      <c r="AT46" s="629">
        <v>0</v>
      </c>
      <c r="AU46" s="629">
        <f t="shared" si="9"/>
        <v>0</v>
      </c>
      <c r="AV46" s="1072"/>
      <c r="AW46" s="1072">
        <f t="shared" si="19"/>
        <v>0</v>
      </c>
      <c r="AX46" s="1072">
        <f t="shared" si="20"/>
        <v>0</v>
      </c>
      <c r="AY46" s="1072">
        <f t="shared" si="21"/>
        <v>0</v>
      </c>
      <c r="AZ46" s="1072"/>
      <c r="BA46" s="1072"/>
      <c r="BB46" s="1072">
        <f t="shared" si="22"/>
        <v>0</v>
      </c>
      <c r="BC46" s="1072"/>
    </row>
    <row r="47" spans="1:55" s="639" customFormat="1">
      <c r="A47" s="622" t="str">
        <f>'ENTRY SHEET'!F47</f>
        <v>OD07AR-4113 DMC</v>
      </c>
      <c r="B47" s="629">
        <f>_xlfn.XLOOKUP(A47,'[1]31'!$A:$A,'[1]31'!$C:$C)</f>
        <v>8739</v>
      </c>
      <c r="C47" s="629">
        <v>8741</v>
      </c>
      <c r="D47" s="1071">
        <f t="shared" si="2"/>
        <v>2</v>
      </c>
      <c r="E47" s="1071">
        <v>12</v>
      </c>
      <c r="F47" s="337"/>
      <c r="G47" s="337">
        <f t="shared" si="15"/>
        <v>2</v>
      </c>
      <c r="H47" s="337"/>
      <c r="I47" s="337"/>
      <c r="J47" s="337"/>
      <c r="K47" s="337"/>
      <c r="L47" s="337"/>
      <c r="M47" s="337"/>
      <c r="N47" s="337"/>
      <c r="O47" s="337"/>
      <c r="P47" s="337"/>
      <c r="Q47" s="337">
        <f t="shared" si="4"/>
        <v>2</v>
      </c>
      <c r="R47" s="1071">
        <f>_xlfn.XLOOKUP(A47,'[1]31'!$A:$A,'[1]31'!$S:$S)</f>
        <v>48266.6</v>
      </c>
      <c r="S47" s="1071">
        <v>48289.3</v>
      </c>
      <c r="T47" s="1071">
        <f t="shared" si="16"/>
        <v>22.700000000004366</v>
      </c>
      <c r="U47" s="1071"/>
      <c r="V47" s="1071">
        <v>9</v>
      </c>
      <c r="W47" s="1071"/>
      <c r="X47" s="626"/>
      <c r="Y47" s="1071">
        <f t="shared" si="5"/>
        <v>9</v>
      </c>
      <c r="Z47" s="1071"/>
      <c r="AA47" s="1071"/>
      <c r="AB47" s="1071"/>
      <c r="AC47" s="1071"/>
      <c r="AD47" s="1071"/>
      <c r="AE47" s="1071"/>
      <c r="AF47" s="1071"/>
      <c r="AG47" s="1071">
        <f t="shared" si="6"/>
        <v>0</v>
      </c>
      <c r="AH47" s="1071"/>
      <c r="AI47" s="1071"/>
      <c r="AJ47" s="1071"/>
      <c r="AK47" s="1072"/>
      <c r="AL47" s="626">
        <f t="shared" si="17"/>
        <v>0</v>
      </c>
      <c r="AM47" s="1071">
        <f t="shared" si="18"/>
        <v>0</v>
      </c>
      <c r="AN47" s="626">
        <f>_xlfn.XLOOKUP(A47,'[1]31'!$A:$A,'[1]31'!$AR:$AR)</f>
        <v>0</v>
      </c>
      <c r="AO47" s="626"/>
      <c r="AP47" s="626">
        <f t="shared" si="7"/>
        <v>0</v>
      </c>
      <c r="AQ47" s="626">
        <f t="shared" si="8"/>
        <v>0</v>
      </c>
      <c r="AR47" s="626"/>
      <c r="AS47" s="627">
        <f t="shared" si="14"/>
        <v>0</v>
      </c>
      <c r="AT47" s="629">
        <v>0</v>
      </c>
      <c r="AU47" s="629">
        <f t="shared" si="9"/>
        <v>0</v>
      </c>
      <c r="AV47" s="1072"/>
      <c r="AW47" s="1072">
        <f t="shared" si="19"/>
        <v>0</v>
      </c>
      <c r="AX47" s="1072">
        <f t="shared" si="20"/>
        <v>0</v>
      </c>
      <c r="AY47" s="1072">
        <f t="shared" si="21"/>
        <v>0</v>
      </c>
      <c r="AZ47" s="1072"/>
      <c r="BA47" s="1072"/>
      <c r="BB47" s="1072">
        <f t="shared" si="22"/>
        <v>0</v>
      </c>
      <c r="BC47" s="1072"/>
    </row>
    <row r="48" spans="1:55" s="639" customFormat="1">
      <c r="A48" s="622" t="str">
        <f>'ENTRY SHEET'!F48</f>
        <v>OD09Z-5913 DMC</v>
      </c>
      <c r="B48" s="629">
        <f>_xlfn.XLOOKUP(A48,'[1]31'!$A:$A,'[1]31'!$C:$C)</f>
        <v>3802.8</v>
      </c>
      <c r="C48" s="629">
        <v>3808.8</v>
      </c>
      <c r="D48" s="1071">
        <f t="shared" si="2"/>
        <v>6</v>
      </c>
      <c r="E48" s="1071">
        <v>12</v>
      </c>
      <c r="F48" s="337"/>
      <c r="G48" s="337">
        <f t="shared" si="15"/>
        <v>6</v>
      </c>
      <c r="H48" s="337"/>
      <c r="I48" s="337"/>
      <c r="J48" s="337"/>
      <c r="K48" s="337"/>
      <c r="L48" s="337"/>
      <c r="M48" s="337"/>
      <c r="N48" s="337"/>
      <c r="O48" s="337"/>
      <c r="P48" s="337"/>
      <c r="Q48" s="337">
        <f t="shared" si="4"/>
        <v>6</v>
      </c>
      <c r="R48" s="1071">
        <f>_xlfn.XLOOKUP(A48,'[1]31'!$A:$A,'[1]31'!$S:$S)</f>
        <v>22020.9</v>
      </c>
      <c r="S48" s="1071">
        <v>22048.1</v>
      </c>
      <c r="T48" s="1071">
        <f t="shared" si="16"/>
        <v>27.19999999999709</v>
      </c>
      <c r="U48" s="1071"/>
      <c r="V48" s="1071">
        <v>12</v>
      </c>
      <c r="W48" s="1071"/>
      <c r="X48" s="626"/>
      <c r="Y48" s="1071">
        <f t="shared" si="5"/>
        <v>12</v>
      </c>
      <c r="Z48" s="1071"/>
      <c r="AA48" s="1071"/>
      <c r="AB48" s="1071"/>
      <c r="AC48" s="1071"/>
      <c r="AD48" s="1071"/>
      <c r="AE48" s="1071"/>
      <c r="AF48" s="1071"/>
      <c r="AG48" s="1071">
        <f t="shared" si="6"/>
        <v>0</v>
      </c>
      <c r="AH48" s="1071"/>
      <c r="AI48" s="1071"/>
      <c r="AJ48" s="1071"/>
      <c r="AK48" s="1072"/>
      <c r="AL48" s="626">
        <f t="shared" si="17"/>
        <v>0</v>
      </c>
      <c r="AM48" s="1071">
        <f t="shared" si="18"/>
        <v>0</v>
      </c>
      <c r="AN48" s="626">
        <f>_xlfn.XLOOKUP(A48,'[1]31'!$A:$A,'[1]31'!$AR:$AR)</f>
        <v>0</v>
      </c>
      <c r="AO48" s="626"/>
      <c r="AP48" s="626">
        <f t="shared" si="7"/>
        <v>0</v>
      </c>
      <c r="AQ48" s="626">
        <f t="shared" si="8"/>
        <v>0</v>
      </c>
      <c r="AR48" s="626"/>
      <c r="AS48" s="627">
        <f t="shared" si="14"/>
        <v>0</v>
      </c>
      <c r="AT48" s="629">
        <v>0</v>
      </c>
      <c r="AU48" s="629">
        <f t="shared" si="9"/>
        <v>0</v>
      </c>
      <c r="AV48" s="1072"/>
      <c r="AW48" s="1072">
        <f t="shared" si="19"/>
        <v>0</v>
      </c>
      <c r="AX48" s="1072">
        <f t="shared" si="20"/>
        <v>0</v>
      </c>
      <c r="AY48" s="1072">
        <f t="shared" si="21"/>
        <v>0</v>
      </c>
      <c r="AZ48" s="1072"/>
      <c r="BA48" s="1072"/>
      <c r="BB48" s="1072">
        <f t="shared" si="22"/>
        <v>0</v>
      </c>
      <c r="BC48" s="1072"/>
    </row>
    <row r="49" spans="1:55" s="639" customFormat="1">
      <c r="A49" s="622" t="str">
        <f>'ENTRY SHEET'!F49</f>
        <v>OD09Z-5613 DMC</v>
      </c>
      <c r="B49" s="629">
        <f>_xlfn.XLOOKUP(A49,'[1]31'!$A:$A,'[1]31'!$C:$C)</f>
        <v>3812.9</v>
      </c>
      <c r="C49" s="629">
        <v>3817</v>
      </c>
      <c r="D49" s="1071">
        <f t="shared" si="2"/>
        <v>4.0999999999999091</v>
      </c>
      <c r="E49" s="1071">
        <v>12</v>
      </c>
      <c r="F49" s="337"/>
      <c r="G49" s="337">
        <f t="shared" si="15"/>
        <v>4.0999999999999091</v>
      </c>
      <c r="H49" s="337"/>
      <c r="I49" s="337"/>
      <c r="J49" s="337"/>
      <c r="K49" s="337"/>
      <c r="L49" s="337"/>
      <c r="M49" s="337"/>
      <c r="N49" s="337"/>
      <c r="O49" s="337"/>
      <c r="P49" s="337"/>
      <c r="Q49" s="337">
        <f t="shared" si="4"/>
        <v>4.0999999999999091</v>
      </c>
      <c r="R49" s="1071">
        <f>_xlfn.XLOOKUP(A49,'[1]31'!$A:$A,'[1]31'!$S:$S)</f>
        <v>22770.5</v>
      </c>
      <c r="S49" s="1071">
        <v>22795.4</v>
      </c>
      <c r="T49" s="1071">
        <f t="shared" si="16"/>
        <v>24.900000000001455</v>
      </c>
      <c r="U49" s="1071"/>
      <c r="V49" s="1071">
        <v>11</v>
      </c>
      <c r="W49" s="1071"/>
      <c r="X49" s="626"/>
      <c r="Y49" s="1071">
        <f t="shared" si="5"/>
        <v>11</v>
      </c>
      <c r="Z49" s="1071"/>
      <c r="AA49" s="1071"/>
      <c r="AB49" s="1071"/>
      <c r="AC49" s="1071"/>
      <c r="AD49" s="1071"/>
      <c r="AE49" s="1071"/>
      <c r="AF49" s="1071"/>
      <c r="AG49" s="1071">
        <f t="shared" si="6"/>
        <v>0</v>
      </c>
      <c r="AH49" s="1071"/>
      <c r="AI49" s="1071"/>
      <c r="AJ49" s="1071"/>
      <c r="AK49" s="1072"/>
      <c r="AL49" s="626">
        <f t="shared" si="17"/>
        <v>0</v>
      </c>
      <c r="AM49" s="1071">
        <f t="shared" si="18"/>
        <v>0</v>
      </c>
      <c r="AN49" s="626">
        <f>_xlfn.XLOOKUP(A49,'[1]31'!$A:$A,'[1]31'!$AR:$AR)</f>
        <v>0</v>
      </c>
      <c r="AO49" s="626"/>
      <c r="AP49" s="626">
        <f t="shared" si="7"/>
        <v>0</v>
      </c>
      <c r="AQ49" s="626">
        <f t="shared" si="8"/>
        <v>0</v>
      </c>
      <c r="AR49" s="626"/>
      <c r="AS49" s="627">
        <f t="shared" si="14"/>
        <v>0</v>
      </c>
      <c r="AT49" s="629">
        <v>0</v>
      </c>
      <c r="AU49" s="629">
        <f t="shared" si="9"/>
        <v>0</v>
      </c>
      <c r="AV49" s="1072"/>
      <c r="AW49" s="1072">
        <f t="shared" si="19"/>
        <v>0</v>
      </c>
      <c r="AX49" s="1072">
        <f t="shared" si="20"/>
        <v>0</v>
      </c>
      <c r="AY49" s="1072">
        <f t="shared" si="21"/>
        <v>0</v>
      </c>
      <c r="AZ49" s="1072"/>
      <c r="BA49" s="1072"/>
      <c r="BB49" s="1072">
        <f t="shared" si="22"/>
        <v>0</v>
      </c>
      <c r="BC49" s="1072"/>
    </row>
    <row r="50" spans="1:55">
      <c r="A50" s="225" t="str">
        <f>'ENTRY SHEET'!F50</f>
        <v>JH06G-5437</v>
      </c>
      <c r="B50" s="356">
        <v>12084</v>
      </c>
      <c r="C50" s="356">
        <v>12086</v>
      </c>
      <c r="D50" s="333">
        <f t="shared" si="2"/>
        <v>2</v>
      </c>
      <c r="E50" s="333">
        <v>12</v>
      </c>
      <c r="F50" s="332"/>
      <c r="G50" s="332">
        <f t="shared" si="15"/>
        <v>2</v>
      </c>
      <c r="H50" s="332"/>
      <c r="I50" s="332"/>
      <c r="J50" s="332"/>
      <c r="K50" s="332"/>
      <c r="L50" s="332"/>
      <c r="M50" s="332"/>
      <c r="N50" s="332"/>
      <c r="O50" s="332"/>
      <c r="P50" s="332"/>
      <c r="Q50" s="332">
        <f t="shared" si="4"/>
        <v>2</v>
      </c>
      <c r="R50" s="333">
        <v>82274</v>
      </c>
      <c r="S50" s="333">
        <v>82284</v>
      </c>
      <c r="T50" s="333">
        <f t="shared" si="16"/>
        <v>10</v>
      </c>
      <c r="U50" s="333"/>
      <c r="V50" s="333">
        <v>4</v>
      </c>
      <c r="W50" s="333"/>
      <c r="X50" s="358"/>
      <c r="Y50" s="333">
        <f t="shared" si="5"/>
        <v>4</v>
      </c>
      <c r="Z50" s="333"/>
      <c r="AA50" s="333"/>
      <c r="AB50" s="333"/>
      <c r="AC50" s="333"/>
      <c r="AD50" s="333"/>
      <c r="AE50" s="333"/>
      <c r="AF50" s="333"/>
      <c r="AG50" s="333">
        <f t="shared" si="6"/>
        <v>0</v>
      </c>
      <c r="AH50" s="333"/>
      <c r="AI50" s="333"/>
      <c r="AJ50" s="333"/>
      <c r="AK50" s="351"/>
      <c r="AL50" s="358">
        <f t="shared" si="17"/>
        <v>0</v>
      </c>
      <c r="AM50" s="333">
        <f t="shared" si="18"/>
        <v>0</v>
      </c>
      <c r="AN50" s="358">
        <v>20</v>
      </c>
      <c r="AO50" s="358">
        <v>150</v>
      </c>
      <c r="AP50" s="358">
        <f t="shared" si="7"/>
        <v>170</v>
      </c>
      <c r="AQ50" s="358">
        <f t="shared" si="8"/>
        <v>10</v>
      </c>
      <c r="AR50" s="358">
        <v>160</v>
      </c>
      <c r="AS50" s="359">
        <f t="shared" si="14"/>
        <v>5</v>
      </c>
      <c r="AT50" s="356">
        <v>0</v>
      </c>
      <c r="AU50" s="356">
        <f t="shared" si="9"/>
        <v>-160</v>
      </c>
      <c r="AV50" s="351"/>
      <c r="AW50" s="351">
        <f t="shared" si="19"/>
        <v>0</v>
      </c>
      <c r="AX50" s="351">
        <f t="shared" si="20"/>
        <v>0</v>
      </c>
      <c r="AY50" s="351">
        <f t="shared" si="21"/>
        <v>0</v>
      </c>
      <c r="AZ50" s="351"/>
      <c r="BA50" s="351"/>
      <c r="BB50" s="351">
        <f t="shared" si="22"/>
        <v>10</v>
      </c>
      <c r="BC50" s="351"/>
    </row>
    <row r="51" spans="1:55">
      <c r="A51" s="225" t="str">
        <f>'ENTRY SHEET'!F51</f>
        <v>OD09Z-1273</v>
      </c>
      <c r="B51" s="356">
        <v>0</v>
      </c>
      <c r="C51" s="356"/>
      <c r="D51" s="333">
        <f t="shared" si="2"/>
        <v>0</v>
      </c>
      <c r="E51" s="333">
        <v>12</v>
      </c>
      <c r="F51" s="332"/>
      <c r="G51" s="332">
        <f t="shared" si="15"/>
        <v>0</v>
      </c>
      <c r="H51" s="332"/>
      <c r="I51" s="332"/>
      <c r="J51" s="332"/>
      <c r="K51" s="332"/>
      <c r="L51" s="332"/>
      <c r="M51" s="332"/>
      <c r="N51" s="332"/>
      <c r="O51" s="332"/>
      <c r="P51" s="332"/>
      <c r="Q51" s="332">
        <f t="shared" si="4"/>
        <v>0</v>
      </c>
      <c r="R51" s="333">
        <v>0</v>
      </c>
      <c r="S51" s="333"/>
      <c r="T51" s="333">
        <f t="shared" si="16"/>
        <v>0</v>
      </c>
      <c r="U51" s="333"/>
      <c r="V51" s="333"/>
      <c r="W51" s="333"/>
      <c r="X51" s="358"/>
      <c r="Y51" s="333">
        <f t="shared" si="5"/>
        <v>0</v>
      </c>
      <c r="Z51" s="333"/>
      <c r="AA51" s="333"/>
      <c r="AB51" s="333"/>
      <c r="AC51" s="333"/>
      <c r="AD51" s="333"/>
      <c r="AE51" s="333"/>
      <c r="AF51" s="333"/>
      <c r="AG51" s="333">
        <f t="shared" si="6"/>
        <v>0</v>
      </c>
      <c r="AH51" s="333"/>
      <c r="AI51" s="333"/>
      <c r="AJ51" s="333"/>
      <c r="AK51" s="351"/>
      <c r="AL51" s="358">
        <f t="shared" si="17"/>
        <v>0</v>
      </c>
      <c r="AM51" s="333">
        <f t="shared" si="18"/>
        <v>0</v>
      </c>
      <c r="AN51" s="358">
        <v>0</v>
      </c>
      <c r="AO51" s="358"/>
      <c r="AP51" s="358">
        <f t="shared" si="7"/>
        <v>0</v>
      </c>
      <c r="AQ51" s="358">
        <f t="shared" si="8"/>
        <v>0</v>
      </c>
      <c r="AR51" s="358"/>
      <c r="AS51" s="359" t="e">
        <f t="shared" si="14"/>
        <v>#DIV/0!</v>
      </c>
      <c r="AT51" s="356">
        <v>0</v>
      </c>
      <c r="AU51" s="356">
        <f t="shared" si="9"/>
        <v>0</v>
      </c>
      <c r="AV51" s="351"/>
      <c r="AW51" s="351" t="e">
        <f t="shared" si="19"/>
        <v>#DIV/0!</v>
      </c>
      <c r="AX51" s="351" t="e">
        <f t="shared" si="20"/>
        <v>#DIV/0!</v>
      </c>
      <c r="AY51" s="351" t="e">
        <f t="shared" si="21"/>
        <v>#DIV/0!</v>
      </c>
      <c r="AZ51" s="351"/>
      <c r="BA51" s="351"/>
      <c r="BB51" s="351" t="e">
        <f t="shared" si="22"/>
        <v>#DIV/0!</v>
      </c>
      <c r="BC51" s="351"/>
    </row>
    <row r="52" spans="1:55">
      <c r="A52" s="225" t="str">
        <f>'ENTRY SHEET'!F52</f>
        <v>OD09Z-1274</v>
      </c>
      <c r="B52" s="356">
        <v>0</v>
      </c>
      <c r="C52" s="356"/>
      <c r="D52" s="333">
        <f t="shared" si="2"/>
        <v>0</v>
      </c>
      <c r="E52" s="333">
        <v>12</v>
      </c>
      <c r="F52" s="332"/>
      <c r="G52" s="332">
        <f t="shared" si="15"/>
        <v>0</v>
      </c>
      <c r="H52" s="332"/>
      <c r="I52" s="332"/>
      <c r="J52" s="332"/>
      <c r="K52" s="332"/>
      <c r="L52" s="332"/>
      <c r="M52" s="332"/>
      <c r="N52" s="332"/>
      <c r="O52" s="332"/>
      <c r="P52" s="332"/>
      <c r="Q52" s="332">
        <f t="shared" si="4"/>
        <v>0</v>
      </c>
      <c r="R52" s="333" t="e">
        <f>_xlfn.XLOOKUP(A52,'[1]31'!$A:$A,'[1]31'!$S:$S)</f>
        <v>#N/A</v>
      </c>
      <c r="S52" s="333"/>
      <c r="T52" s="333" t="e">
        <f t="shared" si="16"/>
        <v>#N/A</v>
      </c>
      <c r="U52" s="333"/>
      <c r="V52" s="333"/>
      <c r="W52" s="333"/>
      <c r="X52" s="358"/>
      <c r="Y52" s="333">
        <f t="shared" si="5"/>
        <v>0</v>
      </c>
      <c r="Z52" s="333"/>
      <c r="AA52" s="333"/>
      <c r="AB52" s="333"/>
      <c r="AC52" s="333"/>
      <c r="AD52" s="333"/>
      <c r="AE52" s="333"/>
      <c r="AF52" s="333"/>
      <c r="AG52" s="333">
        <f t="shared" si="6"/>
        <v>0</v>
      </c>
      <c r="AH52" s="333"/>
      <c r="AI52" s="333"/>
      <c r="AJ52" s="333"/>
      <c r="AK52" s="351"/>
      <c r="AL52" s="358">
        <f t="shared" si="17"/>
        <v>0</v>
      </c>
      <c r="AM52" s="333">
        <f t="shared" si="18"/>
        <v>0</v>
      </c>
      <c r="AN52" s="358" t="e">
        <f>_xlfn.XLOOKUP(A52,'[1]31'!$A:$A,'[1]31'!$AR:$AR)</f>
        <v>#N/A</v>
      </c>
      <c r="AO52" s="358"/>
      <c r="AP52" s="358" t="e">
        <f t="shared" si="7"/>
        <v>#N/A</v>
      </c>
      <c r="AQ52" s="358" t="e">
        <f t="shared" si="8"/>
        <v>#N/A</v>
      </c>
      <c r="AR52" s="358"/>
      <c r="AS52" s="359" t="e">
        <f t="shared" si="14"/>
        <v>#N/A</v>
      </c>
      <c r="AT52" s="356">
        <v>0</v>
      </c>
      <c r="AU52" s="356">
        <f t="shared" si="9"/>
        <v>0</v>
      </c>
      <c r="AV52" s="351"/>
      <c r="AW52" s="351" t="e">
        <f t="shared" si="19"/>
        <v>#N/A</v>
      </c>
      <c r="AX52" s="351" t="e">
        <f t="shared" si="20"/>
        <v>#N/A</v>
      </c>
      <c r="AY52" s="351" t="e">
        <f t="shared" si="21"/>
        <v>#N/A</v>
      </c>
      <c r="AZ52" s="351"/>
      <c r="BA52" s="351"/>
      <c r="BB52" s="351" t="e">
        <f t="shared" si="22"/>
        <v>#N/A</v>
      </c>
      <c r="BC52" s="351"/>
    </row>
    <row r="53" spans="1:55">
      <c r="A53" s="225" t="str">
        <f>'ENTRY SHEET'!F53</f>
        <v>OD09Z-1202</v>
      </c>
      <c r="B53" s="356">
        <v>0</v>
      </c>
      <c r="C53" s="356"/>
      <c r="D53" s="333">
        <f t="shared" si="2"/>
        <v>0</v>
      </c>
      <c r="E53" s="333">
        <v>12</v>
      </c>
      <c r="F53" s="332"/>
      <c r="G53" s="332">
        <f t="shared" si="15"/>
        <v>0</v>
      </c>
      <c r="H53" s="332"/>
      <c r="I53" s="332"/>
      <c r="J53" s="332"/>
      <c r="K53" s="332"/>
      <c r="L53" s="332"/>
      <c r="M53" s="332"/>
      <c r="N53" s="332"/>
      <c r="O53" s="332"/>
      <c r="P53" s="332"/>
      <c r="Q53" s="332">
        <f t="shared" si="4"/>
        <v>0</v>
      </c>
      <c r="R53" s="333" t="e">
        <f>_xlfn.XLOOKUP(A53,'[1]31'!$A:$A,'[1]31'!$S:$S)</f>
        <v>#N/A</v>
      </c>
      <c r="S53" s="333"/>
      <c r="T53" s="333" t="e">
        <f t="shared" si="16"/>
        <v>#N/A</v>
      </c>
      <c r="U53" s="333"/>
      <c r="V53" s="333"/>
      <c r="W53" s="333"/>
      <c r="X53" s="358"/>
      <c r="Y53" s="333">
        <f t="shared" si="5"/>
        <v>0</v>
      </c>
      <c r="Z53" s="333"/>
      <c r="AA53" s="333"/>
      <c r="AB53" s="333"/>
      <c r="AC53" s="333"/>
      <c r="AD53" s="333"/>
      <c r="AE53" s="333"/>
      <c r="AF53" s="333"/>
      <c r="AG53" s="333">
        <f t="shared" si="6"/>
        <v>0</v>
      </c>
      <c r="AH53" s="333"/>
      <c r="AI53" s="333"/>
      <c r="AJ53" s="333"/>
      <c r="AK53" s="351"/>
      <c r="AL53" s="358">
        <f t="shared" si="17"/>
        <v>0</v>
      </c>
      <c r="AM53" s="333">
        <f t="shared" si="18"/>
        <v>0</v>
      </c>
      <c r="AN53" s="358" t="e">
        <f>_xlfn.XLOOKUP(A53,'[1]31'!$A:$A,'[1]31'!$AR:$AR)</f>
        <v>#N/A</v>
      </c>
      <c r="AO53" s="358"/>
      <c r="AP53" s="358" t="e">
        <f t="shared" si="7"/>
        <v>#N/A</v>
      </c>
      <c r="AQ53" s="358" t="e">
        <f t="shared" si="8"/>
        <v>#N/A</v>
      </c>
      <c r="AR53" s="358"/>
      <c r="AS53" s="359" t="e">
        <f t="shared" si="14"/>
        <v>#N/A</v>
      </c>
      <c r="AT53" s="356">
        <v>0</v>
      </c>
      <c r="AU53" s="356">
        <f t="shared" si="9"/>
        <v>0</v>
      </c>
      <c r="AV53" s="351"/>
      <c r="AW53" s="351" t="e">
        <f t="shared" si="19"/>
        <v>#N/A</v>
      </c>
      <c r="AX53" s="351" t="e">
        <f t="shared" si="20"/>
        <v>#N/A</v>
      </c>
      <c r="AY53" s="351" t="e">
        <f t="shared" si="21"/>
        <v>#N/A</v>
      </c>
      <c r="AZ53" s="351"/>
      <c r="BA53" s="351"/>
      <c r="BB53" s="351" t="e">
        <f t="shared" si="22"/>
        <v>#N/A</v>
      </c>
      <c r="BC53" s="351"/>
    </row>
    <row r="54" spans="1:55">
      <c r="A54" s="225">
        <f>'ENTRY SHEET'!F54</f>
        <v>0</v>
      </c>
      <c r="B54" s="356">
        <f>_xlfn.XLOOKUP(A54,'[1]31'!$A:$A,'[1]31'!$C:$C)</f>
        <v>0</v>
      </c>
      <c r="C54" s="356"/>
      <c r="D54" s="333">
        <f t="shared" si="2"/>
        <v>0</v>
      </c>
      <c r="E54" s="333">
        <v>12</v>
      </c>
      <c r="F54" s="332"/>
      <c r="G54" s="332">
        <f t="shared" si="15"/>
        <v>0</v>
      </c>
      <c r="H54" s="332"/>
      <c r="I54" s="332"/>
      <c r="J54" s="332"/>
      <c r="K54" s="332"/>
      <c r="L54" s="332"/>
      <c r="M54" s="332"/>
      <c r="N54" s="332"/>
      <c r="O54" s="332"/>
      <c r="P54" s="332"/>
      <c r="Q54" s="332">
        <f t="shared" si="4"/>
        <v>0</v>
      </c>
      <c r="R54" s="333">
        <f>_xlfn.XLOOKUP(A54,'[1]31'!$A:$A,'[1]31'!$S:$S)</f>
        <v>0</v>
      </c>
      <c r="S54" s="333"/>
      <c r="T54" s="333">
        <f t="shared" si="16"/>
        <v>0</v>
      </c>
      <c r="U54" s="333"/>
      <c r="V54" s="333"/>
      <c r="W54" s="333"/>
      <c r="X54" s="358"/>
      <c r="Y54" s="333">
        <f t="shared" si="5"/>
        <v>0</v>
      </c>
      <c r="Z54" s="333"/>
      <c r="AA54" s="333"/>
      <c r="AB54" s="333"/>
      <c r="AC54" s="333"/>
      <c r="AD54" s="333"/>
      <c r="AE54" s="333"/>
      <c r="AF54" s="333"/>
      <c r="AG54" s="333">
        <f t="shared" si="6"/>
        <v>0</v>
      </c>
      <c r="AH54" s="333"/>
      <c r="AI54" s="333"/>
      <c r="AJ54" s="333"/>
      <c r="AK54" s="351"/>
      <c r="AL54" s="358">
        <f t="shared" si="17"/>
        <v>0</v>
      </c>
      <c r="AM54" s="333">
        <f t="shared" si="18"/>
        <v>0</v>
      </c>
      <c r="AN54" s="358">
        <f>_xlfn.XLOOKUP(A54,'[1]31'!$A:$A,'[1]31'!$AR:$AR)</f>
        <v>0</v>
      </c>
      <c r="AO54" s="358"/>
      <c r="AP54" s="358">
        <f t="shared" si="7"/>
        <v>0</v>
      </c>
      <c r="AQ54" s="358">
        <f t="shared" si="8"/>
        <v>0</v>
      </c>
      <c r="AR54" s="358"/>
      <c r="AS54" s="359" t="e">
        <f t="shared" si="14"/>
        <v>#DIV/0!</v>
      </c>
      <c r="AT54" s="356">
        <v>0</v>
      </c>
      <c r="AU54" s="356">
        <f t="shared" si="9"/>
        <v>0</v>
      </c>
      <c r="AV54" s="351"/>
      <c r="AW54" s="351" t="e">
        <f t="shared" si="19"/>
        <v>#DIV/0!</v>
      </c>
      <c r="AX54" s="351" t="e">
        <f t="shared" si="20"/>
        <v>#DIV/0!</v>
      </c>
      <c r="AY54" s="351" t="e">
        <f t="shared" si="21"/>
        <v>#DIV/0!</v>
      </c>
      <c r="AZ54" s="351"/>
      <c r="BA54" s="351"/>
      <c r="BB54" s="351" t="e">
        <f t="shared" si="22"/>
        <v>#DIV/0!</v>
      </c>
      <c r="BC54" s="351"/>
    </row>
    <row r="55" spans="1:55">
      <c r="A55" s="225">
        <f>'ENTRY SHEET'!F55</f>
        <v>0</v>
      </c>
      <c r="B55" s="356">
        <f>_xlfn.XLOOKUP(A55,'[1]31'!$A:$A,'[1]31'!$C:$C)</f>
        <v>0</v>
      </c>
      <c r="C55" s="356"/>
      <c r="D55" s="333">
        <f t="shared" si="2"/>
        <v>0</v>
      </c>
      <c r="E55" s="333">
        <v>12</v>
      </c>
      <c r="F55" s="332"/>
      <c r="G55" s="332">
        <f t="shared" si="15"/>
        <v>0</v>
      </c>
      <c r="H55" s="332"/>
      <c r="I55" s="332"/>
      <c r="J55" s="332"/>
      <c r="K55" s="332"/>
      <c r="L55" s="332"/>
      <c r="M55" s="332"/>
      <c r="N55" s="332"/>
      <c r="O55" s="332"/>
      <c r="P55" s="332"/>
      <c r="Q55" s="332">
        <f t="shared" si="4"/>
        <v>0</v>
      </c>
      <c r="R55" s="333">
        <f>_xlfn.XLOOKUP(A55,'[1]31'!$A:$A,'[1]31'!$S:$S)</f>
        <v>0</v>
      </c>
      <c r="S55" s="333"/>
      <c r="T55" s="333">
        <f t="shared" si="16"/>
        <v>0</v>
      </c>
      <c r="U55" s="333"/>
      <c r="V55" s="333"/>
      <c r="W55" s="333"/>
      <c r="X55" s="358"/>
      <c r="Y55" s="333">
        <f t="shared" si="5"/>
        <v>0</v>
      </c>
      <c r="Z55" s="333"/>
      <c r="AA55" s="333"/>
      <c r="AB55" s="333"/>
      <c r="AC55" s="333"/>
      <c r="AD55" s="333"/>
      <c r="AE55" s="333"/>
      <c r="AF55" s="333"/>
      <c r="AG55" s="333">
        <f t="shared" si="6"/>
        <v>0</v>
      </c>
      <c r="AH55" s="333"/>
      <c r="AI55" s="333"/>
      <c r="AJ55" s="333"/>
      <c r="AK55" s="351"/>
      <c r="AL55" s="358">
        <f t="shared" si="17"/>
        <v>0</v>
      </c>
      <c r="AM55" s="333">
        <f t="shared" si="18"/>
        <v>0</v>
      </c>
      <c r="AN55" s="358">
        <f>_xlfn.XLOOKUP(A55,'[1]31'!$A:$A,'[1]31'!$AR:$AR)</f>
        <v>0</v>
      </c>
      <c r="AO55" s="358"/>
      <c r="AP55" s="358">
        <f t="shared" si="7"/>
        <v>0</v>
      </c>
      <c r="AQ55" s="358">
        <f t="shared" si="8"/>
        <v>0</v>
      </c>
      <c r="AR55" s="358"/>
      <c r="AS55" s="359" t="e">
        <f t="shared" si="14"/>
        <v>#DIV/0!</v>
      </c>
      <c r="AT55" s="356">
        <v>0</v>
      </c>
      <c r="AU55" s="356">
        <f t="shared" si="9"/>
        <v>0</v>
      </c>
      <c r="AV55" s="351"/>
      <c r="AW55" s="351" t="e">
        <f t="shared" si="19"/>
        <v>#DIV/0!</v>
      </c>
      <c r="AX55" s="351" t="e">
        <f t="shared" si="20"/>
        <v>#DIV/0!</v>
      </c>
      <c r="AY55" s="351" t="e">
        <f t="shared" si="21"/>
        <v>#DIV/0!</v>
      </c>
      <c r="AZ55" s="351"/>
      <c r="BA55" s="351"/>
      <c r="BB55" s="351" t="e">
        <f t="shared" si="22"/>
        <v>#DIV/0!</v>
      </c>
      <c r="BC55" s="351"/>
    </row>
    <row r="56" spans="1:55">
      <c r="A56" s="225">
        <f>'ENTRY SHEET'!F56</f>
        <v>0</v>
      </c>
      <c r="B56" s="356">
        <f>_xlfn.XLOOKUP(A56,'[1]31'!$A:$A,'[1]31'!$C:$C)</f>
        <v>0</v>
      </c>
      <c r="C56" s="356"/>
      <c r="D56" s="333">
        <f t="shared" si="2"/>
        <v>0</v>
      </c>
      <c r="E56" s="333">
        <v>12</v>
      </c>
      <c r="F56" s="332"/>
      <c r="G56" s="332">
        <f t="shared" si="15"/>
        <v>0</v>
      </c>
      <c r="H56" s="332"/>
      <c r="I56" s="332"/>
      <c r="J56" s="332"/>
      <c r="K56" s="332"/>
      <c r="L56" s="332"/>
      <c r="M56" s="332"/>
      <c r="N56" s="332"/>
      <c r="O56" s="332"/>
      <c r="P56" s="332"/>
      <c r="Q56" s="332">
        <f t="shared" si="4"/>
        <v>0</v>
      </c>
      <c r="R56" s="333">
        <f>_xlfn.XLOOKUP(A56,'[1]31'!$A:$A,'[1]31'!$S:$S)</f>
        <v>0</v>
      </c>
      <c r="S56" s="333"/>
      <c r="T56" s="333">
        <f t="shared" si="16"/>
        <v>0</v>
      </c>
      <c r="U56" s="333"/>
      <c r="V56" s="333"/>
      <c r="W56" s="333"/>
      <c r="X56" s="358"/>
      <c r="Y56" s="333">
        <f t="shared" si="5"/>
        <v>0</v>
      </c>
      <c r="Z56" s="333"/>
      <c r="AA56" s="333"/>
      <c r="AB56" s="333"/>
      <c r="AC56" s="333"/>
      <c r="AD56" s="333"/>
      <c r="AE56" s="333"/>
      <c r="AF56" s="333"/>
      <c r="AG56" s="333">
        <f t="shared" si="6"/>
        <v>0</v>
      </c>
      <c r="AH56" s="333"/>
      <c r="AI56" s="333"/>
      <c r="AJ56" s="333"/>
      <c r="AK56" s="351"/>
      <c r="AL56" s="358">
        <f t="shared" si="17"/>
        <v>0</v>
      </c>
      <c r="AM56" s="333">
        <f t="shared" si="18"/>
        <v>0</v>
      </c>
      <c r="AN56" s="358">
        <f>_xlfn.XLOOKUP(A56,'[1]31'!$A:$A,'[1]31'!$AR:$AR)</f>
        <v>0</v>
      </c>
      <c r="AO56" s="358"/>
      <c r="AP56" s="358">
        <f t="shared" si="7"/>
        <v>0</v>
      </c>
      <c r="AQ56" s="358">
        <f t="shared" si="8"/>
        <v>0</v>
      </c>
      <c r="AR56" s="358"/>
      <c r="AS56" s="359" t="e">
        <f t="shared" si="14"/>
        <v>#DIV/0!</v>
      </c>
      <c r="AT56" s="356">
        <v>0</v>
      </c>
      <c r="AU56" s="356">
        <f t="shared" si="9"/>
        <v>0</v>
      </c>
      <c r="AV56" s="351"/>
      <c r="AW56" s="351" t="e">
        <f t="shared" si="19"/>
        <v>#DIV/0!</v>
      </c>
      <c r="AX56" s="351" t="e">
        <f t="shared" si="20"/>
        <v>#DIV/0!</v>
      </c>
      <c r="AY56" s="351" t="e">
        <f t="shared" si="21"/>
        <v>#DIV/0!</v>
      </c>
      <c r="AZ56" s="351"/>
      <c r="BA56" s="351"/>
      <c r="BB56" s="351" t="e">
        <f t="shared" si="22"/>
        <v>#DIV/0!</v>
      </c>
      <c r="BC56" s="351"/>
    </row>
    <row r="57" spans="1:55">
      <c r="A57" s="225" t="str">
        <f>'ENTRY SHEET'!F57</f>
        <v>OD09P-6973 W.TANKER</v>
      </c>
      <c r="B57" s="356">
        <f>_xlfn.XLOOKUP(A57,'[1]31'!$A:$A,'[1]31'!$C:$C)</f>
        <v>4670.1000000000004</v>
      </c>
      <c r="C57" s="356">
        <v>4673.8999999999996</v>
      </c>
      <c r="D57" s="333">
        <f t="shared" si="2"/>
        <v>3.7999999999992724</v>
      </c>
      <c r="E57" s="333">
        <v>12</v>
      </c>
      <c r="F57" s="332"/>
      <c r="G57" s="332">
        <f t="shared" si="15"/>
        <v>3.7999999999992724</v>
      </c>
      <c r="H57" s="332"/>
      <c r="I57" s="332"/>
      <c r="J57" s="332"/>
      <c r="K57" s="332"/>
      <c r="L57" s="332"/>
      <c r="M57" s="332"/>
      <c r="N57" s="332"/>
      <c r="O57" s="332"/>
      <c r="P57" s="332"/>
      <c r="Q57" s="332">
        <f t="shared" si="4"/>
        <v>3.7999999999992724</v>
      </c>
      <c r="R57" s="333">
        <v>52306.6</v>
      </c>
      <c r="S57" s="333">
        <v>52342.3</v>
      </c>
      <c r="T57" s="333">
        <f t="shared" si="16"/>
        <v>35.700000000004366</v>
      </c>
      <c r="U57" s="333">
        <v>4</v>
      </c>
      <c r="V57" s="333"/>
      <c r="W57" s="333"/>
      <c r="X57" s="358"/>
      <c r="Y57" s="333">
        <f t="shared" si="5"/>
        <v>4</v>
      </c>
      <c r="Z57" s="333"/>
      <c r="AA57" s="333"/>
      <c r="AB57" s="333"/>
      <c r="AC57" s="333"/>
      <c r="AD57" s="333"/>
      <c r="AE57" s="333"/>
      <c r="AF57" s="333"/>
      <c r="AG57" s="333">
        <f t="shared" si="6"/>
        <v>0</v>
      </c>
      <c r="AH57" s="333"/>
      <c r="AI57" s="333"/>
      <c r="AJ57" s="333"/>
      <c r="AK57" s="351"/>
      <c r="AL57" s="358">
        <f t="shared" si="17"/>
        <v>0</v>
      </c>
      <c r="AM57" s="333">
        <f t="shared" si="18"/>
        <v>0</v>
      </c>
      <c r="AN57" s="358">
        <f>_xlfn.XLOOKUP(A57,'[1]31'!$A:$A,'[1]31'!$AR:$AR)</f>
        <v>90</v>
      </c>
      <c r="AO57" s="358"/>
      <c r="AP57" s="358">
        <f t="shared" si="7"/>
        <v>90</v>
      </c>
      <c r="AQ57" s="358">
        <f t="shared" si="8"/>
        <v>40</v>
      </c>
      <c r="AR57" s="358">
        <v>50</v>
      </c>
      <c r="AS57" s="359">
        <f t="shared" si="14"/>
        <v>10.526315789475699</v>
      </c>
      <c r="AT57" s="356">
        <v>260</v>
      </c>
      <c r="AU57" s="356">
        <f t="shared" si="9"/>
        <v>210</v>
      </c>
      <c r="AV57" s="351"/>
      <c r="AW57" s="351"/>
      <c r="AX57" s="351"/>
      <c r="AY57" s="351"/>
      <c r="AZ57" s="351"/>
      <c r="BA57" s="351"/>
      <c r="BB57" s="351"/>
      <c r="BC57" s="351"/>
    </row>
    <row r="58" spans="1:55">
      <c r="A58" s="225" t="str">
        <f>'ENTRY SHEET'!F58</f>
        <v>OD09K-2512 W.TANKER</v>
      </c>
      <c r="B58" s="356">
        <f>_xlfn.XLOOKUP(A58,'[1]31'!$A:$A,'[1]31'!$C:$C)</f>
        <v>3015</v>
      </c>
      <c r="C58" s="356">
        <v>3020.2</v>
      </c>
      <c r="D58" s="333">
        <f t="shared" si="2"/>
        <v>5.1999999999998181</v>
      </c>
      <c r="E58" s="333">
        <v>12</v>
      </c>
      <c r="F58" s="332"/>
      <c r="G58" s="332">
        <f t="shared" si="15"/>
        <v>5.1999999999998181</v>
      </c>
      <c r="H58" s="332"/>
      <c r="I58" s="332"/>
      <c r="J58" s="332"/>
      <c r="K58" s="332"/>
      <c r="L58" s="332"/>
      <c r="M58" s="332"/>
      <c r="N58" s="332"/>
      <c r="O58" s="332"/>
      <c r="P58" s="332"/>
      <c r="Q58" s="332">
        <f t="shared" si="4"/>
        <v>5.1999999999998181</v>
      </c>
      <c r="R58" s="333">
        <v>44057.7</v>
      </c>
      <c r="S58" s="333">
        <v>44112.3</v>
      </c>
      <c r="T58" s="333">
        <f t="shared" si="16"/>
        <v>54.600000000005821</v>
      </c>
      <c r="U58" s="333">
        <v>6</v>
      </c>
      <c r="V58" s="333"/>
      <c r="W58" s="333"/>
      <c r="X58" s="358"/>
      <c r="Y58" s="333">
        <f t="shared" si="5"/>
        <v>6</v>
      </c>
      <c r="Z58" s="333"/>
      <c r="AA58" s="333"/>
      <c r="AB58" s="333"/>
      <c r="AC58" s="333"/>
      <c r="AD58" s="333"/>
      <c r="AE58" s="333"/>
      <c r="AF58" s="333"/>
      <c r="AG58" s="333">
        <f t="shared" si="6"/>
        <v>0</v>
      </c>
      <c r="AH58" s="333"/>
      <c r="AI58" s="333"/>
      <c r="AJ58" s="333"/>
      <c r="AK58" s="351"/>
      <c r="AL58" s="358">
        <f t="shared" si="17"/>
        <v>0</v>
      </c>
      <c r="AM58" s="333">
        <f t="shared" si="18"/>
        <v>0</v>
      </c>
      <c r="AN58" s="358">
        <f>_xlfn.XLOOKUP(A58,'[1]31'!$A:$A,'[1]31'!$AR:$AR)</f>
        <v>100</v>
      </c>
      <c r="AO58" s="358"/>
      <c r="AP58" s="358">
        <f t="shared" si="7"/>
        <v>100</v>
      </c>
      <c r="AQ58" s="358">
        <f t="shared" si="8"/>
        <v>30</v>
      </c>
      <c r="AR58" s="358">
        <v>70</v>
      </c>
      <c r="AS58" s="359">
        <f t="shared" si="14"/>
        <v>5.7692307692309708</v>
      </c>
      <c r="AT58" s="356">
        <v>250</v>
      </c>
      <c r="AU58" s="356">
        <f t="shared" si="9"/>
        <v>180</v>
      </c>
      <c r="AV58" s="351"/>
      <c r="AW58" s="351"/>
      <c r="AX58" s="351"/>
      <c r="AY58" s="351"/>
      <c r="AZ58" s="351"/>
      <c r="BA58" s="351"/>
      <c r="BB58" s="351"/>
      <c r="BC58" s="351"/>
    </row>
    <row r="59" spans="1:55">
      <c r="A59" s="225">
        <f>'ENTRY SHEET'!F59</f>
        <v>0</v>
      </c>
      <c r="B59" s="356">
        <f>_xlfn.XLOOKUP(A59,'[1]31'!$A:$A,'[1]31'!$C:$C)</f>
        <v>0</v>
      </c>
      <c r="C59" s="356"/>
      <c r="D59" s="333">
        <f t="shared" si="2"/>
        <v>0</v>
      </c>
      <c r="E59" s="333">
        <v>12</v>
      </c>
      <c r="F59" s="332"/>
      <c r="G59" s="332">
        <f t="shared" si="15"/>
        <v>0</v>
      </c>
      <c r="H59" s="332"/>
      <c r="I59" s="332"/>
      <c r="J59" s="332"/>
      <c r="K59" s="332"/>
      <c r="L59" s="332"/>
      <c r="M59" s="332"/>
      <c r="N59" s="332"/>
      <c r="O59" s="332"/>
      <c r="P59" s="332"/>
      <c r="Q59" s="332">
        <f t="shared" si="4"/>
        <v>0</v>
      </c>
      <c r="R59" s="333">
        <f>_xlfn.XLOOKUP(A59,'[1]31'!$A:$A,'[1]31'!$S:$S)</f>
        <v>0</v>
      </c>
      <c r="S59" s="333"/>
      <c r="T59" s="333">
        <f t="shared" si="16"/>
        <v>0</v>
      </c>
      <c r="U59" s="333"/>
      <c r="V59" s="333"/>
      <c r="W59" s="333"/>
      <c r="X59" s="358"/>
      <c r="Y59" s="333">
        <f t="shared" si="5"/>
        <v>0</v>
      </c>
      <c r="Z59" s="333"/>
      <c r="AA59" s="333"/>
      <c r="AB59" s="333"/>
      <c r="AC59" s="333"/>
      <c r="AD59" s="333"/>
      <c r="AE59" s="333"/>
      <c r="AF59" s="333"/>
      <c r="AG59" s="333">
        <f t="shared" si="6"/>
        <v>0</v>
      </c>
      <c r="AH59" s="333"/>
      <c r="AI59" s="333"/>
      <c r="AJ59" s="333"/>
      <c r="AK59" s="351"/>
      <c r="AL59" s="358">
        <f t="shared" si="17"/>
        <v>0</v>
      </c>
      <c r="AM59" s="333">
        <f t="shared" si="18"/>
        <v>0</v>
      </c>
      <c r="AN59" s="358">
        <f>_xlfn.XLOOKUP(A59,'[1]31'!$A:$A,'[1]31'!$AR:$AR)</f>
        <v>0</v>
      </c>
      <c r="AO59" s="358"/>
      <c r="AP59" s="358">
        <f t="shared" si="7"/>
        <v>0</v>
      </c>
      <c r="AQ59" s="358">
        <f t="shared" si="8"/>
        <v>0</v>
      </c>
      <c r="AR59" s="358"/>
      <c r="AS59" s="359" t="e">
        <f t="shared" si="14"/>
        <v>#DIV/0!</v>
      </c>
      <c r="AT59" s="356"/>
      <c r="AU59" s="356">
        <f t="shared" si="9"/>
        <v>0</v>
      </c>
      <c r="AV59" s="351"/>
      <c r="AW59" s="351"/>
      <c r="AX59" s="351"/>
      <c r="AY59" s="351"/>
      <c r="AZ59" s="351"/>
      <c r="BA59" s="351"/>
      <c r="BB59" s="351"/>
      <c r="BC59" s="351"/>
    </row>
    <row r="60" spans="1:55" s="574" customFormat="1" ht="39.6" customHeight="1">
      <c r="A60" s="573" t="str">
        <f>'ENTRY SHEET'!F60</f>
        <v>DILLING DETALIS</v>
      </c>
      <c r="B60" s="356">
        <f>_xlfn.XLOOKUP(A60,'[1]31'!$A:$A,'[1]31'!$C:$C)</f>
        <v>0</v>
      </c>
      <c r="C60" s="341" t="s">
        <v>7</v>
      </c>
      <c r="D60" s="343" t="s">
        <v>8</v>
      </c>
      <c r="E60" s="343" t="s">
        <v>116</v>
      </c>
      <c r="F60" s="343" t="s">
        <v>118</v>
      </c>
      <c r="G60" s="344" t="s">
        <v>113</v>
      </c>
      <c r="H60" s="343" t="s">
        <v>126</v>
      </c>
      <c r="I60" s="343" t="s">
        <v>125</v>
      </c>
      <c r="J60" s="343" t="s">
        <v>124</v>
      </c>
      <c r="K60" s="343" t="s">
        <v>52</v>
      </c>
      <c r="L60" s="343" t="s">
        <v>133</v>
      </c>
      <c r="M60" s="343" t="s">
        <v>117</v>
      </c>
      <c r="N60" s="343" t="s">
        <v>127</v>
      </c>
      <c r="O60" s="343" t="s">
        <v>138</v>
      </c>
      <c r="P60" s="343" t="s">
        <v>139</v>
      </c>
      <c r="Q60" s="343" t="s">
        <v>122</v>
      </c>
      <c r="R60" s="333" t="s">
        <v>97</v>
      </c>
      <c r="S60" s="333" t="s">
        <v>98</v>
      </c>
      <c r="T60" s="332" t="s">
        <v>99</v>
      </c>
      <c r="U60" s="332" t="s">
        <v>128</v>
      </c>
      <c r="V60" s="332" t="s">
        <v>130</v>
      </c>
      <c r="W60" s="343" t="s">
        <v>100</v>
      </c>
      <c r="X60" s="342"/>
      <c r="Y60" s="342"/>
      <c r="Z60" s="342"/>
      <c r="AA60" s="342"/>
      <c r="AB60" s="342"/>
      <c r="AC60" s="342"/>
      <c r="AD60" s="342"/>
      <c r="AE60" s="342"/>
      <c r="AF60" s="342"/>
      <c r="AG60" s="342">
        <f t="shared" si="6"/>
        <v>0</v>
      </c>
      <c r="AH60" s="342"/>
      <c r="AI60" s="342"/>
      <c r="AJ60" s="342"/>
      <c r="AK60" s="342"/>
      <c r="AL60" s="342"/>
      <c r="AM60" s="342"/>
      <c r="AN60" s="358">
        <f>_xlfn.XLOOKUP(A60,'[1]31'!$A:$A,'[1]31'!$AR:$AR)</f>
        <v>0</v>
      </c>
      <c r="AO60" s="342"/>
      <c r="AP60" s="342"/>
      <c r="AQ60" s="342"/>
      <c r="AR60" s="342"/>
      <c r="AS60" s="341"/>
      <c r="AT60" s="341"/>
      <c r="AU60" s="341"/>
      <c r="AV60" s="342"/>
      <c r="AW60" s="342"/>
      <c r="AX60" s="342"/>
      <c r="AY60" s="342"/>
      <c r="AZ60" s="342"/>
      <c r="BA60" s="342"/>
      <c r="BB60" s="342"/>
      <c r="BC60" s="342"/>
    </row>
    <row r="61" spans="1:55">
      <c r="A61" s="225" t="str">
        <f>'ENTRY SHEET'!F61</f>
        <v>DRILL-ELGI-650</v>
      </c>
      <c r="B61" s="356">
        <f>_xlfn.XLOOKUP(A61,'[1]31'!$A:$A,'[1]31'!$C:$C)</f>
        <v>764.9</v>
      </c>
      <c r="C61" s="356">
        <v>767.4</v>
      </c>
      <c r="D61" s="333">
        <f t="shared" si="2"/>
        <v>2.5</v>
      </c>
      <c r="E61" s="333">
        <v>12</v>
      </c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>
        <f t="shared" si="4"/>
        <v>0</v>
      </c>
      <c r="R61" s="333">
        <v>41.8</v>
      </c>
      <c r="S61" s="333">
        <v>11</v>
      </c>
      <c r="T61" s="333"/>
      <c r="U61" s="333">
        <v>41.8</v>
      </c>
      <c r="V61" s="333"/>
      <c r="W61" s="333">
        <f>+T61+U61+V61</f>
        <v>41.8</v>
      </c>
      <c r="X61" s="358"/>
      <c r="Y61" s="333">
        <f t="shared" si="5"/>
        <v>83.6</v>
      </c>
      <c r="Z61" s="333"/>
      <c r="AA61" s="333"/>
      <c r="AB61" s="333"/>
      <c r="AC61" s="333"/>
      <c r="AD61" s="333"/>
      <c r="AE61" s="333"/>
      <c r="AF61" s="333"/>
      <c r="AG61" s="333">
        <f t="shared" si="6"/>
        <v>0</v>
      </c>
      <c r="AH61" s="333"/>
      <c r="AI61" s="333"/>
      <c r="AJ61" s="333"/>
      <c r="AK61" s="351"/>
      <c r="AL61" s="358"/>
      <c r="AM61" s="333"/>
      <c r="AN61" s="358">
        <f>_xlfn.XLOOKUP(A61,'[1]31'!$A:$A,'[1]31'!$AR:$AR)</f>
        <v>0</v>
      </c>
      <c r="AO61" s="358"/>
      <c r="AP61" s="358">
        <f t="shared" ref="AP61:AP69" si="23">AO61+AN61</f>
        <v>0</v>
      </c>
      <c r="AQ61" s="358">
        <f t="shared" si="8"/>
        <v>0</v>
      </c>
      <c r="AR61" s="358"/>
      <c r="AS61" s="359">
        <f>SUM(AQ61/D61,0)</f>
        <v>0</v>
      </c>
      <c r="AT61" s="356">
        <v>400</v>
      </c>
      <c r="AU61" s="356">
        <f t="shared" si="9"/>
        <v>400</v>
      </c>
      <c r="AV61" s="351"/>
      <c r="AW61" s="351"/>
      <c r="AX61" s="351"/>
      <c r="AY61" s="351"/>
      <c r="AZ61" s="351"/>
      <c r="BA61" s="351"/>
      <c r="BB61" s="351"/>
      <c r="BC61" s="351"/>
    </row>
    <row r="62" spans="1:55">
      <c r="A62" s="225" t="str">
        <f>'ENTRY SHEET'!F62</f>
        <v>JRD-600+CD-360</v>
      </c>
      <c r="B62" s="356">
        <f>_xlfn.XLOOKUP(A62,'[1]31'!$A:$A,'[1]31'!$C:$C)</f>
        <v>321.2</v>
      </c>
      <c r="C62" s="356">
        <v>329.1</v>
      </c>
      <c r="D62" s="333">
        <f t="shared" si="2"/>
        <v>7.9000000000000341</v>
      </c>
      <c r="E62" s="333">
        <v>12</v>
      </c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>
        <f t="shared" si="4"/>
        <v>0</v>
      </c>
      <c r="R62" s="333">
        <v>131.1</v>
      </c>
      <c r="S62" s="333">
        <v>21</v>
      </c>
      <c r="T62" s="333"/>
      <c r="U62" s="333">
        <v>131.1</v>
      </c>
      <c r="V62" s="333"/>
      <c r="W62" s="333">
        <f t="shared" ref="W62:W63" si="24">+T62+U62+V62</f>
        <v>131.1</v>
      </c>
      <c r="X62" s="358"/>
      <c r="Y62" s="333"/>
      <c r="Z62" s="351"/>
      <c r="AA62" s="351"/>
      <c r="AB62" s="351"/>
      <c r="AC62" s="351"/>
      <c r="AD62" s="351"/>
      <c r="AE62" s="351"/>
      <c r="AF62" s="351"/>
      <c r="AG62" s="333">
        <f t="shared" si="6"/>
        <v>0</v>
      </c>
      <c r="AH62" s="333"/>
      <c r="AI62" s="333"/>
      <c r="AJ62" s="333"/>
      <c r="AK62" s="351"/>
      <c r="AL62" s="358"/>
      <c r="AM62" s="333"/>
      <c r="AN62" s="358">
        <f>_xlfn.XLOOKUP(A62,'[1]31'!$A:$A,'[1]31'!$AR:$AR)</f>
        <v>0</v>
      </c>
      <c r="AO62" s="358">
        <v>270</v>
      </c>
      <c r="AP62" s="358">
        <f t="shared" si="23"/>
        <v>270</v>
      </c>
      <c r="AQ62" s="358">
        <f t="shared" si="8"/>
        <v>270</v>
      </c>
      <c r="AR62" s="358">
        <v>0</v>
      </c>
      <c r="AS62" s="359">
        <f>SUM(AQ62/D62,0)</f>
        <v>34.177215189873273</v>
      </c>
      <c r="AT62" s="356">
        <v>400</v>
      </c>
      <c r="AU62" s="356">
        <f t="shared" si="9"/>
        <v>400</v>
      </c>
      <c r="AV62" s="351"/>
      <c r="AW62" s="351"/>
      <c r="AX62" s="351"/>
      <c r="AY62" s="351"/>
      <c r="AZ62" s="351"/>
      <c r="BA62" s="351"/>
      <c r="BB62" s="351"/>
      <c r="BC62" s="351"/>
    </row>
    <row r="63" spans="1:55">
      <c r="A63" s="225" t="str">
        <f>'ENTRY SHEET'!F63</f>
        <v>JRD-450+650-1</v>
      </c>
      <c r="B63" s="356">
        <f>_xlfn.XLOOKUP(A63,'[1]31'!$A:$A,'[1]31'!$C:$C)</f>
        <v>8177.9</v>
      </c>
      <c r="C63" s="356">
        <v>8179.9</v>
      </c>
      <c r="D63" s="333">
        <f t="shared" si="2"/>
        <v>2</v>
      </c>
      <c r="E63" s="333">
        <v>12</v>
      </c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>
        <f t="shared" si="4"/>
        <v>0</v>
      </c>
      <c r="R63" s="333">
        <v>39.6</v>
      </c>
      <c r="S63" s="333">
        <v>6</v>
      </c>
      <c r="T63" s="333"/>
      <c r="U63" s="333">
        <v>39.6</v>
      </c>
      <c r="V63" s="333"/>
      <c r="W63" s="333">
        <f t="shared" si="24"/>
        <v>39.6</v>
      </c>
      <c r="X63" s="358"/>
      <c r="Y63" s="333"/>
      <c r="Z63" s="351"/>
      <c r="AA63" s="351"/>
      <c r="AB63" s="351"/>
      <c r="AC63" s="351"/>
      <c r="AD63" s="351"/>
      <c r="AE63" s="351"/>
      <c r="AF63" s="351"/>
      <c r="AG63" s="333">
        <f t="shared" si="6"/>
        <v>0</v>
      </c>
      <c r="AH63" s="333"/>
      <c r="AI63" s="333"/>
      <c r="AJ63" s="333"/>
      <c r="AK63" s="351"/>
      <c r="AL63" s="358"/>
      <c r="AM63" s="333"/>
      <c r="AN63" s="358">
        <f>_xlfn.XLOOKUP(A63,'[1]31'!$A:$A,'[1]31'!$AR:$AR)</f>
        <v>0</v>
      </c>
      <c r="AO63" s="358">
        <v>144</v>
      </c>
      <c r="AP63" s="358">
        <f t="shared" si="23"/>
        <v>144</v>
      </c>
      <c r="AQ63" s="358">
        <f t="shared" si="8"/>
        <v>144</v>
      </c>
      <c r="AR63" s="358">
        <v>0</v>
      </c>
      <c r="AS63" s="359">
        <f>SUM(AQ63/D63,0)</f>
        <v>72</v>
      </c>
      <c r="AT63" s="356">
        <v>400</v>
      </c>
      <c r="AU63" s="356">
        <f t="shared" si="9"/>
        <v>400</v>
      </c>
      <c r="AV63" s="351"/>
      <c r="AW63" s="351"/>
      <c r="AX63" s="351"/>
      <c r="AY63" s="351"/>
      <c r="AZ63" s="351"/>
      <c r="BA63" s="351"/>
      <c r="BB63" s="351"/>
      <c r="BC63" s="351"/>
    </row>
    <row r="64" spans="1:55">
      <c r="A64" s="225">
        <f>'ENTRY SHEET'!F64</f>
        <v>0</v>
      </c>
      <c r="B64" s="356">
        <f>_xlfn.XLOOKUP(A64,'[1]31'!$A:$A,'[1]31'!$C:$C)</f>
        <v>0</v>
      </c>
      <c r="C64" s="356"/>
      <c r="D64" s="333">
        <f t="shared" si="2"/>
        <v>0</v>
      </c>
      <c r="E64" s="333">
        <v>12</v>
      </c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>
        <f t="shared" si="4"/>
        <v>0</v>
      </c>
      <c r="R64" s="333"/>
      <c r="S64" s="333"/>
      <c r="T64" s="333"/>
      <c r="U64" s="333"/>
      <c r="V64" s="333"/>
      <c r="W64" s="333"/>
      <c r="X64" s="358"/>
      <c r="Y64" s="333"/>
      <c r="Z64" s="351"/>
      <c r="AA64" s="351"/>
      <c r="AB64" s="351"/>
      <c r="AC64" s="351"/>
      <c r="AD64" s="351"/>
      <c r="AE64" s="351"/>
      <c r="AF64" s="351"/>
      <c r="AG64" s="333">
        <f t="shared" si="6"/>
        <v>0</v>
      </c>
      <c r="AH64" s="333"/>
      <c r="AI64" s="333"/>
      <c r="AJ64" s="333"/>
      <c r="AK64" s="351"/>
      <c r="AL64" s="358"/>
      <c r="AM64" s="333"/>
      <c r="AN64" s="358">
        <f>_xlfn.XLOOKUP(A64,'[1]31'!$A:$A,'[1]31'!$AR:$AR)</f>
        <v>0</v>
      </c>
      <c r="AO64" s="358"/>
      <c r="AP64" s="358">
        <f t="shared" si="23"/>
        <v>0</v>
      </c>
      <c r="AQ64" s="358">
        <f t="shared" si="8"/>
        <v>0</v>
      </c>
      <c r="AR64" s="358"/>
      <c r="AS64" s="359" t="e">
        <f>SUM(AQ64/D64,0)</f>
        <v>#DIV/0!</v>
      </c>
      <c r="AT64" s="356">
        <v>400</v>
      </c>
      <c r="AU64" s="356">
        <f t="shared" si="9"/>
        <v>400</v>
      </c>
      <c r="AV64" s="351"/>
      <c r="AW64" s="351"/>
      <c r="AX64" s="351"/>
      <c r="AY64" s="351"/>
      <c r="AZ64" s="351"/>
      <c r="BA64" s="351"/>
      <c r="BB64" s="351"/>
      <c r="BC64" s="351"/>
    </row>
    <row r="65" spans="1:56" s="471" customFormat="1" ht="62.4">
      <c r="A65" s="426" t="str">
        <f>'ENTRY SHEET'!F65</f>
        <v>CRUSHER DETAILS</v>
      </c>
      <c r="B65" s="356" t="s">
        <v>6</v>
      </c>
      <c r="C65" s="345" t="s">
        <v>7</v>
      </c>
      <c r="D65" s="346" t="s">
        <v>8</v>
      </c>
      <c r="E65" s="346" t="s">
        <v>116</v>
      </c>
      <c r="F65" s="346" t="s">
        <v>118</v>
      </c>
      <c r="G65" s="346" t="s">
        <v>113</v>
      </c>
      <c r="H65" s="346" t="s">
        <v>126</v>
      </c>
      <c r="I65" s="346" t="s">
        <v>125</v>
      </c>
      <c r="J65" s="346" t="s">
        <v>124</v>
      </c>
      <c r="K65" s="346" t="s">
        <v>52</v>
      </c>
      <c r="L65" s="346" t="s">
        <v>133</v>
      </c>
      <c r="M65" s="346" t="s">
        <v>117</v>
      </c>
      <c r="N65" s="346" t="s">
        <v>127</v>
      </c>
      <c r="O65" s="346" t="s">
        <v>138</v>
      </c>
      <c r="P65" s="346" t="s">
        <v>139</v>
      </c>
      <c r="Q65" s="346" t="s">
        <v>122</v>
      </c>
      <c r="R65" s="346" t="s">
        <v>88</v>
      </c>
      <c r="S65" s="346" t="s">
        <v>114</v>
      </c>
      <c r="T65" s="346" t="s">
        <v>115</v>
      </c>
      <c r="U65" s="346" t="s">
        <v>90</v>
      </c>
      <c r="V65" s="346" t="s">
        <v>91</v>
      </c>
      <c r="W65" s="346" t="s">
        <v>134</v>
      </c>
      <c r="X65" s="346"/>
      <c r="Y65" s="346" t="s">
        <v>92</v>
      </c>
      <c r="Z65" s="346" t="s">
        <v>43</v>
      </c>
      <c r="AA65" s="347" t="s">
        <v>44</v>
      </c>
      <c r="AB65" s="346" t="s">
        <v>45</v>
      </c>
      <c r="AC65" s="346" t="s">
        <v>46</v>
      </c>
      <c r="AD65" s="346" t="s">
        <v>121</v>
      </c>
      <c r="AE65" s="346" t="s">
        <v>67</v>
      </c>
      <c r="AF65" s="346" t="s">
        <v>105</v>
      </c>
      <c r="AG65" s="346" t="s">
        <v>32</v>
      </c>
      <c r="AH65" s="347" t="s">
        <v>41</v>
      </c>
      <c r="AI65" s="347" t="s">
        <v>42</v>
      </c>
      <c r="AJ65" s="347" t="s">
        <v>38</v>
      </c>
      <c r="AK65" s="347" t="s">
        <v>39</v>
      </c>
      <c r="AL65" s="346" t="s">
        <v>31</v>
      </c>
      <c r="AM65" s="347" t="s">
        <v>30</v>
      </c>
      <c r="AN65" s="358">
        <f>_xlfn.XLOOKUP(A65,'[1]31'!$A:$A,'[1]31'!$AR:$AR)</f>
        <v>0</v>
      </c>
      <c r="AO65" s="346"/>
      <c r="AP65" s="332">
        <f t="shared" si="23"/>
        <v>0</v>
      </c>
      <c r="AQ65" s="332">
        <f t="shared" si="8"/>
        <v>0</v>
      </c>
      <c r="AR65" s="346"/>
      <c r="AS65" s="345"/>
      <c r="AT65" s="345"/>
      <c r="AU65" s="345"/>
      <c r="AV65" s="346"/>
      <c r="AW65" s="346"/>
      <c r="AX65" s="346"/>
      <c r="AY65" s="346"/>
      <c r="AZ65" s="346"/>
      <c r="BA65" s="346"/>
      <c r="BB65" s="346"/>
      <c r="BC65" s="346"/>
    </row>
    <row r="66" spans="1:56" s="614" customFormat="1">
      <c r="A66" s="589" t="str">
        <f>'ENTRY SHEET'!F66</f>
        <v>CRUSHER(FEEDER)</v>
      </c>
      <c r="B66" s="590">
        <f>_xlfn.XLOOKUP(A66,'[1]31'!$A:$A,'[1]31'!$C:$C)</f>
        <v>1648.76</v>
      </c>
      <c r="C66" s="590">
        <v>1655.68</v>
      </c>
      <c r="D66" s="433">
        <f t="shared" si="2"/>
        <v>6.9200000000000728</v>
      </c>
      <c r="E66" s="433">
        <v>16</v>
      </c>
      <c r="F66" s="331"/>
      <c r="G66" s="331"/>
      <c r="H66" s="331"/>
      <c r="I66" s="331"/>
      <c r="J66" s="331">
        <f>D66-G66-H66-I66-K66-L66-O66-P66-F66-M66-N66</f>
        <v>6.9200000000000728</v>
      </c>
      <c r="K66" s="331"/>
      <c r="L66" s="331"/>
      <c r="M66" s="331"/>
      <c r="N66" s="331"/>
      <c r="O66" s="331"/>
      <c r="P66" s="331"/>
      <c r="Q66" s="331">
        <f>F66+G66+H66+I66+J66+K66+L66+M66+N66+O66+P66</f>
        <v>6.9200000000000728</v>
      </c>
      <c r="R66" s="433">
        <v>1200</v>
      </c>
      <c r="S66" s="433">
        <v>600</v>
      </c>
      <c r="T66" s="433">
        <v>600</v>
      </c>
      <c r="U66" s="433"/>
      <c r="V66" s="433"/>
      <c r="W66" s="433"/>
      <c r="X66" s="611"/>
      <c r="Y66" s="433">
        <f>U66+V66+W66+X66</f>
        <v>0</v>
      </c>
      <c r="Z66" s="612"/>
      <c r="AA66" s="612"/>
      <c r="AB66" s="612"/>
      <c r="AC66" s="612"/>
      <c r="AD66" s="612"/>
      <c r="AE66" s="612"/>
      <c r="AF66" s="612"/>
      <c r="AG66" s="433">
        <f t="shared" si="6"/>
        <v>0</v>
      </c>
      <c r="AH66" s="433"/>
      <c r="AI66" s="433"/>
      <c r="AJ66" s="433"/>
      <c r="AK66" s="612"/>
      <c r="AL66" s="611"/>
      <c r="AM66" s="433"/>
      <c r="AN66" s="611">
        <f>_xlfn.XLOOKUP(A66,'[1]31'!$A:$A,'[1]31'!$AR:$AR)</f>
        <v>0</v>
      </c>
      <c r="AO66" s="611"/>
      <c r="AP66" s="611">
        <f t="shared" si="23"/>
        <v>0</v>
      </c>
      <c r="AQ66" s="611">
        <f t="shared" si="8"/>
        <v>0</v>
      </c>
      <c r="AR66" s="611"/>
      <c r="AS66" s="613">
        <f t="shared" ref="AS66:AS71" si="25">SUM(AQ66/D66,0)</f>
        <v>0</v>
      </c>
      <c r="AT66" s="590">
        <v>0</v>
      </c>
      <c r="AU66" s="590">
        <f t="shared" si="9"/>
        <v>0</v>
      </c>
      <c r="AV66" s="612"/>
      <c r="AW66" s="612">
        <f t="shared" ref="AW66:AW93" si="26">ROUNDUP(I66*AS66,0)</f>
        <v>0</v>
      </c>
      <c r="AX66" s="612">
        <f t="shared" ref="AX66:AX93" si="27">ROUNDUP(H66*AS66,0)</f>
        <v>0</v>
      </c>
      <c r="AY66" s="612">
        <f t="shared" si="13"/>
        <v>0</v>
      </c>
      <c r="AZ66" s="612"/>
      <c r="BA66" s="612"/>
      <c r="BB66" s="612">
        <f t="shared" si="12"/>
        <v>0</v>
      </c>
      <c r="BC66" s="612"/>
    </row>
    <row r="67" spans="1:56" s="614" customFormat="1">
      <c r="A67" s="589" t="str">
        <f>'ENTRY SHEET'!F67</f>
        <v>CRUSHER ( JAW )</v>
      </c>
      <c r="B67" s="590">
        <f>_xlfn.XLOOKUP(A67,'[1]31'!$A:$A,'[1]31'!$C:$C)</f>
        <v>13419</v>
      </c>
      <c r="C67" s="590">
        <v>13426</v>
      </c>
      <c r="D67" s="433">
        <f t="shared" si="2"/>
        <v>7</v>
      </c>
      <c r="E67" s="433">
        <v>16</v>
      </c>
      <c r="F67" s="331"/>
      <c r="G67" s="331"/>
      <c r="H67" s="331"/>
      <c r="I67" s="331"/>
      <c r="J67" s="331">
        <f t="shared" ref="J67:J73" si="28">D67-G67-H67-I67-K67-L67-O67-P67-F67-M67-N67</f>
        <v>7</v>
      </c>
      <c r="K67" s="331"/>
      <c r="L67" s="331"/>
      <c r="M67" s="331"/>
      <c r="N67" s="331"/>
      <c r="O67" s="331"/>
      <c r="P67" s="331"/>
      <c r="Q67" s="331">
        <f t="shared" ref="Q67:Q73" si="29">F67+G67+H67+I67+J67+K67+L67+M67+N67+O67+P67</f>
        <v>7</v>
      </c>
      <c r="R67" s="433"/>
      <c r="S67" s="433"/>
      <c r="T67" s="433"/>
      <c r="U67" s="433"/>
      <c r="V67" s="433"/>
      <c r="W67" s="433"/>
      <c r="X67" s="611"/>
      <c r="Y67" s="433">
        <f t="shared" ref="Y67:Y73" si="30">U67+V67+W67+X67</f>
        <v>0</v>
      </c>
      <c r="Z67" s="612"/>
      <c r="AA67" s="612"/>
      <c r="AB67" s="612"/>
      <c r="AC67" s="612"/>
      <c r="AD67" s="612"/>
      <c r="AE67" s="612"/>
      <c r="AF67" s="612"/>
      <c r="AG67" s="433">
        <f t="shared" si="6"/>
        <v>0</v>
      </c>
      <c r="AH67" s="433"/>
      <c r="AI67" s="433"/>
      <c r="AJ67" s="433"/>
      <c r="AK67" s="612"/>
      <c r="AL67" s="611"/>
      <c r="AM67" s="433"/>
      <c r="AN67" s="611">
        <f>_xlfn.XLOOKUP(A67,'[1]31'!$A:$A,'[1]31'!$AR:$AR)</f>
        <v>0</v>
      </c>
      <c r="AO67" s="611"/>
      <c r="AP67" s="611">
        <f t="shared" si="23"/>
        <v>0</v>
      </c>
      <c r="AQ67" s="611">
        <f t="shared" si="8"/>
        <v>0</v>
      </c>
      <c r="AR67" s="611"/>
      <c r="AS67" s="613">
        <f t="shared" si="25"/>
        <v>0</v>
      </c>
      <c r="AT67" s="590">
        <v>0</v>
      </c>
      <c r="AU67" s="590">
        <f t="shared" si="9"/>
        <v>0</v>
      </c>
      <c r="AV67" s="612"/>
      <c r="AW67" s="612">
        <f t="shared" si="26"/>
        <v>0</v>
      </c>
      <c r="AX67" s="612">
        <f t="shared" si="27"/>
        <v>0</v>
      </c>
      <c r="AY67" s="612">
        <f t="shared" si="13"/>
        <v>0</v>
      </c>
      <c r="AZ67" s="612"/>
      <c r="BA67" s="612"/>
      <c r="BB67" s="612">
        <f t="shared" si="12"/>
        <v>0</v>
      </c>
      <c r="BC67" s="612"/>
    </row>
    <row r="68" spans="1:56" s="617" customFormat="1">
      <c r="A68" s="589" t="str">
        <f>'ENTRY SHEET'!F68</f>
        <v>CRUSHER ( CONE )</v>
      </c>
      <c r="B68" s="590">
        <f>_xlfn.XLOOKUP(A68,'[1]31'!$A:$A,'[1]31'!$C:$C)</f>
        <v>13490</v>
      </c>
      <c r="C68" s="590">
        <v>13497</v>
      </c>
      <c r="D68" s="433">
        <f t="shared" si="2"/>
        <v>7</v>
      </c>
      <c r="E68" s="433">
        <v>16</v>
      </c>
      <c r="F68" s="331"/>
      <c r="G68" s="331"/>
      <c r="H68" s="331"/>
      <c r="I68" s="331"/>
      <c r="J68" s="331">
        <f t="shared" si="28"/>
        <v>7</v>
      </c>
      <c r="K68" s="331"/>
      <c r="L68" s="331"/>
      <c r="M68" s="331"/>
      <c r="N68" s="331"/>
      <c r="O68" s="331"/>
      <c r="P68" s="331"/>
      <c r="Q68" s="331">
        <f t="shared" si="29"/>
        <v>7</v>
      </c>
      <c r="R68" s="433"/>
      <c r="S68" s="433"/>
      <c r="T68" s="433"/>
      <c r="U68" s="433"/>
      <c r="V68" s="433"/>
      <c r="W68" s="433"/>
      <c r="X68" s="433"/>
      <c r="Y68" s="433">
        <f t="shared" si="30"/>
        <v>0</v>
      </c>
      <c r="Z68" s="433"/>
      <c r="AA68" s="615"/>
      <c r="AB68" s="331"/>
      <c r="AC68" s="433"/>
      <c r="AD68" s="331"/>
      <c r="AE68" s="331"/>
      <c r="AF68" s="331"/>
      <c r="AG68" s="433">
        <f t="shared" si="6"/>
        <v>0</v>
      </c>
      <c r="AH68" s="615"/>
      <c r="AI68" s="615"/>
      <c r="AJ68" s="615"/>
      <c r="AK68" s="615"/>
      <c r="AL68" s="331"/>
      <c r="AM68" s="615"/>
      <c r="AN68" s="611">
        <f>_xlfn.XLOOKUP(A68,'[1]31'!$A:$A,'[1]31'!$AR:$AR)</f>
        <v>0</v>
      </c>
      <c r="AO68" s="433"/>
      <c r="AP68" s="433">
        <f t="shared" si="23"/>
        <v>0</v>
      </c>
      <c r="AQ68" s="433">
        <f t="shared" si="8"/>
        <v>0</v>
      </c>
      <c r="AR68" s="433"/>
      <c r="AS68" s="613">
        <f t="shared" si="25"/>
        <v>0</v>
      </c>
      <c r="AT68" s="590">
        <v>0</v>
      </c>
      <c r="AU68" s="590">
        <f t="shared" si="9"/>
        <v>0</v>
      </c>
      <c r="AV68" s="433"/>
      <c r="AW68" s="612">
        <f t="shared" si="26"/>
        <v>0</v>
      </c>
      <c r="AX68" s="612">
        <f t="shared" si="27"/>
        <v>0</v>
      </c>
      <c r="AY68" s="612">
        <f t="shared" si="13"/>
        <v>0</v>
      </c>
      <c r="AZ68" s="433"/>
      <c r="BA68" s="433"/>
      <c r="BB68" s="612">
        <f t="shared" si="12"/>
        <v>0</v>
      </c>
      <c r="BC68" s="433"/>
      <c r="BD68" s="616"/>
    </row>
    <row r="69" spans="1:56" s="619" customFormat="1">
      <c r="A69" s="589" t="str">
        <f>'ENTRY SHEET'!F69</f>
        <v>CRUSHER DG</v>
      </c>
      <c r="B69" s="590">
        <f>_xlfn.XLOOKUP(A69,'[1]31'!$A:$A,'[1]31'!$C:$C)</f>
        <v>17178.41</v>
      </c>
      <c r="C69" s="590">
        <v>17180.14</v>
      </c>
      <c r="D69" s="433">
        <f t="shared" si="2"/>
        <v>1.7299999999995634</v>
      </c>
      <c r="E69" s="433">
        <v>16</v>
      </c>
      <c r="F69" s="331"/>
      <c r="G69" s="331"/>
      <c r="H69" s="331"/>
      <c r="I69" s="331"/>
      <c r="J69" s="331">
        <f t="shared" si="28"/>
        <v>1.7299999999995634</v>
      </c>
      <c r="K69" s="331"/>
      <c r="L69" s="331"/>
      <c r="M69" s="331"/>
      <c r="N69" s="331"/>
      <c r="O69" s="331"/>
      <c r="P69" s="331"/>
      <c r="Q69" s="331">
        <f t="shared" si="29"/>
        <v>1.7299999999995634</v>
      </c>
      <c r="R69" s="433"/>
      <c r="S69" s="433"/>
      <c r="T69" s="433"/>
      <c r="U69" s="433"/>
      <c r="V69" s="433"/>
      <c r="W69" s="433"/>
      <c r="X69" s="611"/>
      <c r="Y69" s="433">
        <f t="shared" si="30"/>
        <v>0</v>
      </c>
      <c r="Z69" s="612"/>
      <c r="AA69" s="612"/>
      <c r="AB69" s="612"/>
      <c r="AC69" s="612"/>
      <c r="AD69" s="612"/>
      <c r="AE69" s="612"/>
      <c r="AF69" s="612"/>
      <c r="AG69" s="433">
        <f t="shared" si="6"/>
        <v>0</v>
      </c>
      <c r="AH69" s="433"/>
      <c r="AI69" s="433"/>
      <c r="AJ69" s="433"/>
      <c r="AK69" s="612"/>
      <c r="AL69" s="611">
        <f>AH69+AI69</f>
        <v>0</v>
      </c>
      <c r="AM69" s="433">
        <f>AJ69+AK69</f>
        <v>0</v>
      </c>
      <c r="AN69" s="611">
        <f>_xlfn.XLOOKUP(A69,'[1]31'!$A:$A,'[1]31'!$AR:$AR)</f>
        <v>585</v>
      </c>
      <c r="AO69" s="611"/>
      <c r="AP69" s="611">
        <f t="shared" si="23"/>
        <v>585</v>
      </c>
      <c r="AQ69" s="611">
        <f t="shared" si="8"/>
        <v>52</v>
      </c>
      <c r="AR69" s="611">
        <v>533</v>
      </c>
      <c r="AS69" s="613">
        <f t="shared" si="25"/>
        <v>30.057803468215678</v>
      </c>
      <c r="AT69" s="590">
        <v>1000</v>
      </c>
      <c r="AU69" s="590">
        <f t="shared" si="9"/>
        <v>467</v>
      </c>
      <c r="AV69" s="612"/>
      <c r="AW69" s="612">
        <f t="shared" si="26"/>
        <v>0</v>
      </c>
      <c r="AX69" s="612">
        <f t="shared" si="27"/>
        <v>0</v>
      </c>
      <c r="AY69" s="612">
        <f>ROUNDUP(J69*AS69,0)</f>
        <v>52</v>
      </c>
      <c r="AZ69" s="612"/>
      <c r="BA69" s="612"/>
      <c r="BB69" s="612">
        <f t="shared" si="12"/>
        <v>0</v>
      </c>
      <c r="BC69" s="612"/>
      <c r="BD69" s="618"/>
    </row>
    <row r="70" spans="1:56" s="619" customFormat="1">
      <c r="A70" s="589" t="str">
        <f>'ENTRY SHEET'!F70</f>
        <v>KAMASTU-210</v>
      </c>
      <c r="B70" s="590">
        <f>_xlfn.XLOOKUP(A70,'[1]31'!$A:$A,'[1]31'!$C:$C)</f>
        <v>25775.599999999999</v>
      </c>
      <c r="C70" s="590">
        <v>25783.4</v>
      </c>
      <c r="D70" s="433">
        <f t="shared" ref="D70:D73" si="31">C70-B70</f>
        <v>7.8000000000029104</v>
      </c>
      <c r="E70" s="433">
        <v>16</v>
      </c>
      <c r="F70" s="331"/>
      <c r="G70" s="331"/>
      <c r="H70" s="331"/>
      <c r="I70" s="331"/>
      <c r="J70" s="331">
        <f t="shared" si="28"/>
        <v>7.8000000000029104</v>
      </c>
      <c r="K70" s="331"/>
      <c r="L70" s="331"/>
      <c r="M70" s="331"/>
      <c r="N70" s="331"/>
      <c r="O70" s="331"/>
      <c r="P70" s="331"/>
      <c r="Q70" s="331">
        <f t="shared" si="29"/>
        <v>7.8000000000029104</v>
      </c>
      <c r="R70" s="433"/>
      <c r="S70" s="433"/>
      <c r="T70" s="433"/>
      <c r="U70" s="433"/>
      <c r="V70" s="433"/>
      <c r="W70" s="433"/>
      <c r="X70" s="611"/>
      <c r="Y70" s="433">
        <f t="shared" si="30"/>
        <v>0</v>
      </c>
      <c r="Z70" s="612"/>
      <c r="AA70" s="612"/>
      <c r="AB70" s="612"/>
      <c r="AC70" s="612"/>
      <c r="AD70" s="612"/>
      <c r="AE70" s="612"/>
      <c r="AF70" s="612"/>
      <c r="AG70" s="433">
        <f t="shared" ref="AG70:AG77" si="32">Z70+AA70+AB70+AC70+AD70+AE70+AF70</f>
        <v>0</v>
      </c>
      <c r="AH70" s="433"/>
      <c r="AI70" s="433"/>
      <c r="AJ70" s="433"/>
      <c r="AK70" s="612"/>
      <c r="AL70" s="611">
        <f>AH70+AI70</f>
        <v>0</v>
      </c>
      <c r="AM70" s="433">
        <f>AJ70+AK70</f>
        <v>0</v>
      </c>
      <c r="AN70" s="611">
        <f>_xlfn.XLOOKUP(A70,'[1]31'!$A:$A,'[1]31'!$AR:$AR)</f>
        <v>380</v>
      </c>
      <c r="AO70" s="611"/>
      <c r="AP70" s="611">
        <f t="shared" ref="AP70:AP104" si="33">AO70+AN70</f>
        <v>380</v>
      </c>
      <c r="AQ70" s="611">
        <f t="shared" ref="AQ70:AQ104" si="34">AP70-AR70</f>
        <v>120</v>
      </c>
      <c r="AR70" s="611">
        <v>260</v>
      </c>
      <c r="AS70" s="613">
        <f t="shared" si="25"/>
        <v>15.384615384609644</v>
      </c>
      <c r="AT70" s="590">
        <v>340</v>
      </c>
      <c r="AU70" s="590">
        <f t="shared" ref="AU70:AU103" si="35">AT70-AR70</f>
        <v>80</v>
      </c>
      <c r="AV70" s="612"/>
      <c r="AW70" s="612">
        <f t="shared" si="26"/>
        <v>0</v>
      </c>
      <c r="AX70" s="612">
        <f t="shared" si="27"/>
        <v>0</v>
      </c>
      <c r="AY70" s="612">
        <f t="shared" si="13"/>
        <v>120</v>
      </c>
      <c r="AZ70" s="612"/>
      <c r="BA70" s="612"/>
      <c r="BB70" s="612"/>
      <c r="BC70" s="612">
        <v>64</v>
      </c>
      <c r="BD70" s="618"/>
    </row>
    <row r="71" spans="1:56" s="619" customFormat="1">
      <c r="A71" s="589" t="str">
        <f>'ENTRY SHEET'!F71</f>
        <v>JCB-8262 LOADER</v>
      </c>
      <c r="B71" s="590">
        <f>_xlfn.XLOOKUP(A71,'[1]31'!$A:$A,'[1]31'!$C:$C)</f>
        <v>15977.3</v>
      </c>
      <c r="C71" s="590">
        <v>15989.5</v>
      </c>
      <c r="D71" s="433">
        <f t="shared" si="31"/>
        <v>12.200000000000728</v>
      </c>
      <c r="E71" s="433">
        <v>16</v>
      </c>
      <c r="F71" s="331"/>
      <c r="G71" s="331"/>
      <c r="H71" s="331">
        <v>2.7</v>
      </c>
      <c r="I71" s="331">
        <v>6.2</v>
      </c>
      <c r="J71" s="331">
        <f t="shared" si="28"/>
        <v>3.3000000000007281</v>
      </c>
      <c r="K71" s="331"/>
      <c r="L71" s="331"/>
      <c r="M71" s="331"/>
      <c r="N71" s="331"/>
      <c r="O71" s="331"/>
      <c r="P71" s="331"/>
      <c r="Q71" s="331">
        <f t="shared" si="29"/>
        <v>12.200000000000728</v>
      </c>
      <c r="R71" s="433"/>
      <c r="S71" s="433"/>
      <c r="T71" s="433"/>
      <c r="U71" s="433"/>
      <c r="V71" s="433"/>
      <c r="W71" s="433"/>
      <c r="X71" s="611"/>
      <c r="Y71" s="433">
        <f t="shared" si="30"/>
        <v>0</v>
      </c>
      <c r="Z71" s="612"/>
      <c r="AA71" s="612"/>
      <c r="AB71" s="612">
        <v>10</v>
      </c>
      <c r="AC71" s="612"/>
      <c r="AD71" s="612"/>
      <c r="AE71" s="612"/>
      <c r="AF71" s="612"/>
      <c r="AG71" s="433">
        <f t="shared" si="32"/>
        <v>10</v>
      </c>
      <c r="AH71" s="433">
        <v>30</v>
      </c>
      <c r="AI71" s="433"/>
      <c r="AJ71" s="433">
        <v>915.27</v>
      </c>
      <c r="AK71" s="612"/>
      <c r="AL71" s="611">
        <f>AH71+AI71</f>
        <v>30</v>
      </c>
      <c r="AM71" s="433">
        <f>AJ71+AK71</f>
        <v>915.27</v>
      </c>
      <c r="AN71" s="611">
        <f>_xlfn.XLOOKUP(A71,'[1]31'!$A:$A,'[1]31'!$AR:$AR)</f>
        <v>110</v>
      </c>
      <c r="AO71" s="611">
        <v>184</v>
      </c>
      <c r="AP71" s="611">
        <f t="shared" si="33"/>
        <v>294</v>
      </c>
      <c r="AQ71" s="611">
        <f t="shared" si="34"/>
        <v>214</v>
      </c>
      <c r="AR71" s="611">
        <v>80</v>
      </c>
      <c r="AS71" s="613">
        <f t="shared" si="25"/>
        <v>17.540983606556331</v>
      </c>
      <c r="AT71" s="590">
        <v>210</v>
      </c>
      <c r="AU71" s="590">
        <f t="shared" si="35"/>
        <v>130</v>
      </c>
      <c r="AV71" s="612"/>
      <c r="AW71" s="612">
        <f>ROUNDUP(I71*AS71,0)</f>
        <v>109</v>
      </c>
      <c r="AX71" s="612">
        <f t="shared" si="27"/>
        <v>48</v>
      </c>
      <c r="AY71" s="612">
        <f t="shared" ref="AY71:AY93" si="36">ROUNDUP(J71*AS71,0)</f>
        <v>58</v>
      </c>
      <c r="AZ71" s="612"/>
      <c r="BA71" s="612"/>
      <c r="BB71" s="612">
        <f t="shared" ref="BB71:BB99" si="37">AQ71-AW71-AX71-AY71</f>
        <v>-1</v>
      </c>
      <c r="BC71" s="612"/>
      <c r="BD71" s="618"/>
    </row>
    <row r="72" spans="1:56" s="619" customFormat="1">
      <c r="A72" s="589" t="str">
        <f>'ENTRY SHEET'!F72</f>
        <v>OD09C-5609 JCB</v>
      </c>
      <c r="B72" s="590">
        <f>_xlfn.XLOOKUP(A72,'[1]31'!$A:$A,'[1]31'!$C:$C)</f>
        <v>16595.5</v>
      </c>
      <c r="C72" s="590">
        <v>16595.5</v>
      </c>
      <c r="D72" s="433">
        <f t="shared" si="31"/>
        <v>0</v>
      </c>
      <c r="E72" s="433">
        <v>16</v>
      </c>
      <c r="F72" s="331"/>
      <c r="G72" s="331"/>
      <c r="H72" s="331"/>
      <c r="I72" s="331"/>
      <c r="J72" s="331">
        <f t="shared" si="28"/>
        <v>0</v>
      </c>
      <c r="K72" s="331"/>
      <c r="L72" s="331"/>
      <c r="M72" s="331"/>
      <c r="N72" s="331"/>
      <c r="O72" s="331"/>
      <c r="P72" s="331"/>
      <c r="Q72" s="331">
        <f t="shared" si="29"/>
        <v>0</v>
      </c>
      <c r="R72" s="433"/>
      <c r="S72" s="433"/>
      <c r="T72" s="433"/>
      <c r="U72" s="433"/>
      <c r="V72" s="433"/>
      <c r="W72" s="433"/>
      <c r="X72" s="611"/>
      <c r="Y72" s="433">
        <f t="shared" si="30"/>
        <v>0</v>
      </c>
      <c r="Z72" s="612"/>
      <c r="AA72" s="612"/>
      <c r="AB72" s="612"/>
      <c r="AC72" s="612"/>
      <c r="AD72" s="612"/>
      <c r="AE72" s="612"/>
      <c r="AF72" s="612"/>
      <c r="AG72" s="433">
        <f t="shared" si="32"/>
        <v>0</v>
      </c>
      <c r="AH72" s="433"/>
      <c r="AI72" s="433"/>
      <c r="AJ72" s="433"/>
      <c r="AK72" s="612"/>
      <c r="AL72" s="611">
        <f>AH72+AI72</f>
        <v>0</v>
      </c>
      <c r="AM72" s="433">
        <f>AJ72+AK72</f>
        <v>0</v>
      </c>
      <c r="AN72" s="611">
        <f>_xlfn.XLOOKUP(A72,'[1]31'!$A:$A,'[1]31'!$AR:$AR)</f>
        <v>165</v>
      </c>
      <c r="AO72" s="611"/>
      <c r="AP72" s="611">
        <f t="shared" si="33"/>
        <v>165</v>
      </c>
      <c r="AQ72" s="611">
        <f t="shared" si="34"/>
        <v>0</v>
      </c>
      <c r="AR72" s="611">
        <v>165</v>
      </c>
      <c r="AS72" s="613" t="e">
        <f>AQ72/D72</f>
        <v>#DIV/0!</v>
      </c>
      <c r="AT72" s="590">
        <v>210</v>
      </c>
      <c r="AU72" s="590">
        <f t="shared" si="35"/>
        <v>45</v>
      </c>
      <c r="AV72" s="612"/>
      <c r="AW72" s="612" t="e">
        <f t="shared" si="26"/>
        <v>#DIV/0!</v>
      </c>
      <c r="AX72" s="612" t="e">
        <f t="shared" si="27"/>
        <v>#DIV/0!</v>
      </c>
      <c r="AY72" s="612" t="e">
        <f t="shared" si="36"/>
        <v>#DIV/0!</v>
      </c>
      <c r="AZ72" s="612"/>
      <c r="BA72" s="612"/>
      <c r="BB72" s="612" t="e">
        <f t="shared" si="37"/>
        <v>#DIV/0!</v>
      </c>
      <c r="BC72" s="612"/>
      <c r="BD72" s="618"/>
    </row>
    <row r="73" spans="1:56" s="621" customFormat="1">
      <c r="A73" s="589" t="str">
        <f>'ENTRY SHEET'!F73</f>
        <v>TATA LOADER-OD02AY-0516</v>
      </c>
      <c r="B73" s="590">
        <f>_xlfn.XLOOKUP(A73,'[1]31'!$A:$A,'[1]31'!$C:$C)</f>
        <v>15507.7</v>
      </c>
      <c r="C73" s="590">
        <v>15507.7</v>
      </c>
      <c r="D73" s="433">
        <f t="shared" si="31"/>
        <v>0</v>
      </c>
      <c r="E73" s="433">
        <v>16</v>
      </c>
      <c r="F73" s="331"/>
      <c r="G73" s="331"/>
      <c r="H73" s="331"/>
      <c r="I73" s="331"/>
      <c r="J73" s="331">
        <f t="shared" si="28"/>
        <v>0</v>
      </c>
      <c r="K73" s="331"/>
      <c r="L73" s="331"/>
      <c r="M73" s="331"/>
      <c r="N73" s="331"/>
      <c r="O73" s="331"/>
      <c r="P73" s="331"/>
      <c r="Q73" s="331">
        <f t="shared" si="29"/>
        <v>0</v>
      </c>
      <c r="R73" s="433"/>
      <c r="S73" s="433"/>
      <c r="T73" s="433"/>
      <c r="U73" s="433"/>
      <c r="V73" s="433"/>
      <c r="W73" s="433"/>
      <c r="X73" s="611"/>
      <c r="Y73" s="433">
        <f t="shared" si="30"/>
        <v>0</v>
      </c>
      <c r="Z73" s="612"/>
      <c r="AA73" s="612"/>
      <c r="AB73" s="612"/>
      <c r="AC73" s="612"/>
      <c r="AD73" s="612"/>
      <c r="AE73" s="612"/>
      <c r="AF73" s="612"/>
      <c r="AG73" s="433">
        <f t="shared" si="32"/>
        <v>0</v>
      </c>
      <c r="AH73" s="433"/>
      <c r="AI73" s="433"/>
      <c r="AJ73" s="433"/>
      <c r="AK73" s="612"/>
      <c r="AL73" s="611">
        <f>AH73+AI73</f>
        <v>0</v>
      </c>
      <c r="AM73" s="433">
        <f>AJ73+AK73</f>
        <v>0</v>
      </c>
      <c r="AN73" s="611">
        <f>_xlfn.XLOOKUP(A73,'[1]31'!$A:$A,'[1]31'!$AR:$AR)</f>
        <v>100</v>
      </c>
      <c r="AO73" s="611"/>
      <c r="AP73" s="611">
        <f t="shared" si="33"/>
        <v>100</v>
      </c>
      <c r="AQ73" s="611">
        <f t="shared" si="34"/>
        <v>0</v>
      </c>
      <c r="AR73" s="611">
        <v>100</v>
      </c>
      <c r="AS73" s="613" t="e">
        <f>AQ73/D73</f>
        <v>#DIV/0!</v>
      </c>
      <c r="AT73" s="590">
        <v>0</v>
      </c>
      <c r="AU73" s="590">
        <f t="shared" si="35"/>
        <v>-100</v>
      </c>
      <c r="AV73" s="612"/>
      <c r="AW73" s="612"/>
      <c r="AX73" s="612"/>
      <c r="AY73" s="612"/>
      <c r="AZ73" s="612"/>
      <c r="BA73" s="612"/>
      <c r="BB73" s="612"/>
      <c r="BC73" s="612"/>
      <c r="BD73" s="620"/>
    </row>
    <row r="74" spans="1:56" s="575" customFormat="1" ht="38.4" customHeight="1">
      <c r="A74" s="572" t="str">
        <f>'ENTRY SHEET'!F74</f>
        <v>POWER SCREEN DETAILS</v>
      </c>
      <c r="B74" s="356" t="s">
        <v>6</v>
      </c>
      <c r="C74" s="345" t="s">
        <v>7</v>
      </c>
      <c r="D74" s="346" t="s">
        <v>8</v>
      </c>
      <c r="E74" s="343" t="s">
        <v>116</v>
      </c>
      <c r="F74" s="343" t="s">
        <v>118</v>
      </c>
      <c r="G74" s="343" t="s">
        <v>113</v>
      </c>
      <c r="H74" s="343" t="s">
        <v>126</v>
      </c>
      <c r="I74" s="343" t="s">
        <v>125</v>
      </c>
      <c r="J74" s="343" t="s">
        <v>124</v>
      </c>
      <c r="K74" s="343" t="s">
        <v>52</v>
      </c>
      <c r="L74" s="343" t="s">
        <v>133</v>
      </c>
      <c r="M74" s="343" t="s">
        <v>117</v>
      </c>
      <c r="N74" s="343" t="s">
        <v>127</v>
      </c>
      <c r="O74" s="343" t="s">
        <v>138</v>
      </c>
      <c r="P74" s="343" t="s">
        <v>139</v>
      </c>
      <c r="Q74" s="332" t="s">
        <v>122</v>
      </c>
      <c r="R74" s="346" t="s">
        <v>88</v>
      </c>
      <c r="S74" s="346" t="s">
        <v>89</v>
      </c>
      <c r="T74" s="346" t="s">
        <v>106</v>
      </c>
      <c r="U74" s="346" t="s">
        <v>90</v>
      </c>
      <c r="V74" s="346" t="s">
        <v>91</v>
      </c>
      <c r="W74" s="346"/>
      <c r="X74" s="346"/>
      <c r="Y74" s="346" t="s">
        <v>92</v>
      </c>
      <c r="Z74" s="346" t="s">
        <v>43</v>
      </c>
      <c r="AA74" s="347" t="s">
        <v>44</v>
      </c>
      <c r="AB74" s="346" t="s">
        <v>45</v>
      </c>
      <c r="AC74" s="346" t="s">
        <v>46</v>
      </c>
      <c r="AD74" s="346" t="s">
        <v>121</v>
      </c>
      <c r="AE74" s="346" t="s">
        <v>67</v>
      </c>
      <c r="AF74" s="346" t="s">
        <v>105</v>
      </c>
      <c r="AG74" s="332" t="s">
        <v>32</v>
      </c>
      <c r="AH74" s="347"/>
      <c r="AI74" s="347" t="s">
        <v>42</v>
      </c>
      <c r="AJ74" s="347"/>
      <c r="AK74" s="347" t="s">
        <v>39</v>
      </c>
      <c r="AL74" s="346" t="s">
        <v>31</v>
      </c>
      <c r="AM74" s="347" t="s">
        <v>30</v>
      </c>
      <c r="AN74" s="358">
        <f>_xlfn.XLOOKUP(A74,'[1]31'!$A:$A,'[1]31'!$AR:$AR)</f>
        <v>0</v>
      </c>
      <c r="AO74" s="346"/>
      <c r="AP74" s="346"/>
      <c r="AQ74" s="346"/>
      <c r="AR74" s="346"/>
      <c r="AS74" s="345"/>
      <c r="AT74" s="345"/>
      <c r="AU74" s="345"/>
      <c r="AV74" s="346"/>
      <c r="AW74" s="351">
        <v>0</v>
      </c>
      <c r="AX74" s="351">
        <v>0</v>
      </c>
      <c r="AY74" s="351">
        <v>0</v>
      </c>
      <c r="AZ74" s="346"/>
      <c r="BA74" s="346"/>
      <c r="BB74" s="351">
        <f t="shared" si="37"/>
        <v>0</v>
      </c>
      <c r="BC74" s="346"/>
    </row>
    <row r="75" spans="1:56" s="211" customFormat="1">
      <c r="A75" s="603" t="str">
        <f>'ENTRY SHEET'!F75</f>
        <v>POWER SCREEN RHS</v>
      </c>
      <c r="B75" s="604">
        <f>_xlfn.XLOOKUP(A75,'[1]31'!$A:$A,'[1]31'!$C:$C)</f>
        <v>4403.2</v>
      </c>
      <c r="C75" s="604">
        <v>4403.2</v>
      </c>
      <c r="D75" s="605">
        <f t="shared" ref="D75:D104" si="38">C75-B75</f>
        <v>0</v>
      </c>
      <c r="E75" s="605">
        <v>12</v>
      </c>
      <c r="F75" s="606"/>
      <c r="G75" s="606"/>
      <c r="H75" s="606"/>
      <c r="I75" s="606"/>
      <c r="J75" s="606"/>
      <c r="K75" s="606">
        <f>D75-G75-H75-I75-J75-L75-M75-N75-O75-P75-F75</f>
        <v>0</v>
      </c>
      <c r="L75" s="606"/>
      <c r="M75" s="606"/>
      <c r="N75" s="606"/>
      <c r="O75" s="606"/>
      <c r="P75" s="606"/>
      <c r="Q75" s="606">
        <f>F75+G75+H75+I75+J75+K75+L75+M75+N75+O75+P75</f>
        <v>0</v>
      </c>
      <c r="R75" s="605"/>
      <c r="S75" s="605"/>
      <c r="T75" s="605"/>
      <c r="U75" s="605"/>
      <c r="V75" s="605"/>
      <c r="W75" s="605"/>
      <c r="X75" s="607"/>
      <c r="Y75" s="605">
        <f t="shared" ref="Y75:Y86" si="39">X75+W75+V75+U75</f>
        <v>0</v>
      </c>
      <c r="Z75" s="608"/>
      <c r="AA75" s="608"/>
      <c r="AB75" s="608"/>
      <c r="AC75" s="608"/>
      <c r="AD75" s="608"/>
      <c r="AE75" s="608"/>
      <c r="AF75" s="608"/>
      <c r="AG75" s="605">
        <f t="shared" si="32"/>
        <v>0</v>
      </c>
      <c r="AH75" s="605"/>
      <c r="AI75" s="605"/>
      <c r="AJ75" s="605"/>
      <c r="AK75" s="608"/>
      <c r="AL75" s="607">
        <f>AH75+AI75</f>
        <v>0</v>
      </c>
      <c r="AM75" s="605">
        <f>AJ75+AK75</f>
        <v>0</v>
      </c>
      <c r="AN75" s="607">
        <f>_xlfn.XLOOKUP(A75,'[1]31'!$A:$A,'[1]31'!$AR:$AR)</f>
        <v>271</v>
      </c>
      <c r="AO75" s="607"/>
      <c r="AP75" s="607">
        <f t="shared" si="33"/>
        <v>271</v>
      </c>
      <c r="AQ75" s="607">
        <f t="shared" ref="AQ75:AQ95" si="40">AP75-AR75</f>
        <v>0</v>
      </c>
      <c r="AR75" s="609">
        <v>271</v>
      </c>
      <c r="AS75" s="610" t="e">
        <f t="shared" ref="AS75:AS77" si="41">AQ75/D75</f>
        <v>#DIV/0!</v>
      </c>
      <c r="AT75" s="604">
        <v>0</v>
      </c>
      <c r="AU75" s="604">
        <f t="shared" si="35"/>
        <v>-271</v>
      </c>
      <c r="AV75" s="608"/>
      <c r="AW75" s="608" t="e">
        <f t="shared" si="26"/>
        <v>#DIV/0!</v>
      </c>
      <c r="AX75" s="608" t="e">
        <f t="shared" si="27"/>
        <v>#DIV/0!</v>
      </c>
      <c r="AY75" s="608" t="e">
        <f t="shared" si="36"/>
        <v>#DIV/0!</v>
      </c>
      <c r="AZ75" s="608"/>
      <c r="BA75" s="608"/>
      <c r="BB75" s="608"/>
      <c r="BC75" s="608">
        <f>AP75</f>
        <v>271</v>
      </c>
    </row>
    <row r="76" spans="1:56" s="211" customFormat="1">
      <c r="A76" s="603" t="str">
        <f>'ENTRY SHEET'!F76</f>
        <v>HITACHI-120</v>
      </c>
      <c r="B76" s="604">
        <f>_xlfn.XLOOKUP(A76,'[1]31'!$A:$A,'[1]31'!$C:$C)</f>
        <v>13058.2</v>
      </c>
      <c r="C76" s="605">
        <v>13060</v>
      </c>
      <c r="D76" s="605">
        <f t="shared" si="38"/>
        <v>1.7999999999992724</v>
      </c>
      <c r="E76" s="605">
        <v>12</v>
      </c>
      <c r="F76" s="606"/>
      <c r="G76" s="606"/>
      <c r="H76" s="606">
        <v>1.8</v>
      </c>
      <c r="I76" s="606"/>
      <c r="J76" s="606"/>
      <c r="K76" s="606">
        <v>0</v>
      </c>
      <c r="L76" s="606"/>
      <c r="M76" s="606"/>
      <c r="N76" s="606"/>
      <c r="O76" s="606"/>
      <c r="P76" s="606"/>
      <c r="Q76" s="606">
        <f t="shared" ref="Q76:Q77" si="42">F76+G76+H76+I76+J76+K76+L76+M76+N76</f>
        <v>1.8</v>
      </c>
      <c r="R76" s="608"/>
      <c r="S76" s="608"/>
      <c r="T76" s="608"/>
      <c r="U76" s="608"/>
      <c r="V76" s="608"/>
      <c r="W76" s="608"/>
      <c r="X76" s="608"/>
      <c r="Y76" s="605">
        <f t="shared" si="39"/>
        <v>0</v>
      </c>
      <c r="Z76" s="608">
        <v>8</v>
      </c>
      <c r="AA76" s="608"/>
      <c r="AB76" s="608"/>
      <c r="AC76" s="608"/>
      <c r="AD76" s="608"/>
      <c r="AE76" s="608"/>
      <c r="AF76" s="608"/>
      <c r="AG76" s="605">
        <f t="shared" si="32"/>
        <v>8</v>
      </c>
      <c r="AH76" s="608"/>
      <c r="AI76" s="608"/>
      <c r="AJ76" s="608"/>
      <c r="AK76" s="608"/>
      <c r="AL76" s="607">
        <f t="shared" ref="AL76:AL77" si="43">AH76+AI76</f>
        <v>0</v>
      </c>
      <c r="AM76" s="605">
        <f t="shared" ref="AM76:AM77" si="44">AJ76+AK76</f>
        <v>0</v>
      </c>
      <c r="AN76" s="607">
        <f>_xlfn.XLOOKUP(A76,'[1]31'!$A:$A,'[1]31'!$AR:$AR)</f>
        <v>215</v>
      </c>
      <c r="AO76" s="608"/>
      <c r="AP76" s="607">
        <f t="shared" si="33"/>
        <v>215</v>
      </c>
      <c r="AQ76" s="607">
        <f t="shared" si="40"/>
        <v>45</v>
      </c>
      <c r="AR76" s="609">
        <v>170</v>
      </c>
      <c r="AS76" s="610">
        <f t="shared" si="41"/>
        <v>25.000000000010104</v>
      </c>
      <c r="AT76" s="605">
        <v>700</v>
      </c>
      <c r="AU76" s="604">
        <f t="shared" si="35"/>
        <v>530</v>
      </c>
      <c r="AV76" s="608"/>
      <c r="AW76" s="608">
        <f t="shared" si="26"/>
        <v>0</v>
      </c>
      <c r="AX76" s="608">
        <f t="shared" si="27"/>
        <v>46</v>
      </c>
      <c r="AY76" s="608">
        <f t="shared" si="36"/>
        <v>0</v>
      </c>
      <c r="AZ76" s="608"/>
      <c r="BA76" s="608"/>
      <c r="BB76" s="608">
        <f t="shared" si="37"/>
        <v>-1</v>
      </c>
      <c r="BC76" s="608"/>
    </row>
    <row r="77" spans="1:56">
      <c r="A77" s="225" t="str">
        <f>'ENTRY SHEET'!F77</f>
        <v>L-6268 SDLG</v>
      </c>
      <c r="B77" s="356">
        <v>0</v>
      </c>
      <c r="C77" s="356"/>
      <c r="D77" s="333">
        <f t="shared" si="38"/>
        <v>0</v>
      </c>
      <c r="E77" s="333"/>
      <c r="F77" s="332"/>
      <c r="G77" s="332"/>
      <c r="H77" s="332"/>
      <c r="I77" s="332"/>
      <c r="J77" s="332"/>
      <c r="K77" s="332">
        <f t="shared" ref="K77" si="45">D77-G77-H77-I77-J77-L77-M77-N77-O77-P77-F77</f>
        <v>0</v>
      </c>
      <c r="L77" s="332"/>
      <c r="M77" s="332"/>
      <c r="N77" s="332"/>
      <c r="O77" s="332"/>
      <c r="P77" s="332"/>
      <c r="Q77" s="332">
        <f t="shared" si="42"/>
        <v>0</v>
      </c>
      <c r="R77" s="333"/>
      <c r="S77" s="333"/>
      <c r="T77" s="333"/>
      <c r="U77" s="333"/>
      <c r="V77" s="333"/>
      <c r="W77" s="333"/>
      <c r="X77" s="333"/>
      <c r="Y77" s="333">
        <f t="shared" si="39"/>
        <v>0</v>
      </c>
      <c r="Z77" s="333"/>
      <c r="AA77" s="372"/>
      <c r="AB77" s="332"/>
      <c r="AC77" s="333"/>
      <c r="AD77" s="332"/>
      <c r="AE77" s="332"/>
      <c r="AF77" s="332"/>
      <c r="AG77" s="333">
        <f t="shared" si="32"/>
        <v>0</v>
      </c>
      <c r="AH77" s="372"/>
      <c r="AI77" s="372"/>
      <c r="AJ77" s="372"/>
      <c r="AK77" s="372"/>
      <c r="AL77" s="358">
        <f t="shared" si="43"/>
        <v>0</v>
      </c>
      <c r="AM77" s="333">
        <f t="shared" si="44"/>
        <v>0</v>
      </c>
      <c r="AN77" s="358">
        <v>0</v>
      </c>
      <c r="AO77" s="358"/>
      <c r="AP77" s="358">
        <f t="shared" si="33"/>
        <v>0</v>
      </c>
      <c r="AQ77" s="358">
        <f t="shared" si="40"/>
        <v>0</v>
      </c>
      <c r="AR77" s="342"/>
      <c r="AS77" s="359" t="e">
        <f t="shared" si="41"/>
        <v>#DIV/0!</v>
      </c>
      <c r="AT77" s="356"/>
      <c r="AU77" s="356">
        <f t="shared" si="35"/>
        <v>0</v>
      </c>
      <c r="AV77" s="351"/>
      <c r="AW77" s="351"/>
      <c r="AX77" s="351"/>
      <c r="AY77" s="351"/>
      <c r="AZ77" s="351"/>
      <c r="BA77" s="351"/>
      <c r="BB77" s="351"/>
      <c r="BC77" s="351"/>
    </row>
    <row r="78" spans="1:56" s="228" customFormat="1" ht="62.4">
      <c r="A78" s="229" t="str">
        <f>'ENTRY SHEET'!F78</f>
        <v>VICHELE NO.</v>
      </c>
      <c r="B78" s="356" t="s">
        <v>6</v>
      </c>
      <c r="C78" s="348" t="s">
        <v>7</v>
      </c>
      <c r="D78" s="332" t="s">
        <v>8</v>
      </c>
      <c r="E78" s="332" t="s">
        <v>116</v>
      </c>
      <c r="F78" s="332" t="s">
        <v>118</v>
      </c>
      <c r="G78" s="332" t="s">
        <v>113</v>
      </c>
      <c r="H78" s="332" t="s">
        <v>126</v>
      </c>
      <c r="I78" s="332" t="s">
        <v>125</v>
      </c>
      <c r="J78" s="332" t="s">
        <v>124</v>
      </c>
      <c r="K78" s="332" t="s">
        <v>52</v>
      </c>
      <c r="L78" s="332" t="s">
        <v>133</v>
      </c>
      <c r="M78" s="332" t="s">
        <v>117</v>
      </c>
      <c r="N78" s="332" t="s">
        <v>127</v>
      </c>
      <c r="O78" s="332" t="s">
        <v>138</v>
      </c>
      <c r="P78" s="332" t="s">
        <v>139</v>
      </c>
      <c r="Q78" s="332" t="s">
        <v>122</v>
      </c>
      <c r="R78" s="332" t="s">
        <v>123</v>
      </c>
      <c r="S78" s="332" t="s">
        <v>101</v>
      </c>
      <c r="T78" s="332" t="s">
        <v>102</v>
      </c>
      <c r="U78" s="346" t="s">
        <v>90</v>
      </c>
      <c r="V78" s="332" t="s">
        <v>91</v>
      </c>
      <c r="W78" s="332" t="s">
        <v>135</v>
      </c>
      <c r="X78" s="332"/>
      <c r="Y78" s="332" t="s">
        <v>92</v>
      </c>
      <c r="Z78" s="343" t="s">
        <v>43</v>
      </c>
      <c r="AA78" s="343" t="s">
        <v>44</v>
      </c>
      <c r="AB78" s="343" t="s">
        <v>45</v>
      </c>
      <c r="AC78" s="343" t="s">
        <v>46</v>
      </c>
      <c r="AD78" s="343" t="s">
        <v>103</v>
      </c>
      <c r="AE78" s="343"/>
      <c r="AF78" s="343"/>
      <c r="AG78" s="332" t="e">
        <v>#VALUE!</v>
      </c>
      <c r="AH78" s="332" t="s">
        <v>41</v>
      </c>
      <c r="AI78" s="332" t="s">
        <v>42</v>
      </c>
      <c r="AJ78" s="332" t="s">
        <v>38</v>
      </c>
      <c r="AK78" s="343" t="s">
        <v>39</v>
      </c>
      <c r="AL78" s="332" t="s">
        <v>31</v>
      </c>
      <c r="AM78" s="332" t="s">
        <v>30</v>
      </c>
      <c r="AN78" s="358"/>
      <c r="AO78" s="332"/>
      <c r="AP78" s="358">
        <f t="shared" si="33"/>
        <v>0</v>
      </c>
      <c r="AQ78" s="358">
        <f t="shared" si="40"/>
        <v>0</v>
      </c>
      <c r="AR78" s="343"/>
      <c r="AS78" s="348"/>
      <c r="AT78" s="348"/>
      <c r="AU78" s="348"/>
      <c r="AV78" s="343"/>
      <c r="AW78" s="343">
        <v>0</v>
      </c>
      <c r="AX78" s="343">
        <v>0</v>
      </c>
      <c r="AY78" s="343">
        <v>0</v>
      </c>
      <c r="AZ78" s="343"/>
      <c r="BA78" s="343"/>
      <c r="BB78" s="343">
        <v>0</v>
      </c>
      <c r="BC78" s="343"/>
    </row>
    <row r="79" spans="1:56" s="599" customFormat="1">
      <c r="A79" s="592" t="str">
        <f>'ENTRY SHEET'!F79</f>
        <v>LOKO TRACK JAW</v>
      </c>
      <c r="B79" s="593">
        <f>_xlfn.XLOOKUP(A79,'[1]31'!$A:$A,'[1]31'!$C:$C)</f>
        <v>16144</v>
      </c>
      <c r="C79" s="593">
        <v>16147</v>
      </c>
      <c r="D79" s="593">
        <f>C79-B79</f>
        <v>3</v>
      </c>
      <c r="E79" s="594">
        <v>12</v>
      </c>
      <c r="F79" s="434"/>
      <c r="G79" s="434"/>
      <c r="H79" s="434"/>
      <c r="I79" s="434"/>
      <c r="J79" s="434"/>
      <c r="K79" s="434"/>
      <c r="L79" s="436">
        <f>D79-F79-G79-H79-I79-J79-K79-M79-N79-O79-P79</f>
        <v>3</v>
      </c>
      <c r="M79" s="434"/>
      <c r="N79" s="434"/>
      <c r="O79" s="434"/>
      <c r="P79" s="434"/>
      <c r="Q79" s="436">
        <f>G79+H79+I79+J79+K79+L79+M79+N79+O79+P79</f>
        <v>3</v>
      </c>
      <c r="R79" s="594"/>
      <c r="S79" s="594"/>
      <c r="T79" s="594"/>
      <c r="U79" s="594"/>
      <c r="V79" s="595"/>
      <c r="W79" s="594"/>
      <c r="X79" s="596"/>
      <c r="Y79" s="594">
        <f>+U79+V79+W79</f>
        <v>0</v>
      </c>
      <c r="Z79" s="597"/>
      <c r="AA79" s="597"/>
      <c r="AB79" s="594"/>
      <c r="AC79" s="594"/>
      <c r="AD79" s="594"/>
      <c r="AE79" s="594"/>
      <c r="AF79" s="594"/>
      <c r="AG79" s="594">
        <v>0</v>
      </c>
      <c r="AH79" s="594"/>
      <c r="AI79" s="594"/>
      <c r="AJ79" s="594"/>
      <c r="AK79" s="597"/>
      <c r="AL79" s="596">
        <v>0</v>
      </c>
      <c r="AM79" s="594">
        <v>0</v>
      </c>
      <c r="AN79" s="596">
        <f>_xlfn.XLOOKUP(A79,'[1]31'!$A:$A,'[1]31'!$AR:$AR)</f>
        <v>470</v>
      </c>
      <c r="AO79" s="596"/>
      <c r="AP79" s="596">
        <f t="shared" si="33"/>
        <v>470</v>
      </c>
      <c r="AQ79" s="596">
        <f t="shared" si="40"/>
        <v>40</v>
      </c>
      <c r="AR79" s="594">
        <v>430</v>
      </c>
      <c r="AS79" s="598" t="e">
        <v>#DIV/0!</v>
      </c>
      <c r="AT79" s="593">
        <v>0</v>
      </c>
      <c r="AU79" s="593">
        <v>0</v>
      </c>
      <c r="AV79" s="597"/>
      <c r="AW79" s="597">
        <v>0</v>
      </c>
      <c r="AX79" s="597">
        <v>0</v>
      </c>
      <c r="AY79" s="597">
        <v>0</v>
      </c>
      <c r="AZ79" s="597">
        <v>0</v>
      </c>
      <c r="BA79" s="597">
        <v>0</v>
      </c>
      <c r="BB79" s="597">
        <v>0</v>
      </c>
      <c r="BC79" s="597"/>
    </row>
    <row r="80" spans="1:56" s="599" customFormat="1">
      <c r="A80" s="592" t="str">
        <f>'ENTRY SHEET'!F80</f>
        <v>LOKO CONE</v>
      </c>
      <c r="B80" s="593">
        <f>_xlfn.XLOOKUP(A80,'[1]31'!$A:$A,'[1]31'!$C:$C)</f>
        <v>16722</v>
      </c>
      <c r="C80" s="597">
        <v>16727</v>
      </c>
      <c r="D80" s="593">
        <f t="shared" ref="D80:D87" si="46">C80-B80</f>
        <v>5</v>
      </c>
      <c r="E80" s="594">
        <v>12</v>
      </c>
      <c r="F80" s="434"/>
      <c r="G80" s="434"/>
      <c r="H80" s="434"/>
      <c r="I80" s="434"/>
      <c r="J80" s="434"/>
      <c r="K80" s="434"/>
      <c r="L80" s="436">
        <f t="shared" ref="L80:L84" si="47">D80-F80-G80-H80-I80-J80-K80-M80-N80-O80-P80</f>
        <v>5</v>
      </c>
      <c r="M80" s="434"/>
      <c r="N80" s="434"/>
      <c r="O80" s="434"/>
      <c r="P80" s="434"/>
      <c r="Q80" s="436">
        <f t="shared" ref="Q80:Q84" si="48">G80+H80+I80+J80+K80+L80+M80+N80+O80+P80</f>
        <v>5</v>
      </c>
      <c r="R80" s="597">
        <v>150</v>
      </c>
      <c r="S80" s="597">
        <v>80</v>
      </c>
      <c r="T80" s="597">
        <v>70</v>
      </c>
      <c r="U80" s="597"/>
      <c r="V80" s="597"/>
      <c r="W80" s="597"/>
      <c r="X80" s="597"/>
      <c r="Y80" s="594">
        <f t="shared" ref="Y80:Y84" si="49">+U80+V80+W80</f>
        <v>0</v>
      </c>
      <c r="Z80" s="597"/>
      <c r="AA80" s="597"/>
      <c r="AB80" s="597"/>
      <c r="AC80" s="597"/>
      <c r="AD80" s="597"/>
      <c r="AE80" s="597"/>
      <c r="AF80" s="597"/>
      <c r="AG80" s="594">
        <v>0</v>
      </c>
      <c r="AH80" s="597"/>
      <c r="AI80" s="597"/>
      <c r="AJ80" s="597"/>
      <c r="AK80" s="597"/>
      <c r="AL80" s="596">
        <v>0</v>
      </c>
      <c r="AM80" s="594">
        <v>0</v>
      </c>
      <c r="AN80" s="596">
        <f>_xlfn.XLOOKUP(A80,'[1]31'!$A:$A,'[1]31'!$AR:$AR)</f>
        <v>770</v>
      </c>
      <c r="AO80" s="596"/>
      <c r="AP80" s="596">
        <f t="shared" si="33"/>
        <v>770</v>
      </c>
      <c r="AQ80" s="596">
        <f t="shared" si="40"/>
        <v>70</v>
      </c>
      <c r="AR80" s="596">
        <v>700</v>
      </c>
      <c r="AS80" s="598" t="e">
        <v>#DIV/0!</v>
      </c>
      <c r="AT80" s="593">
        <v>0</v>
      </c>
      <c r="AU80" s="593">
        <v>0</v>
      </c>
      <c r="AV80" s="597"/>
      <c r="AW80" s="597">
        <v>0</v>
      </c>
      <c r="AX80" s="597">
        <v>0</v>
      </c>
      <c r="AY80" s="597">
        <v>0</v>
      </c>
      <c r="AZ80" s="597">
        <v>0</v>
      </c>
      <c r="BA80" s="597"/>
      <c r="BB80" s="597">
        <v>0</v>
      </c>
      <c r="BC80" s="597"/>
    </row>
    <row r="81" spans="1:55" s="602" customFormat="1">
      <c r="A81" s="592" t="str">
        <f>'ENTRY SHEET'!F81</f>
        <v>KOMASTU-200</v>
      </c>
      <c r="B81" s="593">
        <f>_xlfn.XLOOKUP(A81,'[1]31'!$A:$A,'[1]31'!$C:$C)</f>
        <v>3346.1</v>
      </c>
      <c r="C81" s="548">
        <v>3349.2</v>
      </c>
      <c r="D81" s="593">
        <f t="shared" si="46"/>
        <v>3.0999999999999091</v>
      </c>
      <c r="E81" s="434">
        <v>12</v>
      </c>
      <c r="F81" s="600"/>
      <c r="G81" s="600"/>
      <c r="H81" s="600"/>
      <c r="I81" s="600"/>
      <c r="J81" s="434"/>
      <c r="K81" s="600"/>
      <c r="L81" s="436">
        <f t="shared" si="47"/>
        <v>3.0999999999999091</v>
      </c>
      <c r="M81" s="600"/>
      <c r="N81" s="600"/>
      <c r="O81" s="600"/>
      <c r="P81" s="600"/>
      <c r="Q81" s="436">
        <f t="shared" si="48"/>
        <v>3.0999999999999091</v>
      </c>
      <c r="R81" s="434"/>
      <c r="S81" s="594"/>
      <c r="T81" s="434"/>
      <c r="U81" s="434"/>
      <c r="V81" s="434"/>
      <c r="W81" s="594"/>
      <c r="X81" s="594"/>
      <c r="Y81" s="594">
        <f t="shared" si="49"/>
        <v>0</v>
      </c>
      <c r="Z81" s="594"/>
      <c r="AA81" s="601"/>
      <c r="AB81" s="434"/>
      <c r="AC81" s="594"/>
      <c r="AD81" s="434"/>
      <c r="AE81" s="434"/>
      <c r="AF81" s="434"/>
      <c r="AG81" s="594">
        <v>0</v>
      </c>
      <c r="AH81" s="601"/>
      <c r="AI81" s="601"/>
      <c r="AJ81" s="601"/>
      <c r="AK81" s="601"/>
      <c r="AL81" s="596">
        <v>0</v>
      </c>
      <c r="AM81" s="594">
        <v>0</v>
      </c>
      <c r="AN81" s="596">
        <f>_xlfn.XLOOKUP(A81,'[1]31'!$A:$A,'[1]31'!$AR:$AR)</f>
        <v>300</v>
      </c>
      <c r="AO81" s="594"/>
      <c r="AP81" s="596">
        <f t="shared" si="33"/>
        <v>300</v>
      </c>
      <c r="AQ81" s="596">
        <f t="shared" si="40"/>
        <v>25</v>
      </c>
      <c r="AR81" s="594">
        <v>275</v>
      </c>
      <c r="AS81" s="593" t="e">
        <v>#DIV/0!</v>
      </c>
      <c r="AT81" s="593">
        <v>0</v>
      </c>
      <c r="AU81" s="593">
        <v>0</v>
      </c>
      <c r="AV81" s="594"/>
      <c r="AW81" s="597">
        <v>0</v>
      </c>
      <c r="AX81" s="597">
        <v>0</v>
      </c>
      <c r="AY81" s="597">
        <v>0</v>
      </c>
      <c r="AZ81" s="594"/>
      <c r="BA81" s="594"/>
      <c r="BB81" s="597">
        <v>0</v>
      </c>
      <c r="BC81" s="594"/>
    </row>
    <row r="82" spans="1:55" s="599" customFormat="1">
      <c r="A82" s="592">
        <f>'ENTRY SHEET'!F82</f>
        <v>0</v>
      </c>
      <c r="B82" s="593">
        <f>_xlfn.XLOOKUP(A82,'[1]31'!$A:$A,'[1]31'!$C:$C)</f>
        <v>0</v>
      </c>
      <c r="C82" s="593"/>
      <c r="D82" s="593">
        <f t="shared" si="46"/>
        <v>0</v>
      </c>
      <c r="E82" s="434">
        <v>12</v>
      </c>
      <c r="F82" s="434"/>
      <c r="G82" s="434"/>
      <c r="H82" s="434"/>
      <c r="I82" s="434"/>
      <c r="J82" s="434"/>
      <c r="K82" s="434"/>
      <c r="L82" s="436">
        <f t="shared" si="47"/>
        <v>0</v>
      </c>
      <c r="M82" s="434"/>
      <c r="N82" s="434"/>
      <c r="O82" s="434"/>
      <c r="P82" s="434"/>
      <c r="Q82" s="436">
        <f t="shared" si="48"/>
        <v>0</v>
      </c>
      <c r="R82" s="594"/>
      <c r="S82" s="594"/>
      <c r="T82" s="594"/>
      <c r="U82" s="594"/>
      <c r="V82" s="594"/>
      <c r="W82" s="594"/>
      <c r="X82" s="596"/>
      <c r="Y82" s="594">
        <f t="shared" si="49"/>
        <v>0</v>
      </c>
      <c r="Z82" s="597"/>
      <c r="AA82" s="597"/>
      <c r="AB82" s="594"/>
      <c r="AC82" s="594"/>
      <c r="AD82" s="594"/>
      <c r="AE82" s="594"/>
      <c r="AF82" s="594"/>
      <c r="AG82" s="594">
        <v>0</v>
      </c>
      <c r="AH82" s="594"/>
      <c r="AI82" s="594"/>
      <c r="AJ82" s="594"/>
      <c r="AK82" s="597"/>
      <c r="AL82" s="596">
        <v>0</v>
      </c>
      <c r="AM82" s="594">
        <v>0</v>
      </c>
      <c r="AN82" s="596">
        <f>_xlfn.XLOOKUP(A82,'[1]31'!$A:$A,'[1]31'!$AR:$AR)</f>
        <v>0</v>
      </c>
      <c r="AO82" s="596"/>
      <c r="AP82" s="596">
        <f t="shared" si="33"/>
        <v>0</v>
      </c>
      <c r="AQ82" s="596">
        <f t="shared" si="40"/>
        <v>0</v>
      </c>
      <c r="AR82" s="596"/>
      <c r="AS82" s="598" t="e">
        <v>#DIV/0!</v>
      </c>
      <c r="AT82" s="593">
        <v>0</v>
      </c>
      <c r="AU82" s="593">
        <v>0</v>
      </c>
      <c r="AV82" s="597"/>
      <c r="AW82" s="597">
        <v>0</v>
      </c>
      <c r="AX82" s="597">
        <v>0</v>
      </c>
      <c r="AY82" s="597">
        <v>0</v>
      </c>
      <c r="AZ82" s="597"/>
      <c r="BA82" s="597"/>
      <c r="BB82" s="597">
        <v>0</v>
      </c>
      <c r="BC82" s="597"/>
    </row>
    <row r="83" spans="1:55">
      <c r="A83" s="225">
        <f>'ENTRY SHEET'!F83</f>
        <v>0</v>
      </c>
      <c r="B83" s="356">
        <f>_xlfn.XLOOKUP(A83,'[1]31'!$A:$A,'[1]31'!$C:$C)</f>
        <v>0</v>
      </c>
      <c r="C83" s="356"/>
      <c r="D83" s="356">
        <f t="shared" si="46"/>
        <v>0</v>
      </c>
      <c r="E83" s="332">
        <v>12</v>
      </c>
      <c r="F83" s="332"/>
      <c r="G83" s="332"/>
      <c r="H83" s="332"/>
      <c r="I83" s="332"/>
      <c r="J83" s="332"/>
      <c r="K83" s="332"/>
      <c r="L83" s="348">
        <f t="shared" si="47"/>
        <v>0</v>
      </c>
      <c r="M83" s="332"/>
      <c r="N83" s="332"/>
      <c r="O83" s="332"/>
      <c r="P83" s="332"/>
      <c r="Q83" s="348">
        <f t="shared" si="48"/>
        <v>0</v>
      </c>
      <c r="R83" s="333"/>
      <c r="S83" s="333"/>
      <c r="T83" s="333"/>
      <c r="U83" s="333"/>
      <c r="V83" s="333"/>
      <c r="W83" s="333"/>
      <c r="X83" s="358"/>
      <c r="Y83" s="333">
        <f t="shared" si="49"/>
        <v>0</v>
      </c>
      <c r="Z83" s="351"/>
      <c r="AA83" s="351"/>
      <c r="AB83" s="333"/>
      <c r="AC83" s="333"/>
      <c r="AD83" s="333"/>
      <c r="AE83" s="333"/>
      <c r="AF83" s="333"/>
      <c r="AG83" s="333"/>
      <c r="AH83" s="333"/>
      <c r="AI83" s="333"/>
      <c r="AJ83" s="333"/>
      <c r="AK83" s="351"/>
      <c r="AL83" s="358"/>
      <c r="AM83" s="333"/>
      <c r="AN83" s="358">
        <f>_xlfn.XLOOKUP(A83,'[1]31'!$A:$A,'[1]31'!$AR:$AR)</f>
        <v>0</v>
      </c>
      <c r="AO83" s="358"/>
      <c r="AP83" s="358">
        <f t="shared" si="33"/>
        <v>0</v>
      </c>
      <c r="AQ83" s="358">
        <f t="shared" si="40"/>
        <v>0</v>
      </c>
      <c r="AR83" s="358"/>
      <c r="AS83" s="359"/>
      <c r="AT83" s="356"/>
      <c r="AU83" s="356"/>
      <c r="AV83" s="351"/>
      <c r="AW83" s="351"/>
      <c r="AX83" s="351"/>
      <c r="AY83" s="351"/>
      <c r="AZ83" s="351"/>
      <c r="BA83" s="351"/>
      <c r="BB83" s="351"/>
      <c r="BC83" s="351"/>
    </row>
    <row r="84" spans="1:55">
      <c r="A84" s="225">
        <f>'ENTRY SHEET'!F84</f>
        <v>0</v>
      </c>
      <c r="B84" s="356">
        <f>_xlfn.XLOOKUP(A84,'[1]31'!$A:$A,'[1]31'!$C:$C)</f>
        <v>0</v>
      </c>
      <c r="C84" s="514"/>
      <c r="D84" s="356">
        <f t="shared" si="46"/>
        <v>0</v>
      </c>
      <c r="E84" s="332">
        <v>12</v>
      </c>
      <c r="F84" s="332"/>
      <c r="G84" s="332"/>
      <c r="H84" s="332"/>
      <c r="I84" s="332"/>
      <c r="J84" s="332"/>
      <c r="K84" s="332"/>
      <c r="L84" s="348">
        <f t="shared" si="47"/>
        <v>0</v>
      </c>
      <c r="M84" s="332"/>
      <c r="N84" s="332"/>
      <c r="O84" s="332"/>
      <c r="P84" s="332"/>
      <c r="Q84" s="348">
        <f t="shared" si="48"/>
        <v>0</v>
      </c>
      <c r="R84" s="333"/>
      <c r="S84" s="333"/>
      <c r="T84" s="333"/>
      <c r="U84" s="333"/>
      <c r="V84" s="333"/>
      <c r="W84" s="333"/>
      <c r="X84" s="358"/>
      <c r="Y84" s="333">
        <f t="shared" si="49"/>
        <v>0</v>
      </c>
      <c r="Z84" s="351"/>
      <c r="AA84" s="351"/>
      <c r="AB84" s="333"/>
      <c r="AC84" s="333"/>
      <c r="AD84" s="333"/>
      <c r="AE84" s="333"/>
      <c r="AF84" s="333"/>
      <c r="AG84" s="333"/>
      <c r="AH84" s="333"/>
      <c r="AI84" s="333"/>
      <c r="AJ84" s="333"/>
      <c r="AK84" s="351"/>
      <c r="AL84" s="358"/>
      <c r="AM84" s="333"/>
      <c r="AN84" s="358">
        <f>_xlfn.XLOOKUP(A84,'[1]31'!$A:$A,'[1]31'!$AR:$AR)</f>
        <v>0</v>
      </c>
      <c r="AO84" s="358"/>
      <c r="AP84" s="358">
        <f t="shared" si="33"/>
        <v>0</v>
      </c>
      <c r="AQ84" s="358">
        <f t="shared" si="40"/>
        <v>0</v>
      </c>
      <c r="AR84" s="358"/>
      <c r="AS84" s="359"/>
      <c r="AT84" s="356"/>
      <c r="AU84" s="356"/>
      <c r="AV84" s="351"/>
      <c r="AW84" s="351"/>
      <c r="AX84" s="351"/>
      <c r="AY84" s="351"/>
      <c r="AZ84" s="351"/>
      <c r="BA84" s="351"/>
      <c r="BB84" s="351"/>
      <c r="BC84" s="351"/>
    </row>
    <row r="85" spans="1:55">
      <c r="A85" s="225" t="str">
        <f>'ENTRY SHEET'!F85</f>
        <v>OD09P-2986 (CAMPAR)</v>
      </c>
      <c r="B85" s="356">
        <f>_xlfn.XLOOKUP(A85,'[1]31'!$A:$A,'[1]31'!$C:$C)</f>
        <v>0</v>
      </c>
      <c r="C85" s="514"/>
      <c r="D85" s="356">
        <f t="shared" si="46"/>
        <v>0</v>
      </c>
      <c r="E85" s="333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3"/>
      <c r="S85" s="333"/>
      <c r="T85" s="333"/>
      <c r="U85" s="333"/>
      <c r="V85" s="333"/>
      <c r="W85" s="333"/>
      <c r="X85" s="358"/>
      <c r="Y85" s="333"/>
      <c r="Z85" s="351"/>
      <c r="AA85" s="351"/>
      <c r="AB85" s="333"/>
      <c r="AC85" s="333"/>
      <c r="AD85" s="333"/>
      <c r="AE85" s="333"/>
      <c r="AF85" s="333"/>
      <c r="AG85" s="333"/>
      <c r="AH85" s="333"/>
      <c r="AI85" s="333"/>
      <c r="AJ85" s="333"/>
      <c r="AK85" s="351"/>
      <c r="AL85" s="358"/>
      <c r="AM85" s="333"/>
      <c r="AN85" s="358">
        <f>_xlfn.XLOOKUP(A85,'[1]31'!$A:$A,'[1]31'!$AR:$AR)</f>
        <v>0</v>
      </c>
      <c r="AO85" s="358"/>
      <c r="AP85" s="358">
        <f t="shared" si="33"/>
        <v>0</v>
      </c>
      <c r="AQ85" s="358">
        <f t="shared" si="40"/>
        <v>0</v>
      </c>
      <c r="AR85" s="358"/>
      <c r="AS85" s="359" t="e">
        <f t="shared" ref="AS85:AS104" si="50">AQ85/D85</f>
        <v>#DIV/0!</v>
      </c>
      <c r="AT85" s="356">
        <v>60</v>
      </c>
      <c r="AU85" s="356"/>
      <c r="AV85" s="351"/>
      <c r="AW85" s="351"/>
      <c r="AX85" s="351"/>
      <c r="AY85" s="351"/>
      <c r="AZ85" s="351"/>
      <c r="BA85" s="351"/>
      <c r="BB85" s="351"/>
      <c r="BC85" s="351"/>
    </row>
    <row r="86" spans="1:55">
      <c r="A86" s="225" t="str">
        <f>'ENTRY SHEET'!F86</f>
        <v>JH06P-6214 SCORPIO</v>
      </c>
      <c r="B86" s="356">
        <f>_xlfn.XLOOKUP(A86,'[1]31'!$A:$A,'[1]31'!$C:$C)</f>
        <v>0</v>
      </c>
      <c r="C86" s="514"/>
      <c r="D86" s="356">
        <f t="shared" si="46"/>
        <v>0</v>
      </c>
      <c r="E86" s="333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>
        <f t="shared" ref="Q86:Q94" si="51">F86+G86+H86+I86+J86+K86+L86-E86</f>
        <v>0</v>
      </c>
      <c r="R86" s="333"/>
      <c r="S86" s="333"/>
      <c r="T86" s="333"/>
      <c r="U86" s="333"/>
      <c r="V86" s="333"/>
      <c r="W86" s="333"/>
      <c r="X86" s="358"/>
      <c r="Y86" s="333">
        <f t="shared" si="39"/>
        <v>0</v>
      </c>
      <c r="Z86" s="351"/>
      <c r="AA86" s="351"/>
      <c r="AB86" s="333"/>
      <c r="AC86" s="333"/>
      <c r="AD86" s="333"/>
      <c r="AE86" s="333"/>
      <c r="AF86" s="333"/>
      <c r="AG86" s="333"/>
      <c r="AH86" s="333"/>
      <c r="AI86" s="333"/>
      <c r="AJ86" s="333"/>
      <c r="AK86" s="351"/>
      <c r="AL86" s="358"/>
      <c r="AM86" s="333"/>
      <c r="AN86" s="358">
        <f>_xlfn.XLOOKUP(A86,'[1]31'!$A:$A,'[1]31'!$AR:$AR)</f>
        <v>0</v>
      </c>
      <c r="AO86" s="358">
        <v>38</v>
      </c>
      <c r="AP86" s="358">
        <f t="shared" si="33"/>
        <v>38</v>
      </c>
      <c r="AQ86" s="358">
        <f t="shared" si="40"/>
        <v>8</v>
      </c>
      <c r="AR86" s="358">
        <v>30</v>
      </c>
      <c r="AS86" s="359" t="e">
        <f t="shared" si="50"/>
        <v>#DIV/0!</v>
      </c>
      <c r="AT86" s="356">
        <v>80</v>
      </c>
      <c r="AU86" s="356">
        <f t="shared" si="35"/>
        <v>50</v>
      </c>
      <c r="AV86" s="588"/>
      <c r="AW86" s="351">
        <v>0</v>
      </c>
      <c r="AX86" s="351">
        <v>0</v>
      </c>
      <c r="AY86" s="351">
        <v>0</v>
      </c>
      <c r="AZ86" s="351"/>
      <c r="BA86" s="351"/>
      <c r="BB86" s="351">
        <f t="shared" si="37"/>
        <v>8</v>
      </c>
      <c r="BC86" s="351"/>
    </row>
    <row r="87" spans="1:55">
      <c r="A87" s="225" t="str">
        <f>'ENTRY SHEET'!F87</f>
        <v>OD09K-7213 BSM BUS</v>
      </c>
      <c r="B87" s="356">
        <f>_xlfn.XLOOKUP(A87,'[1]31'!$A:$A,'[1]31'!$C:$C)</f>
        <v>0</v>
      </c>
      <c r="C87" s="514"/>
      <c r="D87" s="356">
        <f t="shared" si="46"/>
        <v>0</v>
      </c>
      <c r="E87" s="333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>
        <f t="shared" si="51"/>
        <v>0</v>
      </c>
      <c r="R87" s="333"/>
      <c r="S87" s="333"/>
      <c r="T87" s="333"/>
      <c r="U87" s="333"/>
      <c r="V87" s="333"/>
      <c r="W87" s="333"/>
      <c r="X87" s="358"/>
      <c r="Y87" s="333"/>
      <c r="Z87" s="351"/>
      <c r="AA87" s="351"/>
      <c r="AB87" s="333"/>
      <c r="AC87" s="333"/>
      <c r="AD87" s="333"/>
      <c r="AE87" s="333"/>
      <c r="AF87" s="333"/>
      <c r="AG87" s="333"/>
      <c r="AH87" s="333"/>
      <c r="AI87" s="333"/>
      <c r="AJ87" s="333"/>
      <c r="AK87" s="351"/>
      <c r="AL87" s="358"/>
      <c r="AM87" s="333"/>
      <c r="AN87" s="358">
        <f>_xlfn.XLOOKUP(A87,'[1]31'!$A:$A,'[1]31'!$AR:$AR)</f>
        <v>100</v>
      </c>
      <c r="AO87" s="358"/>
      <c r="AP87" s="358">
        <f t="shared" si="33"/>
        <v>100</v>
      </c>
      <c r="AQ87" s="358">
        <f t="shared" si="40"/>
        <v>10</v>
      </c>
      <c r="AR87" s="358">
        <v>90</v>
      </c>
      <c r="AS87" s="359" t="e">
        <f t="shared" si="50"/>
        <v>#DIV/0!</v>
      </c>
      <c r="AT87" s="356">
        <v>60</v>
      </c>
      <c r="AU87" s="356">
        <f t="shared" si="35"/>
        <v>-30</v>
      </c>
      <c r="AV87" s="351"/>
      <c r="AW87" s="351">
        <v>0</v>
      </c>
      <c r="AX87" s="351">
        <v>0</v>
      </c>
      <c r="AY87" s="351">
        <v>0</v>
      </c>
      <c r="AZ87" s="351"/>
      <c r="BA87" s="351"/>
      <c r="BB87" s="351">
        <f t="shared" si="37"/>
        <v>10</v>
      </c>
      <c r="BC87" s="351"/>
    </row>
    <row r="88" spans="1:55">
      <c r="A88" s="225" t="str">
        <f>'ENTRY SHEET'!F88</f>
        <v>OD09G-6065 CAMPER</v>
      </c>
      <c r="B88" s="356">
        <f>_xlfn.XLOOKUP(A88,'[1]31'!$A:$A,'[1]31'!$C:$C)</f>
        <v>165990</v>
      </c>
      <c r="C88" s="514">
        <v>166051</v>
      </c>
      <c r="D88" s="333">
        <f t="shared" si="38"/>
        <v>61</v>
      </c>
      <c r="E88" s="333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>
        <f t="shared" si="51"/>
        <v>0</v>
      </c>
      <c r="R88" s="333"/>
      <c r="S88" s="333"/>
      <c r="T88" s="333"/>
      <c r="U88" s="333"/>
      <c r="V88" s="333"/>
      <c r="W88" s="333"/>
      <c r="X88" s="358"/>
      <c r="Y88" s="333"/>
      <c r="Z88" s="351"/>
      <c r="AA88" s="351"/>
      <c r="AB88" s="333"/>
      <c r="AC88" s="333"/>
      <c r="AD88" s="333"/>
      <c r="AE88" s="333"/>
      <c r="AF88" s="333"/>
      <c r="AG88" s="333"/>
      <c r="AH88" s="333"/>
      <c r="AI88" s="333"/>
      <c r="AJ88" s="333"/>
      <c r="AK88" s="351"/>
      <c r="AL88" s="358"/>
      <c r="AM88" s="333"/>
      <c r="AN88" s="358">
        <f>_xlfn.XLOOKUP(A88,'[1]31'!$A:$A,'[1]31'!$AR:$AR)</f>
        <v>0</v>
      </c>
      <c r="AO88" s="358">
        <v>53</v>
      </c>
      <c r="AP88" s="358">
        <f t="shared" si="33"/>
        <v>53</v>
      </c>
      <c r="AQ88" s="358">
        <f t="shared" si="40"/>
        <v>6</v>
      </c>
      <c r="AR88" s="358">
        <v>47</v>
      </c>
      <c r="AS88" s="359">
        <f t="shared" si="50"/>
        <v>9.8360655737704916E-2</v>
      </c>
      <c r="AT88" s="356">
        <v>120</v>
      </c>
      <c r="AU88" s="356">
        <f t="shared" si="35"/>
        <v>73</v>
      </c>
      <c r="AV88" s="351"/>
      <c r="AW88" s="351">
        <v>0</v>
      </c>
      <c r="AX88" s="351">
        <v>0</v>
      </c>
      <c r="AY88" s="351">
        <v>0</v>
      </c>
      <c r="AZ88" s="351"/>
      <c r="BA88" s="351"/>
      <c r="BB88" s="351">
        <f t="shared" si="37"/>
        <v>6</v>
      </c>
      <c r="BC88" s="351"/>
    </row>
    <row r="89" spans="1:55">
      <c r="A89" s="225" t="str">
        <f>'ENTRY SHEET'!F89</f>
        <v>OD09V-5619 TATA YODHA</v>
      </c>
      <c r="B89" s="356">
        <v>0</v>
      </c>
      <c r="C89" s="514">
        <v>45558</v>
      </c>
      <c r="D89" s="333"/>
      <c r="E89" s="333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>
        <f t="shared" si="51"/>
        <v>0</v>
      </c>
      <c r="R89" s="333"/>
      <c r="S89" s="333"/>
      <c r="T89" s="333"/>
      <c r="U89" s="333"/>
      <c r="V89" s="333"/>
      <c r="W89" s="333"/>
      <c r="X89" s="358"/>
      <c r="Y89" s="333"/>
      <c r="Z89" s="351"/>
      <c r="AA89" s="351"/>
      <c r="AB89" s="333"/>
      <c r="AC89" s="333"/>
      <c r="AD89" s="333"/>
      <c r="AE89" s="333"/>
      <c r="AF89" s="333"/>
      <c r="AG89" s="333"/>
      <c r="AH89" s="333"/>
      <c r="AI89" s="333"/>
      <c r="AJ89" s="333"/>
      <c r="AK89" s="351"/>
      <c r="AL89" s="358"/>
      <c r="AM89" s="333"/>
      <c r="AN89" s="358">
        <v>0</v>
      </c>
      <c r="AO89" s="358">
        <v>48</v>
      </c>
      <c r="AP89" s="358">
        <f t="shared" si="33"/>
        <v>48</v>
      </c>
      <c r="AQ89" s="358">
        <f t="shared" si="40"/>
        <v>8</v>
      </c>
      <c r="AR89" s="358">
        <v>40</v>
      </c>
      <c r="AS89" s="359" t="e">
        <f t="shared" si="50"/>
        <v>#DIV/0!</v>
      </c>
      <c r="AT89" s="356">
        <v>60</v>
      </c>
      <c r="AU89" s="356">
        <f t="shared" si="35"/>
        <v>20</v>
      </c>
      <c r="AV89" s="351"/>
      <c r="AW89" s="351">
        <v>0</v>
      </c>
      <c r="AX89" s="351">
        <v>0</v>
      </c>
      <c r="AY89" s="351">
        <v>0</v>
      </c>
      <c r="AZ89" s="351"/>
      <c r="BA89" s="351"/>
      <c r="BB89" s="351">
        <f t="shared" si="37"/>
        <v>8</v>
      </c>
      <c r="BC89" s="351"/>
    </row>
    <row r="90" spans="1:55">
      <c r="A90" s="225" t="str">
        <f>'ENTRY SHEET'!F90</f>
        <v>WATER PUMP</v>
      </c>
      <c r="B90" s="356">
        <f>_xlfn.XLOOKUP(A90,'[1]31'!$A:$A,'[1]31'!$C:$C)</f>
        <v>0</v>
      </c>
      <c r="C90" s="514"/>
      <c r="D90" s="333">
        <f t="shared" si="38"/>
        <v>0</v>
      </c>
      <c r="E90" s="333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>
        <f t="shared" si="51"/>
        <v>0</v>
      </c>
      <c r="R90" s="333"/>
      <c r="S90" s="333"/>
      <c r="T90" s="333"/>
      <c r="U90" s="333"/>
      <c r="V90" s="333"/>
      <c r="W90" s="333"/>
      <c r="X90" s="358"/>
      <c r="Y90" s="333"/>
      <c r="Z90" s="351"/>
      <c r="AA90" s="351"/>
      <c r="AB90" s="333"/>
      <c r="AC90" s="333"/>
      <c r="AD90" s="333"/>
      <c r="AE90" s="333"/>
      <c r="AF90" s="333"/>
      <c r="AG90" s="333"/>
      <c r="AH90" s="333"/>
      <c r="AI90" s="333"/>
      <c r="AJ90" s="333"/>
      <c r="AK90" s="351"/>
      <c r="AL90" s="358"/>
      <c r="AM90" s="333"/>
      <c r="AN90" s="358">
        <f>_xlfn.XLOOKUP(A90,'[1]31'!$A:$A,'[1]31'!$AR:$AR)</f>
        <v>0</v>
      </c>
      <c r="AO90" s="358"/>
      <c r="AP90" s="358">
        <f t="shared" si="33"/>
        <v>0</v>
      </c>
      <c r="AQ90" s="358">
        <f t="shared" si="40"/>
        <v>0</v>
      </c>
      <c r="AR90" s="358">
        <v>0</v>
      </c>
      <c r="AS90" s="359" t="e">
        <f t="shared" si="50"/>
        <v>#DIV/0!</v>
      </c>
      <c r="AT90" s="356"/>
      <c r="AU90" s="356">
        <f t="shared" si="35"/>
        <v>0</v>
      </c>
      <c r="AV90" s="351"/>
      <c r="AW90" s="351">
        <v>0</v>
      </c>
      <c r="AX90" s="351">
        <v>0</v>
      </c>
      <c r="AY90" s="351">
        <v>0</v>
      </c>
      <c r="AZ90" s="351"/>
      <c r="BA90" s="351"/>
      <c r="BB90" s="351">
        <f t="shared" si="37"/>
        <v>0</v>
      </c>
      <c r="BC90" s="351"/>
    </row>
    <row r="91" spans="1:55">
      <c r="A91" s="225" t="str">
        <f>'ENTRY SHEET'!F91</f>
        <v>JH06H-6198 D.TANKER</v>
      </c>
      <c r="B91" s="356">
        <f>_xlfn.XLOOKUP(A91,'[1]31'!$A:$A,'[1]31'!$C:$C)</f>
        <v>15468</v>
      </c>
      <c r="C91" s="356">
        <v>15472</v>
      </c>
      <c r="D91" s="333">
        <f t="shared" si="38"/>
        <v>4</v>
      </c>
      <c r="E91" s="333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>
        <f t="shared" si="51"/>
        <v>0</v>
      </c>
      <c r="R91" s="333"/>
      <c r="S91" s="333"/>
      <c r="T91" s="333"/>
      <c r="U91" s="333"/>
      <c r="V91" s="333"/>
      <c r="W91" s="333"/>
      <c r="X91" s="358"/>
      <c r="Y91" s="333"/>
      <c r="Z91" s="351"/>
      <c r="AA91" s="351"/>
      <c r="AB91" s="333"/>
      <c r="AC91" s="333"/>
      <c r="AD91" s="333"/>
      <c r="AE91" s="333"/>
      <c r="AF91" s="333"/>
      <c r="AG91" s="333"/>
      <c r="AH91" s="333"/>
      <c r="AI91" s="333"/>
      <c r="AJ91" s="333"/>
      <c r="AK91" s="351"/>
      <c r="AL91" s="358"/>
      <c r="AM91" s="333"/>
      <c r="AN91" s="358">
        <f>_xlfn.XLOOKUP(A91,'[1]31'!$A:$A,'[1]31'!$AR:$AR)</f>
        <v>60</v>
      </c>
      <c r="AO91" s="358">
        <v>50</v>
      </c>
      <c r="AP91" s="358">
        <f t="shared" si="33"/>
        <v>110</v>
      </c>
      <c r="AQ91" s="358">
        <f t="shared" si="40"/>
        <v>30</v>
      </c>
      <c r="AR91" s="358">
        <v>80</v>
      </c>
      <c r="AS91" s="359">
        <f t="shared" si="50"/>
        <v>7.5</v>
      </c>
      <c r="AT91" s="356"/>
      <c r="AU91" s="356">
        <f t="shared" si="35"/>
        <v>-80</v>
      </c>
      <c r="AV91" s="351"/>
      <c r="AW91" s="351">
        <v>0</v>
      </c>
      <c r="AX91" s="351">
        <v>0</v>
      </c>
      <c r="AY91" s="351">
        <v>0</v>
      </c>
      <c r="AZ91" s="351"/>
      <c r="BA91" s="351"/>
      <c r="BB91" s="351">
        <f t="shared" si="37"/>
        <v>30</v>
      </c>
      <c r="BC91" s="351"/>
    </row>
    <row r="92" spans="1:55">
      <c r="A92" s="225" t="str">
        <f>'ENTRY SHEET'!F92</f>
        <v>OMC DG (NIGHT USE)</v>
      </c>
      <c r="B92" s="356">
        <f>_xlfn.XLOOKUP(A92,'[1]31'!$A:$A,'[1]31'!$C:$C)</f>
        <v>0</v>
      </c>
      <c r="C92" s="356"/>
      <c r="D92" s="333">
        <f t="shared" si="38"/>
        <v>0</v>
      </c>
      <c r="E92" s="333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>
        <f t="shared" si="51"/>
        <v>0</v>
      </c>
      <c r="R92" s="333"/>
      <c r="S92" s="333"/>
      <c r="T92" s="333"/>
      <c r="U92" s="333"/>
      <c r="V92" s="333"/>
      <c r="W92" s="333"/>
      <c r="X92" s="358"/>
      <c r="Y92" s="333"/>
      <c r="Z92" s="351"/>
      <c r="AA92" s="351"/>
      <c r="AB92" s="333"/>
      <c r="AC92" s="333"/>
      <c r="AD92" s="333"/>
      <c r="AE92" s="333"/>
      <c r="AF92" s="333"/>
      <c r="AG92" s="333"/>
      <c r="AH92" s="333"/>
      <c r="AI92" s="333"/>
      <c r="AJ92" s="333"/>
      <c r="AK92" s="351"/>
      <c r="AL92" s="358"/>
      <c r="AM92" s="333"/>
      <c r="AN92" s="358">
        <f>_xlfn.XLOOKUP(A92,'[1]31'!$A:$A,'[1]31'!$AR:$AR)</f>
        <v>0</v>
      </c>
      <c r="AO92" s="358"/>
      <c r="AP92" s="358">
        <f t="shared" si="33"/>
        <v>0</v>
      </c>
      <c r="AQ92" s="358">
        <f t="shared" si="40"/>
        <v>0</v>
      </c>
      <c r="AR92" s="358"/>
      <c r="AS92" s="359" t="e">
        <f t="shared" si="50"/>
        <v>#DIV/0!</v>
      </c>
      <c r="AT92" s="356"/>
      <c r="AU92" s="356">
        <f t="shared" si="35"/>
        <v>0</v>
      </c>
      <c r="AV92" s="351"/>
      <c r="AW92" s="351">
        <v>0</v>
      </c>
      <c r="AX92" s="351">
        <v>0</v>
      </c>
      <c r="AY92" s="351">
        <v>0</v>
      </c>
      <c r="AZ92" s="351"/>
      <c r="BA92" s="351"/>
      <c r="BB92" s="351">
        <f t="shared" si="37"/>
        <v>0</v>
      </c>
      <c r="BC92" s="351"/>
    </row>
    <row r="93" spans="1:55">
      <c r="A93" s="225" t="str">
        <f>'ENTRY SHEET'!F93</f>
        <v>HYDRA CRANE-1686</v>
      </c>
      <c r="B93" s="356"/>
      <c r="C93" s="356"/>
      <c r="D93" s="333">
        <f t="shared" si="38"/>
        <v>0</v>
      </c>
      <c r="E93" s="333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>
        <f t="shared" si="51"/>
        <v>0</v>
      </c>
      <c r="R93" s="333"/>
      <c r="S93" s="333"/>
      <c r="T93" s="333"/>
      <c r="U93" s="333"/>
      <c r="V93" s="333"/>
      <c r="W93" s="333"/>
      <c r="X93" s="358"/>
      <c r="Y93" s="333"/>
      <c r="Z93" s="351"/>
      <c r="AA93" s="351"/>
      <c r="AB93" s="333"/>
      <c r="AC93" s="333"/>
      <c r="AD93" s="333"/>
      <c r="AE93" s="333"/>
      <c r="AF93" s="333"/>
      <c r="AG93" s="333"/>
      <c r="AH93" s="333"/>
      <c r="AI93" s="333"/>
      <c r="AJ93" s="333"/>
      <c r="AK93" s="351"/>
      <c r="AL93" s="358"/>
      <c r="AM93" s="333"/>
      <c r="AN93" s="358"/>
      <c r="AO93" s="358"/>
      <c r="AP93" s="358">
        <f t="shared" si="33"/>
        <v>0</v>
      </c>
      <c r="AQ93" s="358">
        <f t="shared" si="40"/>
        <v>0</v>
      </c>
      <c r="AR93" s="358"/>
      <c r="AS93" s="359" t="e">
        <f t="shared" si="50"/>
        <v>#DIV/0!</v>
      </c>
      <c r="AT93" s="356"/>
      <c r="AU93" s="356">
        <f t="shared" si="35"/>
        <v>0</v>
      </c>
      <c r="AV93" s="333"/>
      <c r="AW93" s="351" t="e">
        <f t="shared" si="26"/>
        <v>#DIV/0!</v>
      </c>
      <c r="AX93" s="351" t="e">
        <f t="shared" si="27"/>
        <v>#DIV/0!</v>
      </c>
      <c r="AY93" s="351" t="e">
        <f t="shared" si="36"/>
        <v>#DIV/0!</v>
      </c>
      <c r="AZ93" s="351"/>
      <c r="BA93" s="351"/>
      <c r="BB93" s="351" t="e">
        <f t="shared" si="37"/>
        <v>#DIV/0!</v>
      </c>
      <c r="BC93" s="351"/>
    </row>
    <row r="94" spans="1:55">
      <c r="A94" s="225">
        <f>'ENTRY SHEET'!F94</f>
        <v>0</v>
      </c>
      <c r="B94" s="356"/>
      <c r="C94" s="356"/>
      <c r="D94" s="333">
        <f t="shared" si="38"/>
        <v>0</v>
      </c>
      <c r="E94" s="333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>
        <f t="shared" si="51"/>
        <v>0</v>
      </c>
      <c r="R94" s="333"/>
      <c r="S94" s="333"/>
      <c r="T94" s="333"/>
      <c r="U94" s="333"/>
      <c r="V94" s="333"/>
      <c r="W94" s="333"/>
      <c r="X94" s="358"/>
      <c r="Y94" s="333"/>
      <c r="Z94" s="351"/>
      <c r="AA94" s="351"/>
      <c r="AB94" s="333"/>
      <c r="AC94" s="333"/>
      <c r="AD94" s="333"/>
      <c r="AE94" s="333"/>
      <c r="AF94" s="333"/>
      <c r="AG94" s="333"/>
      <c r="AH94" s="333"/>
      <c r="AI94" s="333"/>
      <c r="AJ94" s="333"/>
      <c r="AK94" s="351"/>
      <c r="AL94" s="358"/>
      <c r="AM94" s="333"/>
      <c r="AN94" s="358"/>
      <c r="AO94" s="358"/>
      <c r="AP94" s="358">
        <f t="shared" si="33"/>
        <v>0</v>
      </c>
      <c r="AQ94" s="358">
        <f t="shared" si="40"/>
        <v>0</v>
      </c>
      <c r="AR94" s="358"/>
      <c r="AS94" s="359" t="e">
        <f t="shared" si="50"/>
        <v>#DIV/0!</v>
      </c>
      <c r="AT94" s="356"/>
      <c r="AU94" s="356">
        <f t="shared" si="35"/>
        <v>0</v>
      </c>
      <c r="AV94" s="356"/>
      <c r="AW94" s="351">
        <v>0</v>
      </c>
      <c r="AX94" s="351">
        <v>0</v>
      </c>
      <c r="AY94" s="351">
        <v>0</v>
      </c>
      <c r="AZ94" s="351">
        <v>0</v>
      </c>
      <c r="BA94" s="351">
        <v>0</v>
      </c>
      <c r="BB94" s="351">
        <f t="shared" si="37"/>
        <v>0</v>
      </c>
      <c r="BC94" s="351"/>
    </row>
    <row r="95" spans="1:55">
      <c r="A95" s="225">
        <f>'ENTRY SHEET'!F95</f>
        <v>0</v>
      </c>
      <c r="B95" s="356"/>
      <c r="C95" s="356"/>
      <c r="D95" s="333">
        <f t="shared" si="38"/>
        <v>0</v>
      </c>
      <c r="E95" s="333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3"/>
      <c r="S95" s="333"/>
      <c r="T95" s="333"/>
      <c r="U95" s="333"/>
      <c r="V95" s="333"/>
      <c r="W95" s="333"/>
      <c r="X95" s="358"/>
      <c r="Y95" s="333"/>
      <c r="Z95" s="351"/>
      <c r="AA95" s="351"/>
      <c r="AB95" s="333"/>
      <c r="AC95" s="333"/>
      <c r="AD95" s="333"/>
      <c r="AE95" s="333"/>
      <c r="AF95" s="333"/>
      <c r="AG95" s="333"/>
      <c r="AH95" s="333"/>
      <c r="AI95" s="333"/>
      <c r="AJ95" s="333"/>
      <c r="AK95" s="351"/>
      <c r="AL95" s="358"/>
      <c r="AM95" s="333"/>
      <c r="AN95" s="358"/>
      <c r="AO95" s="358"/>
      <c r="AP95" s="358">
        <f t="shared" si="33"/>
        <v>0</v>
      </c>
      <c r="AQ95" s="358">
        <f t="shared" si="40"/>
        <v>0</v>
      </c>
      <c r="AR95" s="358"/>
      <c r="AS95" s="359" t="e">
        <f t="shared" si="50"/>
        <v>#DIV/0!</v>
      </c>
      <c r="AT95" s="356"/>
      <c r="AU95" s="356">
        <f t="shared" si="35"/>
        <v>0</v>
      </c>
      <c r="AV95" s="356"/>
      <c r="AW95" s="351">
        <v>0</v>
      </c>
      <c r="AX95" s="351">
        <v>0</v>
      </c>
      <c r="AY95" s="351">
        <v>0</v>
      </c>
      <c r="AZ95" s="351">
        <v>0</v>
      </c>
      <c r="BA95" s="351">
        <v>0</v>
      </c>
      <c r="BB95" s="351">
        <f t="shared" si="37"/>
        <v>0</v>
      </c>
      <c r="BC95" s="351"/>
    </row>
    <row r="96" spans="1:55">
      <c r="A96" s="225">
        <f>'ENTRY SHEET'!F96</f>
        <v>0</v>
      </c>
      <c r="B96" s="137"/>
      <c r="C96" s="137"/>
      <c r="D96" s="137">
        <f t="shared" si="38"/>
        <v>0</v>
      </c>
      <c r="E96" s="137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7"/>
      <c r="S96" s="137"/>
      <c r="T96" s="137"/>
      <c r="U96" s="137"/>
      <c r="V96" s="137"/>
      <c r="W96" s="137"/>
      <c r="X96" s="141"/>
      <c r="Y96" s="137"/>
      <c r="Z96" s="138"/>
      <c r="AA96" s="138"/>
      <c r="AB96" s="137"/>
      <c r="AC96" s="137"/>
      <c r="AD96" s="137"/>
      <c r="AE96" s="137"/>
      <c r="AF96" s="137"/>
      <c r="AG96" s="137"/>
      <c r="AH96" s="137"/>
      <c r="AI96" s="137"/>
      <c r="AJ96" s="137"/>
      <c r="AK96" s="138"/>
      <c r="AL96" s="141"/>
      <c r="AM96" s="137"/>
      <c r="AN96" s="141"/>
      <c r="AO96" s="141"/>
      <c r="AP96" s="141">
        <f t="shared" si="33"/>
        <v>0</v>
      </c>
      <c r="AQ96" s="141">
        <f t="shared" si="34"/>
        <v>0</v>
      </c>
      <c r="AR96" s="141"/>
      <c r="AS96" s="216" t="e">
        <f t="shared" si="50"/>
        <v>#DIV/0!</v>
      </c>
      <c r="AT96" s="221"/>
      <c r="AU96" s="221">
        <f t="shared" si="35"/>
        <v>0</v>
      </c>
      <c r="AV96" s="137"/>
      <c r="AW96" s="351">
        <v>0</v>
      </c>
      <c r="AX96" s="351">
        <v>0</v>
      </c>
      <c r="AY96" s="351">
        <v>0</v>
      </c>
      <c r="AZ96" s="351">
        <v>0</v>
      </c>
      <c r="BA96" s="351">
        <v>0</v>
      </c>
      <c r="BB96" s="351">
        <f t="shared" si="37"/>
        <v>0</v>
      </c>
      <c r="BC96" s="351"/>
    </row>
    <row r="97" spans="1:55">
      <c r="A97" s="225">
        <f>'ENTRY SHEET'!F97</f>
        <v>0</v>
      </c>
      <c r="B97" s="137"/>
      <c r="C97" s="137"/>
      <c r="D97" s="137">
        <f t="shared" si="38"/>
        <v>0</v>
      </c>
      <c r="E97" s="137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7"/>
      <c r="S97" s="137"/>
      <c r="T97" s="137">
        <f t="shared" ref="T97" si="52">S97-R97</f>
        <v>0</v>
      </c>
      <c r="U97" s="137"/>
      <c r="V97" s="137"/>
      <c r="W97" s="137"/>
      <c r="X97" s="141"/>
      <c r="Y97" s="137"/>
      <c r="Z97" s="138"/>
      <c r="AA97" s="138"/>
      <c r="AB97" s="137"/>
      <c r="AC97" s="137"/>
      <c r="AD97" s="137"/>
      <c r="AE97" s="137"/>
      <c r="AF97" s="137"/>
      <c r="AG97" s="137"/>
      <c r="AH97" s="137"/>
      <c r="AI97" s="137"/>
      <c r="AJ97" s="137"/>
      <c r="AK97" s="138"/>
      <c r="AL97" s="141"/>
      <c r="AM97" s="137"/>
      <c r="AN97" s="141"/>
      <c r="AO97" s="141"/>
      <c r="AP97" s="141">
        <f t="shared" si="33"/>
        <v>0</v>
      </c>
      <c r="AQ97" s="141">
        <f t="shared" si="34"/>
        <v>0</v>
      </c>
      <c r="AR97" s="141"/>
      <c r="AS97" s="216" t="e">
        <f t="shared" si="50"/>
        <v>#DIV/0!</v>
      </c>
      <c r="AT97" s="221"/>
      <c r="AU97" s="221">
        <f t="shared" si="35"/>
        <v>0</v>
      </c>
      <c r="AV97" s="221"/>
      <c r="AW97" s="351">
        <v>0</v>
      </c>
      <c r="AX97" s="351">
        <v>0</v>
      </c>
      <c r="AY97" s="351">
        <v>0</v>
      </c>
      <c r="AZ97" s="351">
        <v>0</v>
      </c>
      <c r="BA97" s="351">
        <v>0</v>
      </c>
      <c r="BB97" s="351">
        <f t="shared" si="37"/>
        <v>0</v>
      </c>
      <c r="BC97" s="351"/>
    </row>
    <row r="98" spans="1:55">
      <c r="A98" s="225">
        <f>'ENTRY SHEET'!F98</f>
        <v>0</v>
      </c>
      <c r="B98" s="137"/>
      <c r="C98" s="137"/>
      <c r="D98" s="137">
        <f t="shared" si="38"/>
        <v>0</v>
      </c>
      <c r="E98" s="137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7"/>
      <c r="S98" s="137"/>
      <c r="T98" s="137"/>
      <c r="U98" s="137"/>
      <c r="V98" s="137"/>
      <c r="W98" s="137"/>
      <c r="X98" s="141"/>
      <c r="Y98" s="137"/>
      <c r="Z98" s="138"/>
      <c r="AA98" s="138"/>
      <c r="AB98" s="137"/>
      <c r="AC98" s="137"/>
      <c r="AD98" s="137"/>
      <c r="AE98" s="137"/>
      <c r="AF98" s="137"/>
      <c r="AG98" s="137"/>
      <c r="AH98" s="137"/>
      <c r="AI98" s="137"/>
      <c r="AJ98" s="137"/>
      <c r="AK98" s="138"/>
      <c r="AL98" s="141"/>
      <c r="AM98" s="137"/>
      <c r="AN98" s="141"/>
      <c r="AO98" s="141"/>
      <c r="AP98" s="141">
        <f t="shared" si="33"/>
        <v>0</v>
      </c>
      <c r="AQ98" s="141">
        <f t="shared" si="34"/>
        <v>0</v>
      </c>
      <c r="AR98" s="141"/>
      <c r="AS98" s="216" t="e">
        <f t="shared" si="50"/>
        <v>#DIV/0!</v>
      </c>
      <c r="AT98" s="221"/>
      <c r="AU98" s="221">
        <f t="shared" si="35"/>
        <v>0</v>
      </c>
      <c r="AV98" s="137"/>
      <c r="AW98" s="351">
        <v>0</v>
      </c>
      <c r="AX98" s="351">
        <v>0</v>
      </c>
      <c r="AY98" s="351">
        <v>0</v>
      </c>
      <c r="AZ98" s="351">
        <v>0</v>
      </c>
      <c r="BA98" s="351">
        <v>0</v>
      </c>
      <c r="BB98" s="351">
        <f t="shared" si="37"/>
        <v>0</v>
      </c>
      <c r="BC98" s="351"/>
    </row>
    <row r="99" spans="1:55">
      <c r="A99" s="225">
        <f>'ENTRY SHEET'!F99</f>
        <v>0</v>
      </c>
      <c r="B99" s="137"/>
      <c r="C99" s="221"/>
      <c r="D99" s="137">
        <f t="shared" si="38"/>
        <v>0</v>
      </c>
      <c r="E99" s="137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7"/>
      <c r="S99" s="221"/>
      <c r="T99" s="137"/>
      <c r="U99" s="221"/>
      <c r="V99" s="221"/>
      <c r="W99" s="221"/>
      <c r="X99" s="221"/>
      <c r="Y99" s="137"/>
      <c r="Z99" s="221"/>
      <c r="AA99" s="221"/>
      <c r="AB99" s="221"/>
      <c r="AC99" s="221"/>
      <c r="AD99" s="221"/>
      <c r="AE99" s="221"/>
      <c r="AF99" s="221"/>
      <c r="AG99" s="137"/>
      <c r="AH99" s="221"/>
      <c r="AI99" s="221"/>
      <c r="AJ99" s="221"/>
      <c r="AK99" s="221"/>
      <c r="AL99" s="221"/>
      <c r="AM99" s="221"/>
      <c r="AN99" s="141"/>
      <c r="AO99" s="141"/>
      <c r="AP99" s="141">
        <f t="shared" si="33"/>
        <v>0</v>
      </c>
      <c r="AQ99" s="141">
        <f t="shared" si="34"/>
        <v>0</v>
      </c>
      <c r="AR99" s="141"/>
      <c r="AS99" s="216" t="e">
        <f t="shared" si="50"/>
        <v>#DIV/0!</v>
      </c>
      <c r="AT99" s="221"/>
      <c r="AU99" s="221">
        <f t="shared" si="35"/>
        <v>0</v>
      </c>
      <c r="AV99" s="137"/>
      <c r="AW99" s="351">
        <v>0</v>
      </c>
      <c r="AX99" s="351">
        <v>0</v>
      </c>
      <c r="AY99" s="351">
        <v>0</v>
      </c>
      <c r="AZ99" s="351">
        <v>0</v>
      </c>
      <c r="BA99" s="351">
        <v>0</v>
      </c>
      <c r="BB99" s="351">
        <f t="shared" si="37"/>
        <v>0</v>
      </c>
      <c r="BC99" s="351"/>
    </row>
    <row r="100" spans="1:55">
      <c r="A100" s="225">
        <f>'ENTRY SHEET'!F100</f>
        <v>0</v>
      </c>
      <c r="B100" s="137"/>
      <c r="C100" s="141"/>
      <c r="D100" s="137">
        <f t="shared" si="38"/>
        <v>0</v>
      </c>
      <c r="E100" s="137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8"/>
      <c r="AI100" s="138"/>
      <c r="AJ100" s="138"/>
      <c r="AK100" s="138"/>
      <c r="AL100" s="138"/>
      <c r="AM100" s="138"/>
      <c r="AN100" s="141"/>
      <c r="AO100" s="141"/>
      <c r="AP100" s="141">
        <f t="shared" si="33"/>
        <v>0</v>
      </c>
      <c r="AQ100" s="141">
        <f t="shared" si="34"/>
        <v>0</v>
      </c>
      <c r="AR100" s="141"/>
      <c r="AS100" s="216" t="e">
        <f t="shared" si="50"/>
        <v>#DIV/0!</v>
      </c>
      <c r="AT100" s="221"/>
      <c r="AU100" s="221">
        <f t="shared" si="35"/>
        <v>0</v>
      </c>
      <c r="AV100" s="137"/>
      <c r="AW100" s="351">
        <v>0</v>
      </c>
      <c r="AX100" s="351">
        <v>0</v>
      </c>
      <c r="AY100" s="351">
        <v>0</v>
      </c>
      <c r="AZ100" s="351">
        <v>0</v>
      </c>
      <c r="BA100" s="351">
        <v>0</v>
      </c>
      <c r="BB100" s="351">
        <f>AQ100-AW100-AX100-AY100</f>
        <v>0</v>
      </c>
      <c r="BC100" s="351"/>
    </row>
    <row r="101" spans="1:55">
      <c r="A101" s="225">
        <f>'ENTRY SHEET'!F101</f>
        <v>0</v>
      </c>
      <c r="B101" s="137"/>
      <c r="C101" s="141"/>
      <c r="D101" s="137">
        <f t="shared" si="38"/>
        <v>0</v>
      </c>
      <c r="E101" s="137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7"/>
      <c r="S101" s="138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8"/>
      <c r="AI101" s="138"/>
      <c r="AJ101" s="138"/>
      <c r="AK101" s="138"/>
      <c r="AL101" s="138"/>
      <c r="AM101" s="138"/>
      <c r="AN101" s="141"/>
      <c r="AO101" s="236"/>
      <c r="AP101" s="141">
        <f t="shared" si="33"/>
        <v>0</v>
      </c>
      <c r="AQ101" s="141">
        <f t="shared" si="34"/>
        <v>0</v>
      </c>
      <c r="AR101" s="141"/>
      <c r="AS101" s="216" t="e">
        <f t="shared" si="50"/>
        <v>#DIV/0!</v>
      </c>
      <c r="AT101" s="221"/>
      <c r="AU101" s="221">
        <f t="shared" si="35"/>
        <v>0</v>
      </c>
      <c r="AV101" s="221"/>
      <c r="AW101" s="351">
        <v>0</v>
      </c>
      <c r="AX101" s="351">
        <v>0</v>
      </c>
      <c r="AY101" s="351">
        <v>0</v>
      </c>
      <c r="AZ101" s="351">
        <v>0</v>
      </c>
      <c r="BA101" s="351">
        <v>0</v>
      </c>
      <c r="BB101" s="351">
        <f>AQ101-AW101-AX101-AY101</f>
        <v>0</v>
      </c>
      <c r="BC101" s="351"/>
    </row>
    <row r="102" spans="1:55">
      <c r="A102" s="225">
        <f>'ENTRY SHEET'!F102</f>
        <v>0</v>
      </c>
      <c r="B102" s="137"/>
      <c r="C102" s="141"/>
      <c r="D102" s="137">
        <f t="shared" si="38"/>
        <v>0</v>
      </c>
      <c r="E102" s="137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7"/>
      <c r="S102" s="138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8"/>
      <c r="AI102" s="138"/>
      <c r="AJ102" s="138"/>
      <c r="AK102" s="138"/>
      <c r="AL102" s="138"/>
      <c r="AM102" s="138"/>
      <c r="AN102" s="141"/>
      <c r="AO102" s="236"/>
      <c r="AP102" s="141">
        <f t="shared" si="33"/>
        <v>0</v>
      </c>
      <c r="AQ102" s="141">
        <f t="shared" si="34"/>
        <v>0</v>
      </c>
      <c r="AR102" s="141"/>
      <c r="AS102" s="216" t="e">
        <f t="shared" si="50"/>
        <v>#DIV/0!</v>
      </c>
      <c r="AT102" s="221"/>
      <c r="AU102" s="221">
        <f t="shared" si="35"/>
        <v>0</v>
      </c>
      <c r="AV102" s="221"/>
      <c r="AW102" s="351">
        <v>0</v>
      </c>
      <c r="AX102" s="351">
        <v>0</v>
      </c>
      <c r="AY102" s="351">
        <v>0</v>
      </c>
      <c r="AZ102" s="351">
        <v>0</v>
      </c>
      <c r="BA102" s="351">
        <v>0</v>
      </c>
      <c r="BB102" s="351">
        <f>AQ102-AW102-AX102-AY102</f>
        <v>0</v>
      </c>
      <c r="BC102" s="351"/>
    </row>
    <row r="103" spans="1:55">
      <c r="A103" s="225">
        <f>'ENTRY SHEET'!F103</f>
        <v>0</v>
      </c>
      <c r="B103" s="137"/>
      <c r="C103" s="141"/>
      <c r="D103" s="137">
        <f t="shared" si="38"/>
        <v>0</v>
      </c>
      <c r="E103" s="137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7"/>
      <c r="S103" s="138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8"/>
      <c r="AI103" s="138"/>
      <c r="AJ103" s="138"/>
      <c r="AK103" s="138"/>
      <c r="AL103" s="138"/>
      <c r="AM103" s="138"/>
      <c r="AN103" s="141"/>
      <c r="AO103" s="236"/>
      <c r="AP103" s="141">
        <f t="shared" si="33"/>
        <v>0</v>
      </c>
      <c r="AQ103" s="141">
        <f t="shared" si="34"/>
        <v>0</v>
      </c>
      <c r="AR103" s="141"/>
      <c r="AS103" s="216" t="e">
        <f t="shared" si="50"/>
        <v>#DIV/0!</v>
      </c>
      <c r="AT103" s="221"/>
      <c r="AU103" s="221">
        <f t="shared" si="35"/>
        <v>0</v>
      </c>
      <c r="AV103" s="221"/>
      <c r="AW103" s="351">
        <v>0</v>
      </c>
      <c r="AX103" s="351">
        <v>0</v>
      </c>
      <c r="AY103" s="351">
        <v>0</v>
      </c>
      <c r="AZ103" s="351">
        <v>0</v>
      </c>
      <c r="BA103" s="351">
        <v>0</v>
      </c>
      <c r="BB103" s="351">
        <f>AQ103-AW103-AX103-AY103</f>
        <v>0</v>
      </c>
      <c r="BC103" s="351"/>
    </row>
    <row r="104" spans="1:55">
      <c r="A104" s="225">
        <f>'ENTRY SHEET'!F104</f>
        <v>0</v>
      </c>
      <c r="B104" s="137"/>
      <c r="C104" s="141"/>
      <c r="D104" s="137">
        <f t="shared" si="38"/>
        <v>0</v>
      </c>
      <c r="E104" s="137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8"/>
      <c r="AI104" s="138"/>
      <c r="AJ104" s="138"/>
      <c r="AK104" s="138"/>
      <c r="AL104" s="138"/>
      <c r="AM104" s="138"/>
      <c r="AN104" s="141"/>
      <c r="AO104" s="141"/>
      <c r="AP104" s="141">
        <f t="shared" si="33"/>
        <v>0</v>
      </c>
      <c r="AQ104" s="141">
        <f t="shared" si="34"/>
        <v>0</v>
      </c>
      <c r="AR104" s="141"/>
      <c r="AS104" s="216" t="e">
        <f t="shared" si="50"/>
        <v>#DIV/0!</v>
      </c>
      <c r="AT104" s="221"/>
      <c r="AU104" s="221">
        <f>AT103-AR103</f>
        <v>0</v>
      </c>
      <c r="AV104" s="137"/>
      <c r="AW104" s="351">
        <v>0</v>
      </c>
      <c r="AX104" s="351">
        <v>0</v>
      </c>
      <c r="AY104" s="351">
        <v>0</v>
      </c>
      <c r="AZ104" s="351">
        <v>0</v>
      </c>
      <c r="BA104" s="351">
        <v>0</v>
      </c>
      <c r="BB104" s="351">
        <f>AQ104-AW104-AX104-AY104</f>
        <v>0</v>
      </c>
      <c r="BC104" s="351"/>
    </row>
    <row r="105" spans="1:55">
      <c r="A105" s="225" t="str">
        <f>'ENTRY SHEET'!F105</f>
        <v>TOTAL</v>
      </c>
      <c r="B105" s="137"/>
      <c r="C105" s="137"/>
      <c r="D105" s="137">
        <f t="shared" ref="D105:T105" si="53">SUM(D5:D104)</f>
        <v>320.27999999999298</v>
      </c>
      <c r="E105" s="137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7" t="e">
        <f t="shared" si="53"/>
        <v>#N/A</v>
      </c>
      <c r="S105" s="137">
        <f t="shared" si="53"/>
        <v>2811434.1999999993</v>
      </c>
      <c r="T105" s="137" t="e">
        <f t="shared" si="53"/>
        <v>#N/A</v>
      </c>
      <c r="U105" s="137">
        <f>SUM(U17:U56)</f>
        <v>31</v>
      </c>
      <c r="V105" s="137">
        <f t="shared" ref="V105:AN105" si="54">SUM(V17:V56)</f>
        <v>194</v>
      </c>
      <c r="W105" s="137">
        <f t="shared" si="54"/>
        <v>0</v>
      </c>
      <c r="X105" s="137">
        <f t="shared" si="54"/>
        <v>0</v>
      </c>
      <c r="Y105" s="137">
        <f t="shared" si="54"/>
        <v>225</v>
      </c>
      <c r="Z105" s="137">
        <f t="shared" si="54"/>
        <v>8</v>
      </c>
      <c r="AA105" s="137">
        <f t="shared" si="54"/>
        <v>0</v>
      </c>
      <c r="AB105" s="137">
        <f t="shared" si="54"/>
        <v>10</v>
      </c>
      <c r="AC105" s="137">
        <f t="shared" si="54"/>
        <v>0</v>
      </c>
      <c r="AD105" s="137">
        <f t="shared" si="54"/>
        <v>29</v>
      </c>
      <c r="AE105" s="137"/>
      <c r="AF105" s="137"/>
      <c r="AG105" s="137">
        <f t="shared" si="54"/>
        <v>47</v>
      </c>
      <c r="AH105" s="137">
        <f t="shared" si="54"/>
        <v>30</v>
      </c>
      <c r="AI105" s="137">
        <f t="shared" si="54"/>
        <v>0</v>
      </c>
      <c r="AJ105" s="137">
        <f t="shared" si="54"/>
        <v>915.27</v>
      </c>
      <c r="AK105" s="137">
        <f t="shared" si="54"/>
        <v>0</v>
      </c>
      <c r="AL105" s="137">
        <f t="shared" si="54"/>
        <v>30</v>
      </c>
      <c r="AM105" s="137">
        <f t="shared" si="54"/>
        <v>915.27</v>
      </c>
      <c r="AN105" s="137" t="e">
        <f t="shared" si="54"/>
        <v>#N/A</v>
      </c>
      <c r="AO105" s="137">
        <f t="shared" ref="AO105:AU105" si="55">SUM(AO5:AO104)</f>
        <v>3034</v>
      </c>
      <c r="AP105" s="137" t="e">
        <f t="shared" si="55"/>
        <v>#N/A</v>
      </c>
      <c r="AQ105" s="137" t="e">
        <f t="shared" si="55"/>
        <v>#N/A</v>
      </c>
      <c r="AR105" s="137">
        <f t="shared" si="55"/>
        <v>8348</v>
      </c>
      <c r="AS105" s="137" t="e">
        <f t="shared" si="55"/>
        <v>#DIV/0!</v>
      </c>
      <c r="AT105" s="137">
        <f t="shared" si="55"/>
        <v>14070</v>
      </c>
      <c r="AU105" s="137">
        <f t="shared" si="55"/>
        <v>7067</v>
      </c>
      <c r="AV105" s="137"/>
      <c r="AW105" s="351" t="e">
        <f>AS105*#REF!</f>
        <v>#DIV/0!</v>
      </c>
      <c r="AX105" s="351" t="e">
        <f>AS105*#REF!</f>
        <v>#DIV/0!</v>
      </c>
      <c r="AY105" s="351" t="e">
        <f t="shared" ref="AY105:BC105" si="56">SUM(AY5:AY104)</f>
        <v>#DIV/0!</v>
      </c>
      <c r="AZ105" s="351">
        <f t="shared" si="56"/>
        <v>0</v>
      </c>
      <c r="BA105" s="351">
        <f t="shared" si="56"/>
        <v>0</v>
      </c>
      <c r="BB105" s="351" t="e">
        <f t="shared" si="56"/>
        <v>#DIV/0!</v>
      </c>
      <c r="BC105" s="351">
        <f t="shared" si="56"/>
        <v>335</v>
      </c>
    </row>
    <row r="106" spans="1:55">
      <c r="AN106" s="145">
        <v>3000</v>
      </c>
      <c r="AO106" s="145"/>
      <c r="AR106" s="196">
        <v>1462</v>
      </c>
    </row>
    <row r="107" spans="1:55">
      <c r="AO107" s="145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8"/>
  <sheetViews>
    <sheetView tabSelected="1" zoomScale="68" zoomScaleNormal="68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V9" sqref="V9"/>
    </sheetView>
  </sheetViews>
  <sheetFormatPr defaultColWidth="18.44140625" defaultRowHeight="21"/>
  <cols>
    <col min="1" max="1" width="43.33203125" style="145" bestFit="1" customWidth="1"/>
    <col min="2" max="2" width="18.6640625" style="193" customWidth="1"/>
    <col min="3" max="3" width="15" style="193" customWidth="1"/>
    <col min="4" max="4" width="19.109375" style="145" bestFit="1" customWidth="1"/>
    <col min="5" max="5" width="13.6640625" style="145" customWidth="1"/>
    <col min="6" max="6" width="16" style="145" customWidth="1"/>
    <col min="7" max="7" width="15.44140625" style="145" bestFit="1" customWidth="1"/>
    <col min="8" max="8" width="11.77734375" style="145" customWidth="1"/>
    <col min="9" max="9" width="12.88671875" style="145" bestFit="1" customWidth="1"/>
    <col min="10" max="10" width="13" style="145" bestFit="1" customWidth="1"/>
    <col min="11" max="11" width="11.109375" style="145" customWidth="1"/>
    <col min="12" max="12" width="17.21875" style="145" customWidth="1"/>
    <col min="13" max="13" width="12.33203125" style="145" hidden="1" customWidth="1"/>
    <col min="14" max="14" width="18.21875" style="145" hidden="1" customWidth="1"/>
    <col min="15" max="15" width="13.21875" style="145" hidden="1" customWidth="1"/>
    <col min="16" max="16" width="18.44140625" style="145" customWidth="1"/>
    <col min="17" max="17" width="15" style="145" bestFit="1" customWidth="1"/>
    <col min="18" max="18" width="14.109375" style="145" bestFit="1" customWidth="1"/>
    <col min="19" max="19" width="17.77734375" style="145" bestFit="1" customWidth="1"/>
    <col min="20" max="20" width="18.109375" style="145" bestFit="1" customWidth="1"/>
    <col min="21" max="21" width="8.88671875" style="145" customWidth="1"/>
    <col min="22" max="22" width="9.44140625" style="145" customWidth="1"/>
    <col min="23" max="23" width="10.77734375" style="145" customWidth="1"/>
    <col min="24" max="24" width="10.44140625" style="145" customWidth="1"/>
    <col min="25" max="25" width="12" style="145" customWidth="1"/>
    <col min="26" max="26" width="7.21875" style="145" customWidth="1"/>
    <col min="27" max="27" width="10.109375" style="145" hidden="1" customWidth="1"/>
    <col min="28" max="30" width="10.109375" style="145" customWidth="1"/>
    <col min="31" max="32" width="10.109375" style="145" hidden="1" customWidth="1"/>
    <col min="33" max="33" width="10.109375" style="145" customWidth="1"/>
    <col min="34" max="34" width="10" style="145" customWidth="1"/>
    <col min="35" max="35" width="10.5546875" style="145" hidden="1" customWidth="1"/>
    <col min="36" max="36" width="15" style="145" bestFit="1" customWidth="1"/>
    <col min="37" max="37" width="14.44140625" style="145" hidden="1" customWidth="1"/>
    <col min="38" max="38" width="11.44140625" style="193" customWidth="1"/>
    <col min="39" max="39" width="13" style="193" customWidth="1"/>
    <col min="40" max="40" width="14.5546875" style="145" customWidth="1"/>
    <col min="41" max="41" width="13.33203125" style="193" customWidth="1"/>
    <col min="42" max="42" width="16.88671875" style="145" bestFit="1" customWidth="1"/>
    <col min="43" max="43" width="14.88671875" style="211" customWidth="1"/>
    <col min="44" max="44" width="13.33203125" style="145" customWidth="1"/>
    <col min="45" max="45" width="17.109375" style="145" customWidth="1"/>
    <col min="46" max="46" width="18.109375" style="145" bestFit="1" customWidth="1"/>
    <col min="47" max="47" width="16.33203125" style="145" bestFit="1" customWidth="1"/>
    <col min="48" max="48" width="34.21875" style="145" bestFit="1" customWidth="1"/>
    <col min="49" max="49" width="12.88671875" style="208" bestFit="1" customWidth="1"/>
    <col min="50" max="50" width="15.44140625" style="208" bestFit="1" customWidth="1"/>
    <col min="51" max="51" width="11.109375" style="145" bestFit="1" customWidth="1"/>
    <col min="52" max="52" width="8.109375" style="145" bestFit="1" customWidth="1"/>
    <col min="53" max="53" width="6.44140625" style="145" bestFit="1" customWidth="1"/>
    <col min="54" max="54" width="11.109375" style="145" bestFit="1" customWidth="1"/>
    <col min="55" max="55" width="10.77734375" style="145" bestFit="1" customWidth="1"/>
    <col min="56" max="16384" width="18.44140625" style="145"/>
  </cols>
  <sheetData>
    <row r="1" spans="1:55">
      <c r="A1" s="140" t="str">
        <f>'ENTRY SHEET'!G1</f>
        <v>DAILY REPORT OF APRIL-2026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5" s="185" customFormat="1">
      <c r="A2" s="67"/>
      <c r="B2" s="72"/>
      <c r="C2" s="72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8" t="s">
        <v>49</v>
      </c>
      <c r="S2" s="106">
        <f>'01'!S2+1</f>
        <v>46114</v>
      </c>
      <c r="T2" s="106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72"/>
      <c r="AM2" s="72"/>
      <c r="AN2" s="67"/>
      <c r="AO2" s="67"/>
      <c r="AP2" s="67"/>
      <c r="AQ2" s="67"/>
      <c r="AR2" s="67"/>
      <c r="AS2" s="67"/>
      <c r="AT2" s="67"/>
      <c r="AU2" s="67"/>
      <c r="AV2" s="67"/>
      <c r="AW2" s="72"/>
      <c r="AX2" s="72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194" customFormat="1" ht="76.8" customHeight="1">
      <c r="A4" s="362" t="s">
        <v>5</v>
      </c>
      <c r="B4" s="177" t="s">
        <v>6</v>
      </c>
      <c r="C4" s="177" t="s">
        <v>7</v>
      </c>
      <c r="D4" s="177" t="s">
        <v>8</v>
      </c>
      <c r="E4" s="177" t="s">
        <v>116</v>
      </c>
      <c r="F4" s="177" t="s">
        <v>118</v>
      </c>
      <c r="G4" s="177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177" t="s">
        <v>122</v>
      </c>
      <c r="R4" s="139" t="s">
        <v>6</v>
      </c>
      <c r="S4" s="139" t="s">
        <v>7</v>
      </c>
      <c r="T4" s="139" t="s">
        <v>9</v>
      </c>
      <c r="U4" s="179" t="s">
        <v>104</v>
      </c>
      <c r="V4" s="179" t="s">
        <v>105</v>
      </c>
      <c r="W4" s="179" t="s">
        <v>12</v>
      </c>
      <c r="X4" s="179" t="s">
        <v>13</v>
      </c>
      <c r="Y4" s="17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336" t="s">
        <v>35</v>
      </c>
      <c r="AR4" s="337" t="s">
        <v>18</v>
      </c>
      <c r="AS4" s="338" t="s">
        <v>19</v>
      </c>
      <c r="AT4" s="339" t="s">
        <v>20</v>
      </c>
      <c r="AU4" s="331" t="s">
        <v>21</v>
      </c>
      <c r="AV4" s="361"/>
      <c r="AW4" s="136" t="s">
        <v>70</v>
      </c>
      <c r="AX4" s="136" t="s">
        <v>73</v>
      </c>
      <c r="AY4" s="136" t="s">
        <v>84</v>
      </c>
      <c r="AZ4" s="136" t="s">
        <v>85</v>
      </c>
      <c r="BA4" s="136" t="s">
        <v>86</v>
      </c>
      <c r="BB4" s="363" t="s">
        <v>51</v>
      </c>
      <c r="BC4" s="136" t="s">
        <v>87</v>
      </c>
    </row>
    <row r="5" spans="1:55">
      <c r="A5" s="225" t="str">
        <f>'ENTRY SHEET'!F5</f>
        <v>VOLVO 300-2</v>
      </c>
      <c r="B5" s="137">
        <f>'01'!C5</f>
        <v>21964.1</v>
      </c>
      <c r="C5" s="221">
        <v>21964.1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" si="0">AH5+AI5</f>
        <v>0</v>
      </c>
      <c r="AM5" s="137">
        <f t="shared" ref="AM5" si="1">AJ5+AK5</f>
        <v>0</v>
      </c>
      <c r="AN5" s="141">
        <f>'01'!AR5</f>
        <v>350</v>
      </c>
      <c r="AO5" s="141"/>
      <c r="AP5" s="141">
        <f>AO5+AN5</f>
        <v>350</v>
      </c>
      <c r="AQ5" s="141">
        <f>AP5-AR5</f>
        <v>0</v>
      </c>
      <c r="AR5" s="141">
        <v>350</v>
      </c>
      <c r="AS5" s="216" t="e">
        <f t="shared" ref="AS5:AS36" si="2">AQ5/D5</f>
        <v>#DIV/0!</v>
      </c>
      <c r="AT5" s="216">
        <f>'01'!AT5</f>
        <v>470</v>
      </c>
      <c r="AU5" s="224">
        <f>AT5-AR5</f>
        <v>120</v>
      </c>
      <c r="AV5" s="237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/>
      <c r="BA5" s="138"/>
      <c r="BB5" s="138" t="e">
        <f>AQ5-AW5-AX5-AY5</f>
        <v>#DIV/0!</v>
      </c>
      <c r="BC5" s="138"/>
    </row>
    <row r="6" spans="1:55">
      <c r="A6" s="225" t="str">
        <f>'ENTRY SHEET'!F6</f>
        <v>VOLVO-300-7</v>
      </c>
      <c r="B6" s="137">
        <f>'01'!C6</f>
        <v>17654.599999999999</v>
      </c>
      <c r="C6" s="137">
        <v>17663.599999999999</v>
      </c>
      <c r="D6" s="137">
        <f t="shared" ref="D6:D59" si="3">C6-B6</f>
        <v>9</v>
      </c>
      <c r="E6" s="137">
        <v>12</v>
      </c>
      <c r="F6" s="136"/>
      <c r="G6" s="136">
        <f t="shared" ref="G6:G15" si="4">D6-H6-I6-J6-K6-L6-M6-N6-O6-P6</f>
        <v>3.5</v>
      </c>
      <c r="H6" s="136">
        <f>60.1-54.6</f>
        <v>5.5</v>
      </c>
      <c r="I6" s="136"/>
      <c r="J6" s="136"/>
      <c r="K6" s="136"/>
      <c r="L6" s="136"/>
      <c r="M6" s="136"/>
      <c r="N6" s="136"/>
      <c r="O6" s="136"/>
      <c r="P6" s="136"/>
      <c r="Q6" s="136">
        <f t="shared" ref="Q6:Q64" si="5">F6+G6+H6+I6+J6+K6+L6+M6+N6+O6+P6</f>
        <v>9</v>
      </c>
      <c r="R6" s="137"/>
      <c r="S6" s="137"/>
      <c r="T6" s="137"/>
      <c r="U6" s="137"/>
      <c r="V6" s="137">
        <v>29</v>
      </c>
      <c r="W6" s="137"/>
      <c r="X6" s="137">
        <v>2</v>
      </c>
      <c r="Y6" s="137">
        <f>X6+W6+V6+U6</f>
        <v>31</v>
      </c>
      <c r="Z6" s="137"/>
      <c r="AA6" s="137"/>
      <c r="AB6" s="137"/>
      <c r="AC6" s="137"/>
      <c r="AD6" s="137">
        <v>60</v>
      </c>
      <c r="AE6" s="137"/>
      <c r="AF6" s="137"/>
      <c r="AG6" s="137">
        <f>Z6+AA6+AB6+AC6+AD6+AE6+AF6</f>
        <v>60</v>
      </c>
      <c r="AH6" s="137"/>
      <c r="AI6" s="137"/>
      <c r="AJ6" s="137"/>
      <c r="AK6" s="138"/>
      <c r="AL6" s="141">
        <f t="shared" ref="AL6:AL59" si="6">AH6+AI6</f>
        <v>0</v>
      </c>
      <c r="AM6" s="137">
        <f t="shared" ref="AM6:AM59" si="7">AJ6+AK6</f>
        <v>0</v>
      </c>
      <c r="AN6" s="141">
        <f>'01'!AR6</f>
        <v>135</v>
      </c>
      <c r="AO6" s="141">
        <v>215</v>
      </c>
      <c r="AP6" s="141">
        <f t="shared" ref="AP6:AP64" si="8">AO6+AN6</f>
        <v>350</v>
      </c>
      <c r="AQ6" s="141">
        <f t="shared" ref="AQ6:AQ64" si="9">AP6-AR6</f>
        <v>160</v>
      </c>
      <c r="AR6" s="141">
        <v>190</v>
      </c>
      <c r="AS6" s="216">
        <f t="shared" si="2"/>
        <v>17.777777777777779</v>
      </c>
      <c r="AT6" s="216">
        <f>'01'!AT6</f>
        <v>470</v>
      </c>
      <c r="AU6" s="224">
        <f t="shared" ref="AU6:AU69" si="10">AT6-AR6</f>
        <v>280</v>
      </c>
      <c r="AV6" s="238"/>
      <c r="AW6" s="138">
        <f t="shared" ref="AW6:AW69" si="11">ROUNDUP(I6*AS6,0)</f>
        <v>0</v>
      </c>
      <c r="AX6" s="138">
        <f t="shared" ref="AX6:AX69" si="12">ROUNDUP(H6*AS6,0)</f>
        <v>98</v>
      </c>
      <c r="AY6" s="138">
        <f t="shared" ref="AY6:AY69" si="13">ROUNDUP(J6*AS6,0)</f>
        <v>0</v>
      </c>
      <c r="AZ6" s="138"/>
      <c r="BA6" s="138"/>
      <c r="BB6" s="138">
        <f t="shared" ref="BB6:BB69" si="14">AQ6-AW6-AX6-AY6</f>
        <v>62</v>
      </c>
      <c r="BC6" s="138"/>
    </row>
    <row r="7" spans="1:55">
      <c r="A7" s="225" t="str">
        <f>'ENTRY SHEET'!F7</f>
        <v>HITACHI-350</v>
      </c>
      <c r="B7" s="137">
        <f>'01'!C7</f>
        <v>15791.9</v>
      </c>
      <c r="C7" s="137">
        <v>15801.3</v>
      </c>
      <c r="D7" s="137">
        <f t="shared" si="3"/>
        <v>9.3999999999996362</v>
      </c>
      <c r="E7" s="137">
        <v>12</v>
      </c>
      <c r="F7" s="136"/>
      <c r="G7" s="136">
        <f t="shared" si="4"/>
        <v>3.9999999999996589</v>
      </c>
      <c r="H7" s="136">
        <f>801.3-795.9</f>
        <v>5.3999999999999773</v>
      </c>
      <c r="I7" s="136"/>
      <c r="J7" s="136"/>
      <c r="K7" s="136"/>
      <c r="L7" s="136"/>
      <c r="M7" s="136"/>
      <c r="N7" s="136"/>
      <c r="O7" s="136"/>
      <c r="P7" s="136"/>
      <c r="Q7" s="136">
        <f t="shared" si="5"/>
        <v>9.3999999999996362</v>
      </c>
      <c r="R7" s="137"/>
      <c r="S7" s="137"/>
      <c r="T7" s="137"/>
      <c r="U7" s="137"/>
      <c r="V7" s="137">
        <v>25</v>
      </c>
      <c r="W7" s="137"/>
      <c r="X7" s="137"/>
      <c r="Y7" s="137">
        <f t="shared" ref="Y7:Y59" si="15">X7+W7+V7+U7</f>
        <v>25</v>
      </c>
      <c r="Z7" s="137"/>
      <c r="AA7" s="137"/>
      <c r="AB7" s="137"/>
      <c r="AC7" s="137"/>
      <c r="AD7" s="137">
        <v>40</v>
      </c>
      <c r="AE7" s="137"/>
      <c r="AF7" s="137"/>
      <c r="AG7" s="137">
        <f t="shared" ref="AG7:AG64" si="16">Z7+AA7+AB7+AC7+AD7+AE7+AF7</f>
        <v>40</v>
      </c>
      <c r="AH7" s="137"/>
      <c r="AI7" s="137"/>
      <c r="AJ7" s="137"/>
      <c r="AK7" s="138"/>
      <c r="AL7" s="141">
        <f t="shared" si="6"/>
        <v>0</v>
      </c>
      <c r="AM7" s="137">
        <f t="shared" si="7"/>
        <v>0</v>
      </c>
      <c r="AN7" s="141">
        <f>'01'!AR7</f>
        <v>372</v>
      </c>
      <c r="AO7" s="141">
        <v>258</v>
      </c>
      <c r="AP7" s="141">
        <f t="shared" si="8"/>
        <v>630</v>
      </c>
      <c r="AQ7" s="141">
        <f t="shared" si="9"/>
        <v>282</v>
      </c>
      <c r="AR7" s="141">
        <v>348</v>
      </c>
      <c r="AS7" s="216">
        <f t="shared" si="2"/>
        <v>30.000000000001162</v>
      </c>
      <c r="AT7" s="216">
        <f>'01'!AT7</f>
        <v>630</v>
      </c>
      <c r="AU7" s="224">
        <f t="shared" si="10"/>
        <v>282</v>
      </c>
      <c r="AV7" s="138"/>
      <c r="AW7" s="138">
        <f t="shared" si="11"/>
        <v>0</v>
      </c>
      <c r="AX7" s="138">
        <f t="shared" si="12"/>
        <v>163</v>
      </c>
      <c r="AY7" s="138">
        <f t="shared" si="13"/>
        <v>0</v>
      </c>
      <c r="AZ7" s="138"/>
      <c r="BA7" s="138"/>
      <c r="BB7" s="138">
        <f t="shared" si="14"/>
        <v>119</v>
      </c>
      <c r="BC7" s="138"/>
    </row>
    <row r="8" spans="1:55">
      <c r="A8" s="225" t="str">
        <f>'ENTRY SHEET'!F8</f>
        <v>VOLVO-480</v>
      </c>
      <c r="B8" s="137">
        <f>'01'!C8</f>
        <v>0</v>
      </c>
      <c r="C8" s="137"/>
      <c r="D8" s="137">
        <v>3</v>
      </c>
      <c r="E8" s="137">
        <v>12</v>
      </c>
      <c r="F8" s="136"/>
      <c r="G8" s="136">
        <f t="shared" si="4"/>
        <v>3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5"/>
        <v>3</v>
      </c>
      <c r="R8" s="226"/>
      <c r="S8" s="226"/>
      <c r="T8" s="137"/>
      <c r="U8" s="137"/>
      <c r="V8" s="137">
        <v>18</v>
      </c>
      <c r="W8" s="137"/>
      <c r="X8" s="137"/>
      <c r="Y8" s="137">
        <f t="shared" si="15"/>
        <v>18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6"/>
        <v>0</v>
      </c>
      <c r="AM8" s="137">
        <f t="shared" si="7"/>
        <v>0</v>
      </c>
      <c r="AN8" s="141">
        <f>'01'!AR8</f>
        <v>240</v>
      </c>
      <c r="AO8" s="141"/>
      <c r="AP8" s="141">
        <f t="shared" si="8"/>
        <v>240</v>
      </c>
      <c r="AQ8" s="141">
        <f t="shared" si="9"/>
        <v>90</v>
      </c>
      <c r="AR8" s="141">
        <v>150</v>
      </c>
      <c r="AS8" s="216">
        <f t="shared" si="2"/>
        <v>30</v>
      </c>
      <c r="AT8" s="216">
        <f>'01'!AT8</f>
        <v>650</v>
      </c>
      <c r="AU8" s="224">
        <f t="shared" si="10"/>
        <v>500</v>
      </c>
      <c r="AV8" s="138"/>
      <c r="AW8" s="138">
        <f t="shared" si="11"/>
        <v>0</v>
      </c>
      <c r="AX8" s="138">
        <f t="shared" si="12"/>
        <v>0</v>
      </c>
      <c r="AY8" s="138">
        <f t="shared" si="13"/>
        <v>0</v>
      </c>
      <c r="AZ8" s="138"/>
      <c r="BA8" s="138"/>
      <c r="BB8" s="138">
        <f t="shared" si="14"/>
        <v>90</v>
      </c>
      <c r="BC8" s="138"/>
    </row>
    <row r="9" spans="1:55" s="599" customFormat="1">
      <c r="A9" s="592" t="str">
        <f>'ENTRY SHEET'!F9</f>
        <v>KOMASTU-350 DMC</v>
      </c>
      <c r="B9" s="301">
        <f>'01'!C9</f>
        <v>12582.8</v>
      </c>
      <c r="C9" s="301">
        <v>12592</v>
      </c>
      <c r="D9" s="301">
        <f t="shared" si="3"/>
        <v>9.2000000000007276</v>
      </c>
      <c r="E9" s="301">
        <v>12</v>
      </c>
      <c r="F9" s="362"/>
      <c r="G9" s="362">
        <f t="shared" si="4"/>
        <v>9.2000000000007276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5"/>
        <v>9.2000000000007276</v>
      </c>
      <c r="R9" s="301"/>
      <c r="S9" s="301"/>
      <c r="T9" s="301"/>
      <c r="U9" s="301">
        <v>40</v>
      </c>
      <c r="V9" s="301">
        <v>37</v>
      </c>
      <c r="W9" s="301"/>
      <c r="X9" s="301"/>
      <c r="Y9" s="301">
        <f t="shared" si="15"/>
        <v>77</v>
      </c>
      <c r="Z9" s="301"/>
      <c r="AA9" s="301"/>
      <c r="AB9" s="301"/>
      <c r="AC9" s="301"/>
      <c r="AD9" s="301"/>
      <c r="AE9" s="301"/>
      <c r="AF9" s="301"/>
      <c r="AG9" s="301">
        <f t="shared" si="16"/>
        <v>0</v>
      </c>
      <c r="AH9" s="301"/>
      <c r="AI9" s="301"/>
      <c r="AJ9" s="301"/>
      <c r="AK9" s="664"/>
      <c r="AL9" s="663">
        <f t="shared" si="6"/>
        <v>0</v>
      </c>
      <c r="AM9" s="301">
        <f t="shared" si="7"/>
        <v>0</v>
      </c>
      <c r="AN9" s="663">
        <f>'01'!AR9</f>
        <v>0</v>
      </c>
      <c r="AO9" s="663">
        <v>470</v>
      </c>
      <c r="AP9" s="663">
        <f t="shared" si="8"/>
        <v>470</v>
      </c>
      <c r="AQ9" s="663">
        <f t="shared" si="9"/>
        <v>470</v>
      </c>
      <c r="AR9" s="663"/>
      <c r="AS9" s="665">
        <f t="shared" si="2"/>
        <v>51.08695652173509</v>
      </c>
      <c r="AT9" s="665">
        <f>'01'!AT9</f>
        <v>0</v>
      </c>
      <c r="AU9" s="666">
        <f t="shared" si="10"/>
        <v>0</v>
      </c>
      <c r="AV9" s="664"/>
      <c r="AW9" s="138">
        <f t="shared" si="11"/>
        <v>0</v>
      </c>
      <c r="AX9" s="138">
        <f t="shared" si="12"/>
        <v>0</v>
      </c>
      <c r="AY9" s="138">
        <f t="shared" si="13"/>
        <v>0</v>
      </c>
      <c r="AZ9" s="138"/>
      <c r="BA9" s="138"/>
      <c r="BB9" s="138">
        <f t="shared" si="14"/>
        <v>470</v>
      </c>
      <c r="BC9" s="664"/>
    </row>
    <row r="10" spans="1:55" ht="18" customHeight="1">
      <c r="A10" s="225" t="str">
        <f>'ENTRY SHEET'!F10</f>
        <v>VOLVO-300(5)</v>
      </c>
      <c r="B10" s="137">
        <f>'01'!C10</f>
        <v>0</v>
      </c>
      <c r="C10" s="137"/>
      <c r="D10" s="137">
        <f t="shared" si="3"/>
        <v>0</v>
      </c>
      <c r="E10" s="137">
        <v>12</v>
      </c>
      <c r="F10" s="136"/>
      <c r="G10" s="136">
        <f t="shared" si="4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5"/>
        <v>0</v>
      </c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6"/>
        <v>0</v>
      </c>
      <c r="AH10" s="137"/>
      <c r="AI10" s="137"/>
      <c r="AJ10" s="137"/>
      <c r="AK10" s="138"/>
      <c r="AL10" s="141">
        <f t="shared" si="6"/>
        <v>0</v>
      </c>
      <c r="AM10" s="137">
        <f t="shared" si="7"/>
        <v>0</v>
      </c>
      <c r="AN10" s="141">
        <f>'01'!AR10</f>
        <v>0</v>
      </c>
      <c r="AO10" s="141"/>
      <c r="AP10" s="141">
        <f t="shared" si="8"/>
        <v>0</v>
      </c>
      <c r="AQ10" s="141">
        <f t="shared" si="9"/>
        <v>0</v>
      </c>
      <c r="AR10" s="141"/>
      <c r="AS10" s="216" t="e">
        <f t="shared" si="2"/>
        <v>#DIV/0!</v>
      </c>
      <c r="AT10" s="216">
        <f>'01'!AT10</f>
        <v>0</v>
      </c>
      <c r="AU10" s="224">
        <f t="shared" si="10"/>
        <v>0</v>
      </c>
      <c r="AV10" s="138"/>
      <c r="AW10" s="138" t="e">
        <f t="shared" si="11"/>
        <v>#DIV/0!</v>
      </c>
      <c r="AX10" s="138" t="e">
        <f t="shared" si="12"/>
        <v>#DIV/0!</v>
      </c>
      <c r="AY10" s="138" t="e">
        <f t="shared" si="13"/>
        <v>#DIV/0!</v>
      </c>
      <c r="AZ10" s="138"/>
      <c r="BA10" s="138"/>
      <c r="BB10" s="138" t="e">
        <f t="shared" si="14"/>
        <v>#DIV/0!</v>
      </c>
      <c r="BC10" s="138"/>
    </row>
    <row r="11" spans="1:55" ht="18" customHeight="1">
      <c r="A11" s="225" t="str">
        <f>'ENTRY SHEET'!F11</f>
        <v>VOLVO-380</v>
      </c>
      <c r="B11" s="137">
        <f>'01'!C11</f>
        <v>0</v>
      </c>
      <c r="C11" s="137"/>
      <c r="D11" s="137">
        <f t="shared" si="3"/>
        <v>0</v>
      </c>
      <c r="E11" s="137">
        <v>12</v>
      </c>
      <c r="F11" s="136"/>
      <c r="G11" s="136">
        <f t="shared" si="4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5"/>
        <v>0</v>
      </c>
      <c r="R11" s="137"/>
      <c r="S11" s="137"/>
      <c r="T11" s="137"/>
      <c r="U11" s="137"/>
      <c r="V11" s="137"/>
      <c r="W11" s="137"/>
      <c r="X11" s="137"/>
      <c r="Y11" s="137">
        <f t="shared" si="15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6"/>
        <v>0</v>
      </c>
      <c r="AM11" s="137">
        <f t="shared" si="7"/>
        <v>0</v>
      </c>
      <c r="AN11" s="141">
        <f>'01'!AR11</f>
        <v>0</v>
      </c>
      <c r="AO11" s="141"/>
      <c r="AP11" s="141">
        <f t="shared" si="8"/>
        <v>0</v>
      </c>
      <c r="AQ11" s="141">
        <f t="shared" si="9"/>
        <v>0</v>
      </c>
      <c r="AR11" s="141"/>
      <c r="AS11" s="216" t="e">
        <f t="shared" si="2"/>
        <v>#DIV/0!</v>
      </c>
      <c r="AT11" s="216">
        <f>'01'!AT11</f>
        <v>0</v>
      </c>
      <c r="AU11" s="224">
        <f t="shared" si="10"/>
        <v>0</v>
      </c>
      <c r="AV11" s="138"/>
      <c r="AW11" s="138" t="e">
        <f t="shared" si="11"/>
        <v>#DIV/0!</v>
      </c>
      <c r="AX11" s="138" t="e">
        <f t="shared" si="12"/>
        <v>#DIV/0!</v>
      </c>
      <c r="AY11" s="138" t="e">
        <f t="shared" si="13"/>
        <v>#DIV/0!</v>
      </c>
      <c r="AZ11" s="138"/>
      <c r="BA11" s="138"/>
      <c r="BB11" s="138" t="e">
        <f t="shared" si="14"/>
        <v>#DIV/0!</v>
      </c>
      <c r="BC11" s="138"/>
    </row>
    <row r="12" spans="1:55">
      <c r="A12" s="225" t="str">
        <f>'ENTRY SHEET'!F12</f>
        <v>DOZZER D65E</v>
      </c>
      <c r="B12" s="137">
        <f>'01'!C12</f>
        <v>2222.5</v>
      </c>
      <c r="C12" s="137">
        <v>2228.6999999999998</v>
      </c>
      <c r="D12" s="137">
        <f t="shared" si="3"/>
        <v>6.1999999999998181</v>
      </c>
      <c r="E12" s="137">
        <v>12</v>
      </c>
      <c r="F12" s="136"/>
      <c r="G12" s="136">
        <f t="shared" si="4"/>
        <v>6.1999999999998181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5"/>
        <v>6.1999999999998181</v>
      </c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6"/>
        <v>0</v>
      </c>
      <c r="AM12" s="137">
        <f t="shared" si="7"/>
        <v>0</v>
      </c>
      <c r="AN12" s="141">
        <f>'01'!AR12</f>
        <v>200</v>
      </c>
      <c r="AO12" s="141"/>
      <c r="AP12" s="141">
        <f t="shared" si="8"/>
        <v>200</v>
      </c>
      <c r="AQ12" s="141">
        <f t="shared" si="9"/>
        <v>80</v>
      </c>
      <c r="AR12" s="141">
        <v>120</v>
      </c>
      <c r="AS12" s="216">
        <f t="shared" si="2"/>
        <v>12.903225806451992</v>
      </c>
      <c r="AT12" s="216">
        <f>'01'!AT12</f>
        <v>350</v>
      </c>
      <c r="AU12" s="224">
        <f t="shared" si="10"/>
        <v>230</v>
      </c>
      <c r="AV12" s="138"/>
      <c r="AW12" s="138">
        <f t="shared" si="11"/>
        <v>0</v>
      </c>
      <c r="AX12" s="138">
        <f t="shared" si="12"/>
        <v>0</v>
      </c>
      <c r="AY12" s="138">
        <f t="shared" si="13"/>
        <v>0</v>
      </c>
      <c r="AZ12" s="138"/>
      <c r="BA12" s="138"/>
      <c r="BB12" s="138">
        <f t="shared" si="14"/>
        <v>80</v>
      </c>
      <c r="BC12" s="138"/>
    </row>
    <row r="13" spans="1:55">
      <c r="A13" s="225" t="str">
        <f>'ENTRY SHEET'!F13</f>
        <v>BD 85 DOZER</v>
      </c>
      <c r="B13" s="137">
        <f>'01'!C13</f>
        <v>228.3</v>
      </c>
      <c r="C13" s="137">
        <v>235.1</v>
      </c>
      <c r="D13" s="137">
        <f t="shared" si="3"/>
        <v>6.7999999999999829</v>
      </c>
      <c r="E13" s="137">
        <v>12</v>
      </c>
      <c r="F13" s="136"/>
      <c r="G13" s="136">
        <f t="shared" si="4"/>
        <v>6.7999999999999829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5"/>
        <v>6.7999999999999829</v>
      </c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6"/>
        <v>0</v>
      </c>
      <c r="AM13" s="137">
        <f t="shared" si="7"/>
        <v>0</v>
      </c>
      <c r="AN13" s="141">
        <f>'01'!AR13</f>
        <v>185</v>
      </c>
      <c r="AO13" s="141">
        <v>200</v>
      </c>
      <c r="AP13" s="141">
        <f t="shared" si="8"/>
        <v>385</v>
      </c>
      <c r="AQ13" s="141">
        <f t="shared" si="9"/>
        <v>100</v>
      </c>
      <c r="AR13" s="141">
        <v>285</v>
      </c>
      <c r="AS13" s="216">
        <f t="shared" si="2"/>
        <v>14.705882352941213</v>
      </c>
      <c r="AT13" s="216">
        <f>'01'!AT13</f>
        <v>350</v>
      </c>
      <c r="AU13" s="224">
        <f t="shared" si="10"/>
        <v>65</v>
      </c>
      <c r="AV13" s="138"/>
      <c r="AW13" s="138">
        <f t="shared" si="11"/>
        <v>0</v>
      </c>
      <c r="AX13" s="138">
        <f t="shared" si="12"/>
        <v>0</v>
      </c>
      <c r="AY13" s="138">
        <f t="shared" si="13"/>
        <v>0</v>
      </c>
      <c r="AZ13" s="138"/>
      <c r="BA13" s="138"/>
      <c r="BB13" s="138">
        <f t="shared" si="14"/>
        <v>100</v>
      </c>
      <c r="BC13" s="138"/>
    </row>
    <row r="14" spans="1:55">
      <c r="A14" s="225" t="str">
        <f>'ENTRY SHEET'!F14</f>
        <v>KOBELCO-380 DMCS</v>
      </c>
      <c r="B14" s="137">
        <f>'01'!C14</f>
        <v>0</v>
      </c>
      <c r="C14" s="137"/>
      <c r="D14" s="137">
        <f t="shared" si="3"/>
        <v>0</v>
      </c>
      <c r="E14" s="137">
        <v>12</v>
      </c>
      <c r="F14" s="136"/>
      <c r="G14" s="136">
        <f t="shared" si="4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5"/>
        <v>0</v>
      </c>
      <c r="R14" s="137"/>
      <c r="S14" s="137"/>
      <c r="T14" s="137"/>
      <c r="U14" s="137"/>
      <c r="V14" s="137"/>
      <c r="W14" s="137"/>
      <c r="X14" s="137"/>
      <c r="Y14" s="137">
        <f t="shared" si="15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6"/>
        <v>0</v>
      </c>
      <c r="AH14" s="137"/>
      <c r="AI14" s="137"/>
      <c r="AJ14" s="137"/>
      <c r="AK14" s="138"/>
      <c r="AL14" s="141">
        <f t="shared" si="6"/>
        <v>0</v>
      </c>
      <c r="AM14" s="137">
        <f t="shared" si="7"/>
        <v>0</v>
      </c>
      <c r="AN14" s="141">
        <f>'01'!AR14</f>
        <v>0</v>
      </c>
      <c r="AO14" s="141"/>
      <c r="AP14" s="141">
        <f t="shared" si="8"/>
        <v>0</v>
      </c>
      <c r="AQ14" s="141">
        <f t="shared" si="9"/>
        <v>0</v>
      </c>
      <c r="AR14" s="141"/>
      <c r="AS14" s="216" t="e">
        <f t="shared" si="2"/>
        <v>#DIV/0!</v>
      </c>
      <c r="AT14" s="216">
        <f>'01'!AT14</f>
        <v>350</v>
      </c>
      <c r="AU14" s="224">
        <f t="shared" si="10"/>
        <v>350</v>
      </c>
      <c r="AV14" s="138"/>
      <c r="AW14" s="138" t="e">
        <f t="shared" si="11"/>
        <v>#DIV/0!</v>
      </c>
      <c r="AX14" s="138" t="e">
        <f t="shared" si="12"/>
        <v>#DIV/0!</v>
      </c>
      <c r="AY14" s="138" t="e">
        <f t="shared" si="13"/>
        <v>#DIV/0!</v>
      </c>
      <c r="AZ14" s="138"/>
      <c r="BA14" s="138"/>
      <c r="BB14" s="138" t="e">
        <f t="shared" si="14"/>
        <v>#DIV/0!</v>
      </c>
      <c r="BC14" s="138"/>
    </row>
    <row r="15" spans="1:55">
      <c r="A15" s="225" t="str">
        <f>'ENTRY SHEET'!F15</f>
        <v>GRADER OD09P-1732</v>
      </c>
      <c r="B15" s="137">
        <f>'01'!C15</f>
        <v>4551.5</v>
      </c>
      <c r="C15" s="137">
        <v>4551.5</v>
      </c>
      <c r="D15" s="137">
        <f t="shared" si="3"/>
        <v>0</v>
      </c>
      <c r="E15" s="137">
        <v>12</v>
      </c>
      <c r="F15" s="136"/>
      <c r="G15" s="136">
        <f t="shared" si="4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5"/>
        <v>0</v>
      </c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6"/>
        <v>0</v>
      </c>
      <c r="AM15" s="137">
        <f t="shared" si="7"/>
        <v>0</v>
      </c>
      <c r="AN15" s="141">
        <f>'01'!AR15</f>
        <v>70</v>
      </c>
      <c r="AO15" s="141"/>
      <c r="AP15" s="141">
        <f t="shared" si="8"/>
        <v>70</v>
      </c>
      <c r="AQ15" s="141">
        <f t="shared" si="9"/>
        <v>0</v>
      </c>
      <c r="AR15" s="141">
        <v>70</v>
      </c>
      <c r="AS15" s="216" t="e">
        <f t="shared" si="2"/>
        <v>#DIV/0!</v>
      </c>
      <c r="AT15" s="216">
        <f>'01'!AT15</f>
        <v>350</v>
      </c>
      <c r="AU15" s="224">
        <f t="shared" si="10"/>
        <v>280</v>
      </c>
      <c r="AV15" s="138"/>
      <c r="AW15" s="138" t="e">
        <f t="shared" si="11"/>
        <v>#DIV/0!</v>
      </c>
      <c r="AX15" s="138" t="e">
        <f t="shared" si="12"/>
        <v>#DIV/0!</v>
      </c>
      <c r="AY15" s="138" t="e">
        <f t="shared" si="13"/>
        <v>#DIV/0!</v>
      </c>
      <c r="AZ15" s="138"/>
      <c r="BA15" s="138"/>
      <c r="BB15" s="138" t="e">
        <f t="shared" si="14"/>
        <v>#DIV/0!</v>
      </c>
      <c r="BC15" s="138"/>
    </row>
    <row r="16" spans="1:55">
      <c r="A16" s="225">
        <f>'ENTRY SHEET'!F16</f>
        <v>0</v>
      </c>
      <c r="B16" s="137">
        <f>'01'!C16</f>
        <v>0</v>
      </c>
      <c r="C16" s="137">
        <v>0</v>
      </c>
      <c r="D16" s="137">
        <f t="shared" si="3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5"/>
        <v>0</v>
      </c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6"/>
        <v>0</v>
      </c>
      <c r="AM16" s="137">
        <f t="shared" si="7"/>
        <v>0</v>
      </c>
      <c r="AN16" s="141">
        <f>'01'!AR16</f>
        <v>0</v>
      </c>
      <c r="AO16" s="141"/>
      <c r="AP16" s="141">
        <f t="shared" si="8"/>
        <v>0</v>
      </c>
      <c r="AQ16" s="141">
        <f t="shared" si="9"/>
        <v>0</v>
      </c>
      <c r="AR16" s="141"/>
      <c r="AS16" s="216" t="e">
        <f t="shared" si="2"/>
        <v>#DIV/0!</v>
      </c>
      <c r="AT16" s="216">
        <f>'01'!AT16</f>
        <v>0</v>
      </c>
      <c r="AU16" s="224">
        <f t="shared" si="10"/>
        <v>0</v>
      </c>
      <c r="AV16" s="138"/>
      <c r="AW16" s="138" t="e">
        <f t="shared" si="11"/>
        <v>#DIV/0!</v>
      </c>
      <c r="AX16" s="138" t="e">
        <f t="shared" si="12"/>
        <v>#DIV/0!</v>
      </c>
      <c r="AY16" s="138" t="e">
        <f t="shared" si="13"/>
        <v>#DIV/0!</v>
      </c>
      <c r="AZ16" s="138"/>
      <c r="BA16" s="138"/>
      <c r="BB16" s="138" t="e">
        <f t="shared" si="14"/>
        <v>#DIV/0!</v>
      </c>
      <c r="BC16" s="138"/>
    </row>
    <row r="17" spans="1:55">
      <c r="A17" s="225" t="str">
        <f>'ENTRY SHEET'!F17</f>
        <v>OD09C-1962</v>
      </c>
      <c r="B17" s="137">
        <f>'01'!C17</f>
        <v>20692.599999999999</v>
      </c>
      <c r="C17" s="137">
        <v>20692.599999999999</v>
      </c>
      <c r="D17" s="137">
        <f t="shared" si="3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5"/>
        <v>0</v>
      </c>
      <c r="R17" s="137">
        <f>'01'!S17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6"/>
        <v>0</v>
      </c>
      <c r="AM17" s="137">
        <f t="shared" si="7"/>
        <v>0</v>
      </c>
      <c r="AN17" s="141">
        <f>'01'!AR17</f>
        <v>115</v>
      </c>
      <c r="AO17" s="141"/>
      <c r="AP17" s="141">
        <f t="shared" si="8"/>
        <v>115</v>
      </c>
      <c r="AQ17" s="141">
        <f t="shared" si="9"/>
        <v>0</v>
      </c>
      <c r="AR17" s="141">
        <v>115</v>
      </c>
      <c r="AS17" s="216" t="e">
        <f t="shared" si="2"/>
        <v>#DIV/0!</v>
      </c>
      <c r="AT17" s="216">
        <f>'01'!AT17</f>
        <v>250</v>
      </c>
      <c r="AU17" s="224">
        <f t="shared" si="10"/>
        <v>135</v>
      </c>
      <c r="AV17" s="138"/>
      <c r="AW17" s="138" t="e">
        <f t="shared" si="11"/>
        <v>#DIV/0!</v>
      </c>
      <c r="AX17" s="138" t="e">
        <f t="shared" si="12"/>
        <v>#DIV/0!</v>
      </c>
      <c r="AY17" s="138" t="e">
        <f t="shared" si="13"/>
        <v>#DIV/0!</v>
      </c>
      <c r="AZ17" s="138"/>
      <c r="BA17" s="138"/>
      <c r="BB17" s="138" t="e">
        <f t="shared" si="14"/>
        <v>#DIV/0!</v>
      </c>
      <c r="BC17" s="138"/>
    </row>
    <row r="18" spans="1:55">
      <c r="A18" s="225" t="str">
        <f>'ENTRY SHEET'!F18</f>
        <v>OD09C-1964</v>
      </c>
      <c r="B18" s="137">
        <f>'01'!C18</f>
        <v>14393</v>
      </c>
      <c r="C18" s="239">
        <v>14395.05</v>
      </c>
      <c r="D18" s="137">
        <f t="shared" si="3"/>
        <v>2.0499999999992724</v>
      </c>
      <c r="E18" s="137">
        <v>12</v>
      </c>
      <c r="F18" s="136"/>
      <c r="G18" s="136">
        <f t="shared" ref="G18:G59" si="17">D18-H18-I18</f>
        <v>2.0499999999992724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5"/>
        <v>2.0499999999992724</v>
      </c>
      <c r="R18" s="137">
        <f>'01'!S18</f>
        <v>152484</v>
      </c>
      <c r="S18" s="137">
        <v>152493.9</v>
      </c>
      <c r="T18" s="137">
        <f>S18-R18</f>
        <v>9.8999999999941792</v>
      </c>
      <c r="U18" s="137"/>
      <c r="V18" s="137">
        <v>3</v>
      </c>
      <c r="W18" s="137"/>
      <c r="X18" s="137"/>
      <c r="Y18" s="137">
        <f t="shared" si="15"/>
        <v>3</v>
      </c>
      <c r="Z18" s="137"/>
      <c r="AA18" s="137"/>
      <c r="AB18" s="137"/>
      <c r="AC18" s="137"/>
      <c r="AD18" s="137"/>
      <c r="AE18" s="137"/>
      <c r="AF18" s="137"/>
      <c r="AG18" s="137">
        <f t="shared" si="16"/>
        <v>0</v>
      </c>
      <c r="AH18" s="137"/>
      <c r="AI18" s="137"/>
      <c r="AJ18" s="137"/>
      <c r="AK18" s="138"/>
      <c r="AL18" s="141">
        <f t="shared" si="6"/>
        <v>0</v>
      </c>
      <c r="AM18" s="137">
        <f t="shared" si="7"/>
        <v>0</v>
      </c>
      <c r="AN18" s="141">
        <f>'01'!AR18</f>
        <v>140</v>
      </c>
      <c r="AO18" s="141"/>
      <c r="AP18" s="141">
        <f t="shared" si="8"/>
        <v>140</v>
      </c>
      <c r="AQ18" s="141">
        <f t="shared" si="9"/>
        <v>30</v>
      </c>
      <c r="AR18" s="141">
        <v>110</v>
      </c>
      <c r="AS18" s="216">
        <f t="shared" si="2"/>
        <v>14.634146341468609</v>
      </c>
      <c r="AT18" s="216">
        <f>'01'!AT18</f>
        <v>250</v>
      </c>
      <c r="AU18" s="224">
        <f t="shared" si="10"/>
        <v>140</v>
      </c>
      <c r="AV18" s="138"/>
      <c r="AW18" s="138">
        <f t="shared" si="11"/>
        <v>0</v>
      </c>
      <c r="AX18" s="138">
        <f t="shared" si="12"/>
        <v>0</v>
      </c>
      <c r="AY18" s="138">
        <f t="shared" si="13"/>
        <v>0</v>
      </c>
      <c r="AZ18" s="138"/>
      <c r="BA18" s="138"/>
      <c r="BB18" s="138">
        <f t="shared" si="14"/>
        <v>30</v>
      </c>
      <c r="BC18" s="138"/>
    </row>
    <row r="19" spans="1:55">
      <c r="A19" s="225" t="str">
        <f>'ENTRY SHEET'!F19</f>
        <v>OD09C1965</v>
      </c>
      <c r="B19" s="137">
        <f>'01'!C19</f>
        <v>16565.8</v>
      </c>
      <c r="C19" s="137">
        <v>16565.8</v>
      </c>
      <c r="D19" s="137">
        <f t="shared" si="3"/>
        <v>0</v>
      </c>
      <c r="E19" s="137">
        <v>12</v>
      </c>
      <c r="F19" s="136"/>
      <c r="G19" s="136">
        <f t="shared" si="17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5"/>
        <v>0</v>
      </c>
      <c r="R19" s="137">
        <f>'01'!S19</f>
        <v>166053.29999999999</v>
      </c>
      <c r="S19" s="137">
        <v>166053.29999999999</v>
      </c>
      <c r="T19" s="137">
        <f t="shared" ref="T19:T59" si="18">S19-R19</f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6"/>
        <v>0</v>
      </c>
      <c r="AM19" s="137">
        <f t="shared" si="7"/>
        <v>0</v>
      </c>
      <c r="AN19" s="141">
        <f>'01'!AR19</f>
        <v>0</v>
      </c>
      <c r="AO19" s="141"/>
      <c r="AP19" s="141">
        <f t="shared" si="8"/>
        <v>0</v>
      </c>
      <c r="AQ19" s="141">
        <f t="shared" si="9"/>
        <v>0</v>
      </c>
      <c r="AR19" s="141"/>
      <c r="AS19" s="216" t="e">
        <f t="shared" si="2"/>
        <v>#DIV/0!</v>
      </c>
      <c r="AT19" s="216">
        <f>'01'!AT19</f>
        <v>250</v>
      </c>
      <c r="AU19" s="224">
        <f t="shared" si="10"/>
        <v>250</v>
      </c>
      <c r="AV19" s="138"/>
      <c r="AW19" s="138" t="e">
        <f t="shared" si="11"/>
        <v>#DIV/0!</v>
      </c>
      <c r="AX19" s="138" t="e">
        <f t="shared" si="12"/>
        <v>#DIV/0!</v>
      </c>
      <c r="AY19" s="138" t="e">
        <f t="shared" si="13"/>
        <v>#DIV/0!</v>
      </c>
      <c r="AZ19" s="138"/>
      <c r="BA19" s="138"/>
      <c r="BB19" s="138" t="e">
        <f t="shared" si="14"/>
        <v>#DIV/0!</v>
      </c>
      <c r="BC19" s="138"/>
    </row>
    <row r="20" spans="1:55">
      <c r="A20" s="225" t="str">
        <f>'ENTRY SHEET'!F20</f>
        <v>ODO9C5136</v>
      </c>
      <c r="B20" s="137">
        <f>'01'!C20</f>
        <v>17052.5</v>
      </c>
      <c r="C20" s="137">
        <v>17052.5</v>
      </c>
      <c r="D20" s="137">
        <f t="shared" si="3"/>
        <v>0</v>
      </c>
      <c r="E20" s="137">
        <v>12</v>
      </c>
      <c r="F20" s="136"/>
      <c r="G20" s="136">
        <f t="shared" si="17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5"/>
        <v>0</v>
      </c>
      <c r="R20" s="137">
        <f>'01'!S20</f>
        <v>125216</v>
      </c>
      <c r="S20" s="137">
        <v>125216</v>
      </c>
      <c r="T20" s="137">
        <f t="shared" si="18"/>
        <v>0</v>
      </c>
      <c r="U20" s="137"/>
      <c r="V20" s="137"/>
      <c r="W20" s="137"/>
      <c r="X20" s="137"/>
      <c r="Y20" s="137">
        <f t="shared" si="15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6"/>
        <v>0</v>
      </c>
      <c r="AH20" s="137"/>
      <c r="AI20" s="137"/>
      <c r="AJ20" s="137"/>
      <c r="AK20" s="138"/>
      <c r="AL20" s="141">
        <f t="shared" si="6"/>
        <v>0</v>
      </c>
      <c r="AM20" s="137">
        <f t="shared" si="7"/>
        <v>0</v>
      </c>
      <c r="AN20" s="141">
        <f>'01'!AR20</f>
        <v>80</v>
      </c>
      <c r="AO20" s="141"/>
      <c r="AP20" s="141">
        <f t="shared" si="8"/>
        <v>80</v>
      </c>
      <c r="AQ20" s="141">
        <f t="shared" si="9"/>
        <v>0</v>
      </c>
      <c r="AR20" s="141">
        <v>80</v>
      </c>
      <c r="AS20" s="216" t="e">
        <f t="shared" si="2"/>
        <v>#DIV/0!</v>
      </c>
      <c r="AT20" s="216">
        <f>'01'!AT20</f>
        <v>250</v>
      </c>
      <c r="AU20" s="224">
        <f t="shared" si="10"/>
        <v>170</v>
      </c>
      <c r="AV20" s="138"/>
      <c r="AW20" s="138" t="e">
        <f t="shared" si="11"/>
        <v>#DIV/0!</v>
      </c>
      <c r="AX20" s="138" t="e">
        <f t="shared" si="12"/>
        <v>#DIV/0!</v>
      </c>
      <c r="AY20" s="138" t="e">
        <f t="shared" si="13"/>
        <v>#DIV/0!</v>
      </c>
      <c r="AZ20" s="138"/>
      <c r="BA20" s="138"/>
      <c r="BB20" s="138" t="e">
        <f t="shared" si="14"/>
        <v>#DIV/0!</v>
      </c>
      <c r="BC20" s="138"/>
    </row>
    <row r="21" spans="1:55">
      <c r="A21" s="225" t="str">
        <f>'ENTRY SHEET'!F21</f>
        <v>OD09C5137</v>
      </c>
      <c r="B21" s="137">
        <f>'01'!C21</f>
        <v>17100.349999999999</v>
      </c>
      <c r="C21" s="137">
        <v>17100.349999999999</v>
      </c>
      <c r="D21" s="137">
        <f t="shared" si="3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5"/>
        <v>0</v>
      </c>
      <c r="R21" s="137">
        <f>'01'!S21</f>
        <v>131760.79999999999</v>
      </c>
      <c r="S21" s="137">
        <v>131760.79999999999</v>
      </c>
      <c r="T21" s="137">
        <f t="shared" si="18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6"/>
        <v>0</v>
      </c>
      <c r="AM21" s="137">
        <f t="shared" si="7"/>
        <v>0</v>
      </c>
      <c r="AN21" s="141">
        <f>'01'!AR21</f>
        <v>70</v>
      </c>
      <c r="AO21" s="141"/>
      <c r="AP21" s="141">
        <f t="shared" si="8"/>
        <v>70</v>
      </c>
      <c r="AQ21" s="141">
        <f t="shared" si="9"/>
        <v>0</v>
      </c>
      <c r="AR21" s="141">
        <v>70</v>
      </c>
      <c r="AS21" s="216" t="e">
        <f t="shared" si="2"/>
        <v>#DIV/0!</v>
      </c>
      <c r="AT21" s="216">
        <f>'01'!AT21</f>
        <v>250</v>
      </c>
      <c r="AU21" s="224">
        <f t="shared" si="10"/>
        <v>180</v>
      </c>
      <c r="AV21" s="138"/>
      <c r="AW21" s="138" t="e">
        <f t="shared" si="11"/>
        <v>#DIV/0!</v>
      </c>
      <c r="AX21" s="138" t="e">
        <f t="shared" si="12"/>
        <v>#DIV/0!</v>
      </c>
      <c r="AY21" s="138" t="e">
        <f t="shared" si="13"/>
        <v>#DIV/0!</v>
      </c>
      <c r="AZ21" s="138"/>
      <c r="BA21" s="138"/>
      <c r="BB21" s="138" t="e">
        <f t="shared" si="14"/>
        <v>#DIV/0!</v>
      </c>
      <c r="BC21" s="138"/>
    </row>
    <row r="22" spans="1:55">
      <c r="A22" s="225" t="str">
        <f>'ENTRY SHEET'!F22</f>
        <v>OD09C4623</v>
      </c>
      <c r="B22" s="137">
        <f>'01'!C22</f>
        <v>1457.5</v>
      </c>
      <c r="C22" s="137">
        <v>1457.5</v>
      </c>
      <c r="D22" s="137">
        <f t="shared" si="3"/>
        <v>0</v>
      </c>
      <c r="E22" s="137">
        <v>12</v>
      </c>
      <c r="F22" s="136"/>
      <c r="G22" s="136">
        <f t="shared" si="17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5"/>
        <v>0</v>
      </c>
      <c r="R22" s="137">
        <f>'01'!S22</f>
        <v>65563</v>
      </c>
      <c r="S22" s="137">
        <v>65563</v>
      </c>
      <c r="T22" s="137">
        <f t="shared" si="18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6"/>
        <v>0</v>
      </c>
      <c r="AM22" s="137">
        <f t="shared" si="7"/>
        <v>0</v>
      </c>
      <c r="AN22" s="141">
        <f>'01'!AR22</f>
        <v>0</v>
      </c>
      <c r="AO22" s="141"/>
      <c r="AP22" s="141">
        <f t="shared" si="8"/>
        <v>0</v>
      </c>
      <c r="AQ22" s="141">
        <f t="shared" si="9"/>
        <v>0</v>
      </c>
      <c r="AR22" s="141"/>
      <c r="AS22" s="216" t="e">
        <f t="shared" si="2"/>
        <v>#DIV/0!</v>
      </c>
      <c r="AT22" s="216">
        <f>'01'!AT22</f>
        <v>250</v>
      </c>
      <c r="AU22" s="224">
        <f t="shared" si="10"/>
        <v>250</v>
      </c>
      <c r="AV22" s="138"/>
      <c r="AW22" s="138" t="e">
        <f t="shared" si="11"/>
        <v>#DIV/0!</v>
      </c>
      <c r="AX22" s="138" t="e">
        <f t="shared" si="12"/>
        <v>#DIV/0!</v>
      </c>
      <c r="AY22" s="138" t="e">
        <f t="shared" si="13"/>
        <v>#DIV/0!</v>
      </c>
      <c r="AZ22" s="138"/>
      <c r="BA22" s="138"/>
      <c r="BB22" s="138" t="e">
        <f t="shared" si="14"/>
        <v>#DIV/0!</v>
      </c>
      <c r="BC22" s="138"/>
    </row>
    <row r="23" spans="1:55">
      <c r="A23" s="592" t="str">
        <f>'ENTRY SHEET'!F23</f>
        <v>OD09C4625</v>
      </c>
      <c r="B23" s="301">
        <f>'01'!C23</f>
        <v>24068.75</v>
      </c>
      <c r="C23" s="301">
        <v>24073.200000000001</v>
      </c>
      <c r="D23" s="301">
        <f t="shared" si="3"/>
        <v>4.4500000000007276</v>
      </c>
      <c r="E23" s="301">
        <v>12</v>
      </c>
      <c r="F23" s="362"/>
      <c r="G23" s="362">
        <f t="shared" si="17"/>
        <v>-0.14999999999927205</v>
      </c>
      <c r="H23" s="362"/>
      <c r="I23" s="362">
        <v>4.5999999999999996</v>
      </c>
      <c r="J23" s="136"/>
      <c r="K23" s="136"/>
      <c r="L23" s="136"/>
      <c r="M23" s="136"/>
      <c r="N23" s="136"/>
      <c r="O23" s="136"/>
      <c r="P23" s="136"/>
      <c r="Q23" s="136">
        <f t="shared" si="5"/>
        <v>4.4500000000007276</v>
      </c>
      <c r="R23" s="137">
        <f>'01'!S23</f>
        <v>88530.8</v>
      </c>
      <c r="S23" s="137">
        <v>88551.5</v>
      </c>
      <c r="T23" s="137">
        <f t="shared" si="18"/>
        <v>20.69999999999709</v>
      </c>
      <c r="U23" s="137"/>
      <c r="V23" s="137"/>
      <c r="W23" s="137"/>
      <c r="X23" s="137"/>
      <c r="Y23" s="137">
        <f t="shared" si="15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6"/>
        <v>0</v>
      </c>
      <c r="AH23" s="137">
        <v>3</v>
      </c>
      <c r="AI23" s="137"/>
      <c r="AJ23" s="137">
        <v>90.72</v>
      </c>
      <c r="AK23" s="138"/>
      <c r="AL23" s="141">
        <f t="shared" si="6"/>
        <v>3</v>
      </c>
      <c r="AM23" s="137">
        <f t="shared" si="7"/>
        <v>90.72</v>
      </c>
      <c r="AN23" s="141">
        <f>'01'!AR23</f>
        <v>140</v>
      </c>
      <c r="AO23" s="141"/>
      <c r="AP23" s="141">
        <f t="shared" si="8"/>
        <v>140</v>
      </c>
      <c r="AQ23" s="141">
        <f t="shared" si="9"/>
        <v>40</v>
      </c>
      <c r="AR23" s="141">
        <v>100</v>
      </c>
      <c r="AS23" s="216">
        <f t="shared" si="2"/>
        <v>8.98876404494235</v>
      </c>
      <c r="AT23" s="216">
        <f>'01'!AT23</f>
        <v>250</v>
      </c>
      <c r="AU23" s="224">
        <f t="shared" si="10"/>
        <v>150</v>
      </c>
      <c r="AV23" s="138"/>
      <c r="AW23" s="138">
        <f t="shared" si="11"/>
        <v>42</v>
      </c>
      <c r="AX23" s="138">
        <f t="shared" si="12"/>
        <v>0</v>
      </c>
      <c r="AY23" s="138">
        <f t="shared" si="13"/>
        <v>0</v>
      </c>
      <c r="AZ23" s="138"/>
      <c r="BA23" s="138"/>
      <c r="BB23" s="138">
        <f t="shared" si="14"/>
        <v>-2</v>
      </c>
      <c r="BC23" s="138"/>
    </row>
    <row r="24" spans="1:55">
      <c r="A24" s="592" t="str">
        <f>'ENTRY SHEET'!F24</f>
        <v>OD09C4823</v>
      </c>
      <c r="B24" s="301">
        <f>'01'!C24</f>
        <v>23971.3</v>
      </c>
      <c r="C24" s="301">
        <v>23975.45</v>
      </c>
      <c r="D24" s="301">
        <f t="shared" si="3"/>
        <v>4.1500000000014552</v>
      </c>
      <c r="E24" s="301">
        <v>12</v>
      </c>
      <c r="F24" s="362"/>
      <c r="G24" s="362">
        <f t="shared" si="17"/>
        <v>-4.9999999998544542E-2</v>
      </c>
      <c r="H24" s="362">
        <v>1.05</v>
      </c>
      <c r="I24" s="362">
        <v>3.15</v>
      </c>
      <c r="J24" s="136"/>
      <c r="K24" s="136"/>
      <c r="L24" s="136"/>
      <c r="M24" s="136"/>
      <c r="N24" s="136"/>
      <c r="O24" s="136"/>
      <c r="P24" s="136"/>
      <c r="Q24" s="136">
        <f t="shared" si="5"/>
        <v>4.1500000000014552</v>
      </c>
      <c r="R24" s="137">
        <f>'01'!S24</f>
        <v>146333.20000000001</v>
      </c>
      <c r="S24" s="137">
        <v>146345.70000000001</v>
      </c>
      <c r="T24" s="137">
        <f t="shared" si="18"/>
        <v>12.5</v>
      </c>
      <c r="U24" s="137"/>
      <c r="V24" s="137"/>
      <c r="W24" s="137"/>
      <c r="X24" s="137"/>
      <c r="Y24" s="137">
        <f t="shared" si="15"/>
        <v>0</v>
      </c>
      <c r="Z24" s="137"/>
      <c r="AA24" s="137"/>
      <c r="AB24" s="137">
        <v>7</v>
      </c>
      <c r="AC24" s="137"/>
      <c r="AD24" s="137"/>
      <c r="AE24" s="137"/>
      <c r="AF24" s="137"/>
      <c r="AG24" s="137">
        <f t="shared" si="16"/>
        <v>7</v>
      </c>
      <c r="AH24" s="137">
        <v>2</v>
      </c>
      <c r="AI24" s="137"/>
      <c r="AJ24" s="137">
        <v>62.52</v>
      </c>
      <c r="AK24" s="138"/>
      <c r="AL24" s="141">
        <f t="shared" si="6"/>
        <v>2</v>
      </c>
      <c r="AM24" s="137">
        <f t="shared" si="7"/>
        <v>62.52</v>
      </c>
      <c r="AN24" s="141">
        <f>'01'!AR24</f>
        <v>170</v>
      </c>
      <c r="AO24" s="141"/>
      <c r="AP24" s="141">
        <f t="shared" si="8"/>
        <v>170</v>
      </c>
      <c r="AQ24" s="141">
        <f t="shared" si="9"/>
        <v>20</v>
      </c>
      <c r="AR24" s="141">
        <v>150</v>
      </c>
      <c r="AS24" s="216">
        <f t="shared" si="2"/>
        <v>4.8192771084320452</v>
      </c>
      <c r="AT24" s="216">
        <f>'01'!AT24</f>
        <v>250</v>
      </c>
      <c r="AU24" s="224">
        <f t="shared" si="10"/>
        <v>100</v>
      </c>
      <c r="AV24" s="138"/>
      <c r="AW24" s="138">
        <f t="shared" si="11"/>
        <v>16</v>
      </c>
      <c r="AX24" s="138">
        <f t="shared" si="12"/>
        <v>6</v>
      </c>
      <c r="AY24" s="138">
        <f t="shared" si="13"/>
        <v>0</v>
      </c>
      <c r="AZ24" s="138"/>
      <c r="BA24" s="138"/>
      <c r="BB24" s="138">
        <f t="shared" si="14"/>
        <v>-2</v>
      </c>
      <c r="BC24" s="138"/>
    </row>
    <row r="25" spans="1:55">
      <c r="A25" s="225" t="str">
        <f>'ENTRY SHEET'!F25</f>
        <v>OD09C-4824</v>
      </c>
      <c r="B25" s="137">
        <f>'01'!C25</f>
        <v>17192.05</v>
      </c>
      <c r="C25" s="137">
        <v>17192.05</v>
      </c>
      <c r="D25" s="137">
        <f t="shared" si="3"/>
        <v>0</v>
      </c>
      <c r="E25" s="137">
        <v>12</v>
      </c>
      <c r="F25" s="136"/>
      <c r="G25" s="136">
        <f t="shared" si="17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5"/>
        <v>0</v>
      </c>
      <c r="R25" s="137">
        <f>'01'!S25</f>
        <v>110056.6</v>
      </c>
      <c r="S25" s="137">
        <v>110056.6</v>
      </c>
      <c r="T25" s="137">
        <f t="shared" si="18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/>
      <c r="AI25" s="137"/>
      <c r="AJ25" s="137"/>
      <c r="AK25" s="138"/>
      <c r="AL25" s="141">
        <f t="shared" si="6"/>
        <v>0</v>
      </c>
      <c r="AM25" s="137">
        <f t="shared" si="7"/>
        <v>0</v>
      </c>
      <c r="AN25" s="141">
        <f>'01'!AR25</f>
        <v>175</v>
      </c>
      <c r="AO25" s="141"/>
      <c r="AP25" s="141">
        <f t="shared" si="8"/>
        <v>175</v>
      </c>
      <c r="AQ25" s="141">
        <f t="shared" si="9"/>
        <v>0</v>
      </c>
      <c r="AR25" s="141">
        <v>175</v>
      </c>
      <c r="AS25" s="216" t="e">
        <f t="shared" si="2"/>
        <v>#DIV/0!</v>
      </c>
      <c r="AT25" s="216">
        <f>'01'!AT25</f>
        <v>250</v>
      </c>
      <c r="AU25" s="224">
        <f t="shared" si="10"/>
        <v>75</v>
      </c>
      <c r="AV25" s="138"/>
      <c r="AW25" s="138" t="e">
        <f t="shared" si="11"/>
        <v>#DIV/0!</v>
      </c>
      <c r="AX25" s="138" t="e">
        <f t="shared" si="12"/>
        <v>#DIV/0!</v>
      </c>
      <c r="AY25" s="138" t="e">
        <f t="shared" si="13"/>
        <v>#DIV/0!</v>
      </c>
      <c r="AZ25" s="138"/>
      <c r="BA25" s="138"/>
      <c r="BB25" s="138" t="e">
        <f t="shared" si="14"/>
        <v>#DIV/0!</v>
      </c>
      <c r="BC25" s="138"/>
    </row>
    <row r="26" spans="1:55">
      <c r="A26" s="225" t="str">
        <f>'ENTRY SHEET'!F26</f>
        <v>JH06H-3742</v>
      </c>
      <c r="B26" s="137">
        <f>'01'!C26</f>
        <v>18386</v>
      </c>
      <c r="C26" s="137"/>
      <c r="D26" s="137">
        <v>8.5</v>
      </c>
      <c r="E26" s="137">
        <v>12</v>
      </c>
      <c r="F26" s="136"/>
      <c r="G26" s="136">
        <f t="shared" si="17"/>
        <v>0</v>
      </c>
      <c r="H26" s="136">
        <f>8.5</f>
        <v>8.5</v>
      </c>
      <c r="I26" s="136"/>
      <c r="J26" s="136"/>
      <c r="K26" s="136"/>
      <c r="L26" s="136"/>
      <c r="M26" s="136"/>
      <c r="N26" s="136"/>
      <c r="O26" s="136"/>
      <c r="P26" s="136"/>
      <c r="Q26" s="136">
        <f t="shared" si="5"/>
        <v>8.5</v>
      </c>
      <c r="R26" s="137">
        <f>'01'!S26</f>
        <v>0</v>
      </c>
      <c r="S26" s="137"/>
      <c r="T26" s="137">
        <f t="shared" si="18"/>
        <v>0</v>
      </c>
      <c r="U26" s="137"/>
      <c r="V26" s="137"/>
      <c r="W26" s="137"/>
      <c r="X26" s="137"/>
      <c r="Y26" s="137">
        <f t="shared" si="15"/>
        <v>0</v>
      </c>
      <c r="Z26" s="137"/>
      <c r="AA26" s="137"/>
      <c r="AB26" s="137"/>
      <c r="AC26" s="137"/>
      <c r="AD26" s="137">
        <v>20</v>
      </c>
      <c r="AE26" s="137"/>
      <c r="AF26" s="137"/>
      <c r="AG26" s="137">
        <f t="shared" si="16"/>
        <v>20</v>
      </c>
      <c r="AH26" s="137"/>
      <c r="AI26" s="137"/>
      <c r="AJ26" s="137"/>
      <c r="AK26" s="138"/>
      <c r="AL26" s="141">
        <f t="shared" si="6"/>
        <v>0</v>
      </c>
      <c r="AM26" s="137">
        <f t="shared" si="7"/>
        <v>0</v>
      </c>
      <c r="AN26" s="141">
        <f>'01'!AR26</f>
        <v>65</v>
      </c>
      <c r="AO26" s="141">
        <v>100</v>
      </c>
      <c r="AP26" s="141">
        <f t="shared" si="8"/>
        <v>165</v>
      </c>
      <c r="AQ26" s="141">
        <f t="shared" si="9"/>
        <v>55</v>
      </c>
      <c r="AR26" s="141">
        <v>110</v>
      </c>
      <c r="AS26" s="216">
        <f t="shared" si="2"/>
        <v>6.4705882352941178</v>
      </c>
      <c r="AT26" s="216">
        <f>'01'!AT26</f>
        <v>250</v>
      </c>
      <c r="AU26" s="224">
        <f t="shared" si="10"/>
        <v>140</v>
      </c>
      <c r="AV26" s="138"/>
      <c r="AW26" s="138">
        <f t="shared" si="11"/>
        <v>0</v>
      </c>
      <c r="AX26" s="138">
        <f t="shared" si="12"/>
        <v>55</v>
      </c>
      <c r="AY26" s="138">
        <f t="shared" si="13"/>
        <v>0</v>
      </c>
      <c r="AZ26" s="138"/>
      <c r="BA26" s="138"/>
      <c r="BB26" s="138">
        <f t="shared" si="14"/>
        <v>0</v>
      </c>
      <c r="BC26" s="138"/>
    </row>
    <row r="27" spans="1:55">
      <c r="A27" s="225" t="str">
        <f>'ENTRY SHEET'!F27</f>
        <v>OD09C-4879</v>
      </c>
      <c r="B27" s="137">
        <f>'01'!C27</f>
        <v>12980</v>
      </c>
      <c r="C27" s="137">
        <v>12984</v>
      </c>
      <c r="D27" s="137">
        <f t="shared" si="3"/>
        <v>4</v>
      </c>
      <c r="E27" s="137">
        <v>12</v>
      </c>
      <c r="F27" s="136"/>
      <c r="G27" s="136">
        <f t="shared" si="17"/>
        <v>0</v>
      </c>
      <c r="H27" s="136">
        <f>984-980</f>
        <v>4</v>
      </c>
      <c r="I27" s="136"/>
      <c r="J27" s="136"/>
      <c r="K27" s="136"/>
      <c r="L27" s="136"/>
      <c r="M27" s="136"/>
      <c r="N27" s="136"/>
      <c r="O27" s="136"/>
      <c r="P27" s="136"/>
      <c r="Q27" s="136">
        <f t="shared" si="5"/>
        <v>4</v>
      </c>
      <c r="R27" s="137">
        <f>'01'!S27</f>
        <v>0</v>
      </c>
      <c r="S27" s="137"/>
      <c r="T27" s="137">
        <f t="shared" si="18"/>
        <v>0</v>
      </c>
      <c r="U27" s="137"/>
      <c r="V27" s="137"/>
      <c r="W27" s="137"/>
      <c r="X27" s="137"/>
      <c r="Y27" s="137">
        <f t="shared" si="15"/>
        <v>0</v>
      </c>
      <c r="Z27" s="137"/>
      <c r="AA27" s="137"/>
      <c r="AB27" s="137"/>
      <c r="AC27" s="137"/>
      <c r="AD27" s="137">
        <v>6</v>
      </c>
      <c r="AE27" s="137"/>
      <c r="AF27" s="137"/>
      <c r="AG27" s="137">
        <f t="shared" si="16"/>
        <v>6</v>
      </c>
      <c r="AH27" s="137"/>
      <c r="AI27" s="137"/>
      <c r="AJ27" s="137"/>
      <c r="AK27" s="138"/>
      <c r="AL27" s="141">
        <f t="shared" si="6"/>
        <v>0</v>
      </c>
      <c r="AM27" s="137">
        <f t="shared" si="7"/>
        <v>0</v>
      </c>
      <c r="AN27" s="141">
        <f>'01'!AR27</f>
        <v>85</v>
      </c>
      <c r="AO27" s="141"/>
      <c r="AP27" s="141">
        <f t="shared" si="8"/>
        <v>85</v>
      </c>
      <c r="AQ27" s="141">
        <f t="shared" si="9"/>
        <v>20</v>
      </c>
      <c r="AR27" s="141">
        <v>65</v>
      </c>
      <c r="AS27" s="216">
        <f t="shared" si="2"/>
        <v>5</v>
      </c>
      <c r="AT27" s="216">
        <f>'01'!AT27</f>
        <v>250</v>
      </c>
      <c r="AU27" s="224">
        <f t="shared" si="10"/>
        <v>185</v>
      </c>
      <c r="AV27" s="138"/>
      <c r="AW27" s="138">
        <f t="shared" si="11"/>
        <v>0</v>
      </c>
      <c r="AX27" s="138">
        <f t="shared" si="12"/>
        <v>20</v>
      </c>
      <c r="AY27" s="138">
        <f t="shared" si="13"/>
        <v>0</v>
      </c>
      <c r="AZ27" s="138"/>
      <c r="BA27" s="138"/>
      <c r="BB27" s="138">
        <f t="shared" si="14"/>
        <v>0</v>
      </c>
      <c r="BC27" s="138"/>
    </row>
    <row r="28" spans="1:55">
      <c r="A28" s="225" t="str">
        <f>'ENTRY SHEET'!F28</f>
        <v>OD09C-1371</v>
      </c>
      <c r="B28" s="137">
        <f>'01'!C28</f>
        <v>11495</v>
      </c>
      <c r="C28" s="137">
        <v>11498</v>
      </c>
      <c r="D28" s="137">
        <f t="shared" si="3"/>
        <v>3</v>
      </c>
      <c r="E28" s="137">
        <v>12</v>
      </c>
      <c r="F28" s="136"/>
      <c r="G28" s="136">
        <f t="shared" si="17"/>
        <v>3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5"/>
        <v>3</v>
      </c>
      <c r="R28" s="137">
        <f>'01'!S28</f>
        <v>137564</v>
      </c>
      <c r="S28" s="137">
        <v>137577</v>
      </c>
      <c r="T28" s="137">
        <f t="shared" si="18"/>
        <v>13</v>
      </c>
      <c r="U28" s="137"/>
      <c r="V28" s="137">
        <v>2</v>
      </c>
      <c r="W28" s="137"/>
      <c r="X28" s="137"/>
      <c r="Y28" s="137">
        <f t="shared" si="15"/>
        <v>2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/>
      <c r="AJ28" s="137"/>
      <c r="AK28" s="138"/>
      <c r="AL28" s="141">
        <f t="shared" si="6"/>
        <v>0</v>
      </c>
      <c r="AM28" s="137">
        <f t="shared" si="7"/>
        <v>0</v>
      </c>
      <c r="AN28" s="141">
        <f>'01'!AR28</f>
        <v>140</v>
      </c>
      <c r="AO28" s="141">
        <v>50</v>
      </c>
      <c r="AP28" s="141">
        <f t="shared" si="8"/>
        <v>190</v>
      </c>
      <c r="AQ28" s="141">
        <f t="shared" si="9"/>
        <v>20</v>
      </c>
      <c r="AR28" s="141">
        <v>170</v>
      </c>
      <c r="AS28" s="216">
        <f t="shared" si="2"/>
        <v>6.666666666666667</v>
      </c>
      <c r="AT28" s="216">
        <f>'01'!AT28</f>
        <v>250</v>
      </c>
      <c r="AU28" s="224">
        <f t="shared" si="10"/>
        <v>80</v>
      </c>
      <c r="AV28" s="138"/>
      <c r="AW28" s="138">
        <f t="shared" si="11"/>
        <v>0</v>
      </c>
      <c r="AX28" s="138">
        <f t="shared" si="12"/>
        <v>0</v>
      </c>
      <c r="AY28" s="138">
        <f t="shared" si="13"/>
        <v>0</v>
      </c>
      <c r="AZ28" s="138"/>
      <c r="BA28" s="138"/>
      <c r="BB28" s="138">
        <f t="shared" si="14"/>
        <v>20</v>
      </c>
      <c r="BC28" s="138"/>
    </row>
    <row r="29" spans="1:55">
      <c r="A29" s="225" t="str">
        <f>'ENTRY SHEET'!F29</f>
        <v>OD09C-4878</v>
      </c>
      <c r="B29" s="137">
        <f>'01'!C29</f>
        <v>0</v>
      </c>
      <c r="C29" s="137"/>
      <c r="D29" s="137">
        <f t="shared" si="3"/>
        <v>0</v>
      </c>
      <c r="E29" s="137">
        <v>12</v>
      </c>
      <c r="F29" s="136"/>
      <c r="G29" s="136">
        <f t="shared" si="17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5"/>
        <v>0</v>
      </c>
      <c r="R29" s="137">
        <f>'01'!S29</f>
        <v>0</v>
      </c>
      <c r="S29" s="137"/>
      <c r="T29" s="137">
        <f t="shared" si="18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6"/>
        <v>0</v>
      </c>
      <c r="AM29" s="137">
        <f t="shared" si="7"/>
        <v>0</v>
      </c>
      <c r="AN29" s="141">
        <f>'01'!AR29</f>
        <v>0</v>
      </c>
      <c r="AO29" s="141"/>
      <c r="AP29" s="141">
        <f t="shared" si="8"/>
        <v>0</v>
      </c>
      <c r="AQ29" s="141">
        <f t="shared" si="9"/>
        <v>0</v>
      </c>
      <c r="AR29" s="141"/>
      <c r="AS29" s="216" t="e">
        <f t="shared" si="2"/>
        <v>#DIV/0!</v>
      </c>
      <c r="AT29" s="216">
        <f>'01'!AT29</f>
        <v>250</v>
      </c>
      <c r="AU29" s="224">
        <f t="shared" si="10"/>
        <v>250</v>
      </c>
      <c r="AV29" s="138"/>
      <c r="AW29" s="138" t="e">
        <f t="shared" si="11"/>
        <v>#DIV/0!</v>
      </c>
      <c r="AX29" s="138" t="e">
        <f t="shared" si="12"/>
        <v>#DIV/0!</v>
      </c>
      <c r="AY29" s="138" t="e">
        <f t="shared" si="13"/>
        <v>#DIV/0!</v>
      </c>
      <c r="AZ29" s="138"/>
      <c r="BA29" s="138"/>
      <c r="BB29" s="138" t="e">
        <f t="shared" si="14"/>
        <v>#DIV/0!</v>
      </c>
      <c r="BC29" s="138"/>
    </row>
    <row r="30" spans="1:55">
      <c r="A30" s="225" t="str">
        <f>'ENTRY SHEET'!F30</f>
        <v>OD09C-8163</v>
      </c>
      <c r="B30" s="137">
        <f>'01'!C30</f>
        <v>13379.4</v>
      </c>
      <c r="C30" s="137">
        <v>13382</v>
      </c>
      <c r="D30" s="137">
        <f t="shared" si="3"/>
        <v>2.6000000000003638</v>
      </c>
      <c r="E30" s="137">
        <v>12</v>
      </c>
      <c r="F30" s="136"/>
      <c r="G30" s="136">
        <f t="shared" si="17"/>
        <v>2.6000000000003638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5"/>
        <v>2.6000000000003638</v>
      </c>
      <c r="R30" s="137">
        <f>'01'!S30</f>
        <v>61527</v>
      </c>
      <c r="S30" s="137">
        <v>61539</v>
      </c>
      <c r="T30" s="137">
        <f t="shared" si="18"/>
        <v>12</v>
      </c>
      <c r="U30" s="137"/>
      <c r="V30" s="137">
        <v>3</v>
      </c>
      <c r="W30" s="137"/>
      <c r="X30" s="137"/>
      <c r="Y30" s="137">
        <f t="shared" si="15"/>
        <v>3</v>
      </c>
      <c r="Z30" s="137"/>
      <c r="AA30" s="137"/>
      <c r="AB30" s="137"/>
      <c r="AC30" s="137"/>
      <c r="AD30" s="137"/>
      <c r="AE30" s="137"/>
      <c r="AF30" s="137"/>
      <c r="AG30" s="137">
        <f t="shared" si="16"/>
        <v>0</v>
      </c>
      <c r="AH30" s="137"/>
      <c r="AI30" s="137"/>
      <c r="AJ30" s="137"/>
      <c r="AK30" s="138"/>
      <c r="AL30" s="141">
        <f t="shared" si="6"/>
        <v>0</v>
      </c>
      <c r="AM30" s="137">
        <f t="shared" si="7"/>
        <v>0</v>
      </c>
      <c r="AN30" s="141">
        <f>'01'!AR30</f>
        <v>150</v>
      </c>
      <c r="AO30" s="141"/>
      <c r="AP30" s="141">
        <f t="shared" si="8"/>
        <v>150</v>
      </c>
      <c r="AQ30" s="141">
        <f t="shared" si="9"/>
        <v>0</v>
      </c>
      <c r="AR30" s="141">
        <v>150</v>
      </c>
      <c r="AS30" s="216">
        <f t="shared" si="2"/>
        <v>0</v>
      </c>
      <c r="AT30" s="216">
        <f>'01'!AT30</f>
        <v>250</v>
      </c>
      <c r="AU30" s="224">
        <f t="shared" si="10"/>
        <v>100</v>
      </c>
      <c r="AV30" s="138"/>
      <c r="AW30" s="138">
        <f t="shared" si="11"/>
        <v>0</v>
      </c>
      <c r="AX30" s="138">
        <f t="shared" si="12"/>
        <v>0</v>
      </c>
      <c r="AY30" s="138">
        <f t="shared" si="13"/>
        <v>0</v>
      </c>
      <c r="AZ30" s="138"/>
      <c r="BA30" s="138"/>
      <c r="BB30" s="138">
        <f t="shared" si="14"/>
        <v>0</v>
      </c>
      <c r="BC30" s="138"/>
    </row>
    <row r="31" spans="1:55">
      <c r="A31" s="225" t="str">
        <f>'ENTRY SHEET'!F31</f>
        <v>OD09A-5106</v>
      </c>
      <c r="B31" s="137">
        <f>'01'!C31</f>
        <v>15058</v>
      </c>
      <c r="C31" s="137">
        <v>15061</v>
      </c>
      <c r="D31" s="137">
        <f t="shared" si="3"/>
        <v>3</v>
      </c>
      <c r="E31" s="137">
        <v>12</v>
      </c>
      <c r="F31" s="136"/>
      <c r="G31" s="136">
        <f t="shared" si="17"/>
        <v>3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5"/>
        <v>3</v>
      </c>
      <c r="R31" s="137">
        <f>'01'!S31</f>
        <v>123109</v>
      </c>
      <c r="S31" s="137">
        <v>123132</v>
      </c>
      <c r="T31" s="137">
        <f t="shared" si="18"/>
        <v>23</v>
      </c>
      <c r="U31" s="137"/>
      <c r="V31" s="137">
        <v>3</v>
      </c>
      <c r="W31" s="137"/>
      <c r="X31" s="137">
        <v>1</v>
      </c>
      <c r="Y31" s="137">
        <f t="shared" si="15"/>
        <v>4</v>
      </c>
      <c r="Z31" s="137"/>
      <c r="AA31" s="137"/>
      <c r="AB31" s="137"/>
      <c r="AC31" s="137"/>
      <c r="AD31" s="137"/>
      <c r="AE31" s="137"/>
      <c r="AF31" s="137"/>
      <c r="AG31" s="137">
        <f t="shared" si="16"/>
        <v>0</v>
      </c>
      <c r="AH31" s="137"/>
      <c r="AI31" s="137"/>
      <c r="AJ31" s="137"/>
      <c r="AK31" s="138"/>
      <c r="AL31" s="141">
        <f t="shared" si="6"/>
        <v>0</v>
      </c>
      <c r="AM31" s="137">
        <f t="shared" si="7"/>
        <v>0</v>
      </c>
      <c r="AN31" s="141">
        <f>'01'!AR31</f>
        <v>150</v>
      </c>
      <c r="AO31" s="141"/>
      <c r="AP31" s="141">
        <f t="shared" si="8"/>
        <v>150</v>
      </c>
      <c r="AQ31" s="141">
        <f t="shared" si="9"/>
        <v>30</v>
      </c>
      <c r="AR31" s="141">
        <v>120</v>
      </c>
      <c r="AS31" s="216">
        <f t="shared" si="2"/>
        <v>10</v>
      </c>
      <c r="AT31" s="216">
        <f>'01'!AT31</f>
        <v>250</v>
      </c>
      <c r="AU31" s="224">
        <f t="shared" si="10"/>
        <v>130</v>
      </c>
      <c r="AV31" s="138"/>
      <c r="AW31" s="138">
        <f t="shared" si="11"/>
        <v>0</v>
      </c>
      <c r="AX31" s="138">
        <f t="shared" si="12"/>
        <v>0</v>
      </c>
      <c r="AY31" s="138">
        <f t="shared" si="13"/>
        <v>0</v>
      </c>
      <c r="AZ31" s="138"/>
      <c r="BA31" s="138"/>
      <c r="BB31" s="138">
        <f t="shared" si="14"/>
        <v>30</v>
      </c>
      <c r="BC31" s="138"/>
    </row>
    <row r="32" spans="1:55" ht="18.75" customHeight="1">
      <c r="A32" s="225" t="str">
        <f>'ENTRY SHEET'!F32</f>
        <v>OD09C-8164</v>
      </c>
      <c r="B32" s="137">
        <f>'01'!C32</f>
        <v>10405.700000000001</v>
      </c>
      <c r="C32" s="137">
        <v>10406.700000000001</v>
      </c>
      <c r="D32" s="137">
        <f t="shared" si="3"/>
        <v>1</v>
      </c>
      <c r="E32" s="137">
        <v>12</v>
      </c>
      <c r="F32" s="136"/>
      <c r="G32" s="136">
        <f t="shared" si="17"/>
        <v>1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5"/>
        <v>1</v>
      </c>
      <c r="R32" s="137">
        <f>'01'!S32</f>
        <v>69760</v>
      </c>
      <c r="S32" s="137">
        <v>69764</v>
      </c>
      <c r="T32" s="137">
        <f t="shared" si="18"/>
        <v>4</v>
      </c>
      <c r="U32" s="137"/>
      <c r="V32" s="137">
        <v>1</v>
      </c>
      <c r="W32" s="137"/>
      <c r="X32" s="137"/>
      <c r="Y32" s="137">
        <f t="shared" si="15"/>
        <v>1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6"/>
        <v>0</v>
      </c>
      <c r="AM32" s="137">
        <f t="shared" si="7"/>
        <v>0</v>
      </c>
      <c r="AN32" s="141">
        <f>'01'!AR32</f>
        <v>175</v>
      </c>
      <c r="AO32" s="141"/>
      <c r="AP32" s="141">
        <f t="shared" si="8"/>
        <v>175</v>
      </c>
      <c r="AQ32" s="141">
        <f t="shared" si="9"/>
        <v>5</v>
      </c>
      <c r="AR32" s="141">
        <v>170</v>
      </c>
      <c r="AS32" s="216">
        <f t="shared" si="2"/>
        <v>5</v>
      </c>
      <c r="AT32" s="216">
        <f>'01'!AT32</f>
        <v>250</v>
      </c>
      <c r="AU32" s="224">
        <f t="shared" si="10"/>
        <v>80</v>
      </c>
      <c r="AV32" s="138"/>
      <c r="AW32" s="138">
        <f t="shared" si="11"/>
        <v>0</v>
      </c>
      <c r="AX32" s="138">
        <f t="shared" si="12"/>
        <v>0</v>
      </c>
      <c r="AY32" s="138">
        <f t="shared" si="13"/>
        <v>0</v>
      </c>
      <c r="AZ32" s="138"/>
      <c r="BA32" s="138"/>
      <c r="BB32" s="138">
        <f t="shared" si="14"/>
        <v>5</v>
      </c>
      <c r="BC32" s="138"/>
    </row>
    <row r="33" spans="1:55">
      <c r="A33" s="225" t="str">
        <f>'ENTRY SHEET'!F33</f>
        <v>OD09C-1373</v>
      </c>
      <c r="B33" s="137">
        <f>'01'!C33</f>
        <v>0</v>
      </c>
      <c r="C33" s="137"/>
      <c r="D33" s="137">
        <f t="shared" si="3"/>
        <v>0</v>
      </c>
      <c r="E33" s="137">
        <v>12</v>
      </c>
      <c r="F33" s="136"/>
      <c r="G33" s="136">
        <f t="shared" si="17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5"/>
        <v>0</v>
      </c>
      <c r="R33" s="137">
        <f>'01'!S33</f>
        <v>0</v>
      </c>
      <c r="S33" s="137"/>
      <c r="T33" s="137">
        <f t="shared" si="18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6"/>
        <v>0</v>
      </c>
      <c r="AM33" s="137">
        <f t="shared" si="7"/>
        <v>0</v>
      </c>
      <c r="AN33" s="141">
        <f>'01'!AR33</f>
        <v>0</v>
      </c>
      <c r="AO33" s="141"/>
      <c r="AP33" s="141">
        <f t="shared" si="8"/>
        <v>0</v>
      </c>
      <c r="AQ33" s="141">
        <f t="shared" si="9"/>
        <v>0</v>
      </c>
      <c r="AR33" s="141"/>
      <c r="AS33" s="216" t="e">
        <f t="shared" si="2"/>
        <v>#DIV/0!</v>
      </c>
      <c r="AT33" s="216">
        <f>'01'!AT33</f>
        <v>250</v>
      </c>
      <c r="AU33" s="224">
        <f t="shared" si="10"/>
        <v>250</v>
      </c>
      <c r="AV33" s="138"/>
      <c r="AW33" s="138" t="e">
        <f t="shared" si="11"/>
        <v>#DIV/0!</v>
      </c>
      <c r="AX33" s="138" t="e">
        <f t="shared" si="12"/>
        <v>#DIV/0!</v>
      </c>
      <c r="AY33" s="138" t="e">
        <f t="shared" si="13"/>
        <v>#DIV/0!</v>
      </c>
      <c r="AZ33" s="138"/>
      <c r="BA33" s="138"/>
      <c r="BB33" s="138" t="e">
        <f t="shared" si="14"/>
        <v>#DIV/0!</v>
      </c>
      <c r="BC33" s="138"/>
    </row>
    <row r="34" spans="1:55" s="599" customFormat="1">
      <c r="A34" s="592" t="str">
        <f>'ENTRY SHEET'!F34</f>
        <v>OD09A-5666</v>
      </c>
      <c r="B34" s="301">
        <f>'01'!C34</f>
        <v>21859</v>
      </c>
      <c r="C34" s="301">
        <v>21864</v>
      </c>
      <c r="D34" s="301">
        <f t="shared" si="3"/>
        <v>5</v>
      </c>
      <c r="E34" s="301">
        <v>12</v>
      </c>
      <c r="F34" s="362"/>
      <c r="G34" s="362">
        <f t="shared" si="17"/>
        <v>1</v>
      </c>
      <c r="H34" s="362">
        <v>3</v>
      </c>
      <c r="I34" s="362">
        <v>1</v>
      </c>
      <c r="J34" s="362"/>
      <c r="K34" s="362"/>
      <c r="L34" s="362"/>
      <c r="M34" s="362"/>
      <c r="N34" s="362"/>
      <c r="O34" s="362"/>
      <c r="P34" s="362"/>
      <c r="Q34" s="362">
        <f t="shared" si="5"/>
        <v>5</v>
      </c>
      <c r="R34" s="301">
        <f>'01'!S34</f>
        <v>102092</v>
      </c>
      <c r="S34" s="301">
        <v>102115</v>
      </c>
      <c r="T34" s="301">
        <f t="shared" si="18"/>
        <v>23</v>
      </c>
      <c r="U34" s="301"/>
      <c r="V34" s="301">
        <v>3</v>
      </c>
      <c r="W34" s="301"/>
      <c r="X34" s="664"/>
      <c r="Y34" s="301">
        <f t="shared" si="15"/>
        <v>3</v>
      </c>
      <c r="Z34" s="301"/>
      <c r="AA34" s="301"/>
      <c r="AB34" s="301">
        <v>1</v>
      </c>
      <c r="AC34" s="301">
        <v>3</v>
      </c>
      <c r="AD34" s="301"/>
      <c r="AE34" s="301"/>
      <c r="AF34" s="301"/>
      <c r="AG34" s="301">
        <f t="shared" si="16"/>
        <v>4</v>
      </c>
      <c r="AH34" s="301">
        <v>2</v>
      </c>
      <c r="AI34" s="301"/>
      <c r="AJ34" s="301">
        <v>60.74</v>
      </c>
      <c r="AK34" s="664"/>
      <c r="AL34" s="663">
        <f t="shared" si="6"/>
        <v>2</v>
      </c>
      <c r="AM34" s="301">
        <f t="shared" si="7"/>
        <v>60.74</v>
      </c>
      <c r="AN34" s="663">
        <f>'01'!AR34</f>
        <v>150</v>
      </c>
      <c r="AO34" s="663"/>
      <c r="AP34" s="663">
        <f t="shared" si="8"/>
        <v>150</v>
      </c>
      <c r="AQ34" s="663">
        <f t="shared" si="9"/>
        <v>30</v>
      </c>
      <c r="AR34" s="663">
        <v>120</v>
      </c>
      <c r="AS34" s="665">
        <f t="shared" si="2"/>
        <v>6</v>
      </c>
      <c r="AT34" s="665">
        <f>'01'!AT34</f>
        <v>250</v>
      </c>
      <c r="AU34" s="666">
        <f t="shared" si="10"/>
        <v>130</v>
      </c>
      <c r="AV34" s="664"/>
      <c r="AW34" s="138">
        <f t="shared" si="11"/>
        <v>6</v>
      </c>
      <c r="AX34" s="138">
        <f t="shared" si="12"/>
        <v>18</v>
      </c>
      <c r="AY34" s="138">
        <f t="shared" si="13"/>
        <v>0</v>
      </c>
      <c r="AZ34" s="138"/>
      <c r="BA34" s="138"/>
      <c r="BB34" s="138">
        <f t="shared" si="14"/>
        <v>6</v>
      </c>
      <c r="BC34" s="664"/>
    </row>
    <row r="35" spans="1:55">
      <c r="A35" s="225" t="str">
        <f>'ENTRY SHEET'!F35</f>
        <v>OD09A-6059</v>
      </c>
      <c r="B35" s="137">
        <f>'01'!C35</f>
        <v>14039</v>
      </c>
      <c r="C35" s="137">
        <v>14046</v>
      </c>
      <c r="D35" s="137">
        <f t="shared" si="3"/>
        <v>7</v>
      </c>
      <c r="E35" s="137">
        <v>12</v>
      </c>
      <c r="F35" s="136"/>
      <c r="G35" s="136">
        <f t="shared" si="17"/>
        <v>3</v>
      </c>
      <c r="H35" s="136">
        <f>46-42</f>
        <v>4</v>
      </c>
      <c r="I35" s="136"/>
      <c r="J35" s="136"/>
      <c r="K35" s="136"/>
      <c r="L35" s="136"/>
      <c r="M35" s="136"/>
      <c r="N35" s="136"/>
      <c r="O35" s="136"/>
      <c r="P35" s="136"/>
      <c r="Q35" s="136">
        <f t="shared" si="5"/>
        <v>7</v>
      </c>
      <c r="R35" s="137">
        <f>'01'!S35</f>
        <v>91618</v>
      </c>
      <c r="S35" s="137">
        <v>91660</v>
      </c>
      <c r="T35" s="137">
        <f t="shared" si="18"/>
        <v>42</v>
      </c>
      <c r="U35" s="137"/>
      <c r="V35" s="137">
        <v>6</v>
      </c>
      <c r="W35" s="137"/>
      <c r="X35" s="138"/>
      <c r="Y35" s="137">
        <f t="shared" si="15"/>
        <v>6</v>
      </c>
      <c r="Z35" s="137"/>
      <c r="AA35" s="137"/>
      <c r="AB35" s="137"/>
      <c r="AC35" s="137"/>
      <c r="AD35" s="137">
        <v>11</v>
      </c>
      <c r="AE35" s="137"/>
      <c r="AF35" s="137"/>
      <c r="AG35" s="137">
        <f t="shared" si="16"/>
        <v>11</v>
      </c>
      <c r="AH35" s="137"/>
      <c r="AI35" s="137"/>
      <c r="AJ35" s="137"/>
      <c r="AK35" s="138"/>
      <c r="AL35" s="141">
        <f t="shared" si="6"/>
        <v>0</v>
      </c>
      <c r="AM35" s="137">
        <f t="shared" si="7"/>
        <v>0</v>
      </c>
      <c r="AN35" s="141">
        <f>'01'!AR35</f>
        <v>180</v>
      </c>
      <c r="AO35" s="141"/>
      <c r="AP35" s="141">
        <f t="shared" si="8"/>
        <v>180</v>
      </c>
      <c r="AQ35" s="141">
        <f t="shared" si="9"/>
        <v>50</v>
      </c>
      <c r="AR35" s="141">
        <v>130</v>
      </c>
      <c r="AS35" s="216">
        <f t="shared" si="2"/>
        <v>7.1428571428571432</v>
      </c>
      <c r="AT35" s="216">
        <f>'01'!AT35</f>
        <v>250</v>
      </c>
      <c r="AU35" s="224">
        <f t="shared" si="10"/>
        <v>120</v>
      </c>
      <c r="AV35" s="138"/>
      <c r="AW35" s="138">
        <f t="shared" si="11"/>
        <v>0</v>
      </c>
      <c r="AX35" s="138">
        <f t="shared" si="12"/>
        <v>29</v>
      </c>
      <c r="AY35" s="138">
        <f t="shared" si="13"/>
        <v>0</v>
      </c>
      <c r="AZ35" s="138"/>
      <c r="BA35" s="138"/>
      <c r="BB35" s="138">
        <f t="shared" si="14"/>
        <v>21</v>
      </c>
      <c r="BC35" s="138"/>
    </row>
    <row r="36" spans="1:55">
      <c r="A36" s="225" t="str">
        <f>'ENTRY SHEET'!F36</f>
        <v>JH06H-9654</v>
      </c>
      <c r="B36" s="137">
        <f>'01'!C36</f>
        <v>0</v>
      </c>
      <c r="C36" s="137"/>
      <c r="D36" s="137">
        <v>8.5</v>
      </c>
      <c r="E36" s="137">
        <v>12</v>
      </c>
      <c r="F36" s="136"/>
      <c r="G36" s="136">
        <f t="shared" si="17"/>
        <v>8.5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5"/>
        <v>8.5</v>
      </c>
      <c r="R36" s="137">
        <f>'01'!S36</f>
        <v>100702</v>
      </c>
      <c r="S36" s="137">
        <v>100743</v>
      </c>
      <c r="T36" s="137">
        <f t="shared" si="18"/>
        <v>41</v>
      </c>
      <c r="U36" s="137"/>
      <c r="V36" s="137">
        <v>11</v>
      </c>
      <c r="W36" s="137"/>
      <c r="X36" s="138"/>
      <c r="Y36" s="137">
        <f t="shared" si="15"/>
        <v>11</v>
      </c>
      <c r="Z36" s="137"/>
      <c r="AA36" s="137"/>
      <c r="AB36" s="137"/>
      <c r="AC36" s="137"/>
      <c r="AD36" s="137"/>
      <c r="AE36" s="137"/>
      <c r="AF36" s="137"/>
      <c r="AG36" s="137">
        <f t="shared" si="16"/>
        <v>0</v>
      </c>
      <c r="AH36" s="137"/>
      <c r="AI36" s="137"/>
      <c r="AJ36" s="137"/>
      <c r="AK36" s="138"/>
      <c r="AL36" s="141">
        <f t="shared" si="6"/>
        <v>0</v>
      </c>
      <c r="AM36" s="137">
        <f t="shared" si="7"/>
        <v>0</v>
      </c>
      <c r="AN36" s="141">
        <f>'01'!AR36</f>
        <v>130</v>
      </c>
      <c r="AO36" s="141">
        <v>50</v>
      </c>
      <c r="AP36" s="141">
        <f t="shared" si="8"/>
        <v>180</v>
      </c>
      <c r="AQ36" s="141">
        <f t="shared" si="9"/>
        <v>50</v>
      </c>
      <c r="AR36" s="141">
        <v>130</v>
      </c>
      <c r="AS36" s="216">
        <f t="shared" si="2"/>
        <v>5.882352941176471</v>
      </c>
      <c r="AT36" s="216">
        <f>'01'!AT36</f>
        <v>250</v>
      </c>
      <c r="AU36" s="224">
        <f t="shared" si="10"/>
        <v>120</v>
      </c>
      <c r="AV36" s="138"/>
      <c r="AW36" s="138">
        <f t="shared" si="11"/>
        <v>0</v>
      </c>
      <c r="AX36" s="138">
        <f t="shared" si="12"/>
        <v>0</v>
      </c>
      <c r="AY36" s="138">
        <f t="shared" si="13"/>
        <v>0</v>
      </c>
      <c r="AZ36" s="138"/>
      <c r="BA36" s="138"/>
      <c r="BB36" s="138">
        <f t="shared" si="14"/>
        <v>50</v>
      </c>
      <c r="BC36" s="138"/>
    </row>
    <row r="37" spans="1:55">
      <c r="A37" s="225" t="str">
        <f>'ENTRY SHEET'!F37</f>
        <v>OD09A-5105</v>
      </c>
      <c r="B37" s="137">
        <f>'01'!C37</f>
        <v>12604</v>
      </c>
      <c r="C37" s="137">
        <v>12612</v>
      </c>
      <c r="D37" s="137">
        <f t="shared" si="3"/>
        <v>8</v>
      </c>
      <c r="E37" s="137">
        <v>12</v>
      </c>
      <c r="F37" s="136"/>
      <c r="G37" s="136">
        <f t="shared" si="17"/>
        <v>2</v>
      </c>
      <c r="H37" s="136">
        <f>610-604</f>
        <v>6</v>
      </c>
      <c r="I37" s="136"/>
      <c r="J37" s="136"/>
      <c r="K37" s="136"/>
      <c r="L37" s="136"/>
      <c r="M37" s="136"/>
      <c r="N37" s="136"/>
      <c r="O37" s="136"/>
      <c r="P37" s="136"/>
      <c r="Q37" s="136">
        <f t="shared" si="5"/>
        <v>8</v>
      </c>
      <c r="R37" s="137">
        <f>'01'!S37</f>
        <v>91262</v>
      </c>
      <c r="S37" s="137">
        <v>91305</v>
      </c>
      <c r="T37" s="137">
        <f t="shared" si="18"/>
        <v>43</v>
      </c>
      <c r="U37" s="137"/>
      <c r="V37" s="137">
        <v>4</v>
      </c>
      <c r="W37" s="137"/>
      <c r="X37" s="138"/>
      <c r="Y37" s="137">
        <f t="shared" si="15"/>
        <v>4</v>
      </c>
      <c r="Z37" s="137"/>
      <c r="AA37" s="137"/>
      <c r="AB37" s="137"/>
      <c r="AC37" s="137"/>
      <c r="AD37" s="137">
        <v>16</v>
      </c>
      <c r="AE37" s="137"/>
      <c r="AF37" s="137"/>
      <c r="AG37" s="137">
        <f t="shared" si="16"/>
        <v>16</v>
      </c>
      <c r="AH37" s="137"/>
      <c r="AI37" s="137"/>
      <c r="AJ37" s="137"/>
      <c r="AK37" s="138"/>
      <c r="AL37" s="141">
        <f t="shared" si="6"/>
        <v>0</v>
      </c>
      <c r="AM37" s="137">
        <f t="shared" si="7"/>
        <v>0</v>
      </c>
      <c r="AN37" s="141">
        <f>'01'!AR37</f>
        <v>175</v>
      </c>
      <c r="AO37" s="141">
        <v>50</v>
      </c>
      <c r="AP37" s="141">
        <f t="shared" si="8"/>
        <v>225</v>
      </c>
      <c r="AQ37" s="141">
        <f t="shared" si="9"/>
        <v>50</v>
      </c>
      <c r="AR37" s="141">
        <v>175</v>
      </c>
      <c r="AS37" s="216">
        <f t="shared" ref="AS37:AS59" si="19">AQ37/D37</f>
        <v>6.25</v>
      </c>
      <c r="AT37" s="216">
        <f>'01'!AT37</f>
        <v>250</v>
      </c>
      <c r="AU37" s="224">
        <f t="shared" si="10"/>
        <v>75</v>
      </c>
      <c r="AV37" s="138"/>
      <c r="AW37" s="138">
        <f t="shared" si="11"/>
        <v>0</v>
      </c>
      <c r="AX37" s="138">
        <f t="shared" si="12"/>
        <v>38</v>
      </c>
      <c r="AY37" s="138">
        <f t="shared" si="13"/>
        <v>0</v>
      </c>
      <c r="AZ37" s="138"/>
      <c r="BA37" s="138"/>
      <c r="BB37" s="138">
        <f t="shared" si="14"/>
        <v>12</v>
      </c>
      <c r="BC37" s="138"/>
    </row>
    <row r="38" spans="1:55">
      <c r="A38" s="225" t="str">
        <f>'ENTRY SHEET'!F38</f>
        <v>JH06G-4703</v>
      </c>
      <c r="B38" s="137">
        <f>'01'!C38</f>
        <v>8155</v>
      </c>
      <c r="C38" s="137">
        <v>8160</v>
      </c>
      <c r="D38" s="137">
        <f t="shared" si="3"/>
        <v>5</v>
      </c>
      <c r="E38" s="137">
        <v>12</v>
      </c>
      <c r="F38" s="136"/>
      <c r="G38" s="136">
        <f t="shared" si="17"/>
        <v>2</v>
      </c>
      <c r="H38" s="136">
        <f>58-55</f>
        <v>3</v>
      </c>
      <c r="I38" s="136"/>
      <c r="J38" s="136"/>
      <c r="K38" s="136"/>
      <c r="L38" s="136"/>
      <c r="M38" s="136"/>
      <c r="N38" s="136"/>
      <c r="O38" s="136"/>
      <c r="P38" s="136"/>
      <c r="Q38" s="136">
        <f t="shared" si="5"/>
        <v>5</v>
      </c>
      <c r="R38" s="137">
        <f>'01'!S38</f>
        <v>95418</v>
      </c>
      <c r="S38" s="137">
        <v>95452</v>
      </c>
      <c r="T38" s="137">
        <f t="shared" si="18"/>
        <v>34</v>
      </c>
      <c r="U38" s="137"/>
      <c r="V38" s="137">
        <v>5</v>
      </c>
      <c r="W38" s="137"/>
      <c r="X38" s="141"/>
      <c r="Y38" s="137">
        <f t="shared" si="15"/>
        <v>5</v>
      </c>
      <c r="Z38" s="137"/>
      <c r="AA38" s="137"/>
      <c r="AB38" s="137"/>
      <c r="AC38" s="137"/>
      <c r="AD38" s="137">
        <v>8</v>
      </c>
      <c r="AE38" s="137"/>
      <c r="AF38" s="137"/>
      <c r="AG38" s="137">
        <f t="shared" si="16"/>
        <v>8</v>
      </c>
      <c r="AH38" s="137"/>
      <c r="AI38" s="137"/>
      <c r="AJ38" s="137"/>
      <c r="AK38" s="138"/>
      <c r="AL38" s="141">
        <f t="shared" si="6"/>
        <v>0</v>
      </c>
      <c r="AM38" s="137">
        <f t="shared" si="7"/>
        <v>0</v>
      </c>
      <c r="AN38" s="141">
        <f>'01'!AR38</f>
        <v>160</v>
      </c>
      <c r="AO38" s="141">
        <v>50</v>
      </c>
      <c r="AP38" s="141">
        <f t="shared" si="8"/>
        <v>210</v>
      </c>
      <c r="AQ38" s="141">
        <f t="shared" si="9"/>
        <v>30</v>
      </c>
      <c r="AR38" s="141">
        <v>180</v>
      </c>
      <c r="AS38" s="216">
        <f t="shared" si="19"/>
        <v>6</v>
      </c>
      <c r="AT38" s="216">
        <f>'01'!AT38</f>
        <v>250</v>
      </c>
      <c r="AU38" s="224">
        <f t="shared" si="10"/>
        <v>70</v>
      </c>
      <c r="AV38" s="138"/>
      <c r="AW38" s="138">
        <f t="shared" si="11"/>
        <v>0</v>
      </c>
      <c r="AX38" s="138">
        <f t="shared" si="12"/>
        <v>18</v>
      </c>
      <c r="AY38" s="138">
        <f t="shared" si="13"/>
        <v>0</v>
      </c>
      <c r="AZ38" s="138"/>
      <c r="BA38" s="138"/>
      <c r="BB38" s="138">
        <f t="shared" si="14"/>
        <v>12</v>
      </c>
      <c r="BC38" s="138"/>
    </row>
    <row r="39" spans="1:55">
      <c r="A39" s="225" t="str">
        <f>'ENTRY SHEET'!F39</f>
        <v>JH06H-5348</v>
      </c>
      <c r="B39" s="137">
        <f>'01'!C39</f>
        <v>402</v>
      </c>
      <c r="C39" s="137">
        <v>407.8</v>
      </c>
      <c r="D39" s="137">
        <f t="shared" si="3"/>
        <v>5.8000000000000114</v>
      </c>
      <c r="E39" s="137">
        <v>12</v>
      </c>
      <c r="F39" s="136"/>
      <c r="G39" s="136">
        <f t="shared" si="17"/>
        <v>5.8000000000000114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5"/>
        <v>5.8000000000000114</v>
      </c>
      <c r="R39" s="137">
        <f>'01'!S39</f>
        <v>122057</v>
      </c>
      <c r="S39" s="137">
        <v>122093</v>
      </c>
      <c r="T39" s="137">
        <f t="shared" si="18"/>
        <v>36</v>
      </c>
      <c r="U39" s="137"/>
      <c r="V39" s="137">
        <v>8</v>
      </c>
      <c r="W39" s="137"/>
      <c r="X39" s="141"/>
      <c r="Y39" s="137">
        <f t="shared" si="15"/>
        <v>8</v>
      </c>
      <c r="Z39" s="137"/>
      <c r="AA39" s="137"/>
      <c r="AB39" s="137"/>
      <c r="AC39" s="137"/>
      <c r="AD39" s="137"/>
      <c r="AE39" s="137"/>
      <c r="AF39" s="137"/>
      <c r="AG39" s="137">
        <f t="shared" si="16"/>
        <v>0</v>
      </c>
      <c r="AH39" s="137"/>
      <c r="AI39" s="137"/>
      <c r="AJ39" s="137"/>
      <c r="AK39" s="138"/>
      <c r="AL39" s="141">
        <f t="shared" si="6"/>
        <v>0</v>
      </c>
      <c r="AM39" s="137">
        <f t="shared" si="7"/>
        <v>0</v>
      </c>
      <c r="AN39" s="141">
        <f>'01'!AR39</f>
        <v>140</v>
      </c>
      <c r="AO39" s="141">
        <v>50</v>
      </c>
      <c r="AP39" s="141">
        <f t="shared" si="8"/>
        <v>190</v>
      </c>
      <c r="AQ39" s="141">
        <f t="shared" si="9"/>
        <v>50</v>
      </c>
      <c r="AR39" s="141">
        <v>140</v>
      </c>
      <c r="AS39" s="216">
        <f t="shared" si="19"/>
        <v>8.6206896551723968</v>
      </c>
      <c r="AT39" s="216">
        <f>'01'!AT39</f>
        <v>0</v>
      </c>
      <c r="AU39" s="224">
        <f t="shared" si="10"/>
        <v>-140</v>
      </c>
      <c r="AV39" s="138"/>
      <c r="AW39" s="138">
        <f t="shared" si="11"/>
        <v>0</v>
      </c>
      <c r="AX39" s="138">
        <f t="shared" si="12"/>
        <v>0</v>
      </c>
      <c r="AY39" s="138">
        <f t="shared" si="13"/>
        <v>0</v>
      </c>
      <c r="AZ39" s="138"/>
      <c r="BA39" s="138"/>
      <c r="BB39" s="138">
        <f t="shared" si="14"/>
        <v>50</v>
      </c>
      <c r="BC39" s="138"/>
    </row>
    <row r="40" spans="1:55">
      <c r="A40" s="225" t="str">
        <f>'ENTRY SHEET'!F40</f>
        <v>OD09K-5036</v>
      </c>
      <c r="B40" s="137">
        <f>'01'!C40</f>
        <v>13265</v>
      </c>
      <c r="C40" s="137">
        <v>13265</v>
      </c>
      <c r="D40" s="137">
        <f t="shared" si="3"/>
        <v>0</v>
      </c>
      <c r="E40" s="137">
        <v>12</v>
      </c>
      <c r="F40" s="136"/>
      <c r="G40" s="136">
        <f t="shared" si="17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5"/>
        <v>0</v>
      </c>
      <c r="R40" s="137">
        <f>'01'!S40</f>
        <v>92832</v>
      </c>
      <c r="S40" s="137">
        <v>92832</v>
      </c>
      <c r="T40" s="137">
        <f t="shared" si="18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6"/>
        <v>0</v>
      </c>
      <c r="AM40" s="137">
        <f t="shared" si="7"/>
        <v>0</v>
      </c>
      <c r="AN40" s="141">
        <f>'01'!AR40</f>
        <v>145</v>
      </c>
      <c r="AO40" s="141"/>
      <c r="AP40" s="141">
        <f t="shared" si="8"/>
        <v>145</v>
      </c>
      <c r="AQ40" s="141">
        <f t="shared" si="9"/>
        <v>0</v>
      </c>
      <c r="AR40" s="141">
        <v>145</v>
      </c>
      <c r="AS40" s="216" t="e">
        <f t="shared" si="19"/>
        <v>#DIV/0!</v>
      </c>
      <c r="AT40" s="216">
        <f>'01'!AT40</f>
        <v>0</v>
      </c>
      <c r="AU40" s="224">
        <f t="shared" si="10"/>
        <v>-145</v>
      </c>
      <c r="AV40" s="138"/>
      <c r="AW40" s="138" t="e">
        <f t="shared" si="11"/>
        <v>#DIV/0!</v>
      </c>
      <c r="AX40" s="138" t="e">
        <f t="shared" si="12"/>
        <v>#DIV/0!</v>
      </c>
      <c r="AY40" s="138" t="e">
        <f t="shared" si="13"/>
        <v>#DIV/0!</v>
      </c>
      <c r="AZ40" s="138"/>
      <c r="BA40" s="138"/>
      <c r="BB40" s="138" t="e">
        <f t="shared" si="14"/>
        <v>#DIV/0!</v>
      </c>
      <c r="BC40" s="138"/>
    </row>
    <row r="41" spans="1:55">
      <c r="A41" s="225" t="str">
        <f>'ENTRY SHEET'!F41</f>
        <v>OD09K-1394</v>
      </c>
      <c r="B41" s="137">
        <f>'01'!C41</f>
        <v>10112</v>
      </c>
      <c r="C41" s="137">
        <v>10119</v>
      </c>
      <c r="D41" s="137">
        <f t="shared" si="3"/>
        <v>7</v>
      </c>
      <c r="E41" s="137">
        <v>12</v>
      </c>
      <c r="F41" s="136"/>
      <c r="G41" s="136">
        <f t="shared" si="17"/>
        <v>2</v>
      </c>
      <c r="H41" s="136">
        <f>119-114</f>
        <v>5</v>
      </c>
      <c r="I41" s="136"/>
      <c r="J41" s="136"/>
      <c r="K41" s="136"/>
      <c r="L41" s="136"/>
      <c r="M41" s="136"/>
      <c r="N41" s="136"/>
      <c r="O41" s="136"/>
      <c r="P41" s="136"/>
      <c r="Q41" s="136">
        <f t="shared" si="5"/>
        <v>7</v>
      </c>
      <c r="R41" s="137">
        <f>'01'!S41</f>
        <v>50128.800000000003</v>
      </c>
      <c r="S41" s="137">
        <v>50169.2</v>
      </c>
      <c r="T41" s="137">
        <f t="shared" si="18"/>
        <v>40.399999999994179</v>
      </c>
      <c r="U41" s="137"/>
      <c r="V41" s="137">
        <v>5</v>
      </c>
      <c r="W41" s="137"/>
      <c r="X41" s="141"/>
      <c r="Y41" s="137">
        <f t="shared" si="15"/>
        <v>5</v>
      </c>
      <c r="Z41" s="137"/>
      <c r="AA41" s="137"/>
      <c r="AB41" s="137"/>
      <c r="AC41" s="137"/>
      <c r="AD41" s="137">
        <v>11</v>
      </c>
      <c r="AE41" s="137"/>
      <c r="AF41" s="137"/>
      <c r="AG41" s="137">
        <f t="shared" si="16"/>
        <v>11</v>
      </c>
      <c r="AH41" s="137"/>
      <c r="AI41" s="137"/>
      <c r="AJ41" s="137"/>
      <c r="AK41" s="138"/>
      <c r="AL41" s="141">
        <f t="shared" si="6"/>
        <v>0</v>
      </c>
      <c r="AM41" s="137">
        <f t="shared" si="7"/>
        <v>0</v>
      </c>
      <c r="AN41" s="141">
        <f>'01'!AR41</f>
        <v>145</v>
      </c>
      <c r="AO41" s="141">
        <v>50</v>
      </c>
      <c r="AP41" s="141">
        <f t="shared" si="8"/>
        <v>195</v>
      </c>
      <c r="AQ41" s="141">
        <f t="shared" si="9"/>
        <v>45</v>
      </c>
      <c r="AR41" s="141">
        <v>150</v>
      </c>
      <c r="AS41" s="216">
        <f t="shared" si="19"/>
        <v>6.4285714285714288</v>
      </c>
      <c r="AT41" s="216">
        <f>'01'!AT41</f>
        <v>0</v>
      </c>
      <c r="AU41" s="224">
        <f t="shared" si="10"/>
        <v>-150</v>
      </c>
      <c r="AV41" s="138"/>
      <c r="AW41" s="138">
        <f t="shared" si="11"/>
        <v>0</v>
      </c>
      <c r="AX41" s="138">
        <f t="shared" si="12"/>
        <v>33</v>
      </c>
      <c r="AY41" s="138">
        <f t="shared" si="13"/>
        <v>0</v>
      </c>
      <c r="AZ41" s="138"/>
      <c r="BA41" s="138"/>
      <c r="BB41" s="138">
        <f t="shared" si="14"/>
        <v>12</v>
      </c>
      <c r="BC41" s="138"/>
    </row>
    <row r="42" spans="1:55">
      <c r="A42" s="225" t="str">
        <f>'ENTRY SHEET'!F42</f>
        <v>JH06T-7706</v>
      </c>
      <c r="B42" s="137">
        <f>'01'!C42</f>
        <v>16039.7</v>
      </c>
      <c r="C42" s="137">
        <v>16047.1</v>
      </c>
      <c r="D42" s="137">
        <f t="shared" si="3"/>
        <v>7.3999999999996362</v>
      </c>
      <c r="E42" s="137">
        <v>12</v>
      </c>
      <c r="F42" s="136"/>
      <c r="G42" s="136">
        <f t="shared" si="17"/>
        <v>1.9999999999996376</v>
      </c>
      <c r="H42" s="136">
        <f>45.1-39.7</f>
        <v>5.3999999999999986</v>
      </c>
      <c r="I42" s="136"/>
      <c r="J42" s="136"/>
      <c r="K42" s="136"/>
      <c r="L42" s="136"/>
      <c r="M42" s="136"/>
      <c r="N42" s="136"/>
      <c r="O42" s="136"/>
      <c r="P42" s="136"/>
      <c r="Q42" s="136">
        <f t="shared" si="5"/>
        <v>7.3999999999996362</v>
      </c>
      <c r="R42" s="137">
        <f>'01'!S42</f>
        <v>105161</v>
      </c>
      <c r="S42" s="137">
        <v>105200</v>
      </c>
      <c r="T42" s="137">
        <f t="shared" si="18"/>
        <v>39</v>
      </c>
      <c r="U42" s="137"/>
      <c r="V42" s="137">
        <v>4</v>
      </c>
      <c r="W42" s="137"/>
      <c r="X42" s="141"/>
      <c r="Y42" s="137">
        <f t="shared" si="15"/>
        <v>4</v>
      </c>
      <c r="Z42" s="137"/>
      <c r="AA42" s="137"/>
      <c r="AB42" s="137"/>
      <c r="AC42" s="137"/>
      <c r="AD42" s="137">
        <v>14</v>
      </c>
      <c r="AE42" s="137"/>
      <c r="AF42" s="137"/>
      <c r="AG42" s="137">
        <f t="shared" si="16"/>
        <v>14</v>
      </c>
      <c r="AH42" s="137"/>
      <c r="AI42" s="137"/>
      <c r="AJ42" s="137"/>
      <c r="AK42" s="138"/>
      <c r="AL42" s="141">
        <f t="shared" si="6"/>
        <v>0</v>
      </c>
      <c r="AM42" s="137">
        <f t="shared" si="7"/>
        <v>0</v>
      </c>
      <c r="AN42" s="141">
        <f>'01'!AR42</f>
        <v>130</v>
      </c>
      <c r="AO42" s="141">
        <v>50</v>
      </c>
      <c r="AP42" s="141">
        <f t="shared" si="8"/>
        <v>180</v>
      </c>
      <c r="AQ42" s="141">
        <f t="shared" si="9"/>
        <v>45</v>
      </c>
      <c r="AR42" s="141">
        <v>135</v>
      </c>
      <c r="AS42" s="216">
        <f t="shared" si="19"/>
        <v>6.08108108108138</v>
      </c>
      <c r="AT42" s="216">
        <f>'01'!AT42</f>
        <v>0</v>
      </c>
      <c r="AU42" s="224">
        <f t="shared" si="10"/>
        <v>-135</v>
      </c>
      <c r="AV42" s="138"/>
      <c r="AW42" s="138">
        <f t="shared" si="11"/>
        <v>0</v>
      </c>
      <c r="AX42" s="138">
        <f t="shared" si="12"/>
        <v>33</v>
      </c>
      <c r="AY42" s="138">
        <f t="shared" si="13"/>
        <v>0</v>
      </c>
      <c r="AZ42" s="138"/>
      <c r="BA42" s="138"/>
      <c r="BB42" s="138">
        <f t="shared" si="14"/>
        <v>12</v>
      </c>
      <c r="BC42" s="138"/>
    </row>
    <row r="43" spans="1:55">
      <c r="A43" s="225" t="str">
        <f>'ENTRY SHEET'!F43</f>
        <v>JH06H-7764</v>
      </c>
      <c r="B43" s="137">
        <f>'01'!C43</f>
        <v>17897.5</v>
      </c>
      <c r="C43" s="137">
        <v>17905.5</v>
      </c>
      <c r="D43" s="137">
        <f t="shared" si="3"/>
        <v>8</v>
      </c>
      <c r="E43" s="137">
        <v>12</v>
      </c>
      <c r="F43" s="136"/>
      <c r="G43" s="136">
        <f t="shared" si="17"/>
        <v>3</v>
      </c>
      <c r="H43" s="136">
        <f>902.5-897.5</f>
        <v>5</v>
      </c>
      <c r="I43" s="136"/>
      <c r="J43" s="136"/>
      <c r="K43" s="136"/>
      <c r="L43" s="136"/>
      <c r="M43" s="136"/>
      <c r="N43" s="136"/>
      <c r="O43" s="136"/>
      <c r="P43" s="136"/>
      <c r="Q43" s="136">
        <f t="shared" si="5"/>
        <v>8</v>
      </c>
      <c r="R43" s="137">
        <f>'01'!S43</f>
        <v>87386</v>
      </c>
      <c r="S43" s="137">
        <v>87440</v>
      </c>
      <c r="T43" s="137">
        <f t="shared" si="18"/>
        <v>54</v>
      </c>
      <c r="U43" s="137"/>
      <c r="V43" s="137">
        <v>5</v>
      </c>
      <c r="W43" s="137"/>
      <c r="X43" s="141">
        <v>1</v>
      </c>
      <c r="Y43" s="137">
        <f t="shared" si="15"/>
        <v>6</v>
      </c>
      <c r="Z43" s="137"/>
      <c r="AA43" s="137"/>
      <c r="AB43" s="137"/>
      <c r="AC43" s="137"/>
      <c r="AD43" s="137">
        <v>14</v>
      </c>
      <c r="AE43" s="137"/>
      <c r="AF43" s="137"/>
      <c r="AG43" s="137">
        <f t="shared" si="16"/>
        <v>14</v>
      </c>
      <c r="AH43" s="137"/>
      <c r="AI43" s="137"/>
      <c r="AJ43" s="137"/>
      <c r="AK43" s="138"/>
      <c r="AL43" s="141">
        <f t="shared" si="6"/>
        <v>0</v>
      </c>
      <c r="AM43" s="137">
        <f t="shared" si="7"/>
        <v>0</v>
      </c>
      <c r="AN43" s="141">
        <f>'01'!AR43</f>
        <v>135</v>
      </c>
      <c r="AO43" s="141">
        <v>50</v>
      </c>
      <c r="AP43" s="141">
        <f t="shared" si="8"/>
        <v>185</v>
      </c>
      <c r="AQ43" s="141">
        <f t="shared" si="9"/>
        <v>60</v>
      </c>
      <c r="AR43" s="141">
        <v>125</v>
      </c>
      <c r="AS43" s="216">
        <f t="shared" si="19"/>
        <v>7.5</v>
      </c>
      <c r="AT43" s="216">
        <f>'01'!AT43</f>
        <v>0</v>
      </c>
      <c r="AU43" s="224">
        <f t="shared" si="10"/>
        <v>-125</v>
      </c>
      <c r="AV43" s="138"/>
      <c r="AW43" s="138">
        <f t="shared" si="11"/>
        <v>0</v>
      </c>
      <c r="AX43" s="138">
        <f t="shared" si="12"/>
        <v>38</v>
      </c>
      <c r="AY43" s="138">
        <f t="shared" si="13"/>
        <v>0</v>
      </c>
      <c r="AZ43" s="138"/>
      <c r="BA43" s="138"/>
      <c r="BB43" s="138">
        <f t="shared" si="14"/>
        <v>22</v>
      </c>
      <c r="BC43" s="138"/>
    </row>
    <row r="44" spans="1:55" s="599" customFormat="1">
      <c r="A44" s="592" t="str">
        <f>'ENTRY SHEET'!F44</f>
        <v>OD09AE-5513 DMC</v>
      </c>
      <c r="B44" s="301">
        <f>'01'!C44</f>
        <v>3951.6</v>
      </c>
      <c r="C44" s="301">
        <v>3956.7</v>
      </c>
      <c r="D44" s="301">
        <f t="shared" si="3"/>
        <v>5.0999999999999091</v>
      </c>
      <c r="E44" s="301">
        <v>12</v>
      </c>
      <c r="F44" s="362"/>
      <c r="G44" s="362">
        <f t="shared" si="17"/>
        <v>5.0999999999999091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5"/>
        <v>5.0999999999999091</v>
      </c>
      <c r="R44" s="301">
        <f>'01'!S44</f>
        <v>22721</v>
      </c>
      <c r="S44" s="301">
        <v>22762.7</v>
      </c>
      <c r="T44" s="301">
        <f t="shared" si="18"/>
        <v>41.700000000000728</v>
      </c>
      <c r="U44" s="301">
        <v>8</v>
      </c>
      <c r="V44" s="301">
        <v>6</v>
      </c>
      <c r="W44" s="301"/>
      <c r="X44" s="663"/>
      <c r="Y44" s="301">
        <f t="shared" si="15"/>
        <v>14</v>
      </c>
      <c r="Z44" s="301"/>
      <c r="AA44" s="301"/>
      <c r="AB44" s="301"/>
      <c r="AC44" s="301"/>
      <c r="AD44" s="301"/>
      <c r="AE44" s="301"/>
      <c r="AF44" s="301"/>
      <c r="AG44" s="301">
        <f t="shared" si="16"/>
        <v>0</v>
      </c>
      <c r="AH44" s="301"/>
      <c r="AI44" s="301"/>
      <c r="AJ44" s="301"/>
      <c r="AK44" s="664"/>
      <c r="AL44" s="663">
        <f t="shared" si="6"/>
        <v>0</v>
      </c>
      <c r="AM44" s="301">
        <f t="shared" si="7"/>
        <v>0</v>
      </c>
      <c r="AN44" s="663">
        <f>'01'!AR44</f>
        <v>100</v>
      </c>
      <c r="AO44" s="663"/>
      <c r="AP44" s="663">
        <f t="shared" si="8"/>
        <v>100</v>
      </c>
      <c r="AQ44" s="663">
        <f t="shared" si="9"/>
        <v>100</v>
      </c>
      <c r="AR44" s="663">
        <v>0</v>
      </c>
      <c r="AS44" s="665">
        <f t="shared" si="19"/>
        <v>19.607843137255252</v>
      </c>
      <c r="AT44" s="665">
        <f>'01'!AT44</f>
        <v>0</v>
      </c>
      <c r="AU44" s="666">
        <f t="shared" si="10"/>
        <v>0</v>
      </c>
      <c r="AV44" s="664"/>
      <c r="AW44" s="138">
        <f t="shared" si="11"/>
        <v>0</v>
      </c>
      <c r="AX44" s="138">
        <f t="shared" si="12"/>
        <v>0</v>
      </c>
      <c r="AY44" s="138">
        <f t="shared" si="13"/>
        <v>0</v>
      </c>
      <c r="AZ44" s="138"/>
      <c r="BA44" s="138"/>
      <c r="BB44" s="138">
        <f t="shared" si="14"/>
        <v>100</v>
      </c>
      <c r="BC44" s="664"/>
    </row>
    <row r="45" spans="1:55" s="599" customFormat="1">
      <c r="A45" s="592" t="str">
        <f>'ENTRY SHEET'!F45</f>
        <v>OD09Z-5713 DMC</v>
      </c>
      <c r="B45" s="301">
        <f>'01'!C45</f>
        <v>3786.1</v>
      </c>
      <c r="C45" s="301">
        <v>3791.2</v>
      </c>
      <c r="D45" s="301">
        <f t="shared" si="3"/>
        <v>5.0999999999999091</v>
      </c>
      <c r="E45" s="301">
        <v>12</v>
      </c>
      <c r="F45" s="362"/>
      <c r="G45" s="362">
        <f t="shared" si="17"/>
        <v>5.0999999999999091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5"/>
        <v>5.0999999999999091</v>
      </c>
      <c r="R45" s="301">
        <f>'01'!S45</f>
        <v>22194.9</v>
      </c>
      <c r="S45" s="301">
        <v>22233.1</v>
      </c>
      <c r="T45" s="301">
        <f t="shared" si="18"/>
        <v>38.19999999999709</v>
      </c>
      <c r="U45" s="301">
        <v>6</v>
      </c>
      <c r="V45" s="301">
        <v>4</v>
      </c>
      <c r="W45" s="301"/>
      <c r="X45" s="663"/>
      <c r="Y45" s="301">
        <f t="shared" si="15"/>
        <v>10</v>
      </c>
      <c r="Z45" s="301"/>
      <c r="AA45" s="301"/>
      <c r="AB45" s="301"/>
      <c r="AC45" s="301"/>
      <c r="AD45" s="301"/>
      <c r="AE45" s="301"/>
      <c r="AF45" s="301"/>
      <c r="AG45" s="301">
        <f t="shared" si="16"/>
        <v>0</v>
      </c>
      <c r="AH45" s="301"/>
      <c r="AI45" s="301"/>
      <c r="AJ45" s="301"/>
      <c r="AK45" s="664"/>
      <c r="AL45" s="663">
        <f t="shared" si="6"/>
        <v>0</v>
      </c>
      <c r="AM45" s="301">
        <f t="shared" si="7"/>
        <v>0</v>
      </c>
      <c r="AN45" s="663">
        <f>'01'!AR45</f>
        <v>0</v>
      </c>
      <c r="AO45" s="663">
        <v>82</v>
      </c>
      <c r="AP45" s="663">
        <f t="shared" si="8"/>
        <v>82</v>
      </c>
      <c r="AQ45" s="663">
        <f t="shared" si="9"/>
        <v>82</v>
      </c>
      <c r="AR45" s="663">
        <v>0</v>
      </c>
      <c r="AS45" s="665">
        <f t="shared" si="19"/>
        <v>16.078431372549307</v>
      </c>
      <c r="AT45" s="665">
        <f>'01'!AT45</f>
        <v>0</v>
      </c>
      <c r="AU45" s="666">
        <f t="shared" si="10"/>
        <v>0</v>
      </c>
      <c r="AV45" s="664"/>
      <c r="AW45" s="138">
        <f t="shared" si="11"/>
        <v>0</v>
      </c>
      <c r="AX45" s="138">
        <f t="shared" si="12"/>
        <v>0</v>
      </c>
      <c r="AY45" s="138">
        <f t="shared" si="13"/>
        <v>0</v>
      </c>
      <c r="AZ45" s="138"/>
      <c r="BA45" s="138"/>
      <c r="BB45" s="138">
        <f t="shared" si="14"/>
        <v>82</v>
      </c>
      <c r="BC45" s="664"/>
    </row>
    <row r="46" spans="1:55" s="599" customFormat="1">
      <c r="A46" s="592" t="str">
        <f>'ENTRY SHEET'!F46</f>
        <v>OD09Z-5813 DMC</v>
      </c>
      <c r="B46" s="301">
        <f>'01'!C46</f>
        <v>3673.9</v>
      </c>
      <c r="C46" s="301">
        <v>3681.5</v>
      </c>
      <c r="D46" s="301">
        <f t="shared" si="3"/>
        <v>7.5999999999999091</v>
      </c>
      <c r="E46" s="301">
        <v>12</v>
      </c>
      <c r="F46" s="362"/>
      <c r="G46" s="362">
        <f t="shared" si="17"/>
        <v>7.5999999999999091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5"/>
        <v>7.5999999999999091</v>
      </c>
      <c r="R46" s="301">
        <f>'01'!S46</f>
        <v>21175.1</v>
      </c>
      <c r="S46" s="301">
        <v>21215.4</v>
      </c>
      <c r="T46" s="301">
        <f t="shared" si="18"/>
        <v>40.30000000000291</v>
      </c>
      <c r="U46" s="301">
        <v>7</v>
      </c>
      <c r="V46" s="301">
        <v>7</v>
      </c>
      <c r="W46" s="301"/>
      <c r="X46" s="663"/>
      <c r="Y46" s="301">
        <f t="shared" si="15"/>
        <v>14</v>
      </c>
      <c r="Z46" s="301"/>
      <c r="AA46" s="301"/>
      <c r="AB46" s="301"/>
      <c r="AC46" s="301"/>
      <c r="AD46" s="301"/>
      <c r="AE46" s="301"/>
      <c r="AF46" s="301"/>
      <c r="AG46" s="301">
        <f t="shared" si="16"/>
        <v>0</v>
      </c>
      <c r="AH46" s="301"/>
      <c r="AI46" s="301"/>
      <c r="AJ46" s="301"/>
      <c r="AK46" s="664"/>
      <c r="AL46" s="663">
        <f t="shared" si="6"/>
        <v>0</v>
      </c>
      <c r="AM46" s="301">
        <f t="shared" si="7"/>
        <v>0</v>
      </c>
      <c r="AN46" s="663">
        <f>'01'!AR46</f>
        <v>0</v>
      </c>
      <c r="AO46" s="663">
        <v>95</v>
      </c>
      <c r="AP46" s="663">
        <f t="shared" si="8"/>
        <v>95</v>
      </c>
      <c r="AQ46" s="663">
        <f t="shared" si="9"/>
        <v>95</v>
      </c>
      <c r="AR46" s="663">
        <v>0</v>
      </c>
      <c r="AS46" s="665">
        <f t="shared" si="19"/>
        <v>12.500000000000149</v>
      </c>
      <c r="AT46" s="665">
        <f>'01'!AT46</f>
        <v>0</v>
      </c>
      <c r="AU46" s="666">
        <f t="shared" si="10"/>
        <v>0</v>
      </c>
      <c r="AV46" s="664"/>
      <c r="AW46" s="138">
        <f t="shared" si="11"/>
        <v>0</v>
      </c>
      <c r="AX46" s="138">
        <f t="shared" si="12"/>
        <v>0</v>
      </c>
      <c r="AY46" s="138">
        <f t="shared" si="13"/>
        <v>0</v>
      </c>
      <c r="AZ46" s="138"/>
      <c r="BA46" s="138"/>
      <c r="BB46" s="138">
        <f t="shared" si="14"/>
        <v>95</v>
      </c>
      <c r="BC46" s="664"/>
    </row>
    <row r="47" spans="1:55" s="599" customFormat="1">
      <c r="A47" s="592" t="str">
        <f>'ENTRY SHEET'!F47</f>
        <v>OD07AR-4113 DMC</v>
      </c>
      <c r="B47" s="301">
        <f>'01'!C47</f>
        <v>8741</v>
      </c>
      <c r="C47" s="301">
        <v>8743</v>
      </c>
      <c r="D47" s="301">
        <f t="shared" si="3"/>
        <v>2</v>
      </c>
      <c r="E47" s="301">
        <v>12</v>
      </c>
      <c r="F47" s="362"/>
      <c r="G47" s="362">
        <f t="shared" si="17"/>
        <v>2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5"/>
        <v>2</v>
      </c>
      <c r="R47" s="301">
        <f>'01'!S47</f>
        <v>48289.3</v>
      </c>
      <c r="S47" s="301">
        <v>48316.800000000003</v>
      </c>
      <c r="T47" s="301">
        <f t="shared" si="18"/>
        <v>27.5</v>
      </c>
      <c r="U47" s="301">
        <v>3</v>
      </c>
      <c r="V47" s="301">
        <v>7</v>
      </c>
      <c r="W47" s="301"/>
      <c r="X47" s="663"/>
      <c r="Y47" s="301">
        <f t="shared" si="15"/>
        <v>10</v>
      </c>
      <c r="Z47" s="301"/>
      <c r="AA47" s="301"/>
      <c r="AB47" s="301"/>
      <c r="AC47" s="301"/>
      <c r="AD47" s="301"/>
      <c r="AE47" s="301"/>
      <c r="AF47" s="301"/>
      <c r="AG47" s="301">
        <f t="shared" si="16"/>
        <v>0</v>
      </c>
      <c r="AH47" s="301"/>
      <c r="AI47" s="301"/>
      <c r="AJ47" s="301"/>
      <c r="AK47" s="664"/>
      <c r="AL47" s="663">
        <f t="shared" si="6"/>
        <v>0</v>
      </c>
      <c r="AM47" s="301">
        <f t="shared" si="7"/>
        <v>0</v>
      </c>
      <c r="AN47" s="663">
        <f>'01'!AR47</f>
        <v>0</v>
      </c>
      <c r="AO47" s="663"/>
      <c r="AP47" s="663">
        <f t="shared" si="8"/>
        <v>0</v>
      </c>
      <c r="AQ47" s="663">
        <f t="shared" si="9"/>
        <v>0</v>
      </c>
      <c r="AR47" s="663">
        <v>0</v>
      </c>
      <c r="AS47" s="665">
        <f t="shared" si="19"/>
        <v>0</v>
      </c>
      <c r="AT47" s="665">
        <f>'01'!AT47</f>
        <v>0</v>
      </c>
      <c r="AU47" s="666">
        <f t="shared" si="10"/>
        <v>0</v>
      </c>
      <c r="AV47" s="664"/>
      <c r="AW47" s="138">
        <f t="shared" si="11"/>
        <v>0</v>
      </c>
      <c r="AX47" s="138">
        <f t="shared" si="12"/>
        <v>0</v>
      </c>
      <c r="AY47" s="138">
        <f t="shared" si="13"/>
        <v>0</v>
      </c>
      <c r="AZ47" s="138"/>
      <c r="BA47" s="138"/>
      <c r="BB47" s="138">
        <f t="shared" si="14"/>
        <v>0</v>
      </c>
      <c r="BC47" s="664"/>
    </row>
    <row r="48" spans="1:55" s="599" customFormat="1" ht="21.6" customHeight="1">
      <c r="A48" s="592" t="str">
        <f>'ENTRY SHEET'!F48</f>
        <v>OD09Z-5913 DMC</v>
      </c>
      <c r="B48" s="301">
        <f>'01'!C48</f>
        <v>3808.8</v>
      </c>
      <c r="C48" s="301">
        <v>3816.1</v>
      </c>
      <c r="D48" s="301">
        <f t="shared" si="3"/>
        <v>7.2999999999997272</v>
      </c>
      <c r="E48" s="301">
        <v>12</v>
      </c>
      <c r="F48" s="362"/>
      <c r="G48" s="362">
        <f t="shared" si="17"/>
        <v>7.2999999999997272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5"/>
        <v>7.2999999999997272</v>
      </c>
      <c r="R48" s="301">
        <f>'01'!S48</f>
        <v>22048.1</v>
      </c>
      <c r="S48" s="301">
        <v>22092.2</v>
      </c>
      <c r="T48" s="301">
        <f t="shared" si="18"/>
        <v>44.100000000002183</v>
      </c>
      <c r="U48" s="301">
        <v>8</v>
      </c>
      <c r="V48" s="301">
        <v>7</v>
      </c>
      <c r="W48" s="301"/>
      <c r="X48" s="663"/>
      <c r="Y48" s="301">
        <f t="shared" si="15"/>
        <v>15</v>
      </c>
      <c r="Z48" s="301"/>
      <c r="AA48" s="301"/>
      <c r="AB48" s="301"/>
      <c r="AC48" s="301"/>
      <c r="AD48" s="301"/>
      <c r="AE48" s="301"/>
      <c r="AF48" s="301"/>
      <c r="AG48" s="301">
        <f t="shared" si="16"/>
        <v>0</v>
      </c>
      <c r="AH48" s="301"/>
      <c r="AI48" s="301"/>
      <c r="AJ48" s="301"/>
      <c r="AK48" s="664"/>
      <c r="AL48" s="663">
        <f t="shared" si="6"/>
        <v>0</v>
      </c>
      <c r="AM48" s="301">
        <f t="shared" si="7"/>
        <v>0</v>
      </c>
      <c r="AN48" s="663">
        <f>'01'!AR48</f>
        <v>0</v>
      </c>
      <c r="AO48" s="663">
        <v>123</v>
      </c>
      <c r="AP48" s="663">
        <f t="shared" si="8"/>
        <v>123</v>
      </c>
      <c r="AQ48" s="663">
        <f t="shared" si="9"/>
        <v>123</v>
      </c>
      <c r="AR48" s="663">
        <v>0</v>
      </c>
      <c r="AS48" s="665">
        <f t="shared" si="19"/>
        <v>16.84931506849378</v>
      </c>
      <c r="AT48" s="665">
        <f>'01'!AT48</f>
        <v>0</v>
      </c>
      <c r="AU48" s="666">
        <f t="shared" si="10"/>
        <v>0</v>
      </c>
      <c r="AV48" s="664"/>
      <c r="AW48" s="138">
        <f t="shared" si="11"/>
        <v>0</v>
      </c>
      <c r="AX48" s="138">
        <f t="shared" si="12"/>
        <v>0</v>
      </c>
      <c r="AY48" s="138">
        <f t="shared" si="13"/>
        <v>0</v>
      </c>
      <c r="AZ48" s="138"/>
      <c r="BA48" s="138"/>
      <c r="BB48" s="138">
        <f t="shared" si="14"/>
        <v>123</v>
      </c>
      <c r="BC48" s="664"/>
    </row>
    <row r="49" spans="1:55" s="599" customFormat="1">
      <c r="A49" s="592" t="str">
        <f>'ENTRY SHEET'!F49</f>
        <v>OD09Z-5613 DMC</v>
      </c>
      <c r="B49" s="301">
        <f>'01'!C49</f>
        <v>3817</v>
      </c>
      <c r="C49" s="301">
        <v>3822.6</v>
      </c>
      <c r="D49" s="301">
        <f t="shared" si="3"/>
        <v>5.5999999999999091</v>
      </c>
      <c r="E49" s="301">
        <v>12</v>
      </c>
      <c r="F49" s="362"/>
      <c r="G49" s="362">
        <f t="shared" si="17"/>
        <v>5.5999999999999091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5"/>
        <v>5.5999999999999091</v>
      </c>
      <c r="R49" s="301">
        <f>'01'!S49</f>
        <v>22795.4</v>
      </c>
      <c r="S49" s="301">
        <v>22835</v>
      </c>
      <c r="T49" s="301">
        <f t="shared" si="18"/>
        <v>39.599999999998545</v>
      </c>
      <c r="U49" s="301">
        <v>8</v>
      </c>
      <c r="V49" s="301">
        <v>6</v>
      </c>
      <c r="W49" s="301"/>
      <c r="X49" s="663"/>
      <c r="Y49" s="301">
        <f t="shared" si="15"/>
        <v>14</v>
      </c>
      <c r="Z49" s="301"/>
      <c r="AA49" s="301"/>
      <c r="AB49" s="301"/>
      <c r="AC49" s="301"/>
      <c r="AD49" s="301"/>
      <c r="AE49" s="301"/>
      <c r="AF49" s="301"/>
      <c r="AG49" s="301">
        <f t="shared" si="16"/>
        <v>0</v>
      </c>
      <c r="AH49" s="301"/>
      <c r="AI49" s="301"/>
      <c r="AJ49" s="301"/>
      <c r="AK49" s="664"/>
      <c r="AL49" s="663">
        <f t="shared" si="6"/>
        <v>0</v>
      </c>
      <c r="AM49" s="301">
        <f t="shared" si="7"/>
        <v>0</v>
      </c>
      <c r="AN49" s="663">
        <f>'01'!AR49</f>
        <v>0</v>
      </c>
      <c r="AO49" s="663">
        <v>73</v>
      </c>
      <c r="AP49" s="663">
        <f t="shared" si="8"/>
        <v>73</v>
      </c>
      <c r="AQ49" s="663">
        <f t="shared" si="9"/>
        <v>73</v>
      </c>
      <c r="AR49" s="663">
        <v>0</v>
      </c>
      <c r="AS49" s="665">
        <f t="shared" si="19"/>
        <v>13.035714285714498</v>
      </c>
      <c r="AT49" s="665">
        <f>'01'!AT49</f>
        <v>0</v>
      </c>
      <c r="AU49" s="666">
        <f t="shared" si="10"/>
        <v>0</v>
      </c>
      <c r="AV49" s="664"/>
      <c r="AW49" s="138">
        <f t="shared" si="11"/>
        <v>0</v>
      </c>
      <c r="AX49" s="138">
        <f t="shared" si="12"/>
        <v>0</v>
      </c>
      <c r="AY49" s="138">
        <f t="shared" si="13"/>
        <v>0</v>
      </c>
      <c r="AZ49" s="138"/>
      <c r="BA49" s="138"/>
      <c r="BB49" s="138">
        <f t="shared" si="14"/>
        <v>73</v>
      </c>
      <c r="BC49" s="664"/>
    </row>
    <row r="50" spans="1:55">
      <c r="A50" s="225" t="str">
        <f>'ENTRY SHEET'!F50</f>
        <v>JH06G-5437</v>
      </c>
      <c r="B50" s="137">
        <f>'01'!C50</f>
        <v>12086</v>
      </c>
      <c r="C50" s="137">
        <v>12093</v>
      </c>
      <c r="D50" s="137">
        <f t="shared" si="3"/>
        <v>7</v>
      </c>
      <c r="E50" s="137">
        <v>12</v>
      </c>
      <c r="F50" s="136"/>
      <c r="G50" s="136">
        <f t="shared" si="17"/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5"/>
        <v>7</v>
      </c>
      <c r="R50" s="137">
        <f>'01'!S50</f>
        <v>82284</v>
      </c>
      <c r="S50" s="137">
        <v>82316</v>
      </c>
      <c r="T50" s="137">
        <f t="shared" si="18"/>
        <v>32</v>
      </c>
      <c r="U50" s="137"/>
      <c r="V50" s="137">
        <v>9</v>
      </c>
      <c r="W50" s="137"/>
      <c r="X50" s="141"/>
      <c r="Y50" s="137">
        <f t="shared" si="15"/>
        <v>9</v>
      </c>
      <c r="Z50" s="137"/>
      <c r="AA50" s="137"/>
      <c r="AB50" s="137"/>
      <c r="AC50" s="137"/>
      <c r="AD50" s="137"/>
      <c r="AE50" s="137"/>
      <c r="AF50" s="137"/>
      <c r="AG50" s="137">
        <f t="shared" si="16"/>
        <v>0</v>
      </c>
      <c r="AH50" s="137"/>
      <c r="AI50" s="137"/>
      <c r="AJ50" s="137"/>
      <c r="AK50" s="138"/>
      <c r="AL50" s="141">
        <f t="shared" si="6"/>
        <v>0</v>
      </c>
      <c r="AM50" s="137">
        <f t="shared" si="7"/>
        <v>0</v>
      </c>
      <c r="AN50" s="141">
        <f>'01'!AR50</f>
        <v>160</v>
      </c>
      <c r="AO50" s="141">
        <v>50</v>
      </c>
      <c r="AP50" s="141">
        <f t="shared" si="8"/>
        <v>210</v>
      </c>
      <c r="AQ50" s="141">
        <f t="shared" si="9"/>
        <v>55</v>
      </c>
      <c r="AR50" s="141">
        <v>155</v>
      </c>
      <c r="AS50" s="216">
        <f t="shared" si="19"/>
        <v>7.8571428571428568</v>
      </c>
      <c r="AT50" s="216">
        <f>'01'!AT50</f>
        <v>0</v>
      </c>
      <c r="AU50" s="224">
        <f t="shared" si="10"/>
        <v>-155</v>
      </c>
      <c r="AV50" s="138"/>
      <c r="AW50" s="138">
        <f t="shared" si="11"/>
        <v>0</v>
      </c>
      <c r="AX50" s="138">
        <f t="shared" si="12"/>
        <v>0</v>
      </c>
      <c r="AY50" s="138">
        <f t="shared" si="13"/>
        <v>0</v>
      </c>
      <c r="AZ50" s="138"/>
      <c r="BA50" s="138"/>
      <c r="BB50" s="138">
        <f t="shared" si="14"/>
        <v>55</v>
      </c>
      <c r="BC50" s="138"/>
    </row>
    <row r="51" spans="1:55">
      <c r="A51" s="225" t="str">
        <f>'ENTRY SHEET'!F51</f>
        <v>OD09Z-1273</v>
      </c>
      <c r="B51" s="137">
        <f>'01'!C51</f>
        <v>0</v>
      </c>
      <c r="C51" s="137"/>
      <c r="D51" s="137">
        <f t="shared" si="3"/>
        <v>0</v>
      </c>
      <c r="E51" s="137">
        <v>12</v>
      </c>
      <c r="F51" s="136"/>
      <c r="G51" s="136">
        <f t="shared" si="17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5"/>
        <v>0</v>
      </c>
      <c r="R51" s="137">
        <f>'01'!S51</f>
        <v>0</v>
      </c>
      <c r="S51" s="137"/>
      <c r="T51" s="137">
        <f t="shared" si="18"/>
        <v>0</v>
      </c>
      <c r="U51" s="137"/>
      <c r="V51" s="137"/>
      <c r="W51" s="137"/>
      <c r="X51" s="141"/>
      <c r="Y51" s="137">
        <f t="shared" si="15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6"/>
        <v>0</v>
      </c>
      <c r="AH51" s="137"/>
      <c r="AI51" s="137"/>
      <c r="AJ51" s="137"/>
      <c r="AK51" s="138"/>
      <c r="AL51" s="141">
        <f t="shared" si="6"/>
        <v>0</v>
      </c>
      <c r="AM51" s="137">
        <f t="shared" si="7"/>
        <v>0</v>
      </c>
      <c r="AN51" s="141">
        <f>'01'!AR51</f>
        <v>0</v>
      </c>
      <c r="AO51" s="141"/>
      <c r="AP51" s="141">
        <f t="shared" si="8"/>
        <v>0</v>
      </c>
      <c r="AQ51" s="141">
        <f t="shared" si="9"/>
        <v>0</v>
      </c>
      <c r="AR51" s="141"/>
      <c r="AS51" s="216" t="e">
        <f t="shared" si="19"/>
        <v>#DIV/0!</v>
      </c>
      <c r="AT51" s="216">
        <f>'01'!AT51</f>
        <v>0</v>
      </c>
      <c r="AU51" s="224">
        <f t="shared" si="10"/>
        <v>0</v>
      </c>
      <c r="AV51" s="138"/>
      <c r="AW51" s="138" t="e">
        <f t="shared" si="11"/>
        <v>#DIV/0!</v>
      </c>
      <c r="AX51" s="138" t="e">
        <f t="shared" si="12"/>
        <v>#DIV/0!</v>
      </c>
      <c r="AY51" s="138" t="e">
        <f t="shared" si="13"/>
        <v>#DIV/0!</v>
      </c>
      <c r="AZ51" s="138"/>
      <c r="BA51" s="138"/>
      <c r="BB51" s="138" t="e">
        <f t="shared" si="14"/>
        <v>#DIV/0!</v>
      </c>
      <c r="BC51" s="138"/>
    </row>
    <row r="52" spans="1:55">
      <c r="A52" s="225" t="str">
        <f>'ENTRY SHEET'!F52</f>
        <v>OD09Z-1274</v>
      </c>
      <c r="B52" s="137">
        <f>'01'!C52</f>
        <v>0</v>
      </c>
      <c r="C52" s="137"/>
      <c r="D52" s="137">
        <f t="shared" si="3"/>
        <v>0</v>
      </c>
      <c r="E52" s="137">
        <v>12</v>
      </c>
      <c r="F52" s="136"/>
      <c r="G52" s="136">
        <f t="shared" si="17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5"/>
        <v>0</v>
      </c>
      <c r="R52" s="137">
        <f>'01'!S52</f>
        <v>0</v>
      </c>
      <c r="S52" s="137"/>
      <c r="T52" s="137">
        <f t="shared" si="18"/>
        <v>0</v>
      </c>
      <c r="U52" s="137"/>
      <c r="V52" s="137"/>
      <c r="W52" s="137"/>
      <c r="X52" s="141"/>
      <c r="Y52" s="137">
        <f t="shared" si="15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6"/>
        <v>0</v>
      </c>
      <c r="AM52" s="137">
        <f t="shared" si="7"/>
        <v>0</v>
      </c>
      <c r="AN52" s="141">
        <f>'01'!AR52</f>
        <v>0</v>
      </c>
      <c r="AO52" s="141"/>
      <c r="AP52" s="141">
        <f t="shared" si="8"/>
        <v>0</v>
      </c>
      <c r="AQ52" s="141">
        <f t="shared" si="9"/>
        <v>0</v>
      </c>
      <c r="AR52" s="141"/>
      <c r="AS52" s="216" t="e">
        <f t="shared" si="19"/>
        <v>#DIV/0!</v>
      </c>
      <c r="AT52" s="216">
        <f>'01'!AT52</f>
        <v>0</v>
      </c>
      <c r="AU52" s="224">
        <f t="shared" si="10"/>
        <v>0</v>
      </c>
      <c r="AV52" s="138"/>
      <c r="AW52" s="138" t="e">
        <f t="shared" si="11"/>
        <v>#DIV/0!</v>
      </c>
      <c r="AX52" s="138" t="e">
        <f t="shared" si="12"/>
        <v>#DIV/0!</v>
      </c>
      <c r="AY52" s="138" t="e">
        <f t="shared" si="13"/>
        <v>#DIV/0!</v>
      </c>
      <c r="AZ52" s="138"/>
      <c r="BA52" s="138"/>
      <c r="BB52" s="138" t="e">
        <f t="shared" si="14"/>
        <v>#DIV/0!</v>
      </c>
      <c r="BC52" s="138"/>
    </row>
    <row r="53" spans="1:55" hidden="1">
      <c r="A53" s="225" t="str">
        <f>'ENTRY SHEET'!F53</f>
        <v>OD09Z-1202</v>
      </c>
      <c r="B53" s="137">
        <f>'01'!C53</f>
        <v>0</v>
      </c>
      <c r="C53" s="137"/>
      <c r="D53" s="137">
        <f t="shared" si="3"/>
        <v>0</v>
      </c>
      <c r="E53" s="137">
        <v>12</v>
      </c>
      <c r="F53" s="136"/>
      <c r="G53" s="136">
        <f t="shared" si="17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5"/>
        <v>0</v>
      </c>
      <c r="R53" s="137">
        <f>'01'!S53</f>
        <v>0</v>
      </c>
      <c r="S53" s="137"/>
      <c r="T53" s="137">
        <f t="shared" si="18"/>
        <v>0</v>
      </c>
      <c r="U53" s="137"/>
      <c r="V53" s="137"/>
      <c r="W53" s="137"/>
      <c r="X53" s="141"/>
      <c r="Y53" s="137">
        <f t="shared" si="15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6"/>
        <v>0</v>
      </c>
      <c r="AM53" s="137">
        <f t="shared" si="7"/>
        <v>0</v>
      </c>
      <c r="AN53" s="141">
        <f>'01'!AR53</f>
        <v>0</v>
      </c>
      <c r="AO53" s="141"/>
      <c r="AP53" s="141">
        <f t="shared" si="8"/>
        <v>0</v>
      </c>
      <c r="AQ53" s="141">
        <f t="shared" si="9"/>
        <v>0</v>
      </c>
      <c r="AR53" s="141"/>
      <c r="AS53" s="216" t="e">
        <f t="shared" si="19"/>
        <v>#DIV/0!</v>
      </c>
      <c r="AT53" s="216">
        <f>'01'!AT53</f>
        <v>0</v>
      </c>
      <c r="AU53" s="224">
        <f t="shared" si="10"/>
        <v>0</v>
      </c>
      <c r="AV53" s="138"/>
      <c r="AW53" s="138" t="e">
        <f t="shared" si="11"/>
        <v>#DIV/0!</v>
      </c>
      <c r="AX53" s="138" t="e">
        <f t="shared" si="12"/>
        <v>#DIV/0!</v>
      </c>
      <c r="AY53" s="138" t="e">
        <f t="shared" si="13"/>
        <v>#DIV/0!</v>
      </c>
      <c r="AZ53" s="138"/>
      <c r="BA53" s="138"/>
      <c r="BB53" s="138" t="e">
        <f t="shared" si="14"/>
        <v>#DIV/0!</v>
      </c>
      <c r="BC53" s="138"/>
    </row>
    <row r="54" spans="1:55" hidden="1">
      <c r="A54" s="225">
        <f>'ENTRY SHEET'!F54</f>
        <v>0</v>
      </c>
      <c r="B54" s="137">
        <f>'01'!C54</f>
        <v>0</v>
      </c>
      <c r="C54" s="137"/>
      <c r="D54" s="137">
        <f t="shared" si="3"/>
        <v>0</v>
      </c>
      <c r="E54" s="137">
        <v>12</v>
      </c>
      <c r="F54" s="136"/>
      <c r="G54" s="136">
        <f t="shared" si="17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5"/>
        <v>0</v>
      </c>
      <c r="R54" s="137">
        <f>'01'!S54</f>
        <v>0</v>
      </c>
      <c r="S54" s="137"/>
      <c r="T54" s="137">
        <f t="shared" si="18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6"/>
        <v>0</v>
      </c>
      <c r="AM54" s="137">
        <f t="shared" si="7"/>
        <v>0</v>
      </c>
      <c r="AN54" s="141">
        <f>'01'!AR54</f>
        <v>0</v>
      </c>
      <c r="AO54" s="141"/>
      <c r="AP54" s="141">
        <f t="shared" si="8"/>
        <v>0</v>
      </c>
      <c r="AQ54" s="141">
        <f t="shared" si="9"/>
        <v>0</v>
      </c>
      <c r="AR54" s="141"/>
      <c r="AS54" s="216" t="e">
        <f t="shared" si="19"/>
        <v>#DIV/0!</v>
      </c>
      <c r="AT54" s="216">
        <f>'01'!AT54</f>
        <v>0</v>
      </c>
      <c r="AU54" s="224">
        <f t="shared" si="10"/>
        <v>0</v>
      </c>
      <c r="AV54" s="138"/>
      <c r="AW54" s="138" t="e">
        <f t="shared" si="11"/>
        <v>#DIV/0!</v>
      </c>
      <c r="AX54" s="138" t="e">
        <f t="shared" si="12"/>
        <v>#DIV/0!</v>
      </c>
      <c r="AY54" s="138" t="e">
        <f t="shared" si="13"/>
        <v>#DIV/0!</v>
      </c>
      <c r="AZ54" s="138"/>
      <c r="BA54" s="138"/>
      <c r="BB54" s="138" t="e">
        <f t="shared" si="14"/>
        <v>#DIV/0!</v>
      </c>
      <c r="BC54" s="138"/>
    </row>
    <row r="55" spans="1:55" hidden="1">
      <c r="A55" s="225">
        <f>'ENTRY SHEET'!F55</f>
        <v>0</v>
      </c>
      <c r="B55" s="137">
        <f>'01'!C55</f>
        <v>0</v>
      </c>
      <c r="C55" s="137"/>
      <c r="D55" s="137">
        <f t="shared" si="3"/>
        <v>0</v>
      </c>
      <c r="E55" s="137">
        <v>12</v>
      </c>
      <c r="F55" s="136"/>
      <c r="G55" s="136">
        <f t="shared" si="17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5"/>
        <v>0</v>
      </c>
      <c r="R55" s="137">
        <f>'01'!S55</f>
        <v>0</v>
      </c>
      <c r="S55" s="137"/>
      <c r="T55" s="137">
        <f t="shared" si="18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6"/>
        <v>0</v>
      </c>
      <c r="AM55" s="137">
        <f t="shared" si="7"/>
        <v>0</v>
      </c>
      <c r="AN55" s="141">
        <f>'01'!AR55</f>
        <v>0</v>
      </c>
      <c r="AO55" s="141"/>
      <c r="AP55" s="141">
        <f t="shared" si="8"/>
        <v>0</v>
      </c>
      <c r="AQ55" s="141">
        <f t="shared" si="9"/>
        <v>0</v>
      </c>
      <c r="AR55" s="141"/>
      <c r="AS55" s="216" t="e">
        <f t="shared" si="19"/>
        <v>#DIV/0!</v>
      </c>
      <c r="AT55" s="216">
        <f>'01'!AT55</f>
        <v>0</v>
      </c>
      <c r="AU55" s="224">
        <f t="shared" si="10"/>
        <v>0</v>
      </c>
      <c r="AV55" s="138"/>
      <c r="AW55" s="138" t="e">
        <f t="shared" si="11"/>
        <v>#DIV/0!</v>
      </c>
      <c r="AX55" s="138" t="e">
        <f t="shared" si="12"/>
        <v>#DIV/0!</v>
      </c>
      <c r="AY55" s="138" t="e">
        <f t="shared" si="13"/>
        <v>#DIV/0!</v>
      </c>
      <c r="AZ55" s="138"/>
      <c r="BA55" s="138"/>
      <c r="BB55" s="138" t="e">
        <f t="shared" si="14"/>
        <v>#DIV/0!</v>
      </c>
      <c r="BC55" s="138"/>
    </row>
    <row r="56" spans="1:55" hidden="1">
      <c r="A56" s="225">
        <f>'ENTRY SHEET'!F56</f>
        <v>0</v>
      </c>
      <c r="B56" s="137">
        <f>'01'!C56</f>
        <v>0</v>
      </c>
      <c r="C56" s="137"/>
      <c r="D56" s="137">
        <f t="shared" si="3"/>
        <v>0</v>
      </c>
      <c r="E56" s="137">
        <v>12</v>
      </c>
      <c r="F56" s="136"/>
      <c r="G56" s="136">
        <f t="shared" si="17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5"/>
        <v>0</v>
      </c>
      <c r="R56" s="137">
        <f>'01'!S56</f>
        <v>0</v>
      </c>
      <c r="S56" s="137"/>
      <c r="T56" s="137">
        <f t="shared" si="18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6"/>
        <v>0</v>
      </c>
      <c r="AM56" s="137">
        <f t="shared" si="7"/>
        <v>0</v>
      </c>
      <c r="AN56" s="141">
        <f>'01'!AR56</f>
        <v>0</v>
      </c>
      <c r="AO56" s="141"/>
      <c r="AP56" s="141">
        <f t="shared" si="8"/>
        <v>0</v>
      </c>
      <c r="AQ56" s="141">
        <f t="shared" si="9"/>
        <v>0</v>
      </c>
      <c r="AR56" s="141"/>
      <c r="AS56" s="216" t="e">
        <f t="shared" si="19"/>
        <v>#DIV/0!</v>
      </c>
      <c r="AT56" s="216">
        <f>'01'!AT56</f>
        <v>0</v>
      </c>
      <c r="AU56" s="224">
        <f t="shared" si="10"/>
        <v>0</v>
      </c>
      <c r="AV56" s="240"/>
      <c r="AW56" s="138" t="e">
        <f t="shared" si="11"/>
        <v>#DIV/0!</v>
      </c>
      <c r="AX56" s="138" t="e">
        <f t="shared" si="12"/>
        <v>#DIV/0!</v>
      </c>
      <c r="AY56" s="138" t="e">
        <f t="shared" si="13"/>
        <v>#DIV/0!</v>
      </c>
      <c r="AZ56" s="138"/>
      <c r="BA56" s="138"/>
      <c r="BB56" s="138" t="e">
        <f t="shared" si="14"/>
        <v>#DIV/0!</v>
      </c>
      <c r="BC56" s="138"/>
    </row>
    <row r="57" spans="1:55">
      <c r="A57" s="225" t="str">
        <f>'ENTRY SHEET'!F57</f>
        <v>OD09P-6973 W.TANKER</v>
      </c>
      <c r="B57" s="137">
        <f>'01'!C57</f>
        <v>4673.8999999999996</v>
      </c>
      <c r="C57" s="137">
        <v>4679</v>
      </c>
      <c r="D57" s="137">
        <f t="shared" si="3"/>
        <v>5.1000000000003638</v>
      </c>
      <c r="E57" s="137">
        <v>12</v>
      </c>
      <c r="F57" s="136"/>
      <c r="G57" s="136">
        <f t="shared" si="17"/>
        <v>5.1000000000003638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5"/>
        <v>5.1000000000003638</v>
      </c>
      <c r="R57" s="137">
        <f>'01'!S57</f>
        <v>52342.3</v>
      </c>
      <c r="S57" s="137">
        <v>52385.1</v>
      </c>
      <c r="T57" s="137">
        <f t="shared" si="18"/>
        <v>42.799999999995634</v>
      </c>
      <c r="U57" s="137"/>
      <c r="V57" s="137"/>
      <c r="W57" s="137"/>
      <c r="X57" s="141"/>
      <c r="Y57" s="137">
        <f t="shared" si="15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6"/>
        <v>0</v>
      </c>
      <c r="AM57" s="137">
        <f t="shared" si="7"/>
        <v>0</v>
      </c>
      <c r="AN57" s="141">
        <f>'01'!AR57</f>
        <v>50</v>
      </c>
      <c r="AO57" s="141">
        <v>100</v>
      </c>
      <c r="AP57" s="141">
        <f t="shared" si="8"/>
        <v>150</v>
      </c>
      <c r="AQ57" s="141">
        <f t="shared" si="9"/>
        <v>50</v>
      </c>
      <c r="AR57" s="141">
        <v>100</v>
      </c>
      <c r="AS57" s="216">
        <f t="shared" si="19"/>
        <v>9.8039215686267518</v>
      </c>
      <c r="AT57" s="216">
        <f>'01'!AT57</f>
        <v>260</v>
      </c>
      <c r="AU57" s="224">
        <f t="shared" si="10"/>
        <v>160</v>
      </c>
      <c r="AV57" s="138"/>
      <c r="AW57" s="138">
        <f t="shared" si="11"/>
        <v>0</v>
      </c>
      <c r="AX57" s="138">
        <f t="shared" si="12"/>
        <v>0</v>
      </c>
      <c r="AY57" s="138">
        <f t="shared" si="13"/>
        <v>0</v>
      </c>
      <c r="AZ57" s="138"/>
      <c r="BA57" s="138"/>
      <c r="BB57" s="138">
        <f t="shared" si="14"/>
        <v>50</v>
      </c>
      <c r="BC57" s="138"/>
    </row>
    <row r="58" spans="1:55">
      <c r="A58" s="225" t="str">
        <f>'ENTRY SHEET'!F58</f>
        <v>OD09K-2512 W.TANKER</v>
      </c>
      <c r="B58" s="137">
        <f>'01'!C58</f>
        <v>3020.2</v>
      </c>
      <c r="C58" s="221">
        <v>3024.2</v>
      </c>
      <c r="D58" s="137">
        <f t="shared" si="3"/>
        <v>4</v>
      </c>
      <c r="E58" s="137">
        <v>12</v>
      </c>
      <c r="F58" s="136"/>
      <c r="G58" s="136">
        <f t="shared" si="17"/>
        <v>4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5"/>
        <v>4</v>
      </c>
      <c r="R58" s="137">
        <f>'01'!S58</f>
        <v>44112.3</v>
      </c>
      <c r="S58" s="137">
        <v>44164.1</v>
      </c>
      <c r="T58" s="137">
        <f t="shared" si="18"/>
        <v>51.799999999995634</v>
      </c>
      <c r="U58" s="137">
        <v>10</v>
      </c>
      <c r="V58" s="137"/>
      <c r="W58" s="137"/>
      <c r="X58" s="141"/>
      <c r="Y58" s="137">
        <f t="shared" si="15"/>
        <v>10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6"/>
        <v>0</v>
      </c>
      <c r="AM58" s="137">
        <f t="shared" si="7"/>
        <v>0</v>
      </c>
      <c r="AN58" s="141">
        <f>'01'!AR58</f>
        <v>70</v>
      </c>
      <c r="AO58" s="141"/>
      <c r="AP58" s="141">
        <f t="shared" si="8"/>
        <v>70</v>
      </c>
      <c r="AQ58" s="141">
        <f t="shared" si="9"/>
        <v>50</v>
      </c>
      <c r="AR58" s="141">
        <v>20</v>
      </c>
      <c r="AS58" s="216">
        <f t="shared" si="19"/>
        <v>12.5</v>
      </c>
      <c r="AT58" s="216">
        <f>'01'!AT58</f>
        <v>250</v>
      </c>
      <c r="AU58" s="224">
        <f t="shared" si="10"/>
        <v>230</v>
      </c>
      <c r="AV58" s="138"/>
      <c r="AW58" s="138">
        <f t="shared" si="11"/>
        <v>0</v>
      </c>
      <c r="AX58" s="138">
        <f t="shared" si="12"/>
        <v>0</v>
      </c>
      <c r="AY58" s="138">
        <f t="shared" si="13"/>
        <v>0</v>
      </c>
      <c r="AZ58" s="138"/>
      <c r="BA58" s="138"/>
      <c r="BB58" s="138">
        <f t="shared" si="14"/>
        <v>50</v>
      </c>
      <c r="BC58" s="138"/>
    </row>
    <row r="59" spans="1:55">
      <c r="A59" s="225">
        <f>'ENTRY SHEET'!F59</f>
        <v>0</v>
      </c>
      <c r="B59" s="137">
        <f>'01'!C59</f>
        <v>0</v>
      </c>
      <c r="C59" s="221"/>
      <c r="D59" s="137">
        <f t="shared" si="3"/>
        <v>0</v>
      </c>
      <c r="E59" s="137">
        <v>12</v>
      </c>
      <c r="F59" s="136"/>
      <c r="G59" s="136">
        <f t="shared" si="17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5"/>
        <v>0</v>
      </c>
      <c r="R59" s="137">
        <f>'01'!S59</f>
        <v>0</v>
      </c>
      <c r="S59" s="137"/>
      <c r="T59" s="137">
        <f t="shared" si="18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6"/>
        <v>0</v>
      </c>
      <c r="AM59" s="137">
        <f t="shared" si="7"/>
        <v>0</v>
      </c>
      <c r="AN59" s="141">
        <f>'01'!AR59</f>
        <v>0</v>
      </c>
      <c r="AO59" s="141"/>
      <c r="AP59" s="141">
        <f t="shared" si="8"/>
        <v>0</v>
      </c>
      <c r="AQ59" s="141">
        <f t="shared" si="9"/>
        <v>0</v>
      </c>
      <c r="AR59" s="141"/>
      <c r="AS59" s="216" t="e">
        <f t="shared" si="19"/>
        <v>#DIV/0!</v>
      </c>
      <c r="AT59" s="216">
        <f>'01'!AT59</f>
        <v>0</v>
      </c>
      <c r="AU59" s="224">
        <f t="shared" si="10"/>
        <v>0</v>
      </c>
      <c r="AV59" s="138"/>
      <c r="AW59" s="138" t="e">
        <f t="shared" si="11"/>
        <v>#DIV/0!</v>
      </c>
      <c r="AX59" s="138" t="e">
        <f t="shared" si="12"/>
        <v>#DIV/0!</v>
      </c>
      <c r="AY59" s="138" t="e">
        <f t="shared" si="13"/>
        <v>#DIV/0!</v>
      </c>
      <c r="AZ59" s="138"/>
      <c r="BA59" s="138"/>
      <c r="BB59" s="138" t="e">
        <f t="shared" si="14"/>
        <v>#DIV/0!</v>
      </c>
      <c r="BC59" s="138"/>
    </row>
    <row r="60" spans="1:55" s="242" customFormat="1" ht="31.2">
      <c r="A60" s="225" t="str">
        <f>'ENTRY SHEET'!F60</f>
        <v>DILLING DETALIS</v>
      </c>
      <c r="B60" s="353" t="s">
        <v>7</v>
      </c>
      <c r="C60" s="353"/>
      <c r="D60" s="354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3" t="s">
        <v>97</v>
      </c>
      <c r="S60" s="333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3"/>
      <c r="Y60" s="333"/>
      <c r="Z60" s="333"/>
      <c r="AA60" s="333"/>
      <c r="AB60" s="333"/>
      <c r="AC60" s="137"/>
      <c r="AD60" s="137"/>
      <c r="AE60" s="137"/>
      <c r="AF60" s="137"/>
      <c r="AG60" s="137">
        <f t="shared" ref="AG60" si="20">Z60+AA60+AB60+AC60+AD60+AE60+AF60</f>
        <v>0</v>
      </c>
      <c r="AH60" s="137"/>
      <c r="AI60" s="137"/>
      <c r="AJ60" s="137"/>
      <c r="AK60" s="137"/>
      <c r="AL60" s="137"/>
      <c r="AM60" s="137"/>
      <c r="AN60" s="229">
        <f>'01'!AR60</f>
        <v>0</v>
      </c>
      <c r="AO60" s="229"/>
      <c r="AP60" s="229">
        <f t="shared" si="8"/>
        <v>0</v>
      </c>
      <c r="AQ60" s="229">
        <f t="shared" si="9"/>
        <v>0</v>
      </c>
      <c r="AR60" s="229"/>
      <c r="AS60" s="233"/>
      <c r="AT60" s="233"/>
      <c r="AU60" s="241"/>
      <c r="AV60" s="229"/>
      <c r="AW60" s="138" t="e">
        <f t="shared" si="11"/>
        <v>#VALUE!</v>
      </c>
      <c r="AX60" s="138" t="e">
        <f t="shared" si="12"/>
        <v>#VALUE!</v>
      </c>
      <c r="AY60" s="138" t="e">
        <f t="shared" si="13"/>
        <v>#VALUE!</v>
      </c>
      <c r="AZ60" s="138"/>
      <c r="BA60" s="138"/>
      <c r="BB60" s="138" t="e">
        <f t="shared" si="14"/>
        <v>#VALUE!</v>
      </c>
      <c r="BC60" s="137"/>
    </row>
    <row r="61" spans="1:55">
      <c r="A61" s="225" t="str">
        <f>'ENTRY SHEET'!F61</f>
        <v>DRILL-ELGI-650</v>
      </c>
      <c r="B61" s="137">
        <f>'01'!C61</f>
        <v>767.4</v>
      </c>
      <c r="C61" s="221">
        <v>769.4</v>
      </c>
      <c r="D61" s="137">
        <f t="shared" ref="D61:E86" si="21">C61-B61</f>
        <v>2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5"/>
        <v>0</v>
      </c>
      <c r="R61" s="137">
        <v>30.4</v>
      </c>
      <c r="S61" s="137">
        <v>8</v>
      </c>
      <c r="T61" s="136"/>
      <c r="U61" s="136">
        <v>30.4</v>
      </c>
      <c r="V61" s="136"/>
      <c r="W61" s="137">
        <f>+T61+U61+V61</f>
        <v>30.4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'01'!AR61</f>
        <v>0</v>
      </c>
      <c r="AO61" s="141">
        <v>348</v>
      </c>
      <c r="AP61" s="141">
        <f t="shared" si="8"/>
        <v>348</v>
      </c>
      <c r="AQ61" s="141">
        <f t="shared" si="9"/>
        <v>348</v>
      </c>
      <c r="AR61" s="141"/>
      <c r="AS61" s="216">
        <f>AQ61/D61</f>
        <v>174</v>
      </c>
      <c r="AT61" s="216">
        <f>'01'!AT61</f>
        <v>400</v>
      </c>
      <c r="AU61" s="224">
        <f t="shared" si="10"/>
        <v>400</v>
      </c>
      <c r="AV61" s="138"/>
      <c r="AW61" s="138">
        <f t="shared" si="11"/>
        <v>0</v>
      </c>
      <c r="AX61" s="138">
        <f t="shared" si="12"/>
        <v>0</v>
      </c>
      <c r="AY61" s="138">
        <f t="shared" si="13"/>
        <v>0</v>
      </c>
      <c r="AZ61" s="138"/>
      <c r="BA61" s="138"/>
      <c r="BB61" s="138">
        <f t="shared" si="14"/>
        <v>348</v>
      </c>
      <c r="BC61" s="138"/>
    </row>
    <row r="62" spans="1:55">
      <c r="A62" s="225" t="str">
        <f>'ENTRY SHEET'!F62</f>
        <v>JRD-600+CD-360</v>
      </c>
      <c r="B62" s="137">
        <f>'01'!C62</f>
        <v>329.1</v>
      </c>
      <c r="C62" s="221">
        <v>335.9</v>
      </c>
      <c r="D62" s="137">
        <f t="shared" si="21"/>
        <v>6.7999999999999545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5"/>
        <v>0</v>
      </c>
      <c r="R62" s="137">
        <v>78</v>
      </c>
      <c r="S62" s="137">
        <v>36</v>
      </c>
      <c r="T62" s="137"/>
      <c r="U62" s="137">
        <v>78</v>
      </c>
      <c r="V62" s="137"/>
      <c r="W62" s="137">
        <f>+T62+U62+V62</f>
        <v>78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'01'!AR62</f>
        <v>0</v>
      </c>
      <c r="AO62" s="141">
        <v>270</v>
      </c>
      <c r="AP62" s="141">
        <f t="shared" si="8"/>
        <v>270</v>
      </c>
      <c r="AQ62" s="141">
        <f t="shared" si="9"/>
        <v>270</v>
      </c>
      <c r="AR62" s="141"/>
      <c r="AS62" s="216">
        <f>AQ62/D62</f>
        <v>39.705882352941444</v>
      </c>
      <c r="AT62" s="216">
        <f>'01'!AT62</f>
        <v>400</v>
      </c>
      <c r="AU62" s="224">
        <f t="shared" si="10"/>
        <v>400</v>
      </c>
      <c r="AV62" s="138"/>
      <c r="AW62" s="138">
        <f t="shared" si="11"/>
        <v>0</v>
      </c>
      <c r="AX62" s="138">
        <f t="shared" si="12"/>
        <v>0</v>
      </c>
      <c r="AY62" s="138">
        <f t="shared" si="13"/>
        <v>0</v>
      </c>
      <c r="AZ62" s="138"/>
      <c r="BA62" s="138"/>
      <c r="BB62" s="138">
        <f t="shared" si="14"/>
        <v>270</v>
      </c>
      <c r="BC62" s="138"/>
    </row>
    <row r="63" spans="1:55">
      <c r="A63" s="225" t="str">
        <f>'ENTRY SHEET'!F63</f>
        <v>JRD-450+650-1</v>
      </c>
      <c r="B63" s="137">
        <f>'01'!C63</f>
        <v>8179.9</v>
      </c>
      <c r="C63" s="221">
        <v>8185.5</v>
      </c>
      <c r="D63" s="137">
        <f t="shared" si="21"/>
        <v>5.6000000000003638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5"/>
        <v>0</v>
      </c>
      <c r="R63" s="137">
        <v>115.6</v>
      </c>
      <c r="S63" s="137">
        <v>17</v>
      </c>
      <c r="T63" s="137"/>
      <c r="U63" s="137">
        <v>115.6</v>
      </c>
      <c r="V63" s="137"/>
      <c r="W63" s="137">
        <f t="shared" ref="W63:W64" si="22">+T63+U63+V63</f>
        <v>115.6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'01'!AR63</f>
        <v>0</v>
      </c>
      <c r="AO63" s="141">
        <v>120</v>
      </c>
      <c r="AP63" s="141">
        <f t="shared" si="8"/>
        <v>120</v>
      </c>
      <c r="AQ63" s="141">
        <f t="shared" si="9"/>
        <v>120</v>
      </c>
      <c r="AR63" s="141"/>
      <c r="AS63" s="216">
        <f>AQ63/D63</f>
        <v>21.428571428570038</v>
      </c>
      <c r="AT63" s="216">
        <f>'01'!AT63</f>
        <v>400</v>
      </c>
      <c r="AU63" s="224">
        <f t="shared" si="10"/>
        <v>400</v>
      </c>
      <c r="AV63" s="137"/>
      <c r="AW63" s="138">
        <f t="shared" si="11"/>
        <v>0</v>
      </c>
      <c r="AX63" s="138">
        <f t="shared" si="12"/>
        <v>0</v>
      </c>
      <c r="AY63" s="138">
        <f t="shared" si="13"/>
        <v>0</v>
      </c>
      <c r="AZ63" s="138"/>
      <c r="BA63" s="138"/>
      <c r="BB63" s="138">
        <f t="shared" si="14"/>
        <v>120</v>
      </c>
      <c r="BC63" s="138"/>
    </row>
    <row r="64" spans="1:55">
      <c r="A64" s="225">
        <f>'ENTRY SHEET'!F64</f>
        <v>0</v>
      </c>
      <c r="B64" s="137">
        <f>'01'!C64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5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'01'!AR64</f>
        <v>0</v>
      </c>
      <c r="AO64" s="141"/>
      <c r="AP64" s="141">
        <f t="shared" si="8"/>
        <v>0</v>
      </c>
      <c r="AQ64" s="141">
        <f t="shared" si="9"/>
        <v>0</v>
      </c>
      <c r="AR64" s="141"/>
      <c r="AS64" s="216" t="e">
        <f>AQ64/D64</f>
        <v>#DIV/0!</v>
      </c>
      <c r="AT64" s="216">
        <f>'01'!AT64</f>
        <v>400</v>
      </c>
      <c r="AU64" s="224">
        <f t="shared" si="10"/>
        <v>400</v>
      </c>
      <c r="AV64" s="221"/>
      <c r="AW64" s="138" t="e">
        <f t="shared" si="11"/>
        <v>#DIV/0!</v>
      </c>
      <c r="AX64" s="138" t="e">
        <f t="shared" si="12"/>
        <v>#DIV/0!</v>
      </c>
      <c r="AY64" s="138" t="e">
        <f t="shared" si="13"/>
        <v>#DIV/0!</v>
      </c>
      <c r="AZ64" s="138"/>
      <c r="BA64" s="138"/>
      <c r="BB64" s="138" t="e">
        <f t="shared" si="14"/>
        <v>#DIV/0!</v>
      </c>
      <c r="BC64" s="138"/>
    </row>
    <row r="65" spans="1:55" s="656" customFormat="1" ht="46.8">
      <c r="A65" s="589" t="str">
        <f>'ENTRY SHEET'!F65</f>
        <v>CRUSHER DETAILS</v>
      </c>
      <c r="B65" s="590" t="s">
        <v>7</v>
      </c>
      <c r="C65" s="590"/>
      <c r="D65" s="433" t="s">
        <v>8</v>
      </c>
      <c r="E65" s="653" t="s">
        <v>116</v>
      </c>
      <c r="F65" s="414" t="s">
        <v>118</v>
      </c>
      <c r="G65" s="414" t="s">
        <v>113</v>
      </c>
      <c r="H65" s="414" t="s">
        <v>126</v>
      </c>
      <c r="I65" s="414" t="s">
        <v>125</v>
      </c>
      <c r="J65" s="414" t="s">
        <v>124</v>
      </c>
      <c r="K65" s="414" t="s">
        <v>52</v>
      </c>
      <c r="L65" s="414" t="s">
        <v>133</v>
      </c>
      <c r="M65" s="414" t="s">
        <v>117</v>
      </c>
      <c r="N65" s="414" t="s">
        <v>127</v>
      </c>
      <c r="O65" s="414" t="s">
        <v>138</v>
      </c>
      <c r="P65" s="414" t="s">
        <v>139</v>
      </c>
      <c r="Q65" s="414" t="s">
        <v>122</v>
      </c>
      <c r="R65" s="653" t="s">
        <v>88</v>
      </c>
      <c r="S65" s="653" t="s">
        <v>114</v>
      </c>
      <c r="T65" s="653" t="s">
        <v>115</v>
      </c>
      <c r="U65" s="653" t="s">
        <v>90</v>
      </c>
      <c r="V65" s="653" t="s">
        <v>91</v>
      </c>
      <c r="W65" s="653" t="s">
        <v>134</v>
      </c>
      <c r="X65" s="653"/>
      <c r="Y65" s="653" t="s">
        <v>92</v>
      </c>
      <c r="Z65" s="653" t="s">
        <v>43</v>
      </c>
      <c r="AA65" s="654" t="s">
        <v>44</v>
      </c>
      <c r="AB65" s="653" t="s">
        <v>45</v>
      </c>
      <c r="AC65" s="653" t="s">
        <v>46</v>
      </c>
      <c r="AD65" s="653" t="s">
        <v>121</v>
      </c>
      <c r="AE65" s="653" t="s">
        <v>67</v>
      </c>
      <c r="AF65" s="653" t="s">
        <v>105</v>
      </c>
      <c r="AG65" s="331" t="s">
        <v>32</v>
      </c>
      <c r="AH65" s="654" t="s">
        <v>41</v>
      </c>
      <c r="AI65" s="654" t="s">
        <v>42</v>
      </c>
      <c r="AJ65" s="654" t="s">
        <v>38</v>
      </c>
      <c r="AK65" s="654" t="s">
        <v>39</v>
      </c>
      <c r="AL65" s="653" t="s">
        <v>31</v>
      </c>
      <c r="AM65" s="654" t="s">
        <v>30</v>
      </c>
      <c r="AN65" s="611">
        <f>'01'!AR65</f>
        <v>0</v>
      </c>
      <c r="AO65" s="611"/>
      <c r="AP65" s="611">
        <f t="shared" ref="AP65:AP76" si="23">AO65+AN65</f>
        <v>0</v>
      </c>
      <c r="AQ65" s="611">
        <f t="shared" ref="AQ65:AQ76" si="24">AP65-AR65</f>
        <v>0</v>
      </c>
      <c r="AR65" s="611"/>
      <c r="AS65" s="613"/>
      <c r="AT65" s="613"/>
      <c r="AU65" s="655"/>
      <c r="AV65" s="590"/>
      <c r="AW65" s="138" t="e">
        <f t="shared" si="11"/>
        <v>#VALUE!</v>
      </c>
      <c r="AX65" s="138" t="e">
        <f t="shared" si="12"/>
        <v>#VALUE!</v>
      </c>
      <c r="AY65" s="138" t="e">
        <f t="shared" si="13"/>
        <v>#VALUE!</v>
      </c>
      <c r="AZ65" s="138"/>
      <c r="BA65" s="138"/>
      <c r="BB65" s="138" t="e">
        <f t="shared" si="14"/>
        <v>#VALUE!</v>
      </c>
      <c r="BC65" s="414"/>
    </row>
    <row r="66" spans="1:55" s="614" customFormat="1">
      <c r="A66" s="589" t="str">
        <f>'ENTRY SHEET'!F66</f>
        <v>CRUSHER(FEEDER)</v>
      </c>
      <c r="B66" s="617">
        <f>'01'!C66</f>
        <v>1655.68</v>
      </c>
      <c r="C66" s="657">
        <v>1665.97</v>
      </c>
      <c r="D66" s="617">
        <f t="shared" si="21"/>
        <v>10.289999999999964</v>
      </c>
      <c r="E66" s="617">
        <v>16</v>
      </c>
      <c r="F66" s="139"/>
      <c r="G66" s="139"/>
      <c r="H66" s="139"/>
      <c r="I66" s="139"/>
      <c r="J66" s="139">
        <f>D66-G66-H66-I66-K66-L66-O66-P66-F66-M66-N66</f>
        <v>10.289999999999964</v>
      </c>
      <c r="K66" s="139"/>
      <c r="L66" s="139"/>
      <c r="M66" s="139"/>
      <c r="N66" s="139"/>
      <c r="O66" s="139"/>
      <c r="P66" s="139"/>
      <c r="Q66" s="139">
        <f>F66+G66+H66+I66+J66+K66+L66+M66+N66+O66+P66</f>
        <v>10.289999999999964</v>
      </c>
      <c r="R66" s="617">
        <v>1500</v>
      </c>
      <c r="S66" s="617">
        <v>750</v>
      </c>
      <c r="T66" s="617">
        <f>R66-S66</f>
        <v>750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5">Z66+AA66+AB66+AC66+AD66+AE66+AF66</f>
        <v>0</v>
      </c>
      <c r="AH66" s="617"/>
      <c r="AI66" s="617"/>
      <c r="AJ66" s="617"/>
      <c r="AK66" s="619"/>
      <c r="AL66" s="658"/>
      <c r="AM66" s="617"/>
      <c r="AN66" s="658">
        <f>'01'!AR66</f>
        <v>0</v>
      </c>
      <c r="AO66" s="658"/>
      <c r="AP66" s="658">
        <f t="shared" si="23"/>
        <v>0</v>
      </c>
      <c r="AQ66" s="658">
        <f t="shared" si="24"/>
        <v>0</v>
      </c>
      <c r="AR66" s="658"/>
      <c r="AS66" s="659">
        <f t="shared" ref="AS66:AS73" si="26">AQ66/D66</f>
        <v>0</v>
      </c>
      <c r="AT66" s="659">
        <f>'01'!AT66</f>
        <v>0</v>
      </c>
      <c r="AU66" s="660">
        <f t="shared" si="10"/>
        <v>0</v>
      </c>
      <c r="AV66" s="617"/>
      <c r="AW66" s="138">
        <f t="shared" si="11"/>
        <v>0</v>
      </c>
      <c r="AX66" s="138">
        <f t="shared" si="12"/>
        <v>0</v>
      </c>
      <c r="AY66" s="138">
        <f t="shared" si="13"/>
        <v>0</v>
      </c>
      <c r="AZ66" s="138"/>
      <c r="BA66" s="138"/>
      <c r="BB66" s="138">
        <f t="shared" si="14"/>
        <v>0</v>
      </c>
      <c r="BC66" s="619"/>
    </row>
    <row r="67" spans="1:55" s="614" customFormat="1">
      <c r="A67" s="589" t="str">
        <f>'ENTRY SHEET'!F67</f>
        <v>CRUSHER ( JAW )</v>
      </c>
      <c r="B67" s="617">
        <f>'01'!C67</f>
        <v>13426</v>
      </c>
      <c r="C67" s="657">
        <v>13436</v>
      </c>
      <c r="D67" s="617">
        <f t="shared" si="21"/>
        <v>10</v>
      </c>
      <c r="E67" s="617">
        <v>16</v>
      </c>
      <c r="F67" s="139"/>
      <c r="G67" s="139"/>
      <c r="H67" s="139"/>
      <c r="I67" s="139"/>
      <c r="J67" s="139">
        <f t="shared" ref="J67:J73" si="27">D67-G67-H67-I67-K67-L67-O67-P67-F67-M67-N67</f>
        <v>10</v>
      </c>
      <c r="K67" s="139"/>
      <c r="L67" s="139"/>
      <c r="M67" s="139"/>
      <c r="N67" s="139"/>
      <c r="O67" s="139"/>
      <c r="P67" s="139"/>
      <c r="Q67" s="139">
        <f t="shared" ref="Q67:Q73" si="28">F67+G67+H67+I67+J67+K67+L67+M67+N67+O67+P67</f>
        <v>10</v>
      </c>
      <c r="R67" s="617"/>
      <c r="S67" s="617"/>
      <c r="T67" s="617"/>
      <c r="U67" s="617"/>
      <c r="V67" s="617"/>
      <c r="W67" s="617"/>
      <c r="X67" s="658"/>
      <c r="Y67" s="617">
        <f t="shared" ref="Y67:Y73" si="29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5"/>
        <v>0</v>
      </c>
      <c r="AH67" s="617"/>
      <c r="AI67" s="617"/>
      <c r="AJ67" s="617"/>
      <c r="AK67" s="619"/>
      <c r="AL67" s="658"/>
      <c r="AM67" s="617"/>
      <c r="AN67" s="658">
        <f>'01'!AR67</f>
        <v>0</v>
      </c>
      <c r="AO67" s="658"/>
      <c r="AP67" s="658">
        <f t="shared" si="23"/>
        <v>0</v>
      </c>
      <c r="AQ67" s="658">
        <f t="shared" si="24"/>
        <v>0</v>
      </c>
      <c r="AR67" s="658"/>
      <c r="AS67" s="659">
        <f t="shared" si="26"/>
        <v>0</v>
      </c>
      <c r="AT67" s="659">
        <f>'01'!AT67</f>
        <v>0</v>
      </c>
      <c r="AU67" s="660">
        <f t="shared" si="10"/>
        <v>0</v>
      </c>
      <c r="AV67" s="657"/>
      <c r="AW67" s="138">
        <f t="shared" si="11"/>
        <v>0</v>
      </c>
      <c r="AX67" s="138">
        <f t="shared" si="12"/>
        <v>0</v>
      </c>
      <c r="AY67" s="138">
        <f t="shared" si="13"/>
        <v>0</v>
      </c>
      <c r="AZ67" s="138"/>
      <c r="BA67" s="138"/>
      <c r="BB67" s="138">
        <f t="shared" si="14"/>
        <v>0</v>
      </c>
      <c r="BC67" s="619"/>
    </row>
    <row r="68" spans="1:55" s="614" customFormat="1">
      <c r="A68" s="589" t="str">
        <f>'ENTRY SHEET'!F68</f>
        <v>CRUSHER ( CONE )</v>
      </c>
      <c r="B68" s="617">
        <f>'01'!C68</f>
        <v>13497</v>
      </c>
      <c r="C68" s="657">
        <v>13508</v>
      </c>
      <c r="D68" s="617">
        <f t="shared" si="21"/>
        <v>11</v>
      </c>
      <c r="E68" s="617">
        <v>16</v>
      </c>
      <c r="F68" s="139"/>
      <c r="G68" s="139"/>
      <c r="H68" s="139"/>
      <c r="I68" s="139"/>
      <c r="J68" s="139">
        <f t="shared" si="27"/>
        <v>11</v>
      </c>
      <c r="K68" s="139"/>
      <c r="L68" s="139"/>
      <c r="M68" s="139"/>
      <c r="N68" s="139"/>
      <c r="O68" s="139"/>
      <c r="P68" s="139"/>
      <c r="Q68" s="139">
        <f t="shared" si="28"/>
        <v>11</v>
      </c>
      <c r="R68" s="617"/>
      <c r="S68" s="617"/>
      <c r="T68" s="617"/>
      <c r="U68" s="617"/>
      <c r="V68" s="617"/>
      <c r="W68" s="617"/>
      <c r="X68" s="617"/>
      <c r="Y68" s="617">
        <f t="shared" si="29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5"/>
        <v>0</v>
      </c>
      <c r="AH68" s="661"/>
      <c r="AI68" s="661"/>
      <c r="AJ68" s="661"/>
      <c r="AK68" s="661"/>
      <c r="AL68" s="139"/>
      <c r="AM68" s="661"/>
      <c r="AN68" s="658">
        <f>'01'!AR68</f>
        <v>0</v>
      </c>
      <c r="AO68" s="658"/>
      <c r="AP68" s="658">
        <f t="shared" si="23"/>
        <v>0</v>
      </c>
      <c r="AQ68" s="658">
        <f t="shared" si="24"/>
        <v>0</v>
      </c>
      <c r="AR68" s="658"/>
      <c r="AS68" s="659">
        <f t="shared" si="26"/>
        <v>0</v>
      </c>
      <c r="AT68" s="659">
        <f>'01'!AT68</f>
        <v>0</v>
      </c>
      <c r="AU68" s="660">
        <f t="shared" si="10"/>
        <v>0</v>
      </c>
      <c r="AV68" s="617"/>
      <c r="AW68" s="138">
        <f t="shared" si="11"/>
        <v>0</v>
      </c>
      <c r="AX68" s="138">
        <f t="shared" si="12"/>
        <v>0</v>
      </c>
      <c r="AY68" s="138">
        <f t="shared" si="13"/>
        <v>0</v>
      </c>
      <c r="AZ68" s="138"/>
      <c r="BA68" s="138"/>
      <c r="BB68" s="138">
        <f t="shared" si="14"/>
        <v>0</v>
      </c>
      <c r="BC68" s="617"/>
    </row>
    <row r="69" spans="1:55" s="614" customFormat="1">
      <c r="A69" s="589" t="str">
        <f>'ENTRY SHEET'!F69</f>
        <v>CRUSHER DG</v>
      </c>
      <c r="B69" s="617">
        <f>'01'!C69</f>
        <v>17180.14</v>
      </c>
      <c r="C69" s="657">
        <v>17188.21</v>
      </c>
      <c r="D69" s="617">
        <f t="shared" si="21"/>
        <v>8.069999999999709</v>
      </c>
      <c r="E69" s="617">
        <v>16</v>
      </c>
      <c r="F69" s="139"/>
      <c r="G69" s="139"/>
      <c r="H69" s="139"/>
      <c r="I69" s="139"/>
      <c r="J69" s="139">
        <f t="shared" si="27"/>
        <v>8.069999999999709</v>
      </c>
      <c r="K69" s="139"/>
      <c r="L69" s="139"/>
      <c r="M69" s="139"/>
      <c r="N69" s="139"/>
      <c r="O69" s="139"/>
      <c r="P69" s="139"/>
      <c r="Q69" s="139">
        <f t="shared" si="28"/>
        <v>8.069999999999709</v>
      </c>
      <c r="R69" s="617"/>
      <c r="S69" s="617"/>
      <c r="T69" s="617"/>
      <c r="U69" s="617"/>
      <c r="V69" s="617"/>
      <c r="W69" s="617"/>
      <c r="X69" s="658"/>
      <c r="Y69" s="617">
        <f t="shared" si="29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5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'01'!AR69</f>
        <v>533</v>
      </c>
      <c r="AO69" s="658">
        <v>200</v>
      </c>
      <c r="AP69" s="658">
        <f t="shared" si="23"/>
        <v>733</v>
      </c>
      <c r="AQ69" s="658">
        <f t="shared" si="24"/>
        <v>296</v>
      </c>
      <c r="AR69" s="658">
        <v>437</v>
      </c>
      <c r="AS69" s="659">
        <f t="shared" si="26"/>
        <v>36.67905824039785</v>
      </c>
      <c r="AT69" s="659">
        <f>'01'!AT69</f>
        <v>1000</v>
      </c>
      <c r="AU69" s="660">
        <f t="shared" si="10"/>
        <v>563</v>
      </c>
      <c r="AV69" s="617"/>
      <c r="AW69" s="138">
        <f t="shared" si="11"/>
        <v>0</v>
      </c>
      <c r="AX69" s="138">
        <f t="shared" si="12"/>
        <v>0</v>
      </c>
      <c r="AY69" s="138">
        <f t="shared" si="13"/>
        <v>296</v>
      </c>
      <c r="AZ69" s="138"/>
      <c r="BA69" s="138"/>
      <c r="BB69" s="138">
        <f t="shared" si="14"/>
        <v>0</v>
      </c>
      <c r="BC69" s="619"/>
    </row>
    <row r="70" spans="1:55" s="614" customFormat="1">
      <c r="A70" s="589" t="str">
        <f>'ENTRY SHEET'!F70</f>
        <v>KAMASTU-210</v>
      </c>
      <c r="B70" s="617">
        <f>'01'!C70</f>
        <v>25783.4</v>
      </c>
      <c r="C70" s="657">
        <v>25792.1</v>
      </c>
      <c r="D70" s="617">
        <f t="shared" si="21"/>
        <v>8.6999999999970896</v>
      </c>
      <c r="E70" s="617">
        <v>16</v>
      </c>
      <c r="F70" s="139"/>
      <c r="G70" s="139"/>
      <c r="H70" s="139">
        <v>1.1000000000000001</v>
      </c>
      <c r="I70" s="139"/>
      <c r="J70" s="139">
        <f t="shared" si="27"/>
        <v>7.59999999999709</v>
      </c>
      <c r="K70" s="139"/>
      <c r="L70" s="139"/>
      <c r="M70" s="139"/>
      <c r="N70" s="139"/>
      <c r="O70" s="139"/>
      <c r="P70" s="139"/>
      <c r="Q70" s="139">
        <f t="shared" si="28"/>
        <v>8.6999999999970896</v>
      </c>
      <c r="R70" s="617"/>
      <c r="S70" s="617"/>
      <c r="T70" s="617"/>
      <c r="U70" s="617"/>
      <c r="V70" s="617"/>
      <c r="W70" s="617"/>
      <c r="X70" s="658"/>
      <c r="Y70" s="617">
        <f t="shared" si="29"/>
        <v>0</v>
      </c>
      <c r="Z70" s="619"/>
      <c r="AA70" s="619"/>
      <c r="AB70" s="619">
        <v>8</v>
      </c>
      <c r="AC70" s="619">
        <v>3</v>
      </c>
      <c r="AD70" s="619"/>
      <c r="AE70" s="619"/>
      <c r="AF70" s="619"/>
      <c r="AG70" s="617">
        <f t="shared" si="25"/>
        <v>11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'01'!AR70</f>
        <v>260</v>
      </c>
      <c r="AO70" s="658"/>
      <c r="AP70" s="658">
        <f t="shared" si="23"/>
        <v>260</v>
      </c>
      <c r="AQ70" s="658">
        <f t="shared" si="24"/>
        <v>145</v>
      </c>
      <c r="AR70" s="662">
        <v>115</v>
      </c>
      <c r="AS70" s="659">
        <f t="shared" si="26"/>
        <v>16.666666666672242</v>
      </c>
      <c r="AT70" s="659">
        <f>'01'!AT70</f>
        <v>340</v>
      </c>
      <c r="AU70" s="660">
        <f t="shared" ref="AU70:AU104" si="30">AT70-AR70</f>
        <v>225</v>
      </c>
      <c r="AV70" s="617"/>
      <c r="AW70" s="138">
        <f t="shared" ref="AW70:AW93" si="31">ROUNDUP(I70*AS70,0)</f>
        <v>0</v>
      </c>
      <c r="AX70" s="138">
        <f t="shared" ref="AX70:AX93" si="32">ROUNDUP(H70*AS70,0)</f>
        <v>19</v>
      </c>
      <c r="AY70" s="138">
        <f t="shared" ref="AY70:AY93" si="33">ROUNDUP(J70*AS70,0)</f>
        <v>127</v>
      </c>
      <c r="AZ70" s="138"/>
      <c r="BA70" s="138"/>
      <c r="BB70" s="138">
        <f t="shared" ref="BB70:BB93" si="34">AQ70-AW70-AX70-AY70</f>
        <v>-1</v>
      </c>
      <c r="BC70" s="619">
        <v>64</v>
      </c>
    </row>
    <row r="71" spans="1:55" s="614" customFormat="1" ht="22.8" customHeight="1">
      <c r="A71" s="589" t="str">
        <f>'ENTRY SHEET'!F71</f>
        <v>JCB-8262 LOADER</v>
      </c>
      <c r="B71" s="617">
        <f>'01'!C71</f>
        <v>15989.5</v>
      </c>
      <c r="C71" s="657">
        <v>16002.7</v>
      </c>
      <c r="D71" s="617">
        <f t="shared" si="21"/>
        <v>13.200000000000728</v>
      </c>
      <c r="E71" s="617">
        <v>16</v>
      </c>
      <c r="F71" s="139"/>
      <c r="G71" s="139"/>
      <c r="H71" s="139"/>
      <c r="I71" s="139">
        <v>2.6</v>
      </c>
      <c r="J71" s="139">
        <v>0</v>
      </c>
      <c r="K71" s="139"/>
      <c r="L71" s="139"/>
      <c r="M71" s="139"/>
      <c r="N71" s="139"/>
      <c r="O71" s="139"/>
      <c r="P71" s="139">
        <v>10.6</v>
      </c>
      <c r="Q71" s="139">
        <f t="shared" si="28"/>
        <v>13.2</v>
      </c>
      <c r="R71" s="617"/>
      <c r="S71" s="617"/>
      <c r="T71" s="617"/>
      <c r="U71" s="617"/>
      <c r="V71" s="617"/>
      <c r="W71" s="617"/>
      <c r="X71" s="658"/>
      <c r="Y71" s="617">
        <f t="shared" si="29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5"/>
        <v>0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658">
        <f>'01'!AR71</f>
        <v>80</v>
      </c>
      <c r="AO71" s="658">
        <v>190</v>
      </c>
      <c r="AP71" s="658">
        <f t="shared" si="23"/>
        <v>270</v>
      </c>
      <c r="AQ71" s="658">
        <f t="shared" si="24"/>
        <v>180</v>
      </c>
      <c r="AR71" s="658">
        <v>90</v>
      </c>
      <c r="AS71" s="659">
        <f t="shared" si="26"/>
        <v>13.636363636362885</v>
      </c>
      <c r="AT71" s="659">
        <f>'01'!AT71</f>
        <v>210</v>
      </c>
      <c r="AU71" s="660">
        <f t="shared" si="30"/>
        <v>120</v>
      </c>
      <c r="AV71" s="657" t="s">
        <v>165</v>
      </c>
      <c r="AW71" s="138">
        <f t="shared" si="31"/>
        <v>36</v>
      </c>
      <c r="AX71" s="138">
        <f t="shared" si="32"/>
        <v>0</v>
      </c>
      <c r="AY71" s="138">
        <f t="shared" si="33"/>
        <v>0</v>
      </c>
      <c r="AZ71" s="138"/>
      <c r="BA71" s="138"/>
      <c r="BB71" s="138">
        <f t="shared" si="34"/>
        <v>144</v>
      </c>
      <c r="BC71" s="619"/>
    </row>
    <row r="72" spans="1:55" s="614" customFormat="1" ht="22.8" customHeight="1">
      <c r="A72" s="589" t="str">
        <f>'ENTRY SHEET'!F72</f>
        <v>OD09C-5609 JCB</v>
      </c>
      <c r="B72" s="617">
        <f>'01'!C72</f>
        <v>16595.5</v>
      </c>
      <c r="C72" s="657">
        <v>16595.5</v>
      </c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7"/>
        <v>0</v>
      </c>
      <c r="K72" s="139"/>
      <c r="L72" s="139"/>
      <c r="M72" s="139"/>
      <c r="N72" s="139"/>
      <c r="O72" s="139"/>
      <c r="P72" s="139"/>
      <c r="Q72" s="139">
        <f t="shared" si="28"/>
        <v>0</v>
      </c>
      <c r="R72" s="617"/>
      <c r="S72" s="617"/>
      <c r="T72" s="617"/>
      <c r="U72" s="617"/>
      <c r="V72" s="617"/>
      <c r="W72" s="617"/>
      <c r="X72" s="658"/>
      <c r="Y72" s="617">
        <f t="shared" si="29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5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'01'!AR72</f>
        <v>165</v>
      </c>
      <c r="AO72" s="658"/>
      <c r="AP72" s="658">
        <f t="shared" si="23"/>
        <v>165</v>
      </c>
      <c r="AQ72" s="658">
        <f t="shared" si="24"/>
        <v>0</v>
      </c>
      <c r="AR72" s="658">
        <v>165</v>
      </c>
      <c r="AS72" s="659" t="e">
        <f t="shared" si="26"/>
        <v>#DIV/0!</v>
      </c>
      <c r="AT72" s="659">
        <f>'01'!AT72</f>
        <v>210</v>
      </c>
      <c r="AU72" s="660">
        <f t="shared" si="30"/>
        <v>45</v>
      </c>
      <c r="AV72" s="657"/>
      <c r="AW72" s="138" t="e">
        <f t="shared" si="31"/>
        <v>#DIV/0!</v>
      </c>
      <c r="AX72" s="138" t="e">
        <f t="shared" si="32"/>
        <v>#DIV/0!</v>
      </c>
      <c r="AY72" s="138" t="e">
        <f t="shared" si="33"/>
        <v>#DIV/0!</v>
      </c>
      <c r="AZ72" s="138"/>
      <c r="BA72" s="138"/>
      <c r="BB72" s="138" t="e">
        <f t="shared" si="34"/>
        <v>#DIV/0!</v>
      </c>
      <c r="BC72" s="619"/>
    </row>
    <row r="73" spans="1:55" s="614" customFormat="1" ht="22.8" customHeight="1">
      <c r="A73" s="589" t="str">
        <f>'ENTRY SHEET'!F73</f>
        <v>TATA LOADER-OD02AY-0516</v>
      </c>
      <c r="B73" s="617">
        <f>'01'!C73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7"/>
        <v>0</v>
      </c>
      <c r="K73" s="139"/>
      <c r="L73" s="139"/>
      <c r="M73" s="139"/>
      <c r="N73" s="139"/>
      <c r="O73" s="139"/>
      <c r="P73" s="139"/>
      <c r="Q73" s="139">
        <f t="shared" si="28"/>
        <v>0</v>
      </c>
      <c r="R73" s="617"/>
      <c r="S73" s="617"/>
      <c r="T73" s="617"/>
      <c r="U73" s="617"/>
      <c r="V73" s="617"/>
      <c r="W73" s="617"/>
      <c r="X73" s="658"/>
      <c r="Y73" s="617">
        <f t="shared" si="29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5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'01'!AR73</f>
        <v>100</v>
      </c>
      <c r="AO73" s="658"/>
      <c r="AP73" s="658">
        <f t="shared" si="23"/>
        <v>100</v>
      </c>
      <c r="AQ73" s="658">
        <f t="shared" si="24"/>
        <v>0</v>
      </c>
      <c r="AR73" s="658">
        <v>100</v>
      </c>
      <c r="AS73" s="659" t="e">
        <f t="shared" si="26"/>
        <v>#DIV/0!</v>
      </c>
      <c r="AT73" s="659">
        <f>'01'!AT73</f>
        <v>0</v>
      </c>
      <c r="AU73" s="660">
        <f t="shared" si="30"/>
        <v>-100</v>
      </c>
      <c r="AV73" s="657"/>
      <c r="AW73" s="138" t="e">
        <f t="shared" si="31"/>
        <v>#DIV/0!</v>
      </c>
      <c r="AX73" s="138" t="e">
        <f t="shared" si="32"/>
        <v>#DIV/0!</v>
      </c>
      <c r="AY73" s="138" t="e">
        <f t="shared" si="33"/>
        <v>#DIV/0!</v>
      </c>
      <c r="AZ73" s="138"/>
      <c r="BA73" s="138"/>
      <c r="BB73" s="138" t="e">
        <f t="shared" si="34"/>
        <v>#DIV/0!</v>
      </c>
      <c r="BC73" s="619"/>
    </row>
    <row r="74" spans="1:55" s="645" customFormat="1" ht="46.8">
      <c r="A74" s="603" t="str">
        <f>'ENTRY SHEET'!F74</f>
        <v>POWER SCREEN DETAILS</v>
      </c>
      <c r="B74" s="604" t="s">
        <v>7</v>
      </c>
      <c r="C74" s="604"/>
      <c r="D74" s="640" t="s">
        <v>8</v>
      </c>
      <c r="E74" s="641" t="s">
        <v>116</v>
      </c>
      <c r="F74" s="641" t="s">
        <v>118</v>
      </c>
      <c r="G74" s="641" t="s">
        <v>113</v>
      </c>
      <c r="H74" s="641" t="s">
        <v>126</v>
      </c>
      <c r="I74" s="641" t="s">
        <v>125</v>
      </c>
      <c r="J74" s="641" t="s">
        <v>124</v>
      </c>
      <c r="K74" s="641" t="s">
        <v>52</v>
      </c>
      <c r="L74" s="641" t="s">
        <v>133</v>
      </c>
      <c r="M74" s="641" t="s">
        <v>117</v>
      </c>
      <c r="N74" s="641" t="s">
        <v>127</v>
      </c>
      <c r="O74" s="641" t="s">
        <v>138</v>
      </c>
      <c r="P74" s="641" t="s">
        <v>139</v>
      </c>
      <c r="Q74" s="606" t="s">
        <v>122</v>
      </c>
      <c r="R74" s="642" t="s">
        <v>88</v>
      </c>
      <c r="S74" s="642" t="s">
        <v>89</v>
      </c>
      <c r="T74" s="642" t="s">
        <v>106</v>
      </c>
      <c r="U74" s="642" t="s">
        <v>90</v>
      </c>
      <c r="V74" s="642" t="s">
        <v>91</v>
      </c>
      <c r="W74" s="642"/>
      <c r="X74" s="642"/>
      <c r="Y74" s="642" t="s">
        <v>92</v>
      </c>
      <c r="Z74" s="642" t="s">
        <v>43</v>
      </c>
      <c r="AA74" s="643" t="s">
        <v>44</v>
      </c>
      <c r="AB74" s="642" t="s">
        <v>45</v>
      </c>
      <c r="AC74" s="642" t="s">
        <v>46</v>
      </c>
      <c r="AD74" s="642" t="s">
        <v>121</v>
      </c>
      <c r="AE74" s="642" t="s">
        <v>67</v>
      </c>
      <c r="AF74" s="642" t="s">
        <v>105</v>
      </c>
      <c r="AG74" s="606" t="s">
        <v>32</v>
      </c>
      <c r="AH74" s="643"/>
      <c r="AI74" s="643" t="s">
        <v>42</v>
      </c>
      <c r="AJ74" s="643"/>
      <c r="AK74" s="643" t="s">
        <v>39</v>
      </c>
      <c r="AL74" s="642" t="s">
        <v>31</v>
      </c>
      <c r="AM74" s="643" t="s">
        <v>30</v>
      </c>
      <c r="AN74" s="607">
        <f>'01'!AR74</f>
        <v>0</v>
      </c>
      <c r="AO74" s="607"/>
      <c r="AP74" s="607">
        <f t="shared" si="23"/>
        <v>0</v>
      </c>
      <c r="AQ74" s="607">
        <f t="shared" si="24"/>
        <v>0</v>
      </c>
      <c r="AR74" s="607"/>
      <c r="AS74" s="610"/>
      <c r="AT74" s="610">
        <f>'01'!AT74</f>
        <v>0</v>
      </c>
      <c r="AU74" s="644"/>
      <c r="AV74" s="604"/>
      <c r="AW74" s="138" t="e">
        <f t="shared" si="31"/>
        <v>#VALUE!</v>
      </c>
      <c r="AX74" s="138" t="e">
        <f t="shared" si="32"/>
        <v>#VALUE!</v>
      </c>
      <c r="AY74" s="138" t="e">
        <f t="shared" si="33"/>
        <v>#VALUE!</v>
      </c>
      <c r="AZ74" s="138"/>
      <c r="BA74" s="138"/>
      <c r="BB74" s="138" t="e">
        <f t="shared" si="34"/>
        <v>#VALUE!</v>
      </c>
      <c r="BC74" s="642"/>
    </row>
    <row r="75" spans="1:55" s="211" customFormat="1">
      <c r="A75" s="603" t="str">
        <f>'ENTRY SHEET'!F75</f>
        <v>POWER SCREEN RHS</v>
      </c>
      <c r="B75" s="646">
        <f>'01'!C75</f>
        <v>4403.2</v>
      </c>
      <c r="C75" s="646">
        <v>4403.2</v>
      </c>
      <c r="D75" s="647">
        <f t="shared" si="21"/>
        <v>0</v>
      </c>
      <c r="E75" s="647">
        <v>12</v>
      </c>
      <c r="F75" s="648"/>
      <c r="G75" s="648"/>
      <c r="H75" s="648"/>
      <c r="I75" s="648"/>
      <c r="J75" s="648"/>
      <c r="K75" s="648"/>
      <c r="L75" s="648"/>
      <c r="M75" s="648"/>
      <c r="N75" s="648"/>
      <c r="O75" s="648"/>
      <c r="P75" s="648"/>
      <c r="Q75" s="648">
        <f>F75+G75+H75+I75+J75+K75+L75+M75+N75+O75+P75</f>
        <v>0</v>
      </c>
      <c r="R75" s="647"/>
      <c r="S75" s="647"/>
      <c r="T75" s="647"/>
      <c r="U75" s="647"/>
      <c r="V75" s="647"/>
      <c r="W75" s="647"/>
      <c r="X75" s="649"/>
      <c r="Y75" s="647">
        <f t="shared" ref="Y75:Y76" si="35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76" si="36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'01'!AR75</f>
        <v>271</v>
      </c>
      <c r="AO75" s="649"/>
      <c r="AP75" s="649">
        <f t="shared" si="23"/>
        <v>271</v>
      </c>
      <c r="AQ75" s="649">
        <f t="shared" si="24"/>
        <v>0</v>
      </c>
      <c r="AR75" s="649">
        <v>271</v>
      </c>
      <c r="AS75" s="651" t="e">
        <f t="shared" ref="AS75:AS80" si="37">AQ75/D75</f>
        <v>#DIV/0!</v>
      </c>
      <c r="AT75" s="651">
        <f>'01'!AT75</f>
        <v>0</v>
      </c>
      <c r="AU75" s="652">
        <f t="shared" si="30"/>
        <v>-271</v>
      </c>
      <c r="AV75" s="646"/>
      <c r="AW75" s="138" t="e">
        <f t="shared" si="31"/>
        <v>#DIV/0!</v>
      </c>
      <c r="AX75" s="138" t="e">
        <f t="shared" si="32"/>
        <v>#DIV/0!</v>
      </c>
      <c r="AY75" s="138" t="e">
        <f t="shared" si="33"/>
        <v>#DIV/0!</v>
      </c>
      <c r="AZ75" s="138"/>
      <c r="BA75" s="138"/>
      <c r="BB75" s="138" t="e">
        <f t="shared" si="34"/>
        <v>#DIV/0!</v>
      </c>
      <c r="BC75" s="650">
        <f>AP75</f>
        <v>271</v>
      </c>
    </row>
    <row r="76" spans="1:55" s="211" customFormat="1" ht="22.8" customHeight="1">
      <c r="A76" s="603" t="str">
        <f>'ENTRY SHEET'!F76</f>
        <v>HITACHI-120</v>
      </c>
      <c r="B76" s="646">
        <f>'01'!C76</f>
        <v>13060</v>
      </c>
      <c r="C76" s="651">
        <v>13068.1</v>
      </c>
      <c r="D76" s="647">
        <f t="shared" si="21"/>
        <v>8.1000000000003638</v>
      </c>
      <c r="E76" s="647">
        <v>12</v>
      </c>
      <c r="F76" s="648"/>
      <c r="G76" s="648"/>
      <c r="H76" s="648"/>
      <c r="I76" s="648"/>
      <c r="J76" s="648"/>
      <c r="K76" s="648"/>
      <c r="L76" s="648">
        <v>8.1</v>
      </c>
      <c r="M76" s="648"/>
      <c r="N76" s="648"/>
      <c r="O76" s="648"/>
      <c r="P76" s="648"/>
      <c r="Q76" s="648">
        <f t="shared" ref="Q76:Q86" si="38">F76+G76+H76+I76+J76+K76+L76+M76+N76</f>
        <v>8.1</v>
      </c>
      <c r="R76" s="650"/>
      <c r="S76" s="650"/>
      <c r="T76" s="650"/>
      <c r="U76" s="650"/>
      <c r="V76" s="650"/>
      <c r="W76" s="650"/>
      <c r="X76" s="650"/>
      <c r="Y76" s="647">
        <f t="shared" si="35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6"/>
        <v>0</v>
      </c>
      <c r="AH76" s="650"/>
      <c r="AI76" s="650"/>
      <c r="AJ76" s="650"/>
      <c r="AK76" s="650"/>
      <c r="AL76" s="649">
        <f t="shared" ref="AL76" si="39">AH76+AI76</f>
        <v>0</v>
      </c>
      <c r="AM76" s="647">
        <f t="shared" ref="AM76" si="40">AJ76+AK76</f>
        <v>0</v>
      </c>
      <c r="AN76" s="649">
        <f>'01'!AR76</f>
        <v>170</v>
      </c>
      <c r="AO76" s="649">
        <v>102</v>
      </c>
      <c r="AP76" s="649">
        <f t="shared" si="23"/>
        <v>272</v>
      </c>
      <c r="AQ76" s="649">
        <f t="shared" si="24"/>
        <v>82</v>
      </c>
      <c r="AR76" s="649">
        <v>190</v>
      </c>
      <c r="AS76" s="651">
        <f t="shared" si="37"/>
        <v>10.123456790123003</v>
      </c>
      <c r="AT76" s="651">
        <f>'01'!AT76</f>
        <v>700</v>
      </c>
      <c r="AU76" s="652">
        <f t="shared" si="30"/>
        <v>510</v>
      </c>
      <c r="AV76" s="646"/>
      <c r="AW76" s="138">
        <f t="shared" si="31"/>
        <v>0</v>
      </c>
      <c r="AX76" s="138">
        <f t="shared" si="32"/>
        <v>0</v>
      </c>
      <c r="AY76" s="138">
        <f t="shared" si="33"/>
        <v>0</v>
      </c>
      <c r="AZ76" s="138"/>
      <c r="BA76" s="138"/>
      <c r="BB76" s="138">
        <f t="shared" si="34"/>
        <v>82</v>
      </c>
      <c r="BC76" s="650"/>
    </row>
    <row r="77" spans="1:55" s="211" customFormat="1" ht="22.8" customHeight="1">
      <c r="A77" s="603" t="str">
        <f>'ENTRY SHEET'!F77</f>
        <v>L-6268 SDLG</v>
      </c>
      <c r="B77" s="646">
        <f>'01'!C77</f>
        <v>0</v>
      </c>
      <c r="C77" s="646"/>
      <c r="D77" s="647">
        <f t="shared" si="21"/>
        <v>0</v>
      </c>
      <c r="E77" s="647">
        <v>12</v>
      </c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>
        <f t="shared" si="38"/>
        <v>0</v>
      </c>
      <c r="R77" s="650"/>
      <c r="S77" s="650"/>
      <c r="T77" s="650"/>
      <c r="U77" s="650"/>
      <c r="V77" s="650"/>
      <c r="W77" s="650"/>
      <c r="X77" s="650"/>
      <c r="Y77" s="647">
        <f t="shared" ref="Y77" si="41">X77+W77+V77+U77</f>
        <v>0</v>
      </c>
      <c r="Z77" s="650"/>
      <c r="AA77" s="650"/>
      <c r="AB77" s="650"/>
      <c r="AC77" s="650"/>
      <c r="AD77" s="650"/>
      <c r="AE77" s="650"/>
      <c r="AF77" s="650"/>
      <c r="AG77" s="647">
        <f t="shared" ref="AG77:AG84" si="42">Z77+AA77+AB77+AC77+AD77+AE77+AF77</f>
        <v>0</v>
      </c>
      <c r="AH77" s="650"/>
      <c r="AI77" s="650"/>
      <c r="AJ77" s="650"/>
      <c r="AK77" s="650"/>
      <c r="AL77" s="649">
        <f t="shared" ref="AL77" si="43">AH77+AI77</f>
        <v>0</v>
      </c>
      <c r="AM77" s="647">
        <f t="shared" ref="AM77:AM84" si="44">AJ77+AK77</f>
        <v>0</v>
      </c>
      <c r="AN77" s="649">
        <f>'01'!AR77</f>
        <v>0</v>
      </c>
      <c r="AO77" s="649"/>
      <c r="AP77" s="649">
        <f t="shared" ref="AP77:AP104" si="45">AO77+AN77</f>
        <v>0</v>
      </c>
      <c r="AQ77" s="649">
        <f t="shared" ref="AQ77:AQ104" si="46">AP77-AR77</f>
        <v>0</v>
      </c>
      <c r="AR77" s="649"/>
      <c r="AS77" s="651" t="e">
        <f t="shared" si="37"/>
        <v>#DIV/0!</v>
      </c>
      <c r="AT77" s="651">
        <f>'01'!AT77</f>
        <v>0</v>
      </c>
      <c r="AU77" s="652">
        <f t="shared" si="30"/>
        <v>0</v>
      </c>
      <c r="AV77" s="646"/>
      <c r="AW77" s="138" t="e">
        <f t="shared" si="31"/>
        <v>#DIV/0!</v>
      </c>
      <c r="AX77" s="138" t="e">
        <f t="shared" si="32"/>
        <v>#DIV/0!</v>
      </c>
      <c r="AY77" s="138" t="e">
        <f t="shared" si="33"/>
        <v>#DIV/0!</v>
      </c>
      <c r="AZ77" s="138"/>
      <c r="BA77" s="138"/>
      <c r="BB77" s="138" t="e">
        <f t="shared" si="34"/>
        <v>#DIV/0!</v>
      </c>
      <c r="BC77" s="650"/>
    </row>
    <row r="78" spans="1:55" s="630" customFormat="1" ht="46.8">
      <c r="A78" s="622" t="str">
        <f>'ENTRY SHEET'!F78</f>
        <v>VICHELE NO.</v>
      </c>
      <c r="B78" s="623" t="s">
        <v>6</v>
      </c>
      <c r="C78" s="338"/>
      <c r="D78" s="337" t="s">
        <v>8</v>
      </c>
      <c r="E78" s="337" t="s">
        <v>116</v>
      </c>
      <c r="F78" s="337" t="s">
        <v>118</v>
      </c>
      <c r="G78" s="337" t="s">
        <v>113</v>
      </c>
      <c r="H78" s="337" t="s">
        <v>126</v>
      </c>
      <c r="I78" s="337" t="s">
        <v>125</v>
      </c>
      <c r="J78" s="337" t="s">
        <v>124</v>
      </c>
      <c r="K78" s="337" t="s">
        <v>52</v>
      </c>
      <c r="L78" s="337" t="s">
        <v>133</v>
      </c>
      <c r="M78" s="337" t="s">
        <v>117</v>
      </c>
      <c r="N78" s="337" t="s">
        <v>127</v>
      </c>
      <c r="O78" s="337" t="s">
        <v>138</v>
      </c>
      <c r="P78" s="337" t="s">
        <v>139</v>
      </c>
      <c r="Q78" s="302" t="s">
        <v>122</v>
      </c>
      <c r="R78" s="337" t="s">
        <v>123</v>
      </c>
      <c r="S78" s="337" t="s">
        <v>101</v>
      </c>
      <c r="T78" s="337" t="s">
        <v>102</v>
      </c>
      <c r="U78" s="624" t="s">
        <v>90</v>
      </c>
      <c r="V78" s="337" t="s">
        <v>91</v>
      </c>
      <c r="W78" s="337" t="s">
        <v>135</v>
      </c>
      <c r="X78" s="337"/>
      <c r="Y78" s="337" t="s">
        <v>92</v>
      </c>
      <c r="Z78" s="625" t="s">
        <v>43</v>
      </c>
      <c r="AA78" s="625" t="s">
        <v>44</v>
      </c>
      <c r="AB78" s="625" t="s">
        <v>45</v>
      </c>
      <c r="AC78" s="625" t="s">
        <v>46</v>
      </c>
      <c r="AD78" s="625" t="s">
        <v>121</v>
      </c>
      <c r="AE78" s="625" t="s">
        <v>67</v>
      </c>
      <c r="AF78" s="625" t="s">
        <v>105</v>
      </c>
      <c r="AG78" s="337" t="s">
        <v>32</v>
      </c>
      <c r="AH78" s="337" t="s">
        <v>41</v>
      </c>
      <c r="AI78" s="337" t="s">
        <v>42</v>
      </c>
      <c r="AJ78" s="337" t="s">
        <v>38</v>
      </c>
      <c r="AK78" s="625" t="s">
        <v>39</v>
      </c>
      <c r="AL78" s="337" t="s">
        <v>31</v>
      </c>
      <c r="AM78" s="337" t="s">
        <v>30</v>
      </c>
      <c r="AN78" s="626">
        <f>'01'!AR78</f>
        <v>0</v>
      </c>
      <c r="AO78" s="626"/>
      <c r="AP78" s="626">
        <f t="shared" si="45"/>
        <v>0</v>
      </c>
      <c r="AQ78" s="626">
        <f t="shared" si="46"/>
        <v>0</v>
      </c>
      <c r="AR78" s="626"/>
      <c r="AS78" s="627" t="e">
        <f t="shared" si="37"/>
        <v>#VALUE!</v>
      </c>
      <c r="AT78" s="627">
        <f>'01'!AT78</f>
        <v>0</v>
      </c>
      <c r="AU78" s="628">
        <f t="shared" si="30"/>
        <v>0</v>
      </c>
      <c r="AV78" s="629"/>
      <c r="AW78" s="138" t="e">
        <f t="shared" si="31"/>
        <v>#VALUE!</v>
      </c>
      <c r="AX78" s="138" t="e">
        <f t="shared" si="32"/>
        <v>#VALUE!</v>
      </c>
      <c r="AY78" s="138" t="e">
        <f t="shared" si="33"/>
        <v>#VALUE!</v>
      </c>
      <c r="AZ78" s="138"/>
      <c r="BA78" s="138"/>
      <c r="BB78" s="138" t="e">
        <f t="shared" si="34"/>
        <v>#VALUE!</v>
      </c>
      <c r="BC78" s="625"/>
    </row>
    <row r="79" spans="1:55" s="639" customFormat="1">
      <c r="A79" s="622" t="str">
        <f>'ENTRY SHEET'!F79</f>
        <v>LOKO TRACK JAW</v>
      </c>
      <c r="B79" s="631">
        <f>'01'!C79</f>
        <v>16147</v>
      </c>
      <c r="C79" s="631">
        <v>16155</v>
      </c>
      <c r="D79" s="632">
        <f t="shared" si="21"/>
        <v>8</v>
      </c>
      <c r="E79" s="631">
        <v>12</v>
      </c>
      <c r="F79" s="302"/>
      <c r="G79" s="302"/>
      <c r="H79" s="302"/>
      <c r="I79" s="302"/>
      <c r="J79" s="302"/>
      <c r="K79" s="302"/>
      <c r="L79" s="254">
        <f>D79-G79-H79-I79-J79-K79-M79-N79-O79-P79</f>
        <v>8</v>
      </c>
      <c r="M79" s="302"/>
      <c r="N79" s="302"/>
      <c r="O79" s="302"/>
      <c r="P79" s="302"/>
      <c r="Q79" s="254">
        <f t="shared" ref="Q79:Q80" si="47">G79+H79+I79+J79+P79+K79+L79+M79+N79+O79+F79</f>
        <v>8</v>
      </c>
      <c r="R79" s="632">
        <v>0</v>
      </c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42"/>
        <v>0</v>
      </c>
      <c r="AH79" s="302"/>
      <c r="AI79" s="302"/>
      <c r="AJ79" s="302"/>
      <c r="AK79" s="635"/>
      <c r="AL79" s="634">
        <f>AH79+AI79</f>
        <v>0</v>
      </c>
      <c r="AM79" s="632">
        <f t="shared" si="44"/>
        <v>0</v>
      </c>
      <c r="AN79" s="634">
        <f>'01'!AR79</f>
        <v>430</v>
      </c>
      <c r="AO79" s="634"/>
      <c r="AP79" s="634">
        <f t="shared" si="45"/>
        <v>430</v>
      </c>
      <c r="AQ79" s="634">
        <f t="shared" si="46"/>
        <v>140</v>
      </c>
      <c r="AR79" s="634">
        <v>290</v>
      </c>
      <c r="AS79" s="636">
        <f t="shared" si="37"/>
        <v>17.5</v>
      </c>
      <c r="AT79" s="636">
        <f>'01'!AT79</f>
        <v>0</v>
      </c>
      <c r="AU79" s="637">
        <f t="shared" si="30"/>
        <v>-290</v>
      </c>
      <c r="AV79" s="631"/>
      <c r="AW79" s="138">
        <f t="shared" si="31"/>
        <v>0</v>
      </c>
      <c r="AX79" s="138">
        <f t="shared" si="32"/>
        <v>0</v>
      </c>
      <c r="AY79" s="138">
        <f t="shared" si="33"/>
        <v>0</v>
      </c>
      <c r="AZ79" s="138"/>
      <c r="BA79" s="138"/>
      <c r="BB79" s="138">
        <f t="shared" si="34"/>
        <v>140</v>
      </c>
      <c r="BC79" s="638"/>
    </row>
    <row r="80" spans="1:55" s="639" customFormat="1">
      <c r="A80" s="622" t="str">
        <f>'ENTRY SHEET'!F80</f>
        <v>LOKO CONE</v>
      </c>
      <c r="B80" s="631">
        <f>'01'!C80</f>
        <v>16727</v>
      </c>
      <c r="C80" s="634">
        <v>16734</v>
      </c>
      <c r="D80" s="632">
        <f t="shared" si="21"/>
        <v>7</v>
      </c>
      <c r="E80" s="631">
        <v>12</v>
      </c>
      <c r="F80" s="302"/>
      <c r="G80" s="302"/>
      <c r="H80" s="302"/>
      <c r="I80" s="302"/>
      <c r="J80" s="302"/>
      <c r="K80" s="302"/>
      <c r="L80" s="254">
        <f t="shared" ref="L80:L81" si="48">D80-G80-H80-I80-J80-K80-M80-N80-O80-P80</f>
        <v>7</v>
      </c>
      <c r="M80" s="302"/>
      <c r="N80" s="302"/>
      <c r="O80" s="302"/>
      <c r="P80" s="302"/>
      <c r="Q80" s="254">
        <f t="shared" si="47"/>
        <v>7</v>
      </c>
      <c r="R80" s="632">
        <v>200</v>
      </c>
      <c r="S80" s="638">
        <v>100</v>
      </c>
      <c r="T80" s="638">
        <v>100</v>
      </c>
      <c r="U80" s="638"/>
      <c r="V80" s="638"/>
      <c r="W80" s="638"/>
      <c r="X80" s="638"/>
      <c r="Y80" s="638"/>
      <c r="Z80" s="632">
        <f t="shared" ref="Z80:Z84" si="49">+V80+W80+X80</f>
        <v>0</v>
      </c>
      <c r="AA80" s="638"/>
      <c r="AB80" s="632"/>
      <c r="AC80" s="632"/>
      <c r="AD80" s="632"/>
      <c r="AE80" s="632"/>
      <c r="AF80" s="632"/>
      <c r="AG80" s="632">
        <f t="shared" si="42"/>
        <v>0</v>
      </c>
      <c r="AH80" s="632"/>
      <c r="AI80" s="632"/>
      <c r="AJ80" s="632"/>
      <c r="AK80" s="638"/>
      <c r="AL80" s="634">
        <f t="shared" ref="AL80:AL84" si="50">AH80+AI80</f>
        <v>0</v>
      </c>
      <c r="AM80" s="632">
        <f t="shared" si="44"/>
        <v>0</v>
      </c>
      <c r="AN80" s="634">
        <f>'01'!AR80</f>
        <v>700</v>
      </c>
      <c r="AO80" s="634"/>
      <c r="AP80" s="634">
        <f t="shared" si="45"/>
        <v>700</v>
      </c>
      <c r="AQ80" s="634">
        <f t="shared" si="46"/>
        <v>210</v>
      </c>
      <c r="AR80" s="634">
        <v>490</v>
      </c>
      <c r="AS80" s="636">
        <f t="shared" si="37"/>
        <v>30</v>
      </c>
      <c r="AT80" s="636">
        <f>'01'!AT80</f>
        <v>0</v>
      </c>
      <c r="AU80" s="637">
        <f t="shared" si="30"/>
        <v>-490</v>
      </c>
      <c r="AV80" s="631"/>
      <c r="AW80" s="138">
        <f t="shared" si="31"/>
        <v>0</v>
      </c>
      <c r="AX80" s="138">
        <f t="shared" si="32"/>
        <v>0</v>
      </c>
      <c r="AY80" s="138">
        <f t="shared" si="33"/>
        <v>0</v>
      </c>
      <c r="AZ80" s="138"/>
      <c r="BA80" s="138"/>
      <c r="BB80" s="138">
        <f t="shared" si="34"/>
        <v>210</v>
      </c>
      <c r="BC80" s="638"/>
    </row>
    <row r="81" spans="1:55" s="639" customFormat="1">
      <c r="A81" s="622" t="str">
        <f>'ENTRY SHEET'!F81</f>
        <v>KOMASTU-200</v>
      </c>
      <c r="B81" s="631">
        <f>'01'!C81</f>
        <v>3349.2</v>
      </c>
      <c r="C81" s="631">
        <v>3358.9</v>
      </c>
      <c r="D81" s="632">
        <f t="shared" si="21"/>
        <v>9.7000000000002728</v>
      </c>
      <c r="E81" s="631">
        <v>12</v>
      </c>
      <c r="F81" s="635"/>
      <c r="G81" s="635"/>
      <c r="H81" s="635"/>
      <c r="I81" s="635"/>
      <c r="J81" s="302">
        <v>9.6999999999999993</v>
      </c>
      <c r="K81" s="635"/>
      <c r="L81" s="254">
        <f t="shared" si="48"/>
        <v>2.7355895326763857E-13</v>
      </c>
      <c r="M81" s="635"/>
      <c r="N81" s="635"/>
      <c r="O81" s="635"/>
      <c r="P81" s="635"/>
      <c r="Q81" s="254">
        <f>G81+H81+I81+J81+P81+K81+L81+M81+N81+O81+F81</f>
        <v>9.7000000000002728</v>
      </c>
      <c r="R81" s="632">
        <v>0</v>
      </c>
      <c r="S81" s="302"/>
      <c r="T81" s="632"/>
      <c r="U81" s="302"/>
      <c r="V81" s="302"/>
      <c r="W81" s="302"/>
      <c r="X81" s="632"/>
      <c r="Y81" s="632"/>
      <c r="Z81" s="632">
        <f t="shared" si="49"/>
        <v>0</v>
      </c>
      <c r="AA81" s="638"/>
      <c r="AB81" s="638"/>
      <c r="AC81" s="638"/>
      <c r="AD81" s="638"/>
      <c r="AE81" s="638"/>
      <c r="AF81" s="638"/>
      <c r="AG81" s="632">
        <f t="shared" si="42"/>
        <v>0</v>
      </c>
      <c r="AH81" s="638"/>
      <c r="AI81" s="638"/>
      <c r="AJ81" s="638"/>
      <c r="AK81" s="638"/>
      <c r="AL81" s="634">
        <f t="shared" si="50"/>
        <v>0</v>
      </c>
      <c r="AM81" s="632">
        <f t="shared" si="44"/>
        <v>0</v>
      </c>
      <c r="AN81" s="634">
        <f>'01'!AR81</f>
        <v>275</v>
      </c>
      <c r="AO81" s="634">
        <v>117</v>
      </c>
      <c r="AP81" s="634">
        <f t="shared" si="45"/>
        <v>392</v>
      </c>
      <c r="AQ81" s="634">
        <f t="shared" si="46"/>
        <v>127</v>
      </c>
      <c r="AR81" s="634">
        <v>265</v>
      </c>
      <c r="AS81" s="636">
        <f t="shared" ref="AS81" si="51">AQ81/D81</f>
        <v>13.092783505154271</v>
      </c>
      <c r="AT81" s="636">
        <f>'01'!AT81</f>
        <v>0</v>
      </c>
      <c r="AU81" s="637">
        <f t="shared" ref="AU81" si="52">AT81-AR81</f>
        <v>-265</v>
      </c>
      <c r="AV81" s="631" t="s">
        <v>166</v>
      </c>
      <c r="AW81" s="138">
        <f t="shared" si="31"/>
        <v>0</v>
      </c>
      <c r="AX81" s="138">
        <f t="shared" si="32"/>
        <v>0</v>
      </c>
      <c r="AY81" s="138">
        <f t="shared" si="33"/>
        <v>127</v>
      </c>
      <c r="AZ81" s="138"/>
      <c r="BA81" s="138"/>
      <c r="BB81" s="138">
        <f t="shared" si="34"/>
        <v>0</v>
      </c>
      <c r="BC81" s="632"/>
    </row>
    <row r="82" spans="1:55">
      <c r="A82" s="225">
        <f>'ENTRY SHEET'!F82</f>
        <v>0</v>
      </c>
      <c r="B82" s="221">
        <f>'01'!C82</f>
        <v>0</v>
      </c>
      <c r="C82" s="221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>
        <f t="shared" si="38"/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9"/>
        <v>0</v>
      </c>
      <c r="AA82" s="232"/>
      <c r="AB82" s="136"/>
      <c r="AC82" s="137"/>
      <c r="AD82" s="136"/>
      <c r="AE82" s="136"/>
      <c r="AF82" s="136"/>
      <c r="AG82" s="137">
        <f t="shared" si="42"/>
        <v>0</v>
      </c>
      <c r="AH82" s="232"/>
      <c r="AI82" s="232"/>
      <c r="AJ82" s="232"/>
      <c r="AK82" s="232"/>
      <c r="AL82" s="141">
        <f t="shared" si="50"/>
        <v>0</v>
      </c>
      <c r="AM82" s="137">
        <f t="shared" si="44"/>
        <v>0</v>
      </c>
      <c r="AN82" s="141">
        <f>'01'!AR82</f>
        <v>0</v>
      </c>
      <c r="AO82" s="141"/>
      <c r="AP82" s="141">
        <f t="shared" si="45"/>
        <v>0</v>
      </c>
      <c r="AQ82" s="141">
        <f t="shared" si="46"/>
        <v>0</v>
      </c>
      <c r="AR82" s="141"/>
      <c r="AS82" s="216" t="e">
        <f t="shared" ref="AS82:AS104" si="53">AQ82/D82</f>
        <v>#DIV/0!</v>
      </c>
      <c r="AT82" s="216">
        <f>'01'!AT82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/>
      <c r="BA82" s="138"/>
      <c r="BB82" s="138" t="e">
        <f t="shared" si="34"/>
        <v>#DIV/0!</v>
      </c>
      <c r="BC82" s="138"/>
    </row>
    <row r="83" spans="1:55" hidden="1">
      <c r="A83" s="225">
        <f>'ENTRY SHEET'!F83</f>
        <v>0</v>
      </c>
      <c r="B83" s="221">
        <f>'01'!C83</f>
        <v>0</v>
      </c>
      <c r="C83" s="221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54">G83-H83-I83-J83-K83-M83-N83-O83-P83-F83</f>
        <v>0</v>
      </c>
      <c r="M83" s="136"/>
      <c r="N83" s="136"/>
      <c r="O83" s="136"/>
      <c r="P83" s="136"/>
      <c r="Q83" s="136">
        <f t="shared" si="38"/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9"/>
        <v>0</v>
      </c>
      <c r="AA83" s="138"/>
      <c r="AB83" s="137"/>
      <c r="AC83" s="137"/>
      <c r="AD83" s="137"/>
      <c r="AE83" s="137"/>
      <c r="AF83" s="137"/>
      <c r="AG83" s="137">
        <f t="shared" si="42"/>
        <v>0</v>
      </c>
      <c r="AH83" s="137"/>
      <c r="AI83" s="137"/>
      <c r="AJ83" s="137"/>
      <c r="AK83" s="138"/>
      <c r="AL83" s="141">
        <f t="shared" si="50"/>
        <v>0</v>
      </c>
      <c r="AM83" s="137">
        <f t="shared" si="44"/>
        <v>0</v>
      </c>
      <c r="AN83" s="141">
        <f>'01'!AR83</f>
        <v>0</v>
      </c>
      <c r="AO83" s="141"/>
      <c r="AP83" s="141">
        <f t="shared" si="45"/>
        <v>0</v>
      </c>
      <c r="AQ83" s="141">
        <f t="shared" si="46"/>
        <v>0</v>
      </c>
      <c r="AR83" s="141"/>
      <c r="AS83" s="216" t="e">
        <f t="shared" si="53"/>
        <v>#DIV/0!</v>
      </c>
      <c r="AT83" s="216">
        <f>'01'!AT83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/>
      <c r="BA83" s="138"/>
      <c r="BB83" s="138" t="e">
        <f t="shared" si="34"/>
        <v>#DIV/0!</v>
      </c>
      <c r="BC83" s="138"/>
    </row>
    <row r="84" spans="1:55" hidden="1">
      <c r="A84" s="225">
        <f>'ENTRY SHEET'!F84</f>
        <v>0</v>
      </c>
      <c r="B84" s="221">
        <f>'01'!C84</f>
        <v>0</v>
      </c>
      <c r="C84" s="221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54"/>
        <v>0</v>
      </c>
      <c r="M84" s="136"/>
      <c r="N84" s="136"/>
      <c r="O84" s="136"/>
      <c r="P84" s="136"/>
      <c r="Q84" s="136">
        <f t="shared" si="38"/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9"/>
        <v>0</v>
      </c>
      <c r="AA84" s="138"/>
      <c r="AB84" s="137"/>
      <c r="AC84" s="137"/>
      <c r="AD84" s="137"/>
      <c r="AE84" s="137"/>
      <c r="AF84" s="137"/>
      <c r="AG84" s="137">
        <f t="shared" si="42"/>
        <v>0</v>
      </c>
      <c r="AH84" s="137"/>
      <c r="AI84" s="137"/>
      <c r="AJ84" s="137"/>
      <c r="AK84" s="138"/>
      <c r="AL84" s="141">
        <f t="shared" si="50"/>
        <v>0</v>
      </c>
      <c r="AM84" s="137">
        <f t="shared" si="44"/>
        <v>0</v>
      </c>
      <c r="AN84" s="141">
        <f>'01'!AR84</f>
        <v>0</v>
      </c>
      <c r="AO84" s="141"/>
      <c r="AP84" s="141">
        <f t="shared" si="45"/>
        <v>0</v>
      </c>
      <c r="AQ84" s="141">
        <f t="shared" si="46"/>
        <v>0</v>
      </c>
      <c r="AR84" s="141"/>
      <c r="AS84" s="216" t="e">
        <f t="shared" si="53"/>
        <v>#DIV/0!</v>
      </c>
      <c r="AT84" s="216">
        <f>'01'!AT84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/>
      <c r="BA84" s="138"/>
      <c r="BB84" s="138" t="e">
        <f t="shared" si="34"/>
        <v>#DIV/0!</v>
      </c>
      <c r="BC84" s="138"/>
    </row>
    <row r="85" spans="1:55" ht="22.8" customHeight="1">
      <c r="A85" s="225" t="str">
        <f>'ENTRY SHEET'!F85</f>
        <v>OD09P-2986 (CAMPAR)</v>
      </c>
      <c r="B85" s="263">
        <f>'01'!C85</f>
        <v>0</v>
      </c>
      <c r="C85" s="263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>
        <f t="shared" si="38"/>
        <v>0</v>
      </c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'01'!AR85</f>
        <v>0</v>
      </c>
      <c r="AO85" s="141"/>
      <c r="AP85" s="141">
        <f t="shared" si="45"/>
        <v>0</v>
      </c>
      <c r="AQ85" s="141">
        <f t="shared" si="46"/>
        <v>0</v>
      </c>
      <c r="AR85" s="141"/>
      <c r="AS85" s="216" t="e">
        <f t="shared" si="53"/>
        <v>#DIV/0!</v>
      </c>
      <c r="AT85" s="216">
        <f>'01'!AT85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/>
      <c r="BA85" s="138"/>
      <c r="BB85" s="138" t="e">
        <f t="shared" si="34"/>
        <v>#DIV/0!</v>
      </c>
      <c r="BC85" s="138"/>
    </row>
    <row r="86" spans="1:55" ht="22.8" customHeight="1">
      <c r="A86" s="225" t="str">
        <f>'ENTRY SHEET'!F86</f>
        <v>JH06P-6214 SCORPIO</v>
      </c>
      <c r="B86" s="263">
        <v>183300</v>
      </c>
      <c r="C86" s="263">
        <v>183370</v>
      </c>
      <c r="D86" s="137">
        <f t="shared" si="21"/>
        <v>70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si="38"/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'01'!AR86</f>
        <v>30</v>
      </c>
      <c r="AO86" s="141"/>
      <c r="AP86" s="141">
        <f t="shared" si="45"/>
        <v>30</v>
      </c>
      <c r="AQ86" s="141">
        <f t="shared" si="46"/>
        <v>7</v>
      </c>
      <c r="AR86" s="141">
        <v>23</v>
      </c>
      <c r="AS86" s="216">
        <f t="shared" si="53"/>
        <v>0.1</v>
      </c>
      <c r="AT86" s="216">
        <f>'01'!AT86</f>
        <v>80</v>
      </c>
      <c r="AU86" s="224">
        <f t="shared" si="30"/>
        <v>57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/>
      <c r="BA86" s="138"/>
      <c r="BB86" s="138">
        <f t="shared" si="34"/>
        <v>7</v>
      </c>
      <c r="BC86" s="138"/>
    </row>
    <row r="87" spans="1:55" ht="22.8" customHeight="1">
      <c r="A87" s="225" t="str">
        <f>'ENTRY SHEET'!F87</f>
        <v>OD09K-7213 BSM BUS</v>
      </c>
      <c r="B87" s="263">
        <f>'01'!C87</f>
        <v>0</v>
      </c>
      <c r="C87" s="246"/>
      <c r="D87" s="137">
        <f t="shared" ref="D87:D104" si="55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ref="Q87:Q94" si="56">F87+G87+H87+I87+J87+K87+L87-E87</f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'01'!AR87</f>
        <v>90</v>
      </c>
      <c r="AO87" s="141"/>
      <c r="AP87" s="141">
        <f t="shared" si="45"/>
        <v>90</v>
      </c>
      <c r="AQ87" s="141">
        <f t="shared" si="46"/>
        <v>10</v>
      </c>
      <c r="AR87" s="141">
        <v>80</v>
      </c>
      <c r="AS87" s="216" t="e">
        <f t="shared" si="53"/>
        <v>#DIV/0!</v>
      </c>
      <c r="AT87" s="216">
        <f>'01'!AT87</f>
        <v>60</v>
      </c>
      <c r="AU87" s="224">
        <f t="shared" si="30"/>
        <v>-20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/>
      <c r="BA87" s="138"/>
      <c r="BB87" s="138" t="e">
        <f t="shared" si="34"/>
        <v>#DIV/0!</v>
      </c>
      <c r="BC87" s="138"/>
    </row>
    <row r="88" spans="1:55" ht="22.8" customHeight="1">
      <c r="A88" s="225" t="str">
        <f>'ENTRY SHEET'!F88</f>
        <v>OD09G-6065 CAMPER</v>
      </c>
      <c r="B88" s="263">
        <f>'01'!C88</f>
        <v>166051</v>
      </c>
      <c r="C88" s="246">
        <v>166115</v>
      </c>
      <c r="D88" s="137">
        <f t="shared" si="55"/>
        <v>64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6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'01'!AR88</f>
        <v>47</v>
      </c>
      <c r="AO88" s="141"/>
      <c r="AP88" s="141">
        <f t="shared" si="45"/>
        <v>47</v>
      </c>
      <c r="AQ88" s="141">
        <f t="shared" si="46"/>
        <v>6</v>
      </c>
      <c r="AR88" s="141">
        <v>41</v>
      </c>
      <c r="AS88" s="216">
        <f t="shared" si="53"/>
        <v>9.375E-2</v>
      </c>
      <c r="AT88" s="216">
        <f>'01'!AT88</f>
        <v>120</v>
      </c>
      <c r="AU88" s="224">
        <f t="shared" si="30"/>
        <v>79</v>
      </c>
      <c r="AV88" s="221"/>
      <c r="AW88" s="138">
        <f t="shared" si="31"/>
        <v>0</v>
      </c>
      <c r="AX88" s="138">
        <f t="shared" si="32"/>
        <v>0</v>
      </c>
      <c r="AY88" s="138">
        <f t="shared" si="33"/>
        <v>0</v>
      </c>
      <c r="AZ88" s="138"/>
      <c r="BA88" s="138"/>
      <c r="BB88" s="138">
        <f t="shared" si="34"/>
        <v>6</v>
      </c>
      <c r="BC88" s="138"/>
    </row>
    <row r="89" spans="1:55" ht="22.8" customHeight="1">
      <c r="A89" s="225" t="str">
        <f>'ENTRY SHEET'!F89</f>
        <v>OD09V-5619 TATA YODHA</v>
      </c>
      <c r="B89" s="263">
        <f>'01'!C89</f>
        <v>45558</v>
      </c>
      <c r="C89" s="246">
        <v>45639</v>
      </c>
      <c r="D89" s="137">
        <f t="shared" si="55"/>
        <v>81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6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'01'!AR89</f>
        <v>40</v>
      </c>
      <c r="AO89" s="141"/>
      <c r="AP89" s="141">
        <f t="shared" si="45"/>
        <v>40</v>
      </c>
      <c r="AQ89" s="141">
        <f t="shared" si="46"/>
        <v>8</v>
      </c>
      <c r="AR89" s="141">
        <v>32</v>
      </c>
      <c r="AS89" s="216">
        <f t="shared" si="53"/>
        <v>9.8765432098765427E-2</v>
      </c>
      <c r="AT89" s="216">
        <f>'01'!AT89</f>
        <v>60</v>
      </c>
      <c r="AU89" s="224">
        <f t="shared" si="30"/>
        <v>28</v>
      </c>
      <c r="AV89" s="221"/>
      <c r="AW89" s="138">
        <f t="shared" si="31"/>
        <v>0</v>
      </c>
      <c r="AX89" s="138">
        <f t="shared" si="32"/>
        <v>0</v>
      </c>
      <c r="AY89" s="138">
        <f t="shared" si="33"/>
        <v>0</v>
      </c>
      <c r="AZ89" s="138"/>
      <c r="BA89" s="138"/>
      <c r="BB89" s="138">
        <f t="shared" si="34"/>
        <v>8</v>
      </c>
      <c r="BC89" s="138"/>
    </row>
    <row r="90" spans="1:55" ht="22.8" customHeight="1">
      <c r="A90" s="225" t="str">
        <f>'ENTRY SHEET'!F90</f>
        <v>WATER PUMP</v>
      </c>
      <c r="B90" s="137">
        <f>'01'!C90</f>
        <v>0</v>
      </c>
      <c r="C90" s="141"/>
      <c r="D90" s="137">
        <f t="shared" si="55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6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'01'!AR90</f>
        <v>0</v>
      </c>
      <c r="AO90" s="141">
        <v>10</v>
      </c>
      <c r="AP90" s="141">
        <f t="shared" si="45"/>
        <v>10</v>
      </c>
      <c r="AQ90" s="141">
        <f t="shared" si="46"/>
        <v>10</v>
      </c>
      <c r="AR90" s="141">
        <v>0</v>
      </c>
      <c r="AS90" s="216" t="e">
        <f t="shared" si="53"/>
        <v>#DIV/0!</v>
      </c>
      <c r="AT90" s="216">
        <f>'01'!AT90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/>
      <c r="BA90" s="138"/>
      <c r="BB90" s="138" t="e">
        <f t="shared" si="34"/>
        <v>#DIV/0!</v>
      </c>
      <c r="BC90" s="138"/>
    </row>
    <row r="91" spans="1:55" ht="22.8" customHeight="1">
      <c r="A91" s="225" t="str">
        <f>'ENTRY SHEET'!F91</f>
        <v>JH06H-6198 D.TANKER</v>
      </c>
      <c r="B91" s="137">
        <f>'01'!C91</f>
        <v>15472</v>
      </c>
      <c r="C91" s="141">
        <v>15477</v>
      </c>
      <c r="D91" s="137">
        <f t="shared" si="55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6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'01'!AR91</f>
        <v>80</v>
      </c>
      <c r="AO91" s="141"/>
      <c r="AP91" s="141">
        <f t="shared" si="45"/>
        <v>80</v>
      </c>
      <c r="AQ91" s="141">
        <f t="shared" si="46"/>
        <v>30</v>
      </c>
      <c r="AR91" s="141">
        <v>50</v>
      </c>
      <c r="AS91" s="216">
        <f t="shared" si="53"/>
        <v>6</v>
      </c>
      <c r="AT91" s="216">
        <f>'01'!AT91</f>
        <v>0</v>
      </c>
      <c r="AU91" s="224">
        <f t="shared" si="30"/>
        <v>-50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/>
      <c r="BA91" s="138"/>
      <c r="BB91" s="138">
        <f t="shared" si="34"/>
        <v>30</v>
      </c>
      <c r="BC91" s="138"/>
    </row>
    <row r="92" spans="1:55" ht="22.8" customHeight="1">
      <c r="A92" s="225" t="str">
        <f>'ENTRY SHEET'!F92</f>
        <v>OMC DG (NIGHT USE)</v>
      </c>
      <c r="B92" s="137">
        <f>'01'!C92</f>
        <v>0</v>
      </c>
      <c r="C92" s="141"/>
      <c r="D92" s="137">
        <f t="shared" si="55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6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'01'!AR92</f>
        <v>0</v>
      </c>
      <c r="AO92" s="141"/>
      <c r="AP92" s="141">
        <f t="shared" si="45"/>
        <v>0</v>
      </c>
      <c r="AQ92" s="141">
        <f t="shared" si="46"/>
        <v>0</v>
      </c>
      <c r="AR92" s="141"/>
      <c r="AS92" s="216" t="e">
        <f t="shared" si="53"/>
        <v>#DIV/0!</v>
      </c>
      <c r="AT92" s="216">
        <f>'01'!AT92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/>
      <c r="BA92" s="138"/>
      <c r="BB92" s="138" t="e">
        <f t="shared" si="34"/>
        <v>#DIV/0!</v>
      </c>
      <c r="BC92" s="138"/>
    </row>
    <row r="93" spans="1:55" ht="22.8" customHeight="1">
      <c r="A93" s="225" t="str">
        <f>'ENTRY SHEET'!F93</f>
        <v>HYDRA CRANE-1686</v>
      </c>
      <c r="B93" s="137">
        <f>'01'!C93</f>
        <v>0</v>
      </c>
      <c r="C93" s="141"/>
      <c r="D93" s="137">
        <f t="shared" si="55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6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'01'!AR93</f>
        <v>0</v>
      </c>
      <c r="AO93" s="141"/>
      <c r="AP93" s="141">
        <f t="shared" si="45"/>
        <v>0</v>
      </c>
      <c r="AQ93" s="141">
        <f t="shared" si="46"/>
        <v>0</v>
      </c>
      <c r="AR93" s="141"/>
      <c r="AS93" s="216" t="e">
        <f t="shared" si="53"/>
        <v>#DIV/0!</v>
      </c>
      <c r="AT93" s="216">
        <f>'01'!AT93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/>
      <c r="BA93" s="138"/>
      <c r="BB93" s="138" t="e">
        <f t="shared" si="34"/>
        <v>#DIV/0!</v>
      </c>
      <c r="BC93" s="138"/>
    </row>
    <row r="94" spans="1:55" ht="22.8" customHeight="1">
      <c r="A94" s="225">
        <f>'ENTRY SHEET'!F94</f>
        <v>0</v>
      </c>
      <c r="B94" s="137">
        <f>'01'!C94</f>
        <v>0</v>
      </c>
      <c r="C94" s="141"/>
      <c r="D94" s="137">
        <f t="shared" si="55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6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'01'!AR94</f>
        <v>0</v>
      </c>
      <c r="AO94" s="141"/>
      <c r="AP94" s="141">
        <f t="shared" si="45"/>
        <v>0</v>
      </c>
      <c r="AQ94" s="141">
        <f t="shared" si="46"/>
        <v>0</v>
      </c>
      <c r="AR94" s="141"/>
      <c r="AS94" s="216" t="e">
        <f t="shared" si="53"/>
        <v>#DIV/0!</v>
      </c>
      <c r="AT94" s="216">
        <f>'01'!AT94</f>
        <v>0</v>
      </c>
      <c r="AU94" s="224">
        <f t="shared" si="30"/>
        <v>0</v>
      </c>
      <c r="AV94" s="221"/>
      <c r="AW94" s="138">
        <v>0</v>
      </c>
      <c r="AX94" s="138">
        <v>0</v>
      </c>
      <c r="AY94" s="138">
        <v>0</v>
      </c>
      <c r="AZ94" s="138">
        <v>0</v>
      </c>
      <c r="BA94" s="138">
        <v>0</v>
      </c>
      <c r="BB94" s="138">
        <f t="shared" ref="BB94:BB99" si="57">AQ94-AW94-AX94-AY94</f>
        <v>0</v>
      </c>
      <c r="BC94" s="138"/>
    </row>
    <row r="95" spans="1:55" ht="22.8" hidden="1" customHeight="1">
      <c r="A95" s="225">
        <f>'ENTRY SHEET'!F95</f>
        <v>0</v>
      </c>
      <c r="B95" s="137">
        <f>'01'!C95</f>
        <v>0</v>
      </c>
      <c r="C95" s="141"/>
      <c r="D95" s="137">
        <f t="shared" si="55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'01'!AR95</f>
        <v>0</v>
      </c>
      <c r="AO95" s="141"/>
      <c r="AP95" s="141">
        <f t="shared" si="45"/>
        <v>0</v>
      </c>
      <c r="AQ95" s="141">
        <f t="shared" si="46"/>
        <v>0</v>
      </c>
      <c r="AR95" s="141"/>
      <c r="AS95" s="216" t="e">
        <f t="shared" si="53"/>
        <v>#DIV/0!</v>
      </c>
      <c r="AT95" s="216">
        <f>'01'!AT95</f>
        <v>0</v>
      </c>
      <c r="AU95" s="224">
        <f t="shared" si="30"/>
        <v>0</v>
      </c>
      <c r="AV95" s="221"/>
      <c r="AW95" s="138">
        <v>0</v>
      </c>
      <c r="AX95" s="138">
        <v>0</v>
      </c>
      <c r="AY95" s="138">
        <v>0</v>
      </c>
      <c r="AZ95" s="138">
        <v>0</v>
      </c>
      <c r="BA95" s="138">
        <v>0</v>
      </c>
      <c r="BB95" s="138">
        <f t="shared" si="57"/>
        <v>0</v>
      </c>
      <c r="BC95" s="138"/>
    </row>
    <row r="96" spans="1:55" ht="22.8" hidden="1" customHeight="1">
      <c r="A96" s="225">
        <f>'ENTRY SHEET'!F96</f>
        <v>0</v>
      </c>
      <c r="B96" s="137">
        <f>'01'!C96</f>
        <v>0</v>
      </c>
      <c r="C96" s="141"/>
      <c r="D96" s="137">
        <f t="shared" si="55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'01'!AR96</f>
        <v>0</v>
      </c>
      <c r="AO96" s="141"/>
      <c r="AP96" s="141">
        <f t="shared" si="45"/>
        <v>0</v>
      </c>
      <c r="AQ96" s="141">
        <f t="shared" si="46"/>
        <v>0</v>
      </c>
      <c r="AR96" s="141"/>
      <c r="AS96" s="216" t="e">
        <f t="shared" si="53"/>
        <v>#DIV/0!</v>
      </c>
      <c r="AT96" s="216">
        <f>'01'!AT96</f>
        <v>0</v>
      </c>
      <c r="AU96" s="224">
        <f t="shared" si="30"/>
        <v>0</v>
      </c>
      <c r="AV96" s="221"/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138">
        <f t="shared" si="57"/>
        <v>0</v>
      </c>
      <c r="BC96" s="138"/>
    </row>
    <row r="97" spans="1:55" ht="22.8" hidden="1" customHeight="1">
      <c r="A97" s="225">
        <f>'ENTRY SHEET'!F97</f>
        <v>0</v>
      </c>
      <c r="B97" s="137">
        <f>'01'!C97</f>
        <v>0</v>
      </c>
      <c r="C97" s="141"/>
      <c r="D97" s="137">
        <f t="shared" si="55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'01'!AR97</f>
        <v>0</v>
      </c>
      <c r="AO97" s="141"/>
      <c r="AP97" s="141">
        <f t="shared" si="45"/>
        <v>0</v>
      </c>
      <c r="AQ97" s="141">
        <f t="shared" si="46"/>
        <v>0</v>
      </c>
      <c r="AR97" s="141"/>
      <c r="AS97" s="216" t="e">
        <f t="shared" si="53"/>
        <v>#DIV/0!</v>
      </c>
      <c r="AT97" s="216">
        <f>'01'!AT97</f>
        <v>0</v>
      </c>
      <c r="AU97" s="224">
        <f t="shared" si="30"/>
        <v>0</v>
      </c>
      <c r="AV97" s="221"/>
      <c r="AW97" s="138">
        <v>0</v>
      </c>
      <c r="AX97" s="138">
        <v>0</v>
      </c>
      <c r="AY97" s="138">
        <v>0</v>
      </c>
      <c r="AZ97" s="138">
        <v>0</v>
      </c>
      <c r="BA97" s="138">
        <v>0</v>
      </c>
      <c r="BB97" s="138">
        <f t="shared" si="57"/>
        <v>0</v>
      </c>
      <c r="BC97" s="138"/>
    </row>
    <row r="98" spans="1:55" ht="22.8" hidden="1" customHeight="1">
      <c r="A98" s="225">
        <f>'ENTRY SHEET'!F98</f>
        <v>0</v>
      </c>
      <c r="B98" s="137">
        <f>'01'!C98</f>
        <v>0</v>
      </c>
      <c r="C98" s="141"/>
      <c r="D98" s="137">
        <f t="shared" si="55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'01'!AR98</f>
        <v>0</v>
      </c>
      <c r="AO98" s="141"/>
      <c r="AP98" s="141">
        <f t="shared" si="45"/>
        <v>0</v>
      </c>
      <c r="AQ98" s="141">
        <f t="shared" si="46"/>
        <v>0</v>
      </c>
      <c r="AR98" s="141"/>
      <c r="AS98" s="216" t="e">
        <f t="shared" si="53"/>
        <v>#DIV/0!</v>
      </c>
      <c r="AT98" s="216">
        <f>'01'!AT98</f>
        <v>0</v>
      </c>
      <c r="AU98" s="224">
        <f t="shared" si="30"/>
        <v>0</v>
      </c>
      <c r="AV98" s="221"/>
      <c r="AW98" s="138">
        <v>0</v>
      </c>
      <c r="AX98" s="138">
        <v>0</v>
      </c>
      <c r="AY98" s="138">
        <v>0</v>
      </c>
      <c r="AZ98" s="138">
        <v>0</v>
      </c>
      <c r="BA98" s="138">
        <v>0</v>
      </c>
      <c r="BB98" s="138">
        <f t="shared" si="57"/>
        <v>0</v>
      </c>
      <c r="BC98" s="138"/>
    </row>
    <row r="99" spans="1:55" ht="22.8" hidden="1" customHeight="1">
      <c r="A99" s="225">
        <f>'ENTRY SHEET'!F99</f>
        <v>0</v>
      </c>
      <c r="B99" s="137">
        <f>'01'!C99</f>
        <v>0</v>
      </c>
      <c r="C99" s="141"/>
      <c r="D99" s="137">
        <f t="shared" si="55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'01'!AR99</f>
        <v>0</v>
      </c>
      <c r="AO99" s="141"/>
      <c r="AP99" s="141">
        <f t="shared" si="45"/>
        <v>0</v>
      </c>
      <c r="AQ99" s="141">
        <f t="shared" si="46"/>
        <v>0</v>
      </c>
      <c r="AR99" s="141"/>
      <c r="AS99" s="216" t="e">
        <f t="shared" si="53"/>
        <v>#DIV/0!</v>
      </c>
      <c r="AT99" s="216">
        <f>'01'!AT99</f>
        <v>0</v>
      </c>
      <c r="AU99" s="224">
        <f t="shared" si="30"/>
        <v>0</v>
      </c>
      <c r="AV99" s="221"/>
      <c r="AW99" s="138">
        <v>0</v>
      </c>
      <c r="AX99" s="138">
        <v>0</v>
      </c>
      <c r="AY99" s="138">
        <v>0</v>
      </c>
      <c r="AZ99" s="138">
        <v>0</v>
      </c>
      <c r="BA99" s="138">
        <v>0</v>
      </c>
      <c r="BB99" s="138">
        <f t="shared" si="57"/>
        <v>0</v>
      </c>
      <c r="BC99" s="138"/>
    </row>
    <row r="100" spans="1:55" ht="22.8" hidden="1" customHeight="1">
      <c r="A100" s="225">
        <f>'ENTRY SHEET'!F100</f>
        <v>0</v>
      </c>
      <c r="B100" s="137">
        <f>'01'!C100</f>
        <v>0</v>
      </c>
      <c r="C100" s="141"/>
      <c r="D100" s="137">
        <f t="shared" si="55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'01'!AR100</f>
        <v>0</v>
      </c>
      <c r="AO100" s="141"/>
      <c r="AP100" s="141">
        <f t="shared" si="45"/>
        <v>0</v>
      </c>
      <c r="AQ100" s="141">
        <f t="shared" si="46"/>
        <v>0</v>
      </c>
      <c r="AR100" s="141"/>
      <c r="AS100" s="216" t="e">
        <f t="shared" si="53"/>
        <v>#DIV/0!</v>
      </c>
      <c r="AT100" s="216">
        <f>'01'!AT100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t="22.8" hidden="1" customHeight="1">
      <c r="A101" s="225">
        <f>'ENTRY SHEET'!F101</f>
        <v>0</v>
      </c>
      <c r="B101" s="137">
        <f>'01'!C101</f>
        <v>0</v>
      </c>
      <c r="C101" s="141"/>
      <c r="D101" s="137">
        <f t="shared" si="55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'01'!AR101</f>
        <v>0</v>
      </c>
      <c r="AO101" s="141"/>
      <c r="AP101" s="141">
        <f t="shared" si="45"/>
        <v>0</v>
      </c>
      <c r="AQ101" s="141">
        <f t="shared" si="46"/>
        <v>0</v>
      </c>
      <c r="AR101" s="141"/>
      <c r="AS101" s="216" t="e">
        <f t="shared" si="53"/>
        <v>#DIV/0!</v>
      </c>
      <c r="AT101" s="216">
        <f>'01'!AT101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t="22.8" hidden="1" customHeight="1">
      <c r="A102" s="225">
        <f>'ENTRY SHEET'!F102</f>
        <v>0</v>
      </c>
      <c r="B102" s="137">
        <f>'01'!C102</f>
        <v>0</v>
      </c>
      <c r="C102" s="141"/>
      <c r="D102" s="137">
        <f t="shared" si="55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'01'!AR102</f>
        <v>0</v>
      </c>
      <c r="AO102" s="141"/>
      <c r="AP102" s="141">
        <f t="shared" si="45"/>
        <v>0</v>
      </c>
      <c r="AQ102" s="141">
        <f t="shared" si="46"/>
        <v>0</v>
      </c>
      <c r="AR102" s="141"/>
      <c r="AS102" s="216" t="e">
        <f t="shared" si="53"/>
        <v>#DIV/0!</v>
      </c>
      <c r="AT102" s="216">
        <f>'01'!AT102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t="22.8" hidden="1" customHeight="1">
      <c r="A103" s="225">
        <f>'ENTRY SHEET'!F103</f>
        <v>0</v>
      </c>
      <c r="B103" s="137">
        <f>'01'!C103</f>
        <v>0</v>
      </c>
      <c r="C103" s="141"/>
      <c r="D103" s="137">
        <f t="shared" si="55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'01'!AR103</f>
        <v>0</v>
      </c>
      <c r="AO103" s="141"/>
      <c r="AP103" s="141">
        <f t="shared" si="45"/>
        <v>0</v>
      </c>
      <c r="AQ103" s="141">
        <f t="shared" si="46"/>
        <v>0</v>
      </c>
      <c r="AR103" s="141"/>
      <c r="AS103" s="216" t="e">
        <f t="shared" si="53"/>
        <v>#DIV/0!</v>
      </c>
      <c r="AT103" s="216">
        <f>'01'!AT103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5">
        <f>'ENTRY SHEET'!F104</f>
        <v>0</v>
      </c>
      <c r="B104" s="137">
        <f>'01'!C104</f>
        <v>0</v>
      </c>
      <c r="C104" s="141"/>
      <c r="D104" s="137">
        <f t="shared" si="55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'01'!AR104</f>
        <v>0</v>
      </c>
      <c r="AO104" s="141"/>
      <c r="AP104" s="141">
        <f t="shared" si="45"/>
        <v>0</v>
      </c>
      <c r="AQ104" s="141">
        <f t="shared" si="46"/>
        <v>0</v>
      </c>
      <c r="AR104" s="141">
        <v>0</v>
      </c>
      <c r="AS104" s="216" t="e">
        <f t="shared" si="53"/>
        <v>#DIV/0!</v>
      </c>
      <c r="AT104" s="216">
        <f>'01'!AT104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515.30999999999983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1655.4999999999782</v>
      </c>
      <c r="U105" s="221">
        <f>SUM(U17:U56)</f>
        <v>40</v>
      </c>
      <c r="V105" s="221">
        <f t="shared" ref="V105:AM105" si="58">SUM(V17:V56)</f>
        <v>109</v>
      </c>
      <c r="W105" s="221">
        <f t="shared" si="58"/>
        <v>0</v>
      </c>
      <c r="X105" s="221">
        <f t="shared" si="58"/>
        <v>2</v>
      </c>
      <c r="Y105" s="221">
        <f t="shared" si="58"/>
        <v>151</v>
      </c>
      <c r="Z105" s="221">
        <f t="shared" si="58"/>
        <v>0</v>
      </c>
      <c r="AA105" s="221">
        <f t="shared" si="58"/>
        <v>0</v>
      </c>
      <c r="AB105" s="221">
        <f t="shared" si="58"/>
        <v>8</v>
      </c>
      <c r="AC105" s="221">
        <f t="shared" si="58"/>
        <v>3</v>
      </c>
      <c r="AD105" s="221">
        <f t="shared" si="58"/>
        <v>100</v>
      </c>
      <c r="AE105" s="221">
        <f t="shared" si="58"/>
        <v>0</v>
      </c>
      <c r="AF105" s="221">
        <f t="shared" si="58"/>
        <v>0</v>
      </c>
      <c r="AG105" s="221">
        <f t="shared" si="58"/>
        <v>111</v>
      </c>
      <c r="AH105" s="221">
        <f t="shared" si="58"/>
        <v>7</v>
      </c>
      <c r="AI105" s="221">
        <f t="shared" si="58"/>
        <v>0</v>
      </c>
      <c r="AJ105" s="221">
        <f t="shared" si="58"/>
        <v>213.98000000000002</v>
      </c>
      <c r="AK105" s="221">
        <f t="shared" si="58"/>
        <v>0</v>
      </c>
      <c r="AL105" s="221">
        <f t="shared" si="58"/>
        <v>7</v>
      </c>
      <c r="AM105" s="221">
        <f t="shared" si="58"/>
        <v>213.98000000000002</v>
      </c>
      <c r="AN105" s="221">
        <f t="shared" ref="AN105:AU105" si="59">SUM(AN5:AN104)</f>
        <v>8348</v>
      </c>
      <c r="AO105" s="221">
        <f t="shared" si="59"/>
        <v>3523</v>
      </c>
      <c r="AP105" s="221">
        <f t="shared" si="59"/>
        <v>11871</v>
      </c>
      <c r="AQ105" s="221">
        <f t="shared" si="59"/>
        <v>4429</v>
      </c>
      <c r="AR105" s="221">
        <f t="shared" si="59"/>
        <v>7442</v>
      </c>
      <c r="AS105" s="221" t="e">
        <f t="shared" si="59"/>
        <v>#DIV/0!</v>
      </c>
      <c r="AT105" s="221">
        <f t="shared" si="59"/>
        <v>14070</v>
      </c>
      <c r="AU105" s="221">
        <f t="shared" si="59"/>
        <v>6628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60">SUM(AY5:AY104)</f>
        <v>#DIV/0!</v>
      </c>
      <c r="AZ105" s="138">
        <f t="shared" si="60"/>
        <v>0</v>
      </c>
      <c r="BA105" s="138">
        <f t="shared" si="60"/>
        <v>0</v>
      </c>
      <c r="BB105" s="138" t="e">
        <f t="shared" si="60"/>
        <v>#DIV/0!</v>
      </c>
      <c r="BC105" s="138">
        <f t="shared" si="60"/>
        <v>335</v>
      </c>
    </row>
    <row r="106" spans="1:55">
      <c r="AN106" s="145">
        <v>3000</v>
      </c>
      <c r="AO106" s="193">
        <v>3523</v>
      </c>
      <c r="AR106" s="145">
        <v>939</v>
      </c>
    </row>
    <row r="107" spans="1:55">
      <c r="AO107" s="210">
        <v>3613</v>
      </c>
    </row>
    <row r="108" spans="1:55">
      <c r="AO108" s="210">
        <f>AO107-AO106</f>
        <v>90</v>
      </c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06"/>
  <sheetViews>
    <sheetView zoomScale="75" zoomScaleNormal="75" workbookViewId="0">
      <pane xSplit="4" ySplit="4" topLeftCell="AG36" activePane="bottomRight" state="frozen"/>
      <selection pane="topRight" activeCell="E1" sqref="E1"/>
      <selection pane="bottomLeft" activeCell="A5" sqref="A5"/>
      <selection pane="bottomRight" activeCell="A42" sqref="A42:XFD43"/>
    </sheetView>
  </sheetViews>
  <sheetFormatPr defaultRowHeight="21"/>
  <cols>
    <col min="1" max="1" width="36.33203125" style="391" customWidth="1"/>
    <col min="2" max="2" width="13" style="373" bestFit="1" customWidth="1"/>
    <col min="3" max="3" width="12.109375" style="373" customWidth="1"/>
    <col min="4" max="4" width="14.77734375" style="373" bestFit="1" customWidth="1"/>
    <col min="5" max="5" width="13.88671875" style="373" hidden="1" customWidth="1"/>
    <col min="6" max="6" width="11.109375" style="373" hidden="1" customWidth="1"/>
    <col min="7" max="7" width="9.77734375" style="373" customWidth="1"/>
    <col min="8" max="8" width="9.44140625" style="373" customWidth="1"/>
    <col min="9" max="9" width="9.6640625" style="373" customWidth="1"/>
    <col min="10" max="10" width="9.33203125" style="373" customWidth="1"/>
    <col min="11" max="11" width="7.77734375" style="373" customWidth="1"/>
    <col min="12" max="12" width="8.33203125" style="373" customWidth="1"/>
    <col min="13" max="16" width="7.77734375" style="373" customWidth="1"/>
    <col min="17" max="17" width="10.6640625" style="373" customWidth="1"/>
    <col min="18" max="18" width="13" style="373" bestFit="1" customWidth="1"/>
    <col min="19" max="19" width="17" style="373" customWidth="1"/>
    <col min="20" max="20" width="10.6640625" style="373" customWidth="1"/>
    <col min="21" max="21" width="10.33203125" style="373" customWidth="1"/>
    <col min="22" max="22" width="8.77734375" style="373" customWidth="1"/>
    <col min="23" max="24" width="9.109375" style="373" bestFit="1" customWidth="1"/>
    <col min="25" max="25" width="9.77734375" style="373" bestFit="1" customWidth="1"/>
    <col min="26" max="26" width="8.88671875" style="386" customWidth="1"/>
    <col min="27" max="27" width="8.88671875" style="386" hidden="1" customWidth="1"/>
    <col min="28" max="29" width="8.88671875" style="386" customWidth="1"/>
    <col min="30" max="30" width="11" style="386" customWidth="1"/>
    <col min="31" max="31" width="10" style="386" hidden="1" customWidth="1"/>
    <col min="32" max="32" width="8.21875" style="386" hidden="1" customWidth="1"/>
    <col min="33" max="34" width="8.88671875" style="386" customWidth="1"/>
    <col min="35" max="35" width="8.88671875" style="386" hidden="1" customWidth="1"/>
    <col min="36" max="36" width="12.44140625" style="386" bestFit="1" customWidth="1"/>
    <col min="37" max="37" width="12.33203125" style="386" hidden="1" customWidth="1"/>
    <col min="38" max="38" width="8.88671875" style="373" customWidth="1"/>
    <col min="39" max="39" width="10" style="373" customWidth="1"/>
    <col min="40" max="40" width="11.33203125" style="373" bestFit="1" customWidth="1"/>
    <col min="41" max="41" width="11.6640625" style="373" bestFit="1" customWidth="1"/>
    <col min="42" max="42" width="12.44140625" style="373" bestFit="1" customWidth="1"/>
    <col min="43" max="43" width="13" style="373" bestFit="1" customWidth="1"/>
    <col min="44" max="44" width="12" style="373" bestFit="1" customWidth="1"/>
    <col min="45" max="45" width="9.44140625" style="373" customWidth="1"/>
    <col min="46" max="46" width="10.88671875" style="373" customWidth="1"/>
    <col min="47" max="47" width="9.88671875" style="373" customWidth="1"/>
    <col min="48" max="48" width="15" style="373" bestFit="1" customWidth="1"/>
    <col min="49" max="49" width="10.5546875" style="373" customWidth="1"/>
    <col min="50" max="50" width="8.33203125" style="373" bestFit="1" customWidth="1"/>
    <col min="51" max="51" width="9" style="373" customWidth="1"/>
    <col min="52" max="52" width="7.6640625" style="373" customWidth="1"/>
    <col min="53" max="53" width="5.6640625" style="373" hidden="1" customWidth="1"/>
    <col min="54" max="54" width="11.109375" style="373" hidden="1" customWidth="1"/>
    <col min="55" max="55" width="7.21875" style="373" bestFit="1" customWidth="1"/>
    <col min="56" max="16384" width="8.88671875" style="373"/>
  </cols>
  <sheetData>
    <row r="1" spans="1:55" s="386" customFormat="1">
      <c r="A1" s="692" t="str">
        <f>'ENTRY SHEET'!G1</f>
        <v>DAILY REPORT OF APRIL-2026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5"/>
      <c r="AT1" s="395"/>
      <c r="AU1" s="395"/>
      <c r="AV1" s="395"/>
      <c r="AW1" s="396"/>
    </row>
    <row r="2" spans="1:55">
      <c r="A2" s="389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694" t="s">
        <v>49</v>
      </c>
      <c r="S2" s="99">
        <f>'02'!S2+1</f>
        <v>46115</v>
      </c>
      <c r="T2" s="375"/>
      <c r="U2" s="374"/>
      <c r="V2" s="374"/>
      <c r="W2" s="374"/>
      <c r="X2" s="374"/>
      <c r="Y2" s="374"/>
      <c r="Z2" s="376"/>
      <c r="AA2" s="376"/>
      <c r="AB2" s="376"/>
      <c r="AC2" s="376"/>
      <c r="AD2" s="376"/>
      <c r="AE2" s="376"/>
      <c r="AF2" s="376"/>
      <c r="AG2" s="376"/>
      <c r="AH2" s="376"/>
      <c r="AI2" s="376"/>
      <c r="AJ2" s="376"/>
      <c r="AK2" s="376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</row>
    <row r="3" spans="1:55" s="379" customFormat="1">
      <c r="A3" s="397"/>
      <c r="B3" s="377" t="s">
        <v>0</v>
      </c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64" t="s">
        <v>1</v>
      </c>
      <c r="S3" s="364"/>
      <c r="T3" s="364"/>
      <c r="U3" s="378" t="s">
        <v>2</v>
      </c>
      <c r="V3" s="378"/>
      <c r="W3" s="378"/>
      <c r="X3" s="378"/>
      <c r="Y3" s="378"/>
      <c r="Z3" s="366" t="s">
        <v>3</v>
      </c>
      <c r="AA3" s="366"/>
      <c r="AB3" s="366"/>
      <c r="AC3" s="366"/>
      <c r="AD3" s="366"/>
      <c r="AE3" s="366"/>
      <c r="AF3" s="366"/>
      <c r="AG3" s="366"/>
      <c r="AH3" s="368" t="s">
        <v>29</v>
      </c>
      <c r="AI3" s="368"/>
      <c r="AJ3" s="368"/>
      <c r="AK3" s="368"/>
      <c r="AL3" s="368"/>
      <c r="AM3" s="368"/>
      <c r="AN3" s="364" t="s">
        <v>4</v>
      </c>
      <c r="AO3" s="364"/>
      <c r="AP3" s="364"/>
      <c r="AQ3" s="364"/>
      <c r="AR3" s="364"/>
      <c r="AS3" s="364"/>
      <c r="AT3" s="364"/>
      <c r="AU3" s="364"/>
      <c r="AV3" s="371"/>
      <c r="AW3" s="1231" t="s">
        <v>119</v>
      </c>
      <c r="AX3" s="1232"/>
      <c r="AY3" s="1232"/>
      <c r="AZ3" s="1232"/>
      <c r="BA3" s="1232"/>
      <c r="BB3" s="1232"/>
      <c r="BC3" s="1233"/>
    </row>
    <row r="4" spans="1:55" s="379" customFormat="1" ht="62.4">
      <c r="A4" s="397" t="s">
        <v>5</v>
      </c>
      <c r="B4" s="377" t="s">
        <v>6</v>
      </c>
      <c r="C4" s="377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64" t="s">
        <v>6</v>
      </c>
      <c r="S4" s="364" t="s">
        <v>7</v>
      </c>
      <c r="T4" s="364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65" t="s">
        <v>44</v>
      </c>
      <c r="AB4" s="366" t="s">
        <v>45</v>
      </c>
      <c r="AC4" s="366" t="s">
        <v>46</v>
      </c>
      <c r="AD4" s="330" t="s">
        <v>121</v>
      </c>
      <c r="AE4" s="330" t="s">
        <v>67</v>
      </c>
      <c r="AF4" s="366" t="s">
        <v>105</v>
      </c>
      <c r="AG4" s="366" t="s">
        <v>32</v>
      </c>
      <c r="AH4" s="367" t="s">
        <v>41</v>
      </c>
      <c r="AI4" s="367" t="s">
        <v>42</v>
      </c>
      <c r="AJ4" s="367" t="s">
        <v>38</v>
      </c>
      <c r="AK4" s="367" t="s">
        <v>39</v>
      </c>
      <c r="AL4" s="368" t="s">
        <v>31</v>
      </c>
      <c r="AM4" s="367" t="s">
        <v>30</v>
      </c>
      <c r="AN4" s="364" t="s">
        <v>15</v>
      </c>
      <c r="AO4" s="364" t="s">
        <v>16</v>
      </c>
      <c r="AP4" s="364" t="s">
        <v>17</v>
      </c>
      <c r="AQ4" s="364" t="s">
        <v>35</v>
      </c>
      <c r="AR4" s="364" t="s">
        <v>18</v>
      </c>
      <c r="AS4" s="691" t="s">
        <v>19</v>
      </c>
      <c r="AT4" s="691" t="s">
        <v>20</v>
      </c>
      <c r="AU4" s="331" t="s">
        <v>21</v>
      </c>
      <c r="AV4" s="371" t="s">
        <v>28</v>
      </c>
      <c r="AW4" s="332" t="s">
        <v>70</v>
      </c>
      <c r="AX4" s="332" t="s">
        <v>73</v>
      </c>
      <c r="AY4" s="332" t="s">
        <v>84</v>
      </c>
      <c r="AZ4" s="332" t="s">
        <v>85</v>
      </c>
      <c r="BA4" s="332" t="s">
        <v>86</v>
      </c>
      <c r="BB4" s="340" t="s">
        <v>51</v>
      </c>
      <c r="BC4" s="332" t="s">
        <v>87</v>
      </c>
    </row>
    <row r="5" spans="1:55" s="355" customFormat="1">
      <c r="A5" s="398" t="str">
        <f>'ENTRY SHEET'!F5</f>
        <v>VOLVO 300-2</v>
      </c>
      <c r="B5" s="390">
        <f>'02'!C5</f>
        <v>21964.1</v>
      </c>
      <c r="C5" s="390">
        <v>21971.1</v>
      </c>
      <c r="D5" s="136">
        <f>C5-B5</f>
        <v>7</v>
      </c>
      <c r="E5" s="136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>
        <v>7</v>
      </c>
      <c r="N5" s="136"/>
      <c r="O5" s="136"/>
      <c r="P5" s="136"/>
      <c r="Q5" s="136">
        <f>F5+G5+H5+I5+J5+K5+L5+M5+N5+O5+P5</f>
        <v>7</v>
      </c>
      <c r="R5" s="136"/>
      <c r="S5" s="136"/>
      <c r="T5" s="136"/>
      <c r="U5" s="136"/>
      <c r="V5" s="136"/>
      <c r="W5" s="136"/>
      <c r="X5" s="136"/>
      <c r="Y5" s="136">
        <f>X5+W5+V5+U5</f>
        <v>0</v>
      </c>
      <c r="Z5" s="136"/>
      <c r="AA5" s="136"/>
      <c r="AB5" s="136"/>
      <c r="AC5" s="136"/>
      <c r="AD5" s="136"/>
      <c r="AE5" s="136"/>
      <c r="AF5" s="136"/>
      <c r="AG5" s="136">
        <f>Z5+AA5+AB5+AC5+AD5+AE5+AF5</f>
        <v>0</v>
      </c>
      <c r="AH5" s="136"/>
      <c r="AI5" s="136"/>
      <c r="AJ5" s="136"/>
      <c r="AK5" s="136"/>
      <c r="AL5" s="136">
        <f t="shared" ref="AL5:AL59" si="0">AH5+AI5</f>
        <v>0</v>
      </c>
      <c r="AM5" s="136">
        <f t="shared" ref="AM5:AM59" si="1">AJ5+AK5</f>
        <v>0</v>
      </c>
      <c r="AN5" s="390">
        <f>'02'!AR5</f>
        <v>350</v>
      </c>
      <c r="AO5" s="390">
        <v>150</v>
      </c>
      <c r="AP5" s="390">
        <f>AO5+AN5</f>
        <v>500</v>
      </c>
      <c r="AQ5" s="390">
        <f t="shared" ref="AQ5" si="2">AP5-AR5</f>
        <v>140</v>
      </c>
      <c r="AR5" s="390">
        <v>360</v>
      </c>
      <c r="AS5" s="381">
        <f t="shared" ref="AS5:AS51" si="3">AQ5/D5</f>
        <v>20</v>
      </c>
      <c r="AT5" s="381">
        <f>'01'!AT5</f>
        <v>470</v>
      </c>
      <c r="AU5" s="382">
        <f>AT5-AR5</f>
        <v>110</v>
      </c>
      <c r="AV5" s="392"/>
      <c r="AW5" s="332">
        <f>ROUNDUP(I5*AS5,0)</f>
        <v>0</v>
      </c>
      <c r="AX5" s="332">
        <f>ROUNDUP(H5*AS5,0)</f>
        <v>0</v>
      </c>
      <c r="AY5" s="332">
        <f>ROUNDUP(J5*AS5,0)</f>
        <v>0</v>
      </c>
      <c r="AZ5" s="332">
        <f>AS5*L5</f>
        <v>0</v>
      </c>
      <c r="BA5" s="332"/>
      <c r="BB5" s="332"/>
      <c r="BC5" s="332">
        <f>AS5*K5</f>
        <v>0</v>
      </c>
    </row>
    <row r="6" spans="1:55" s="355" customFormat="1">
      <c r="A6" s="398" t="str">
        <f>'ENTRY SHEET'!F6</f>
        <v>VOLVO-300-7</v>
      </c>
      <c r="B6" s="390">
        <f>'02'!C6</f>
        <v>17663.599999999999</v>
      </c>
      <c r="C6" s="136">
        <v>17670.099999999999</v>
      </c>
      <c r="D6" s="136">
        <f t="shared" ref="D6:D59" si="4">C6-B6</f>
        <v>6.5</v>
      </c>
      <c r="E6" s="136">
        <v>12</v>
      </c>
      <c r="F6" s="136"/>
      <c r="G6" s="136">
        <f t="shared" ref="G6:G15" si="5">D6-H6-I6-J6-K6-L6-M6-N6-O6-P6</f>
        <v>6.5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6.5</v>
      </c>
      <c r="R6" s="136"/>
      <c r="S6" s="136"/>
      <c r="T6" s="136"/>
      <c r="U6" s="136"/>
      <c r="V6" s="136">
        <v>34</v>
      </c>
      <c r="W6" s="136"/>
      <c r="X6" s="136">
        <v>32</v>
      </c>
      <c r="Y6" s="136">
        <f>X6+W6+V6+U6</f>
        <v>66</v>
      </c>
      <c r="Z6" s="136"/>
      <c r="AA6" s="136"/>
      <c r="AB6" s="136"/>
      <c r="AC6" s="136"/>
      <c r="AD6" s="136"/>
      <c r="AE6" s="136"/>
      <c r="AF6" s="136"/>
      <c r="AG6" s="136">
        <f>Z6+AA6+AB6+AC6+AD6+AE6+AF6</f>
        <v>0</v>
      </c>
      <c r="AH6" s="136"/>
      <c r="AI6" s="136"/>
      <c r="AJ6" s="136"/>
      <c r="AK6" s="136"/>
      <c r="AL6" s="136">
        <f t="shared" si="0"/>
        <v>0</v>
      </c>
      <c r="AM6" s="136">
        <f t="shared" si="1"/>
        <v>0</v>
      </c>
      <c r="AN6" s="390">
        <f>'02'!AR6</f>
        <v>190</v>
      </c>
      <c r="AO6" s="390">
        <v>130</v>
      </c>
      <c r="AP6" s="390">
        <f t="shared" ref="AP6:AP61" si="7">AO6+AN6</f>
        <v>320</v>
      </c>
      <c r="AQ6" s="390">
        <f t="shared" ref="AQ6:AQ61" si="8">AP6-AR6</f>
        <v>80</v>
      </c>
      <c r="AR6" s="136">
        <v>240</v>
      </c>
      <c r="AS6" s="348">
        <f t="shared" si="3"/>
        <v>12.307692307692308</v>
      </c>
      <c r="AT6" s="381">
        <f>'01'!AT6</f>
        <v>470</v>
      </c>
      <c r="AU6" s="382">
        <f t="shared" ref="AU6:AU69" si="9">AT6-AR6</f>
        <v>230</v>
      </c>
      <c r="AV6" s="390"/>
      <c r="AW6" s="332">
        <f t="shared" ref="AW6:AW56" si="10">ROUNDUP(I6*AS6,0)</f>
        <v>0</v>
      </c>
      <c r="AX6" s="332">
        <f t="shared" ref="AX6:AX56" si="11">ROUNDUP(H6*AS6,0)</f>
        <v>0</v>
      </c>
      <c r="AY6" s="332">
        <f>ROUNDUP(J6*AS6,0)</f>
        <v>0</v>
      </c>
      <c r="AZ6" s="332">
        <f t="shared" ref="AZ6:AZ69" si="12">AS6*L6</f>
        <v>0</v>
      </c>
      <c r="BA6" s="332"/>
      <c r="BB6" s="332"/>
      <c r="BC6" s="332">
        <f t="shared" ref="BC6:BC69" si="13">AS6*K6</f>
        <v>0</v>
      </c>
    </row>
    <row r="7" spans="1:55" s="355" customFormat="1">
      <c r="A7" s="398" t="str">
        <f>'ENTRY SHEET'!F7</f>
        <v>HITACHI-350</v>
      </c>
      <c r="B7" s="390">
        <f>'02'!C7</f>
        <v>15801.3</v>
      </c>
      <c r="C7" s="136">
        <v>15807.3</v>
      </c>
      <c r="D7" s="136">
        <f t="shared" si="4"/>
        <v>6</v>
      </c>
      <c r="E7" s="136">
        <v>12</v>
      </c>
      <c r="F7" s="136"/>
      <c r="G7" s="136">
        <f t="shared" si="5"/>
        <v>0</v>
      </c>
      <c r="H7" s="136">
        <v>6</v>
      </c>
      <c r="I7" s="136"/>
      <c r="J7" s="136"/>
      <c r="K7" s="136"/>
      <c r="L7" s="136"/>
      <c r="M7" s="136"/>
      <c r="N7" s="136"/>
      <c r="O7" s="136"/>
      <c r="P7" s="136"/>
      <c r="Q7" s="136">
        <f t="shared" si="6"/>
        <v>6</v>
      </c>
      <c r="R7" s="136"/>
      <c r="S7" s="136"/>
      <c r="T7" s="136"/>
      <c r="U7" s="136"/>
      <c r="V7" s="136"/>
      <c r="W7" s="136"/>
      <c r="X7" s="136"/>
      <c r="Y7" s="136">
        <f t="shared" ref="Y7:Y59" si="14">X7+W7+V7+U7</f>
        <v>0</v>
      </c>
      <c r="Z7" s="136"/>
      <c r="AA7" s="136"/>
      <c r="AB7" s="136"/>
      <c r="AC7" s="136"/>
      <c r="AD7" s="136">
        <v>49</v>
      </c>
      <c r="AE7" s="136"/>
      <c r="AF7" s="136"/>
      <c r="AG7" s="136">
        <f t="shared" ref="AG7:AG64" si="15">Z7+AA7+AB7+AC7+AD7+AE7+AF7</f>
        <v>49</v>
      </c>
      <c r="AH7" s="136"/>
      <c r="AI7" s="136"/>
      <c r="AJ7" s="136"/>
      <c r="AK7" s="136"/>
      <c r="AL7" s="136">
        <f t="shared" si="0"/>
        <v>0</v>
      </c>
      <c r="AM7" s="136">
        <f t="shared" si="1"/>
        <v>0</v>
      </c>
      <c r="AN7" s="390">
        <f>'02'!AR7</f>
        <v>348</v>
      </c>
      <c r="AO7" s="390">
        <v>270</v>
      </c>
      <c r="AP7" s="390">
        <f t="shared" si="7"/>
        <v>618</v>
      </c>
      <c r="AQ7" s="390">
        <f t="shared" si="8"/>
        <v>180</v>
      </c>
      <c r="AR7" s="136">
        <v>438</v>
      </c>
      <c r="AS7" s="348">
        <f t="shared" si="3"/>
        <v>30</v>
      </c>
      <c r="AT7" s="381">
        <f>'01'!AT7</f>
        <v>630</v>
      </c>
      <c r="AU7" s="382">
        <f t="shared" si="9"/>
        <v>192</v>
      </c>
      <c r="AV7" s="136"/>
      <c r="AW7" s="332">
        <f t="shared" si="10"/>
        <v>0</v>
      </c>
      <c r="AX7" s="332">
        <f t="shared" si="11"/>
        <v>180</v>
      </c>
      <c r="AY7" s="332">
        <f t="shared" ref="AY7:AY70" si="16">ROUNDUP(J7*AS7,0)</f>
        <v>0</v>
      </c>
      <c r="AZ7" s="332">
        <f t="shared" si="12"/>
        <v>0</v>
      </c>
      <c r="BA7" s="332"/>
      <c r="BB7" s="332"/>
      <c r="BC7" s="332">
        <f t="shared" si="13"/>
        <v>0</v>
      </c>
    </row>
    <row r="8" spans="1:55" s="355" customFormat="1">
      <c r="A8" s="398" t="str">
        <f>'ENTRY SHEET'!F8</f>
        <v>VOLVO-480</v>
      </c>
      <c r="B8" s="390">
        <f>'02'!C8</f>
        <v>0</v>
      </c>
      <c r="C8" s="136"/>
      <c r="D8" s="136">
        <v>8</v>
      </c>
      <c r="E8" s="136">
        <v>12</v>
      </c>
      <c r="F8" s="136"/>
      <c r="G8" s="136">
        <f t="shared" si="5"/>
        <v>8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8</v>
      </c>
      <c r="R8" s="136"/>
      <c r="S8" s="136"/>
      <c r="T8" s="136"/>
      <c r="U8" s="136"/>
      <c r="V8" s="136">
        <v>63</v>
      </c>
      <c r="W8" s="136"/>
      <c r="X8" s="136"/>
      <c r="Y8" s="136">
        <f t="shared" si="14"/>
        <v>63</v>
      </c>
      <c r="Z8" s="136"/>
      <c r="AA8" s="136"/>
      <c r="AB8" s="136"/>
      <c r="AC8" s="136"/>
      <c r="AD8" s="136"/>
      <c r="AE8" s="136"/>
      <c r="AF8" s="136"/>
      <c r="AG8" s="136">
        <f t="shared" si="15"/>
        <v>0</v>
      </c>
      <c r="AH8" s="136"/>
      <c r="AI8" s="136"/>
      <c r="AJ8" s="136"/>
      <c r="AK8" s="136"/>
      <c r="AL8" s="136">
        <f t="shared" si="0"/>
        <v>0</v>
      </c>
      <c r="AM8" s="136">
        <f t="shared" si="1"/>
        <v>0</v>
      </c>
      <c r="AN8" s="390">
        <f>'02'!AR8</f>
        <v>150</v>
      </c>
      <c r="AO8" s="390">
        <v>310</v>
      </c>
      <c r="AP8" s="390">
        <f t="shared" si="7"/>
        <v>460</v>
      </c>
      <c r="AQ8" s="390">
        <f t="shared" si="8"/>
        <v>280</v>
      </c>
      <c r="AR8" s="136">
        <v>180</v>
      </c>
      <c r="AS8" s="348">
        <f t="shared" si="3"/>
        <v>35</v>
      </c>
      <c r="AT8" s="381">
        <f>'01'!AT8</f>
        <v>650</v>
      </c>
      <c r="AU8" s="382">
        <f t="shared" si="9"/>
        <v>470</v>
      </c>
      <c r="AV8" s="136"/>
      <c r="AW8" s="332">
        <f t="shared" si="10"/>
        <v>0</v>
      </c>
      <c r="AX8" s="332">
        <f t="shared" si="11"/>
        <v>0</v>
      </c>
      <c r="AY8" s="332">
        <f t="shared" si="16"/>
        <v>0</v>
      </c>
      <c r="AZ8" s="332">
        <f t="shared" si="12"/>
        <v>0</v>
      </c>
      <c r="BA8" s="332"/>
      <c r="BB8" s="332"/>
      <c r="BC8" s="332">
        <f t="shared" si="13"/>
        <v>0</v>
      </c>
    </row>
    <row r="9" spans="1:55" s="355" customFormat="1">
      <c r="A9" s="398" t="str">
        <f>'ENTRY SHEET'!F9</f>
        <v>KOMASTU-350 DMC</v>
      </c>
      <c r="B9" s="390">
        <f>'02'!C9</f>
        <v>12592</v>
      </c>
      <c r="C9" s="136">
        <v>12601.5</v>
      </c>
      <c r="D9" s="136">
        <f t="shared" si="4"/>
        <v>9.5</v>
      </c>
      <c r="E9" s="136">
        <v>12</v>
      </c>
      <c r="F9" s="136"/>
      <c r="G9" s="136">
        <f t="shared" si="5"/>
        <v>9.5</v>
      </c>
      <c r="H9" s="136"/>
      <c r="I9" s="136"/>
      <c r="J9" s="136"/>
      <c r="K9" s="136"/>
      <c r="L9" s="136"/>
      <c r="M9" s="136"/>
      <c r="N9" s="136"/>
      <c r="O9" s="136"/>
      <c r="P9" s="136"/>
      <c r="Q9" s="136">
        <f t="shared" si="6"/>
        <v>9.5</v>
      </c>
      <c r="R9" s="136"/>
      <c r="S9" s="136"/>
      <c r="T9" s="136"/>
      <c r="U9" s="136">
        <v>65</v>
      </c>
      <c r="V9" s="136">
        <v>2</v>
      </c>
      <c r="W9" s="136"/>
      <c r="X9" s="136"/>
      <c r="Y9" s="136">
        <f t="shared" si="14"/>
        <v>67</v>
      </c>
      <c r="Z9" s="136"/>
      <c r="AA9" s="136"/>
      <c r="AB9" s="136"/>
      <c r="AC9" s="136"/>
      <c r="AD9" s="136"/>
      <c r="AE9" s="136"/>
      <c r="AF9" s="136"/>
      <c r="AG9" s="136">
        <f t="shared" si="15"/>
        <v>0</v>
      </c>
      <c r="AH9" s="136"/>
      <c r="AI9" s="136"/>
      <c r="AJ9" s="136"/>
      <c r="AK9" s="136"/>
      <c r="AL9" s="136">
        <f t="shared" si="0"/>
        <v>0</v>
      </c>
      <c r="AM9" s="136">
        <f t="shared" si="1"/>
        <v>0</v>
      </c>
      <c r="AN9" s="390">
        <f>'02'!AR9</f>
        <v>0</v>
      </c>
      <c r="AO9" s="390"/>
      <c r="AP9" s="390">
        <f t="shared" si="7"/>
        <v>0</v>
      </c>
      <c r="AQ9" s="390">
        <f t="shared" si="8"/>
        <v>0</v>
      </c>
      <c r="AR9" s="136"/>
      <c r="AS9" s="348">
        <f t="shared" si="3"/>
        <v>0</v>
      </c>
      <c r="AT9" s="381">
        <f>'01'!AT9</f>
        <v>0</v>
      </c>
      <c r="AU9" s="382">
        <f t="shared" si="9"/>
        <v>0</v>
      </c>
      <c r="AV9" s="393"/>
      <c r="AW9" s="332">
        <f t="shared" si="10"/>
        <v>0</v>
      </c>
      <c r="AX9" s="332">
        <f t="shared" si="11"/>
        <v>0</v>
      </c>
      <c r="AY9" s="332">
        <f t="shared" si="16"/>
        <v>0</v>
      </c>
      <c r="AZ9" s="332">
        <f t="shared" si="12"/>
        <v>0</v>
      </c>
      <c r="BA9" s="332"/>
      <c r="BB9" s="332"/>
      <c r="BC9" s="332">
        <f t="shared" si="13"/>
        <v>0</v>
      </c>
    </row>
    <row r="10" spans="1:55" s="355" customFormat="1">
      <c r="A10" s="398" t="str">
        <f>'ENTRY SHEET'!F10</f>
        <v>VOLVO-300(5)</v>
      </c>
      <c r="B10" s="390">
        <f>'02'!C10</f>
        <v>0</v>
      </c>
      <c r="C10" s="136"/>
      <c r="D10" s="136">
        <f t="shared" si="4"/>
        <v>0</v>
      </c>
      <c r="E10" s="136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6"/>
      <c r="S10" s="136"/>
      <c r="T10" s="136"/>
      <c r="U10" s="136"/>
      <c r="V10" s="136"/>
      <c r="W10" s="136"/>
      <c r="X10" s="136"/>
      <c r="Y10" s="136">
        <f t="shared" si="14"/>
        <v>0</v>
      </c>
      <c r="Z10" s="136"/>
      <c r="AA10" s="136"/>
      <c r="AB10" s="136"/>
      <c r="AC10" s="136"/>
      <c r="AD10" s="136"/>
      <c r="AE10" s="136"/>
      <c r="AF10" s="136"/>
      <c r="AG10" s="136">
        <f t="shared" si="15"/>
        <v>0</v>
      </c>
      <c r="AH10" s="136"/>
      <c r="AI10" s="136"/>
      <c r="AJ10" s="136"/>
      <c r="AK10" s="136"/>
      <c r="AL10" s="136">
        <f t="shared" si="0"/>
        <v>0</v>
      </c>
      <c r="AM10" s="136">
        <f t="shared" si="1"/>
        <v>0</v>
      </c>
      <c r="AN10" s="390">
        <f>'02'!AR10</f>
        <v>0</v>
      </c>
      <c r="AO10" s="390"/>
      <c r="AP10" s="390">
        <f t="shared" si="7"/>
        <v>0</v>
      </c>
      <c r="AQ10" s="390">
        <f t="shared" si="8"/>
        <v>0</v>
      </c>
      <c r="AR10" s="136"/>
      <c r="AS10" s="348" t="e">
        <f t="shared" si="3"/>
        <v>#DIV/0!</v>
      </c>
      <c r="AT10" s="381">
        <f>'01'!AT10</f>
        <v>0</v>
      </c>
      <c r="AU10" s="382">
        <f t="shared" si="9"/>
        <v>0</v>
      </c>
      <c r="AV10" s="136"/>
      <c r="AW10" s="332" t="e">
        <f t="shared" si="10"/>
        <v>#DIV/0!</v>
      </c>
      <c r="AX10" s="332" t="e">
        <f t="shared" si="11"/>
        <v>#DIV/0!</v>
      </c>
      <c r="AY10" s="332" t="e">
        <f t="shared" si="16"/>
        <v>#DIV/0!</v>
      </c>
      <c r="AZ10" s="332" t="e">
        <f t="shared" si="12"/>
        <v>#DIV/0!</v>
      </c>
      <c r="BA10" s="332"/>
      <c r="BB10" s="332"/>
      <c r="BC10" s="332" t="e">
        <f t="shared" si="13"/>
        <v>#DIV/0!</v>
      </c>
    </row>
    <row r="11" spans="1:55" s="355" customFormat="1">
      <c r="A11" s="398" t="str">
        <f>'ENTRY SHEET'!F11</f>
        <v>VOLVO-380</v>
      </c>
      <c r="B11" s="390">
        <f>'02'!C11</f>
        <v>0</v>
      </c>
      <c r="C11" s="136"/>
      <c r="D11" s="136">
        <f t="shared" si="4"/>
        <v>0</v>
      </c>
      <c r="E11" s="136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6"/>
      <c r="S11" s="136"/>
      <c r="T11" s="136"/>
      <c r="U11" s="136"/>
      <c r="V11" s="136"/>
      <c r="W11" s="136"/>
      <c r="X11" s="136"/>
      <c r="Y11" s="136">
        <f t="shared" si="14"/>
        <v>0</v>
      </c>
      <c r="Z11" s="136"/>
      <c r="AA11" s="136"/>
      <c r="AB11" s="136"/>
      <c r="AC11" s="136"/>
      <c r="AD11" s="136"/>
      <c r="AE11" s="136"/>
      <c r="AF11" s="136"/>
      <c r="AG11" s="136">
        <f t="shared" si="15"/>
        <v>0</v>
      </c>
      <c r="AH11" s="136"/>
      <c r="AI11" s="136"/>
      <c r="AJ11" s="136"/>
      <c r="AK11" s="136"/>
      <c r="AL11" s="136">
        <f t="shared" si="0"/>
        <v>0</v>
      </c>
      <c r="AM11" s="136">
        <f t="shared" si="1"/>
        <v>0</v>
      </c>
      <c r="AN11" s="390">
        <f>'02'!AR11</f>
        <v>0</v>
      </c>
      <c r="AO11" s="390"/>
      <c r="AP11" s="390">
        <f t="shared" si="7"/>
        <v>0</v>
      </c>
      <c r="AQ11" s="390">
        <f t="shared" si="8"/>
        <v>0</v>
      </c>
      <c r="AR11" s="136"/>
      <c r="AS11" s="348" t="e">
        <f t="shared" si="3"/>
        <v>#DIV/0!</v>
      </c>
      <c r="AT11" s="381">
        <f>'01'!AT11</f>
        <v>0</v>
      </c>
      <c r="AU11" s="382">
        <f t="shared" si="9"/>
        <v>0</v>
      </c>
      <c r="AV11" s="136"/>
      <c r="AW11" s="332" t="e">
        <f t="shared" si="10"/>
        <v>#DIV/0!</v>
      </c>
      <c r="AX11" s="332" t="e">
        <f t="shared" si="11"/>
        <v>#DIV/0!</v>
      </c>
      <c r="AY11" s="332" t="e">
        <f t="shared" si="16"/>
        <v>#DIV/0!</v>
      </c>
      <c r="AZ11" s="332" t="e">
        <f t="shared" si="12"/>
        <v>#DIV/0!</v>
      </c>
      <c r="BA11" s="332"/>
      <c r="BB11" s="332"/>
      <c r="BC11" s="332" t="e">
        <f t="shared" si="13"/>
        <v>#DIV/0!</v>
      </c>
    </row>
    <row r="12" spans="1:55" s="355" customFormat="1">
      <c r="A12" s="398" t="str">
        <f>'ENTRY SHEET'!F12</f>
        <v>DOZZER D65E</v>
      </c>
      <c r="B12" s="390">
        <f>'02'!C12</f>
        <v>2228.6999999999998</v>
      </c>
      <c r="C12" s="136">
        <v>2229</v>
      </c>
      <c r="D12" s="136">
        <f t="shared" si="4"/>
        <v>0.3000000000001819</v>
      </c>
      <c r="E12" s="136">
        <v>12</v>
      </c>
      <c r="F12" s="136"/>
      <c r="G12" s="136">
        <f t="shared" si="5"/>
        <v>0.3000000000001819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0.3000000000001819</v>
      </c>
      <c r="R12" s="136"/>
      <c r="S12" s="136"/>
      <c r="T12" s="136"/>
      <c r="U12" s="136"/>
      <c r="V12" s="136"/>
      <c r="W12" s="136"/>
      <c r="X12" s="136"/>
      <c r="Y12" s="136">
        <f t="shared" si="14"/>
        <v>0</v>
      </c>
      <c r="Z12" s="136"/>
      <c r="AA12" s="136"/>
      <c r="AB12" s="136"/>
      <c r="AC12" s="136"/>
      <c r="AD12" s="136"/>
      <c r="AE12" s="136"/>
      <c r="AF12" s="136"/>
      <c r="AG12" s="136">
        <f t="shared" si="15"/>
        <v>0</v>
      </c>
      <c r="AH12" s="136"/>
      <c r="AI12" s="136"/>
      <c r="AJ12" s="136"/>
      <c r="AK12" s="136"/>
      <c r="AL12" s="136">
        <f t="shared" si="0"/>
        <v>0</v>
      </c>
      <c r="AM12" s="136">
        <f t="shared" si="1"/>
        <v>0</v>
      </c>
      <c r="AN12" s="390">
        <f>'02'!AR12</f>
        <v>120</v>
      </c>
      <c r="AO12" s="390"/>
      <c r="AP12" s="390">
        <f t="shared" si="7"/>
        <v>120</v>
      </c>
      <c r="AQ12" s="390">
        <f t="shared" si="8"/>
        <v>5</v>
      </c>
      <c r="AR12" s="136">
        <v>115</v>
      </c>
      <c r="AS12" s="348">
        <f t="shared" si="3"/>
        <v>16.66666666665656</v>
      </c>
      <c r="AT12" s="381">
        <f>'01'!AT12</f>
        <v>350</v>
      </c>
      <c r="AU12" s="382">
        <f t="shared" si="9"/>
        <v>235</v>
      </c>
      <c r="AV12" s="136"/>
      <c r="AW12" s="332">
        <f t="shared" si="10"/>
        <v>0</v>
      </c>
      <c r="AX12" s="332">
        <f t="shared" si="11"/>
        <v>0</v>
      </c>
      <c r="AY12" s="332">
        <f t="shared" si="16"/>
        <v>0</v>
      </c>
      <c r="AZ12" s="332">
        <f t="shared" si="12"/>
        <v>0</v>
      </c>
      <c r="BA12" s="332"/>
      <c r="BB12" s="332"/>
      <c r="BC12" s="332">
        <f t="shared" si="13"/>
        <v>0</v>
      </c>
    </row>
    <row r="13" spans="1:55" s="355" customFormat="1">
      <c r="A13" s="398" t="str">
        <f>'ENTRY SHEET'!F13</f>
        <v>BD 85 DOZER</v>
      </c>
      <c r="B13" s="390">
        <f>'02'!C13</f>
        <v>235.1</v>
      </c>
      <c r="C13" s="136">
        <v>242.7</v>
      </c>
      <c r="D13" s="136">
        <f t="shared" si="4"/>
        <v>7.5999999999999943</v>
      </c>
      <c r="E13" s="136">
        <v>12</v>
      </c>
      <c r="F13" s="136"/>
      <c r="G13" s="136">
        <f t="shared" si="5"/>
        <v>7.5999999999999943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7.5999999999999943</v>
      </c>
      <c r="R13" s="136"/>
      <c r="S13" s="136"/>
      <c r="T13" s="136"/>
      <c r="U13" s="136"/>
      <c r="V13" s="136"/>
      <c r="W13" s="136"/>
      <c r="X13" s="136"/>
      <c r="Y13" s="136">
        <f t="shared" si="14"/>
        <v>0</v>
      </c>
      <c r="Z13" s="136"/>
      <c r="AA13" s="136"/>
      <c r="AB13" s="136"/>
      <c r="AC13" s="136"/>
      <c r="AD13" s="136"/>
      <c r="AE13" s="136"/>
      <c r="AF13" s="136"/>
      <c r="AG13" s="136">
        <f t="shared" si="15"/>
        <v>0</v>
      </c>
      <c r="AH13" s="136"/>
      <c r="AI13" s="136"/>
      <c r="AJ13" s="136"/>
      <c r="AK13" s="136"/>
      <c r="AL13" s="136">
        <f t="shared" si="0"/>
        <v>0</v>
      </c>
      <c r="AM13" s="136">
        <f t="shared" si="1"/>
        <v>0</v>
      </c>
      <c r="AN13" s="390">
        <f>'02'!AR13</f>
        <v>285</v>
      </c>
      <c r="AO13" s="390">
        <v>150</v>
      </c>
      <c r="AP13" s="390">
        <f t="shared" si="7"/>
        <v>435</v>
      </c>
      <c r="AQ13" s="390">
        <f t="shared" si="8"/>
        <v>260</v>
      </c>
      <c r="AR13" s="136">
        <v>175</v>
      </c>
      <c r="AS13" s="348">
        <f t="shared" si="3"/>
        <v>34.210526315789501</v>
      </c>
      <c r="AT13" s="381">
        <f>'01'!AT13</f>
        <v>350</v>
      </c>
      <c r="AU13" s="382">
        <f t="shared" si="9"/>
        <v>175</v>
      </c>
      <c r="AV13" s="136"/>
      <c r="AW13" s="332">
        <f t="shared" si="10"/>
        <v>0</v>
      </c>
      <c r="AX13" s="332">
        <f t="shared" si="11"/>
        <v>0</v>
      </c>
      <c r="AY13" s="332">
        <f t="shared" si="16"/>
        <v>0</v>
      </c>
      <c r="AZ13" s="332">
        <f t="shared" si="12"/>
        <v>0</v>
      </c>
      <c r="BA13" s="332"/>
      <c r="BB13" s="332"/>
      <c r="BC13" s="332">
        <f t="shared" si="13"/>
        <v>0</v>
      </c>
    </row>
    <row r="14" spans="1:55" s="355" customFormat="1">
      <c r="A14" s="398" t="str">
        <f>'ENTRY SHEET'!F14</f>
        <v>KOBELCO-380 DMCS</v>
      </c>
      <c r="B14" s="390">
        <f>'02'!C14</f>
        <v>0</v>
      </c>
      <c r="C14" s="136"/>
      <c r="D14" s="136">
        <f t="shared" si="4"/>
        <v>0</v>
      </c>
      <c r="E14" s="136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6"/>
      <c r="S14" s="136"/>
      <c r="T14" s="136"/>
      <c r="U14" s="136"/>
      <c r="V14" s="136"/>
      <c r="W14" s="136"/>
      <c r="X14" s="136"/>
      <c r="Y14" s="136">
        <f t="shared" si="14"/>
        <v>0</v>
      </c>
      <c r="Z14" s="136"/>
      <c r="AA14" s="136"/>
      <c r="AB14" s="136"/>
      <c r="AC14" s="136"/>
      <c r="AD14" s="136"/>
      <c r="AE14" s="136"/>
      <c r="AF14" s="136"/>
      <c r="AG14" s="136">
        <f t="shared" si="15"/>
        <v>0</v>
      </c>
      <c r="AH14" s="136"/>
      <c r="AI14" s="136"/>
      <c r="AJ14" s="136"/>
      <c r="AK14" s="136"/>
      <c r="AL14" s="136">
        <f t="shared" si="0"/>
        <v>0</v>
      </c>
      <c r="AM14" s="136">
        <f t="shared" si="1"/>
        <v>0</v>
      </c>
      <c r="AN14" s="390">
        <f>'02'!AR14</f>
        <v>0</v>
      </c>
      <c r="AO14" s="390"/>
      <c r="AP14" s="390">
        <f t="shared" si="7"/>
        <v>0</v>
      </c>
      <c r="AQ14" s="390">
        <f t="shared" si="8"/>
        <v>0</v>
      </c>
      <c r="AR14" s="136"/>
      <c r="AS14" s="348" t="e">
        <f t="shared" si="3"/>
        <v>#DIV/0!</v>
      </c>
      <c r="AT14" s="381">
        <f>'01'!AT14</f>
        <v>350</v>
      </c>
      <c r="AU14" s="382">
        <f t="shared" si="9"/>
        <v>350</v>
      </c>
      <c r="AV14" s="136"/>
      <c r="AW14" s="332" t="e">
        <f t="shared" si="10"/>
        <v>#DIV/0!</v>
      </c>
      <c r="AX14" s="332" t="e">
        <f t="shared" si="11"/>
        <v>#DIV/0!</v>
      </c>
      <c r="AY14" s="332" t="e">
        <f t="shared" si="16"/>
        <v>#DIV/0!</v>
      </c>
      <c r="AZ14" s="332" t="e">
        <f t="shared" si="12"/>
        <v>#DIV/0!</v>
      </c>
      <c r="BA14" s="332"/>
      <c r="BB14" s="332"/>
      <c r="BC14" s="332" t="e">
        <f t="shared" si="13"/>
        <v>#DIV/0!</v>
      </c>
    </row>
    <row r="15" spans="1:55" s="355" customFormat="1">
      <c r="A15" s="398" t="str">
        <f>'ENTRY SHEET'!F15</f>
        <v>GRADER OD09P-1732</v>
      </c>
      <c r="B15" s="390">
        <f>'02'!C15</f>
        <v>4551.5</v>
      </c>
      <c r="C15" s="394">
        <v>4556.6000000000004</v>
      </c>
      <c r="D15" s="136">
        <f t="shared" si="4"/>
        <v>5.1000000000003638</v>
      </c>
      <c r="E15" s="136">
        <v>12</v>
      </c>
      <c r="F15" s="136"/>
      <c r="G15" s="136">
        <f t="shared" si="5"/>
        <v>5.1000000000003638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5.1000000000003638</v>
      </c>
      <c r="R15" s="136"/>
      <c r="S15" s="136"/>
      <c r="T15" s="136"/>
      <c r="U15" s="136"/>
      <c r="V15" s="136"/>
      <c r="W15" s="136"/>
      <c r="X15" s="136"/>
      <c r="Y15" s="136">
        <f t="shared" si="14"/>
        <v>0</v>
      </c>
      <c r="Z15" s="136"/>
      <c r="AA15" s="136"/>
      <c r="AB15" s="136"/>
      <c r="AC15" s="136"/>
      <c r="AD15" s="136"/>
      <c r="AE15" s="136"/>
      <c r="AF15" s="136"/>
      <c r="AG15" s="136">
        <f t="shared" si="15"/>
        <v>0</v>
      </c>
      <c r="AH15" s="136"/>
      <c r="AI15" s="136"/>
      <c r="AJ15" s="136"/>
      <c r="AK15" s="136"/>
      <c r="AL15" s="136">
        <f t="shared" si="0"/>
        <v>0</v>
      </c>
      <c r="AM15" s="136">
        <f t="shared" si="1"/>
        <v>0</v>
      </c>
      <c r="AN15" s="390">
        <f>'02'!AR15</f>
        <v>70</v>
      </c>
      <c r="AO15" s="390"/>
      <c r="AP15" s="390">
        <f t="shared" si="7"/>
        <v>70</v>
      </c>
      <c r="AQ15" s="390">
        <f t="shared" si="8"/>
        <v>40</v>
      </c>
      <c r="AR15" s="136">
        <v>30</v>
      </c>
      <c r="AS15" s="348">
        <f t="shared" si="3"/>
        <v>7.8431372549014009</v>
      </c>
      <c r="AT15" s="381">
        <f>'01'!AT15</f>
        <v>350</v>
      </c>
      <c r="AU15" s="382">
        <f t="shared" si="9"/>
        <v>320</v>
      </c>
      <c r="AV15" s="136"/>
      <c r="AW15" s="332">
        <f t="shared" si="10"/>
        <v>0</v>
      </c>
      <c r="AX15" s="332">
        <f t="shared" si="11"/>
        <v>0</v>
      </c>
      <c r="AY15" s="332">
        <f t="shared" si="16"/>
        <v>0</v>
      </c>
      <c r="AZ15" s="332">
        <f t="shared" si="12"/>
        <v>0</v>
      </c>
      <c r="BA15" s="332"/>
      <c r="BB15" s="332"/>
      <c r="BC15" s="332">
        <f t="shared" si="13"/>
        <v>0</v>
      </c>
    </row>
    <row r="16" spans="1:55" s="355" customFormat="1">
      <c r="A16" s="398">
        <f>'ENTRY SHEET'!F16</f>
        <v>0</v>
      </c>
      <c r="B16" s="390">
        <f>'02'!C16</f>
        <v>0</v>
      </c>
      <c r="C16" s="136"/>
      <c r="D16" s="136">
        <f t="shared" si="4"/>
        <v>0</v>
      </c>
      <c r="E16" s="136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6"/>
      <c r="S16" s="136"/>
      <c r="T16" s="136"/>
      <c r="U16" s="136"/>
      <c r="V16" s="136"/>
      <c r="W16" s="136"/>
      <c r="X16" s="136"/>
      <c r="Y16" s="136">
        <f t="shared" si="14"/>
        <v>0</v>
      </c>
      <c r="Z16" s="136"/>
      <c r="AA16" s="136"/>
      <c r="AB16" s="136"/>
      <c r="AC16" s="136"/>
      <c r="AD16" s="136"/>
      <c r="AE16" s="136"/>
      <c r="AF16" s="136"/>
      <c r="AG16" s="136">
        <f t="shared" si="15"/>
        <v>0</v>
      </c>
      <c r="AH16" s="136"/>
      <c r="AI16" s="136"/>
      <c r="AJ16" s="136"/>
      <c r="AK16" s="136"/>
      <c r="AL16" s="136">
        <f t="shared" si="0"/>
        <v>0</v>
      </c>
      <c r="AM16" s="136">
        <f t="shared" si="1"/>
        <v>0</v>
      </c>
      <c r="AN16" s="390">
        <f>'02'!AR16</f>
        <v>0</v>
      </c>
      <c r="AO16" s="390"/>
      <c r="AP16" s="390">
        <f t="shared" si="7"/>
        <v>0</v>
      </c>
      <c r="AQ16" s="390">
        <f t="shared" si="8"/>
        <v>0</v>
      </c>
      <c r="AR16" s="136"/>
      <c r="AS16" s="348" t="e">
        <f t="shared" si="3"/>
        <v>#DIV/0!</v>
      </c>
      <c r="AT16" s="381">
        <f>'01'!AT16</f>
        <v>0</v>
      </c>
      <c r="AU16" s="382">
        <f t="shared" si="9"/>
        <v>0</v>
      </c>
      <c r="AV16" s="136"/>
      <c r="AW16" s="332" t="e">
        <f t="shared" si="10"/>
        <v>#DIV/0!</v>
      </c>
      <c r="AX16" s="332" t="e">
        <f t="shared" si="11"/>
        <v>#DIV/0!</v>
      </c>
      <c r="AY16" s="332" t="e">
        <f t="shared" si="16"/>
        <v>#DIV/0!</v>
      </c>
      <c r="AZ16" s="332" t="e">
        <f t="shared" si="12"/>
        <v>#DIV/0!</v>
      </c>
      <c r="BA16" s="332"/>
      <c r="BB16" s="332"/>
      <c r="BC16" s="332" t="e">
        <f t="shared" si="13"/>
        <v>#DIV/0!</v>
      </c>
    </row>
    <row r="17" spans="1:55" s="355" customFormat="1">
      <c r="A17" s="398" t="str">
        <f>'ENTRY SHEET'!F17</f>
        <v>OD09C-1962</v>
      </c>
      <c r="B17" s="390">
        <f>'02'!C17</f>
        <v>20692.599999999999</v>
      </c>
      <c r="C17" s="136">
        <v>20692.599999999999</v>
      </c>
      <c r="D17" s="136">
        <f t="shared" si="4"/>
        <v>0</v>
      </c>
      <c r="E17" s="136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6">
        <f>'02'!S17</f>
        <v>156139.29999999999</v>
      </c>
      <c r="S17" s="136">
        <v>156139.29999999999</v>
      </c>
      <c r="T17" s="136">
        <f>S17-R17</f>
        <v>0</v>
      </c>
      <c r="U17" s="136"/>
      <c r="V17" s="136"/>
      <c r="W17" s="136"/>
      <c r="X17" s="136"/>
      <c r="Y17" s="136">
        <f t="shared" si="14"/>
        <v>0</v>
      </c>
      <c r="Z17" s="136"/>
      <c r="AA17" s="136"/>
      <c r="AB17" s="136"/>
      <c r="AC17" s="136"/>
      <c r="AD17" s="136"/>
      <c r="AE17" s="136"/>
      <c r="AF17" s="136"/>
      <c r="AG17" s="136">
        <f t="shared" si="15"/>
        <v>0</v>
      </c>
      <c r="AH17" s="136"/>
      <c r="AI17" s="136"/>
      <c r="AJ17" s="136"/>
      <c r="AK17" s="136"/>
      <c r="AL17" s="136">
        <f t="shared" si="0"/>
        <v>0</v>
      </c>
      <c r="AM17" s="136">
        <f t="shared" si="1"/>
        <v>0</v>
      </c>
      <c r="AN17" s="390">
        <f>'02'!AR17</f>
        <v>115</v>
      </c>
      <c r="AO17" s="390"/>
      <c r="AP17" s="390">
        <f t="shared" si="7"/>
        <v>115</v>
      </c>
      <c r="AQ17" s="390">
        <f t="shared" si="8"/>
        <v>0</v>
      </c>
      <c r="AR17" s="136">
        <v>115</v>
      </c>
      <c r="AS17" s="348" t="e">
        <f t="shared" si="3"/>
        <v>#DIV/0!</v>
      </c>
      <c r="AT17" s="381">
        <f>'01'!AT17</f>
        <v>250</v>
      </c>
      <c r="AU17" s="382">
        <f t="shared" si="9"/>
        <v>135</v>
      </c>
      <c r="AV17" s="136"/>
      <c r="AW17" s="332" t="e">
        <f t="shared" si="10"/>
        <v>#DIV/0!</v>
      </c>
      <c r="AX17" s="332" t="e">
        <f t="shared" si="11"/>
        <v>#DIV/0!</v>
      </c>
      <c r="AY17" s="332" t="e">
        <f t="shared" si="16"/>
        <v>#DIV/0!</v>
      </c>
      <c r="AZ17" s="332" t="e">
        <f t="shared" si="12"/>
        <v>#DIV/0!</v>
      </c>
      <c r="BA17" s="332"/>
      <c r="BB17" s="332"/>
      <c r="BC17" s="332" t="e">
        <f t="shared" si="13"/>
        <v>#DIV/0!</v>
      </c>
    </row>
    <row r="18" spans="1:55" s="355" customFormat="1">
      <c r="A18" s="398" t="str">
        <f>'ENTRY SHEET'!F18</f>
        <v>OD09C-1964</v>
      </c>
      <c r="B18" s="390">
        <f>'02'!C18</f>
        <v>14395.05</v>
      </c>
      <c r="C18" s="136">
        <v>14401.3</v>
      </c>
      <c r="D18" s="136">
        <f t="shared" si="4"/>
        <v>6.25</v>
      </c>
      <c r="E18" s="136">
        <v>12</v>
      </c>
      <c r="F18" s="136"/>
      <c r="G18" s="136">
        <f t="shared" ref="G18:G59" si="17">D18-H18-I18</f>
        <v>0</v>
      </c>
      <c r="H18" s="136">
        <f>401.3-395.05</f>
        <v>6.25</v>
      </c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6.25</v>
      </c>
      <c r="R18" s="136">
        <f>'02'!S18</f>
        <v>152493.9</v>
      </c>
      <c r="S18" s="136">
        <v>152531.5</v>
      </c>
      <c r="T18" s="136">
        <f>S18-R18</f>
        <v>37.600000000005821</v>
      </c>
      <c r="U18" s="136"/>
      <c r="V18" s="136"/>
      <c r="W18" s="136"/>
      <c r="X18" s="136"/>
      <c r="Y18" s="136">
        <f t="shared" si="14"/>
        <v>0</v>
      </c>
      <c r="Z18" s="136"/>
      <c r="AA18" s="136"/>
      <c r="AB18" s="136"/>
      <c r="AC18" s="136"/>
      <c r="AD18" s="136">
        <v>14</v>
      </c>
      <c r="AE18" s="136"/>
      <c r="AF18" s="136"/>
      <c r="AG18" s="136">
        <f t="shared" si="15"/>
        <v>14</v>
      </c>
      <c r="AH18" s="136"/>
      <c r="AI18" s="136"/>
      <c r="AJ18" s="136"/>
      <c r="AK18" s="136"/>
      <c r="AL18" s="136">
        <f t="shared" si="0"/>
        <v>0</v>
      </c>
      <c r="AM18" s="136">
        <f t="shared" si="1"/>
        <v>0</v>
      </c>
      <c r="AN18" s="390">
        <f>'02'!AR18</f>
        <v>110</v>
      </c>
      <c r="AO18" s="390">
        <v>50</v>
      </c>
      <c r="AP18" s="390">
        <f t="shared" si="7"/>
        <v>160</v>
      </c>
      <c r="AQ18" s="390">
        <f t="shared" si="8"/>
        <v>40</v>
      </c>
      <c r="AR18" s="136">
        <v>120</v>
      </c>
      <c r="AS18" s="348">
        <f t="shared" si="3"/>
        <v>6.4</v>
      </c>
      <c r="AT18" s="381">
        <f>'01'!AT18</f>
        <v>250</v>
      </c>
      <c r="AU18" s="382">
        <f t="shared" si="9"/>
        <v>130</v>
      </c>
      <c r="AV18" s="136"/>
      <c r="AW18" s="332">
        <f t="shared" si="10"/>
        <v>0</v>
      </c>
      <c r="AX18" s="332">
        <f t="shared" si="11"/>
        <v>40</v>
      </c>
      <c r="AY18" s="332">
        <f t="shared" si="16"/>
        <v>0</v>
      </c>
      <c r="AZ18" s="332">
        <f t="shared" si="12"/>
        <v>0</v>
      </c>
      <c r="BA18" s="332"/>
      <c r="BB18" s="332"/>
      <c r="BC18" s="332">
        <f t="shared" si="13"/>
        <v>0</v>
      </c>
    </row>
    <row r="19" spans="1:55" s="355" customFormat="1">
      <c r="A19" s="398" t="str">
        <f>'ENTRY SHEET'!F19</f>
        <v>OD09C1965</v>
      </c>
      <c r="B19" s="390">
        <f>'02'!C19</f>
        <v>16565.8</v>
      </c>
      <c r="C19" s="136">
        <v>16565.8</v>
      </c>
      <c r="D19" s="136">
        <f t="shared" si="4"/>
        <v>0</v>
      </c>
      <c r="E19" s="136">
        <v>12</v>
      </c>
      <c r="F19" s="136"/>
      <c r="G19" s="136">
        <f t="shared" si="17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6">
        <f>'02'!S19</f>
        <v>166053.29999999999</v>
      </c>
      <c r="S19" s="136">
        <v>166053.29999999999</v>
      </c>
      <c r="T19" s="136">
        <f t="shared" ref="T19:T59" si="18">S19-R19</f>
        <v>0</v>
      </c>
      <c r="U19" s="136"/>
      <c r="V19" s="136"/>
      <c r="W19" s="136"/>
      <c r="X19" s="136"/>
      <c r="Y19" s="136">
        <f t="shared" si="14"/>
        <v>0</v>
      </c>
      <c r="Z19" s="136"/>
      <c r="AA19" s="136"/>
      <c r="AB19" s="136"/>
      <c r="AC19" s="136"/>
      <c r="AD19" s="136"/>
      <c r="AE19" s="136"/>
      <c r="AF19" s="136"/>
      <c r="AG19" s="136">
        <f t="shared" si="15"/>
        <v>0</v>
      </c>
      <c r="AH19" s="136"/>
      <c r="AI19" s="136"/>
      <c r="AJ19" s="136"/>
      <c r="AK19" s="136"/>
      <c r="AL19" s="136">
        <f t="shared" si="0"/>
        <v>0</v>
      </c>
      <c r="AM19" s="136">
        <f t="shared" si="1"/>
        <v>0</v>
      </c>
      <c r="AN19" s="390">
        <f>'02'!AR19</f>
        <v>0</v>
      </c>
      <c r="AO19" s="390"/>
      <c r="AP19" s="390">
        <f t="shared" si="7"/>
        <v>0</v>
      </c>
      <c r="AQ19" s="390">
        <f t="shared" si="8"/>
        <v>0</v>
      </c>
      <c r="AR19" s="136"/>
      <c r="AS19" s="348" t="e">
        <f t="shared" si="3"/>
        <v>#DIV/0!</v>
      </c>
      <c r="AT19" s="381">
        <f>'01'!AT19</f>
        <v>250</v>
      </c>
      <c r="AU19" s="382">
        <f t="shared" si="9"/>
        <v>250</v>
      </c>
      <c r="AV19" s="136"/>
      <c r="AW19" s="332" t="e">
        <f t="shared" si="10"/>
        <v>#DIV/0!</v>
      </c>
      <c r="AX19" s="332" t="e">
        <f t="shared" si="11"/>
        <v>#DIV/0!</v>
      </c>
      <c r="AY19" s="332" t="e">
        <f t="shared" si="16"/>
        <v>#DIV/0!</v>
      </c>
      <c r="AZ19" s="332" t="e">
        <f t="shared" si="12"/>
        <v>#DIV/0!</v>
      </c>
      <c r="BA19" s="332"/>
      <c r="BB19" s="332"/>
      <c r="BC19" s="332" t="e">
        <f t="shared" si="13"/>
        <v>#DIV/0!</v>
      </c>
    </row>
    <row r="20" spans="1:55" s="355" customFormat="1">
      <c r="A20" s="398" t="str">
        <f>'ENTRY SHEET'!F20</f>
        <v>ODO9C5136</v>
      </c>
      <c r="B20" s="390">
        <f>'02'!C20</f>
        <v>17052.5</v>
      </c>
      <c r="C20" s="136">
        <v>17052.5</v>
      </c>
      <c r="D20" s="136">
        <f t="shared" si="4"/>
        <v>0</v>
      </c>
      <c r="E20" s="136">
        <v>12</v>
      </c>
      <c r="F20" s="136"/>
      <c r="G20" s="136">
        <f t="shared" si="17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6">
        <f>'02'!S20</f>
        <v>125216</v>
      </c>
      <c r="S20" s="136">
        <v>125216</v>
      </c>
      <c r="T20" s="136">
        <f t="shared" si="18"/>
        <v>0</v>
      </c>
      <c r="U20" s="136"/>
      <c r="V20" s="136"/>
      <c r="W20" s="136"/>
      <c r="X20" s="136"/>
      <c r="Y20" s="136">
        <f t="shared" si="14"/>
        <v>0</v>
      </c>
      <c r="Z20" s="136"/>
      <c r="AA20" s="136"/>
      <c r="AB20" s="136"/>
      <c r="AC20" s="136"/>
      <c r="AD20" s="136"/>
      <c r="AE20" s="136"/>
      <c r="AF20" s="136"/>
      <c r="AG20" s="136">
        <f t="shared" si="15"/>
        <v>0</v>
      </c>
      <c r="AH20" s="136"/>
      <c r="AI20" s="136"/>
      <c r="AJ20" s="136"/>
      <c r="AK20" s="136"/>
      <c r="AL20" s="136">
        <f t="shared" si="0"/>
        <v>0</v>
      </c>
      <c r="AM20" s="136">
        <f t="shared" si="1"/>
        <v>0</v>
      </c>
      <c r="AN20" s="390">
        <f>'02'!AR20</f>
        <v>80</v>
      </c>
      <c r="AO20" s="390"/>
      <c r="AP20" s="390">
        <f t="shared" si="7"/>
        <v>80</v>
      </c>
      <c r="AQ20" s="390">
        <f t="shared" si="8"/>
        <v>0</v>
      </c>
      <c r="AR20" s="136">
        <v>80</v>
      </c>
      <c r="AS20" s="348" t="e">
        <f t="shared" si="3"/>
        <v>#DIV/0!</v>
      </c>
      <c r="AT20" s="381">
        <f>'01'!AT20</f>
        <v>250</v>
      </c>
      <c r="AU20" s="382">
        <f t="shared" si="9"/>
        <v>170</v>
      </c>
      <c r="AV20" s="136"/>
      <c r="AW20" s="332" t="e">
        <f t="shared" si="10"/>
        <v>#DIV/0!</v>
      </c>
      <c r="AX20" s="332" t="e">
        <f t="shared" si="11"/>
        <v>#DIV/0!</v>
      </c>
      <c r="AY20" s="332" t="e">
        <f t="shared" si="16"/>
        <v>#DIV/0!</v>
      </c>
      <c r="AZ20" s="332" t="e">
        <f t="shared" si="12"/>
        <v>#DIV/0!</v>
      </c>
      <c r="BA20" s="332"/>
      <c r="BB20" s="332"/>
      <c r="BC20" s="332" t="e">
        <f t="shared" si="13"/>
        <v>#DIV/0!</v>
      </c>
    </row>
    <row r="21" spans="1:55" s="355" customFormat="1">
      <c r="A21" s="398" t="str">
        <f>'ENTRY SHEET'!F21</f>
        <v>OD09C5137</v>
      </c>
      <c r="B21" s="390">
        <f>'02'!C21</f>
        <v>17100.349999999999</v>
      </c>
      <c r="C21" s="136">
        <v>17100.349999999999</v>
      </c>
      <c r="D21" s="136">
        <f t="shared" si="4"/>
        <v>0</v>
      </c>
      <c r="E21" s="136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6">
        <f>'02'!S21</f>
        <v>131760.79999999999</v>
      </c>
      <c r="S21" s="136">
        <v>131760.79999999999</v>
      </c>
      <c r="T21" s="136">
        <f t="shared" si="18"/>
        <v>0</v>
      </c>
      <c r="U21" s="136"/>
      <c r="V21" s="136"/>
      <c r="W21" s="136"/>
      <c r="X21" s="136"/>
      <c r="Y21" s="136">
        <f t="shared" si="14"/>
        <v>0</v>
      </c>
      <c r="Z21" s="136"/>
      <c r="AA21" s="136"/>
      <c r="AB21" s="136"/>
      <c r="AC21" s="136"/>
      <c r="AD21" s="136"/>
      <c r="AE21" s="136"/>
      <c r="AF21" s="136"/>
      <c r="AG21" s="136">
        <f t="shared" si="15"/>
        <v>0</v>
      </c>
      <c r="AH21" s="136"/>
      <c r="AI21" s="136"/>
      <c r="AJ21" s="136"/>
      <c r="AK21" s="136"/>
      <c r="AL21" s="136">
        <f t="shared" si="0"/>
        <v>0</v>
      </c>
      <c r="AM21" s="136">
        <f t="shared" si="1"/>
        <v>0</v>
      </c>
      <c r="AN21" s="390">
        <f>'02'!AR21</f>
        <v>70</v>
      </c>
      <c r="AO21" s="390"/>
      <c r="AP21" s="390">
        <f t="shared" si="7"/>
        <v>70</v>
      </c>
      <c r="AQ21" s="390">
        <f t="shared" si="8"/>
        <v>0</v>
      </c>
      <c r="AR21" s="136">
        <v>70</v>
      </c>
      <c r="AS21" s="348" t="e">
        <f t="shared" si="3"/>
        <v>#DIV/0!</v>
      </c>
      <c r="AT21" s="381">
        <f>'01'!AT21</f>
        <v>250</v>
      </c>
      <c r="AU21" s="382">
        <f t="shared" si="9"/>
        <v>180</v>
      </c>
      <c r="AV21" s="136"/>
      <c r="AW21" s="332" t="e">
        <f t="shared" si="10"/>
        <v>#DIV/0!</v>
      </c>
      <c r="AX21" s="332" t="e">
        <f t="shared" si="11"/>
        <v>#DIV/0!</v>
      </c>
      <c r="AY21" s="332" t="e">
        <f t="shared" si="16"/>
        <v>#DIV/0!</v>
      </c>
      <c r="AZ21" s="332" t="e">
        <f t="shared" si="12"/>
        <v>#DIV/0!</v>
      </c>
      <c r="BA21" s="332"/>
      <c r="BB21" s="332"/>
      <c r="BC21" s="332" t="e">
        <f t="shared" si="13"/>
        <v>#DIV/0!</v>
      </c>
    </row>
    <row r="22" spans="1:55" s="355" customFormat="1">
      <c r="A22" s="398" t="str">
        <f>'ENTRY SHEET'!F22</f>
        <v>OD09C4623</v>
      </c>
      <c r="B22" s="390">
        <f>'02'!C22</f>
        <v>1457.5</v>
      </c>
      <c r="C22" s="136">
        <v>1457.5</v>
      </c>
      <c r="D22" s="136">
        <f t="shared" si="4"/>
        <v>0</v>
      </c>
      <c r="E22" s="136">
        <v>12</v>
      </c>
      <c r="F22" s="136"/>
      <c r="G22" s="136">
        <f t="shared" si="17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6">
        <f>'02'!S22</f>
        <v>65563</v>
      </c>
      <c r="S22" s="136">
        <v>65563</v>
      </c>
      <c r="T22" s="136">
        <f t="shared" si="18"/>
        <v>0</v>
      </c>
      <c r="U22" s="136"/>
      <c r="V22" s="136"/>
      <c r="W22" s="136"/>
      <c r="X22" s="136"/>
      <c r="Y22" s="136">
        <f t="shared" si="14"/>
        <v>0</v>
      </c>
      <c r="Z22" s="136"/>
      <c r="AA22" s="136"/>
      <c r="AB22" s="136"/>
      <c r="AC22" s="136"/>
      <c r="AD22" s="136"/>
      <c r="AE22" s="136"/>
      <c r="AF22" s="136"/>
      <c r="AG22" s="136">
        <f t="shared" si="15"/>
        <v>0</v>
      </c>
      <c r="AH22" s="136"/>
      <c r="AI22" s="136"/>
      <c r="AJ22" s="136"/>
      <c r="AK22" s="136"/>
      <c r="AL22" s="136">
        <f t="shared" si="0"/>
        <v>0</v>
      </c>
      <c r="AM22" s="136">
        <f t="shared" si="1"/>
        <v>0</v>
      </c>
      <c r="AN22" s="390">
        <f>'02'!AR22</f>
        <v>0</v>
      </c>
      <c r="AO22" s="390"/>
      <c r="AP22" s="390">
        <f t="shared" si="7"/>
        <v>0</v>
      </c>
      <c r="AQ22" s="390">
        <f t="shared" si="8"/>
        <v>0</v>
      </c>
      <c r="AR22" s="136"/>
      <c r="AS22" s="348" t="e">
        <f t="shared" si="3"/>
        <v>#DIV/0!</v>
      </c>
      <c r="AT22" s="381">
        <f>'01'!AT22</f>
        <v>250</v>
      </c>
      <c r="AU22" s="382">
        <f t="shared" si="9"/>
        <v>250</v>
      </c>
      <c r="AV22" s="136"/>
      <c r="AW22" s="332" t="e">
        <f t="shared" si="10"/>
        <v>#DIV/0!</v>
      </c>
      <c r="AX22" s="332" t="e">
        <f t="shared" si="11"/>
        <v>#DIV/0!</v>
      </c>
      <c r="AY22" s="332" t="e">
        <f t="shared" si="16"/>
        <v>#DIV/0!</v>
      </c>
      <c r="AZ22" s="332" t="e">
        <f t="shared" si="12"/>
        <v>#DIV/0!</v>
      </c>
      <c r="BA22" s="332"/>
      <c r="BB22" s="332"/>
      <c r="BC22" s="332" t="e">
        <f t="shared" si="13"/>
        <v>#DIV/0!</v>
      </c>
    </row>
    <row r="23" spans="1:55" s="355" customFormat="1">
      <c r="A23" s="398" t="str">
        <f>'ENTRY SHEET'!F23</f>
        <v>OD09C4625</v>
      </c>
      <c r="B23" s="390">
        <f>'02'!C23</f>
        <v>24073.200000000001</v>
      </c>
      <c r="C23" s="136">
        <v>24078.05</v>
      </c>
      <c r="D23" s="136">
        <f t="shared" si="4"/>
        <v>4.8499999999985448</v>
      </c>
      <c r="E23" s="136">
        <v>12</v>
      </c>
      <c r="F23" s="136"/>
      <c r="G23" s="136">
        <v>0</v>
      </c>
      <c r="H23" s="136">
        <v>1.5</v>
      </c>
      <c r="I23" s="136">
        <f>4.85-1.5</f>
        <v>3.3499999999999996</v>
      </c>
      <c r="J23" s="136"/>
      <c r="K23" s="136"/>
      <c r="L23" s="136"/>
      <c r="M23" s="136"/>
      <c r="N23" s="136"/>
      <c r="O23" s="136"/>
      <c r="P23" s="136"/>
      <c r="Q23" s="136">
        <f t="shared" si="6"/>
        <v>4.8499999999999996</v>
      </c>
      <c r="R23" s="136">
        <f>'02'!S23</f>
        <v>88551.5</v>
      </c>
      <c r="S23" s="136">
        <v>88571.8</v>
      </c>
      <c r="T23" s="136">
        <f t="shared" si="18"/>
        <v>20.30000000000291</v>
      </c>
      <c r="U23" s="136"/>
      <c r="V23" s="136"/>
      <c r="W23" s="136"/>
      <c r="X23" s="136"/>
      <c r="Y23" s="136">
        <f t="shared" si="14"/>
        <v>0</v>
      </c>
      <c r="Z23" s="136"/>
      <c r="AA23" s="136"/>
      <c r="AB23" s="136"/>
      <c r="AC23" s="136">
        <v>4</v>
      </c>
      <c r="AD23" s="136"/>
      <c r="AE23" s="136"/>
      <c r="AF23" s="136"/>
      <c r="AG23" s="136">
        <f t="shared" si="15"/>
        <v>4</v>
      </c>
      <c r="AH23" s="136">
        <v>8</v>
      </c>
      <c r="AI23" s="136"/>
      <c r="AJ23" s="136">
        <v>253.77</v>
      </c>
      <c r="AK23" s="136"/>
      <c r="AL23" s="136">
        <f t="shared" si="0"/>
        <v>8</v>
      </c>
      <c r="AM23" s="136">
        <f t="shared" si="1"/>
        <v>253.77</v>
      </c>
      <c r="AN23" s="390">
        <f>'02'!AR23</f>
        <v>100</v>
      </c>
      <c r="AO23" s="390"/>
      <c r="AP23" s="390">
        <f t="shared" si="7"/>
        <v>100</v>
      </c>
      <c r="AQ23" s="390">
        <f t="shared" si="8"/>
        <v>30</v>
      </c>
      <c r="AR23" s="136">
        <v>70</v>
      </c>
      <c r="AS23" s="348">
        <f t="shared" si="3"/>
        <v>6.185567010311134</v>
      </c>
      <c r="AT23" s="381">
        <f>'01'!AT23</f>
        <v>250</v>
      </c>
      <c r="AU23" s="382">
        <f t="shared" si="9"/>
        <v>180</v>
      </c>
      <c r="AV23" s="136"/>
      <c r="AW23" s="332">
        <f t="shared" si="10"/>
        <v>21</v>
      </c>
      <c r="AX23" s="332">
        <f t="shared" si="11"/>
        <v>10</v>
      </c>
      <c r="AY23" s="332">
        <f t="shared" si="16"/>
        <v>0</v>
      </c>
      <c r="AZ23" s="332">
        <f t="shared" si="12"/>
        <v>0</v>
      </c>
      <c r="BA23" s="332"/>
      <c r="BB23" s="332"/>
      <c r="BC23" s="332">
        <f t="shared" si="13"/>
        <v>0</v>
      </c>
    </row>
    <row r="24" spans="1:55" s="355" customFormat="1">
      <c r="A24" s="398" t="str">
        <f>'ENTRY SHEET'!F24</f>
        <v>OD09C4823</v>
      </c>
      <c r="B24" s="390">
        <f>'02'!C24</f>
        <v>23975.45</v>
      </c>
      <c r="C24" s="136">
        <v>23980.95</v>
      </c>
      <c r="D24" s="136">
        <f t="shared" si="4"/>
        <v>5.5</v>
      </c>
      <c r="E24" s="136">
        <v>12</v>
      </c>
      <c r="F24" s="136"/>
      <c r="G24" s="136">
        <f t="shared" si="17"/>
        <v>0</v>
      </c>
      <c r="H24" s="136">
        <v>2.5</v>
      </c>
      <c r="I24" s="136">
        <f>5.5-2.5</f>
        <v>3</v>
      </c>
      <c r="J24" s="136"/>
      <c r="K24" s="136"/>
      <c r="L24" s="136"/>
      <c r="M24" s="136"/>
      <c r="N24" s="136"/>
      <c r="O24" s="136"/>
      <c r="P24" s="136"/>
      <c r="Q24" s="136">
        <f t="shared" si="6"/>
        <v>5.5</v>
      </c>
      <c r="R24" s="136">
        <f>'02'!S24</f>
        <v>146345.70000000001</v>
      </c>
      <c r="S24" s="136">
        <v>146366.9</v>
      </c>
      <c r="T24" s="136">
        <f t="shared" si="18"/>
        <v>21.199999999982538</v>
      </c>
      <c r="U24" s="136"/>
      <c r="V24" s="136"/>
      <c r="W24" s="136"/>
      <c r="X24" s="136"/>
      <c r="Y24" s="136">
        <f t="shared" si="14"/>
        <v>0</v>
      </c>
      <c r="Z24" s="136"/>
      <c r="AA24" s="136"/>
      <c r="AB24" s="136">
        <v>6</v>
      </c>
      <c r="AC24" s="136">
        <v>4</v>
      </c>
      <c r="AD24" s="136"/>
      <c r="AE24" s="136"/>
      <c r="AF24" s="136"/>
      <c r="AG24" s="136">
        <f t="shared" si="15"/>
        <v>10</v>
      </c>
      <c r="AH24" s="136">
        <v>7</v>
      </c>
      <c r="AI24" s="136"/>
      <c r="AJ24" s="136">
        <v>217.34</v>
      </c>
      <c r="AK24" s="136"/>
      <c r="AL24" s="136">
        <f t="shared" si="0"/>
        <v>7</v>
      </c>
      <c r="AM24" s="136">
        <f t="shared" si="1"/>
        <v>217.34</v>
      </c>
      <c r="AN24" s="390">
        <f>'02'!AR24</f>
        <v>150</v>
      </c>
      <c r="AO24" s="390"/>
      <c r="AP24" s="390">
        <f t="shared" si="7"/>
        <v>150</v>
      </c>
      <c r="AQ24" s="390">
        <f t="shared" si="8"/>
        <v>30</v>
      </c>
      <c r="AR24" s="136">
        <v>120</v>
      </c>
      <c r="AS24" s="348">
        <f t="shared" si="3"/>
        <v>5.4545454545454541</v>
      </c>
      <c r="AT24" s="381">
        <f>'01'!AT24</f>
        <v>250</v>
      </c>
      <c r="AU24" s="382">
        <f t="shared" si="9"/>
        <v>130</v>
      </c>
      <c r="AV24" s="136"/>
      <c r="AW24" s="332">
        <f t="shared" si="10"/>
        <v>17</v>
      </c>
      <c r="AX24" s="332">
        <f t="shared" si="11"/>
        <v>14</v>
      </c>
      <c r="AY24" s="332">
        <f t="shared" si="16"/>
        <v>0</v>
      </c>
      <c r="AZ24" s="332">
        <f t="shared" si="12"/>
        <v>0</v>
      </c>
      <c r="BA24" s="332"/>
      <c r="BB24" s="332"/>
      <c r="BC24" s="332">
        <f t="shared" si="13"/>
        <v>0</v>
      </c>
    </row>
    <row r="25" spans="1:55" s="355" customFormat="1">
      <c r="A25" s="398" t="str">
        <f>'ENTRY SHEET'!F25</f>
        <v>OD09C-4824</v>
      </c>
      <c r="B25" s="390">
        <f>'02'!C25</f>
        <v>17192.05</v>
      </c>
      <c r="C25" s="136">
        <v>17192.05</v>
      </c>
      <c r="D25" s="136">
        <f t="shared" si="4"/>
        <v>0</v>
      </c>
      <c r="E25" s="136">
        <v>12</v>
      </c>
      <c r="F25" s="136"/>
      <c r="G25" s="136">
        <f t="shared" si="17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6">
        <f>'02'!S25</f>
        <v>110056.6</v>
      </c>
      <c r="S25" s="136">
        <v>110056.6</v>
      </c>
      <c r="T25" s="136">
        <f t="shared" si="18"/>
        <v>0</v>
      </c>
      <c r="U25" s="136"/>
      <c r="V25" s="136"/>
      <c r="W25" s="136"/>
      <c r="X25" s="136"/>
      <c r="Y25" s="136">
        <f t="shared" si="14"/>
        <v>0</v>
      </c>
      <c r="Z25" s="136"/>
      <c r="AA25" s="136"/>
      <c r="AB25" s="136"/>
      <c r="AC25" s="136"/>
      <c r="AD25" s="136"/>
      <c r="AE25" s="136"/>
      <c r="AF25" s="136"/>
      <c r="AG25" s="136">
        <f t="shared" si="15"/>
        <v>0</v>
      </c>
      <c r="AH25" s="136"/>
      <c r="AI25" s="136"/>
      <c r="AJ25" s="136"/>
      <c r="AK25" s="136"/>
      <c r="AL25" s="136">
        <f t="shared" si="0"/>
        <v>0</v>
      </c>
      <c r="AM25" s="136">
        <f t="shared" si="1"/>
        <v>0</v>
      </c>
      <c r="AN25" s="390">
        <f>'02'!AR25</f>
        <v>175</v>
      </c>
      <c r="AO25" s="390"/>
      <c r="AP25" s="390">
        <f t="shared" si="7"/>
        <v>175</v>
      </c>
      <c r="AQ25" s="390">
        <f t="shared" si="8"/>
        <v>0</v>
      </c>
      <c r="AR25" s="136">
        <v>175</v>
      </c>
      <c r="AS25" s="348" t="e">
        <f t="shared" si="3"/>
        <v>#DIV/0!</v>
      </c>
      <c r="AT25" s="381">
        <f>'01'!AT25</f>
        <v>250</v>
      </c>
      <c r="AU25" s="382">
        <f t="shared" si="9"/>
        <v>75</v>
      </c>
      <c r="AV25" s="136"/>
      <c r="AW25" s="332" t="e">
        <f>ROUNDUP(I25*AS25,0)</f>
        <v>#DIV/0!</v>
      </c>
      <c r="AX25" s="332" t="e">
        <f t="shared" si="11"/>
        <v>#DIV/0!</v>
      </c>
      <c r="AY25" s="332" t="e">
        <f t="shared" si="16"/>
        <v>#DIV/0!</v>
      </c>
      <c r="AZ25" s="332" t="e">
        <f t="shared" si="12"/>
        <v>#DIV/0!</v>
      </c>
      <c r="BA25" s="332"/>
      <c r="BB25" s="332"/>
      <c r="BC25" s="332" t="e">
        <f t="shared" si="13"/>
        <v>#DIV/0!</v>
      </c>
    </row>
    <row r="26" spans="1:55" s="355" customFormat="1">
      <c r="A26" s="398" t="str">
        <f>'ENTRY SHEET'!F26</f>
        <v>JH06H-3742</v>
      </c>
      <c r="B26" s="390">
        <f>'02'!C26</f>
        <v>0</v>
      </c>
      <c r="C26" s="136"/>
      <c r="D26" s="136">
        <v>3.5</v>
      </c>
      <c r="E26" s="136">
        <v>12</v>
      </c>
      <c r="F26" s="136"/>
      <c r="G26" s="136">
        <f t="shared" si="17"/>
        <v>0.99999999999999978</v>
      </c>
      <c r="H26" s="136">
        <f>2.5-1.8</f>
        <v>0.7</v>
      </c>
      <c r="I26" s="136">
        <v>1.8</v>
      </c>
      <c r="J26" s="136"/>
      <c r="K26" s="136"/>
      <c r="L26" s="136"/>
      <c r="M26" s="136"/>
      <c r="N26" s="136"/>
      <c r="O26" s="136"/>
      <c r="P26" s="136"/>
      <c r="Q26" s="136">
        <f t="shared" si="6"/>
        <v>3.5</v>
      </c>
      <c r="R26" s="136">
        <f>'02'!S26</f>
        <v>0</v>
      </c>
      <c r="S26" s="136">
        <v>0</v>
      </c>
      <c r="T26" s="136">
        <f t="shared" si="18"/>
        <v>0</v>
      </c>
      <c r="U26" s="136"/>
      <c r="V26" s="136">
        <v>2</v>
      </c>
      <c r="W26" s="136"/>
      <c r="X26" s="136"/>
      <c r="Y26" s="136">
        <f t="shared" si="14"/>
        <v>2</v>
      </c>
      <c r="Z26" s="136"/>
      <c r="AA26" s="136"/>
      <c r="AB26" s="136"/>
      <c r="AC26" s="136">
        <v>3</v>
      </c>
      <c r="AD26" s="136"/>
      <c r="AE26" s="136"/>
      <c r="AF26" s="136"/>
      <c r="AG26" s="136">
        <f t="shared" si="15"/>
        <v>3</v>
      </c>
      <c r="AH26" s="136">
        <v>7</v>
      </c>
      <c r="AI26" s="136"/>
      <c r="AJ26" s="136">
        <v>215.31</v>
      </c>
      <c r="AK26" s="136"/>
      <c r="AL26" s="136">
        <f t="shared" si="0"/>
        <v>7</v>
      </c>
      <c r="AM26" s="136">
        <f t="shared" si="1"/>
        <v>215.31</v>
      </c>
      <c r="AN26" s="390">
        <f>'02'!AR26</f>
        <v>110</v>
      </c>
      <c r="AO26" s="390"/>
      <c r="AP26" s="390">
        <f t="shared" si="7"/>
        <v>110</v>
      </c>
      <c r="AQ26" s="390">
        <f t="shared" si="8"/>
        <v>20</v>
      </c>
      <c r="AR26" s="136">
        <v>90</v>
      </c>
      <c r="AS26" s="348">
        <f t="shared" si="3"/>
        <v>5.7142857142857144</v>
      </c>
      <c r="AT26" s="381">
        <f>'01'!AT26</f>
        <v>250</v>
      </c>
      <c r="AU26" s="382">
        <f t="shared" si="9"/>
        <v>160</v>
      </c>
      <c r="AV26" s="136"/>
      <c r="AW26" s="332">
        <f>ROUNDUP(I26*AS26,0)</f>
        <v>11</v>
      </c>
      <c r="AX26" s="332">
        <f t="shared" si="11"/>
        <v>4</v>
      </c>
      <c r="AY26" s="332">
        <f t="shared" si="16"/>
        <v>0</v>
      </c>
      <c r="AZ26" s="332">
        <f t="shared" si="12"/>
        <v>0</v>
      </c>
      <c r="BA26" s="332"/>
      <c r="BB26" s="332"/>
      <c r="BC26" s="332">
        <f t="shared" si="13"/>
        <v>0</v>
      </c>
    </row>
    <row r="27" spans="1:55" s="355" customFormat="1">
      <c r="A27" s="398" t="str">
        <f>'ENTRY SHEET'!F27</f>
        <v>OD09C-4879</v>
      </c>
      <c r="B27" s="390">
        <f>'02'!C27</f>
        <v>12984</v>
      </c>
      <c r="C27" s="136">
        <v>12989</v>
      </c>
      <c r="D27" s="136">
        <f t="shared" si="4"/>
        <v>5</v>
      </c>
      <c r="E27" s="136">
        <v>12</v>
      </c>
      <c r="F27" s="136"/>
      <c r="G27" s="136">
        <f t="shared" si="17"/>
        <v>0</v>
      </c>
      <c r="H27" s="136">
        <f>989-984</f>
        <v>5</v>
      </c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5</v>
      </c>
      <c r="R27" s="136">
        <f>'02'!S27</f>
        <v>0</v>
      </c>
      <c r="S27" s="136">
        <v>0</v>
      </c>
      <c r="T27" s="136">
        <f t="shared" si="18"/>
        <v>0</v>
      </c>
      <c r="U27" s="136"/>
      <c r="V27" s="136"/>
      <c r="W27" s="136"/>
      <c r="X27" s="136"/>
      <c r="Y27" s="136">
        <f t="shared" si="14"/>
        <v>0</v>
      </c>
      <c r="Z27" s="136"/>
      <c r="AA27" s="136"/>
      <c r="AB27" s="136"/>
      <c r="AC27" s="136"/>
      <c r="AD27" s="136">
        <v>13</v>
      </c>
      <c r="AE27" s="136"/>
      <c r="AF27" s="136"/>
      <c r="AG27" s="136">
        <f t="shared" si="15"/>
        <v>13</v>
      </c>
      <c r="AH27" s="136"/>
      <c r="AI27" s="136"/>
      <c r="AJ27" s="136"/>
      <c r="AK27" s="136"/>
      <c r="AL27" s="136">
        <f t="shared" si="0"/>
        <v>0</v>
      </c>
      <c r="AM27" s="136">
        <f t="shared" si="1"/>
        <v>0</v>
      </c>
      <c r="AN27" s="390">
        <f>'02'!AR27</f>
        <v>65</v>
      </c>
      <c r="AO27" s="390">
        <v>100</v>
      </c>
      <c r="AP27" s="390">
        <f t="shared" si="7"/>
        <v>165</v>
      </c>
      <c r="AQ27" s="390">
        <f t="shared" si="8"/>
        <v>10</v>
      </c>
      <c r="AR27" s="136">
        <v>155</v>
      </c>
      <c r="AS27" s="348">
        <f t="shared" si="3"/>
        <v>2</v>
      </c>
      <c r="AT27" s="381">
        <f>'01'!AT27</f>
        <v>250</v>
      </c>
      <c r="AU27" s="382">
        <f t="shared" si="9"/>
        <v>95</v>
      </c>
      <c r="AV27" s="136"/>
      <c r="AW27" s="332">
        <f t="shared" si="10"/>
        <v>0</v>
      </c>
      <c r="AX27" s="332">
        <f t="shared" si="11"/>
        <v>10</v>
      </c>
      <c r="AY27" s="332">
        <f t="shared" si="16"/>
        <v>0</v>
      </c>
      <c r="AZ27" s="332">
        <f t="shared" si="12"/>
        <v>0</v>
      </c>
      <c r="BA27" s="332"/>
      <c r="BB27" s="332"/>
      <c r="BC27" s="332">
        <f t="shared" si="13"/>
        <v>0</v>
      </c>
    </row>
    <row r="28" spans="1:55" s="355" customFormat="1">
      <c r="A28" s="398" t="str">
        <f>'ENTRY SHEET'!F28</f>
        <v>OD09C-1371</v>
      </c>
      <c r="B28" s="390">
        <f>'02'!C28</f>
        <v>11498</v>
      </c>
      <c r="C28" s="136">
        <v>11508</v>
      </c>
      <c r="D28" s="136">
        <f t="shared" si="4"/>
        <v>10</v>
      </c>
      <c r="E28" s="136">
        <v>12</v>
      </c>
      <c r="F28" s="136"/>
      <c r="G28" s="136">
        <f t="shared" si="17"/>
        <v>10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10</v>
      </c>
      <c r="R28" s="136">
        <f>'02'!S28</f>
        <v>137577</v>
      </c>
      <c r="S28" s="136">
        <v>137604</v>
      </c>
      <c r="T28" s="136">
        <f t="shared" si="18"/>
        <v>27</v>
      </c>
      <c r="U28" s="136"/>
      <c r="V28" s="136">
        <v>8</v>
      </c>
      <c r="W28" s="136"/>
      <c r="X28" s="136">
        <v>1</v>
      </c>
      <c r="Y28" s="136">
        <f t="shared" si="14"/>
        <v>9</v>
      </c>
      <c r="Z28" s="136"/>
      <c r="AA28" s="136"/>
      <c r="AB28" s="136"/>
      <c r="AC28" s="136"/>
      <c r="AD28" s="136"/>
      <c r="AE28" s="136"/>
      <c r="AF28" s="136"/>
      <c r="AG28" s="136">
        <f t="shared" si="15"/>
        <v>0</v>
      </c>
      <c r="AH28" s="136"/>
      <c r="AI28" s="136"/>
      <c r="AJ28" s="136"/>
      <c r="AK28" s="136"/>
      <c r="AL28" s="136">
        <f t="shared" si="0"/>
        <v>0</v>
      </c>
      <c r="AM28" s="136">
        <f t="shared" si="1"/>
        <v>0</v>
      </c>
      <c r="AN28" s="390">
        <f>'02'!AR28</f>
        <v>170</v>
      </c>
      <c r="AO28" s="390"/>
      <c r="AP28" s="390">
        <f t="shared" si="7"/>
        <v>170</v>
      </c>
      <c r="AQ28" s="390">
        <f t="shared" si="8"/>
        <v>30</v>
      </c>
      <c r="AR28" s="136">
        <v>140</v>
      </c>
      <c r="AS28" s="348">
        <f t="shared" si="3"/>
        <v>3</v>
      </c>
      <c r="AT28" s="381">
        <f>'01'!AT28</f>
        <v>250</v>
      </c>
      <c r="AU28" s="382">
        <f t="shared" si="9"/>
        <v>110</v>
      </c>
      <c r="AV28" s="136"/>
      <c r="AW28" s="332">
        <f t="shared" si="10"/>
        <v>0</v>
      </c>
      <c r="AX28" s="332">
        <f t="shared" si="11"/>
        <v>0</v>
      </c>
      <c r="AY28" s="332">
        <f t="shared" si="16"/>
        <v>0</v>
      </c>
      <c r="AZ28" s="332">
        <f t="shared" si="12"/>
        <v>0</v>
      </c>
      <c r="BA28" s="332"/>
      <c r="BB28" s="332"/>
      <c r="BC28" s="332">
        <f t="shared" si="13"/>
        <v>0</v>
      </c>
    </row>
    <row r="29" spans="1:55" s="355" customFormat="1">
      <c r="A29" s="398" t="str">
        <f>'ENTRY SHEET'!F29</f>
        <v>OD09C-4878</v>
      </c>
      <c r="B29" s="390">
        <f>'02'!C29</f>
        <v>0</v>
      </c>
      <c r="C29" s="136"/>
      <c r="D29" s="136">
        <f t="shared" si="4"/>
        <v>0</v>
      </c>
      <c r="E29" s="136">
        <v>12</v>
      </c>
      <c r="F29" s="136"/>
      <c r="G29" s="136">
        <f t="shared" si="17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6">
        <f>'02'!S29</f>
        <v>0</v>
      </c>
      <c r="S29" s="136"/>
      <c r="T29" s="136">
        <f t="shared" si="18"/>
        <v>0</v>
      </c>
      <c r="U29" s="136"/>
      <c r="V29" s="136"/>
      <c r="W29" s="136"/>
      <c r="X29" s="136"/>
      <c r="Y29" s="136">
        <f t="shared" si="14"/>
        <v>0</v>
      </c>
      <c r="Z29" s="136"/>
      <c r="AA29" s="136"/>
      <c r="AB29" s="136"/>
      <c r="AC29" s="136"/>
      <c r="AD29" s="136"/>
      <c r="AE29" s="136"/>
      <c r="AF29" s="136"/>
      <c r="AG29" s="136">
        <f t="shared" si="15"/>
        <v>0</v>
      </c>
      <c r="AH29" s="136"/>
      <c r="AI29" s="136"/>
      <c r="AJ29" s="136"/>
      <c r="AK29" s="136"/>
      <c r="AL29" s="136">
        <f t="shared" si="0"/>
        <v>0</v>
      </c>
      <c r="AM29" s="136">
        <f t="shared" si="1"/>
        <v>0</v>
      </c>
      <c r="AN29" s="390">
        <f>'02'!AR29</f>
        <v>0</v>
      </c>
      <c r="AO29" s="390"/>
      <c r="AP29" s="390">
        <f t="shared" si="7"/>
        <v>0</v>
      </c>
      <c r="AQ29" s="390">
        <f t="shared" si="8"/>
        <v>0</v>
      </c>
      <c r="AR29" s="136"/>
      <c r="AS29" s="348" t="e">
        <f t="shared" si="3"/>
        <v>#DIV/0!</v>
      </c>
      <c r="AT29" s="381">
        <f>'01'!AT29</f>
        <v>250</v>
      </c>
      <c r="AU29" s="382">
        <f t="shared" si="9"/>
        <v>250</v>
      </c>
      <c r="AV29" s="136"/>
      <c r="AW29" s="332" t="e">
        <f t="shared" si="10"/>
        <v>#DIV/0!</v>
      </c>
      <c r="AX29" s="332" t="e">
        <f t="shared" si="11"/>
        <v>#DIV/0!</v>
      </c>
      <c r="AY29" s="332" t="e">
        <f t="shared" si="16"/>
        <v>#DIV/0!</v>
      </c>
      <c r="AZ29" s="332" t="e">
        <f t="shared" si="12"/>
        <v>#DIV/0!</v>
      </c>
      <c r="BA29" s="332"/>
      <c r="BB29" s="332"/>
      <c r="BC29" s="332" t="e">
        <f t="shared" si="13"/>
        <v>#DIV/0!</v>
      </c>
    </row>
    <row r="30" spans="1:55" s="355" customFormat="1">
      <c r="A30" s="398" t="str">
        <f>'ENTRY SHEET'!F30</f>
        <v>OD09C-8163</v>
      </c>
      <c r="B30" s="390">
        <f>'02'!C30</f>
        <v>13382</v>
      </c>
      <c r="C30" s="136">
        <v>13387.7</v>
      </c>
      <c r="D30" s="136">
        <f t="shared" si="4"/>
        <v>5.7000000000007276</v>
      </c>
      <c r="E30" s="136">
        <v>12</v>
      </c>
      <c r="F30" s="136"/>
      <c r="G30" s="136">
        <f t="shared" si="17"/>
        <v>5.7000000000007276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5.7000000000007276</v>
      </c>
      <c r="R30" s="136">
        <f>'02'!S30</f>
        <v>61539</v>
      </c>
      <c r="S30" s="136">
        <v>61575</v>
      </c>
      <c r="T30" s="136">
        <f t="shared" si="18"/>
        <v>36</v>
      </c>
      <c r="U30" s="136"/>
      <c r="V30" s="136">
        <v>13</v>
      </c>
      <c r="W30" s="136"/>
      <c r="X30" s="136">
        <v>1</v>
      </c>
      <c r="Y30" s="136">
        <f t="shared" si="14"/>
        <v>14</v>
      </c>
      <c r="Z30" s="136"/>
      <c r="AA30" s="136"/>
      <c r="AB30" s="136"/>
      <c r="AC30" s="136"/>
      <c r="AD30" s="136"/>
      <c r="AE30" s="136"/>
      <c r="AF30" s="136"/>
      <c r="AG30" s="136">
        <f t="shared" si="15"/>
        <v>0</v>
      </c>
      <c r="AH30" s="136"/>
      <c r="AI30" s="136"/>
      <c r="AJ30" s="136"/>
      <c r="AK30" s="136"/>
      <c r="AL30" s="136">
        <f t="shared" si="0"/>
        <v>0</v>
      </c>
      <c r="AM30" s="136">
        <f t="shared" si="1"/>
        <v>0</v>
      </c>
      <c r="AN30" s="390">
        <f>'02'!AR30</f>
        <v>150</v>
      </c>
      <c r="AO30" s="390">
        <v>50</v>
      </c>
      <c r="AP30" s="390">
        <f t="shared" si="7"/>
        <v>200</v>
      </c>
      <c r="AQ30" s="390">
        <f t="shared" si="8"/>
        <v>60</v>
      </c>
      <c r="AR30" s="136">
        <v>140</v>
      </c>
      <c r="AS30" s="348">
        <f t="shared" si="3"/>
        <v>10.52631578947234</v>
      </c>
      <c r="AT30" s="381">
        <f>'01'!AT30</f>
        <v>250</v>
      </c>
      <c r="AU30" s="382">
        <f t="shared" si="9"/>
        <v>110</v>
      </c>
      <c r="AV30" s="136"/>
      <c r="AW30" s="332">
        <f t="shared" si="10"/>
        <v>0</v>
      </c>
      <c r="AX30" s="332">
        <f t="shared" si="11"/>
        <v>0</v>
      </c>
      <c r="AY30" s="332">
        <f t="shared" si="16"/>
        <v>0</v>
      </c>
      <c r="AZ30" s="332">
        <f t="shared" si="12"/>
        <v>0</v>
      </c>
      <c r="BA30" s="332"/>
      <c r="BB30" s="332"/>
      <c r="BC30" s="332">
        <f t="shared" si="13"/>
        <v>0</v>
      </c>
    </row>
    <row r="31" spans="1:55" s="355" customFormat="1">
      <c r="A31" s="398" t="str">
        <f>'ENTRY SHEET'!F31</f>
        <v>OD09A-5106</v>
      </c>
      <c r="B31" s="390">
        <f>'02'!C31</f>
        <v>15061</v>
      </c>
      <c r="C31" s="136">
        <v>15067</v>
      </c>
      <c r="D31" s="136">
        <f t="shared" si="4"/>
        <v>6</v>
      </c>
      <c r="E31" s="136">
        <v>12</v>
      </c>
      <c r="F31" s="136"/>
      <c r="G31" s="136">
        <f t="shared" si="17"/>
        <v>6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6</v>
      </c>
      <c r="R31" s="136">
        <f>'02'!S31</f>
        <v>123132</v>
      </c>
      <c r="S31" s="136">
        <v>123177</v>
      </c>
      <c r="T31" s="136">
        <f t="shared" si="18"/>
        <v>45</v>
      </c>
      <c r="U31" s="136"/>
      <c r="V31" s="136">
        <v>5</v>
      </c>
      <c r="W31" s="136"/>
      <c r="X31" s="136">
        <v>5</v>
      </c>
      <c r="Y31" s="136">
        <f t="shared" si="14"/>
        <v>10</v>
      </c>
      <c r="Z31" s="136"/>
      <c r="AA31" s="136"/>
      <c r="AB31" s="136"/>
      <c r="AC31" s="136"/>
      <c r="AD31" s="136"/>
      <c r="AE31" s="136"/>
      <c r="AF31" s="136"/>
      <c r="AG31" s="136">
        <f t="shared" si="15"/>
        <v>0</v>
      </c>
      <c r="AH31" s="136"/>
      <c r="AI31" s="136"/>
      <c r="AJ31" s="136"/>
      <c r="AK31" s="136"/>
      <c r="AL31" s="136">
        <f t="shared" si="0"/>
        <v>0</v>
      </c>
      <c r="AM31" s="136">
        <f t="shared" si="1"/>
        <v>0</v>
      </c>
      <c r="AN31" s="390">
        <f>'02'!AR31</f>
        <v>120</v>
      </c>
      <c r="AO31" s="390">
        <v>70</v>
      </c>
      <c r="AP31" s="390">
        <f t="shared" si="7"/>
        <v>190</v>
      </c>
      <c r="AQ31" s="390">
        <f t="shared" si="8"/>
        <v>74</v>
      </c>
      <c r="AR31" s="136">
        <v>116</v>
      </c>
      <c r="AS31" s="348">
        <f t="shared" si="3"/>
        <v>12.333333333333334</v>
      </c>
      <c r="AT31" s="381">
        <f>'01'!AT31</f>
        <v>250</v>
      </c>
      <c r="AU31" s="382">
        <f t="shared" si="9"/>
        <v>134</v>
      </c>
      <c r="AV31" s="136"/>
      <c r="AW31" s="332">
        <f t="shared" si="10"/>
        <v>0</v>
      </c>
      <c r="AX31" s="332">
        <f t="shared" si="11"/>
        <v>0</v>
      </c>
      <c r="AY31" s="332">
        <f t="shared" si="16"/>
        <v>0</v>
      </c>
      <c r="AZ31" s="332">
        <f t="shared" si="12"/>
        <v>0</v>
      </c>
      <c r="BA31" s="332"/>
      <c r="BB31" s="332"/>
      <c r="BC31" s="332">
        <f t="shared" si="13"/>
        <v>0</v>
      </c>
    </row>
    <row r="32" spans="1:55" s="355" customFormat="1">
      <c r="A32" s="398" t="str">
        <f>'ENTRY SHEET'!F32</f>
        <v>OD09C-8164</v>
      </c>
      <c r="B32" s="390">
        <f>'02'!C32</f>
        <v>10406.700000000001</v>
      </c>
      <c r="C32" s="136">
        <v>10406.700000000001</v>
      </c>
      <c r="D32" s="136">
        <f t="shared" si="4"/>
        <v>0</v>
      </c>
      <c r="E32" s="136">
        <v>12</v>
      </c>
      <c r="F32" s="136"/>
      <c r="G32" s="136">
        <f t="shared" si="17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6">
        <f>'02'!S32</f>
        <v>69764</v>
      </c>
      <c r="S32" s="136">
        <v>69764</v>
      </c>
      <c r="T32" s="136">
        <f t="shared" si="18"/>
        <v>0</v>
      </c>
      <c r="U32" s="136"/>
      <c r="V32" s="136"/>
      <c r="W32" s="136"/>
      <c r="X32" s="136"/>
      <c r="Y32" s="136">
        <f t="shared" si="14"/>
        <v>0</v>
      </c>
      <c r="Z32" s="136"/>
      <c r="AA32" s="136"/>
      <c r="AB32" s="136"/>
      <c r="AC32" s="136"/>
      <c r="AD32" s="136"/>
      <c r="AE32" s="136"/>
      <c r="AF32" s="136"/>
      <c r="AG32" s="136">
        <f t="shared" si="15"/>
        <v>0</v>
      </c>
      <c r="AH32" s="136"/>
      <c r="AI32" s="136"/>
      <c r="AJ32" s="136"/>
      <c r="AK32" s="136"/>
      <c r="AL32" s="136">
        <f t="shared" si="0"/>
        <v>0</v>
      </c>
      <c r="AM32" s="136">
        <f t="shared" si="1"/>
        <v>0</v>
      </c>
      <c r="AN32" s="390">
        <f>'02'!AR32</f>
        <v>170</v>
      </c>
      <c r="AO32" s="390"/>
      <c r="AP32" s="390">
        <f t="shared" si="7"/>
        <v>170</v>
      </c>
      <c r="AQ32" s="390">
        <f t="shared" si="8"/>
        <v>0</v>
      </c>
      <c r="AR32" s="136">
        <v>170</v>
      </c>
      <c r="AS32" s="348" t="e">
        <f t="shared" si="3"/>
        <v>#DIV/0!</v>
      </c>
      <c r="AT32" s="381">
        <f>'01'!AT32</f>
        <v>250</v>
      </c>
      <c r="AU32" s="382">
        <f t="shared" si="9"/>
        <v>80</v>
      </c>
      <c r="AV32" s="136"/>
      <c r="AW32" s="332" t="e">
        <f t="shared" si="10"/>
        <v>#DIV/0!</v>
      </c>
      <c r="AX32" s="332" t="e">
        <f t="shared" si="11"/>
        <v>#DIV/0!</v>
      </c>
      <c r="AY32" s="332" t="e">
        <f t="shared" si="16"/>
        <v>#DIV/0!</v>
      </c>
      <c r="AZ32" s="332" t="e">
        <f t="shared" si="12"/>
        <v>#DIV/0!</v>
      </c>
      <c r="BA32" s="332"/>
      <c r="BB32" s="332"/>
      <c r="BC32" s="332" t="e">
        <f t="shared" si="13"/>
        <v>#DIV/0!</v>
      </c>
    </row>
    <row r="33" spans="1:55" s="355" customFormat="1">
      <c r="A33" s="398" t="str">
        <f>'ENTRY SHEET'!F33</f>
        <v>OD09C-1373</v>
      </c>
      <c r="B33" s="390">
        <f>'02'!C33</f>
        <v>0</v>
      </c>
      <c r="C33" s="136"/>
      <c r="D33" s="136">
        <f t="shared" si="4"/>
        <v>0</v>
      </c>
      <c r="E33" s="136">
        <v>12</v>
      </c>
      <c r="F33" s="136"/>
      <c r="G33" s="136">
        <f t="shared" si="17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6">
        <f>'02'!S33</f>
        <v>0</v>
      </c>
      <c r="S33" s="136"/>
      <c r="T33" s="136">
        <f t="shared" si="18"/>
        <v>0</v>
      </c>
      <c r="U33" s="136"/>
      <c r="V33" s="136"/>
      <c r="W33" s="136"/>
      <c r="X33" s="136"/>
      <c r="Y33" s="136">
        <f t="shared" si="14"/>
        <v>0</v>
      </c>
      <c r="Z33" s="136"/>
      <c r="AA33" s="136"/>
      <c r="AB33" s="136"/>
      <c r="AC33" s="136"/>
      <c r="AD33" s="136"/>
      <c r="AE33" s="136"/>
      <c r="AF33" s="136"/>
      <c r="AG33" s="136">
        <f t="shared" si="15"/>
        <v>0</v>
      </c>
      <c r="AH33" s="136"/>
      <c r="AI33" s="136"/>
      <c r="AJ33" s="136"/>
      <c r="AK33" s="136"/>
      <c r="AL33" s="136">
        <f t="shared" si="0"/>
        <v>0</v>
      </c>
      <c r="AM33" s="136">
        <f t="shared" si="1"/>
        <v>0</v>
      </c>
      <c r="AN33" s="390">
        <f>'02'!AR33</f>
        <v>0</v>
      </c>
      <c r="AO33" s="390"/>
      <c r="AP33" s="390">
        <f t="shared" si="7"/>
        <v>0</v>
      </c>
      <c r="AQ33" s="390">
        <f t="shared" si="8"/>
        <v>0</v>
      </c>
      <c r="AR33" s="136"/>
      <c r="AS33" s="348" t="e">
        <f t="shared" si="3"/>
        <v>#DIV/0!</v>
      </c>
      <c r="AT33" s="381">
        <f>'01'!AT33</f>
        <v>250</v>
      </c>
      <c r="AU33" s="382">
        <f t="shared" si="9"/>
        <v>250</v>
      </c>
      <c r="AV33" s="136"/>
      <c r="AW33" s="332" t="e">
        <f t="shared" si="10"/>
        <v>#DIV/0!</v>
      </c>
      <c r="AX33" s="332" t="e">
        <f t="shared" si="11"/>
        <v>#DIV/0!</v>
      </c>
      <c r="AY33" s="332" t="e">
        <f t="shared" si="16"/>
        <v>#DIV/0!</v>
      </c>
      <c r="AZ33" s="332" t="e">
        <f t="shared" si="12"/>
        <v>#DIV/0!</v>
      </c>
      <c r="BA33" s="332"/>
      <c r="BB33" s="332"/>
      <c r="BC33" s="332" t="e">
        <f t="shared" si="13"/>
        <v>#DIV/0!</v>
      </c>
    </row>
    <row r="34" spans="1:55" s="355" customFormat="1">
      <c r="A34" s="398" t="str">
        <f>'ENTRY SHEET'!F34</f>
        <v>OD09A-5666</v>
      </c>
      <c r="B34" s="390">
        <f>'02'!C34</f>
        <v>21864</v>
      </c>
      <c r="C34" s="136">
        <v>21871</v>
      </c>
      <c r="D34" s="136">
        <f t="shared" si="4"/>
        <v>7</v>
      </c>
      <c r="E34" s="136">
        <v>12</v>
      </c>
      <c r="F34" s="136"/>
      <c r="G34" s="136">
        <f t="shared" si="17"/>
        <v>7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7</v>
      </c>
      <c r="R34" s="136">
        <f>'02'!S34</f>
        <v>102115</v>
      </c>
      <c r="S34" s="136">
        <v>102153</v>
      </c>
      <c r="T34" s="136">
        <f t="shared" si="18"/>
        <v>38</v>
      </c>
      <c r="U34" s="136"/>
      <c r="V34" s="136">
        <v>13</v>
      </c>
      <c r="W34" s="136"/>
      <c r="X34" s="136">
        <v>1</v>
      </c>
      <c r="Y34" s="136">
        <f t="shared" si="14"/>
        <v>14</v>
      </c>
      <c r="Z34" s="136"/>
      <c r="AA34" s="136"/>
      <c r="AB34" s="136"/>
      <c r="AC34" s="136"/>
      <c r="AD34" s="136"/>
      <c r="AE34" s="136"/>
      <c r="AF34" s="136"/>
      <c r="AG34" s="136">
        <f t="shared" si="15"/>
        <v>0</v>
      </c>
      <c r="AH34" s="136"/>
      <c r="AI34" s="136"/>
      <c r="AJ34" s="136"/>
      <c r="AK34" s="136"/>
      <c r="AL34" s="136">
        <f t="shared" si="0"/>
        <v>0</v>
      </c>
      <c r="AM34" s="136">
        <f t="shared" si="1"/>
        <v>0</v>
      </c>
      <c r="AN34" s="390">
        <f>'02'!AR34</f>
        <v>120</v>
      </c>
      <c r="AO34" s="390">
        <v>50</v>
      </c>
      <c r="AP34" s="390">
        <f t="shared" si="7"/>
        <v>170</v>
      </c>
      <c r="AQ34" s="390">
        <f t="shared" si="8"/>
        <v>40</v>
      </c>
      <c r="AR34" s="136">
        <v>130</v>
      </c>
      <c r="AS34" s="348">
        <f t="shared" si="3"/>
        <v>5.7142857142857144</v>
      </c>
      <c r="AT34" s="381">
        <f>'01'!AT34</f>
        <v>250</v>
      </c>
      <c r="AU34" s="382">
        <f t="shared" si="9"/>
        <v>120</v>
      </c>
      <c r="AV34" s="136"/>
      <c r="AW34" s="332">
        <f t="shared" si="10"/>
        <v>0</v>
      </c>
      <c r="AX34" s="332">
        <f t="shared" si="11"/>
        <v>0</v>
      </c>
      <c r="AY34" s="332">
        <f t="shared" si="16"/>
        <v>0</v>
      </c>
      <c r="AZ34" s="332">
        <f t="shared" si="12"/>
        <v>0</v>
      </c>
      <c r="BA34" s="332"/>
      <c r="BB34" s="332"/>
      <c r="BC34" s="332">
        <f t="shared" si="13"/>
        <v>0</v>
      </c>
    </row>
    <row r="35" spans="1:55" s="355" customFormat="1">
      <c r="A35" s="398" t="str">
        <f>'ENTRY SHEET'!F35</f>
        <v>OD09A-6059</v>
      </c>
      <c r="B35" s="390">
        <f>'02'!C35</f>
        <v>14046</v>
      </c>
      <c r="C35" s="136">
        <v>14051</v>
      </c>
      <c r="D35" s="136">
        <f t="shared" si="4"/>
        <v>5</v>
      </c>
      <c r="E35" s="136">
        <v>12</v>
      </c>
      <c r="F35" s="136"/>
      <c r="G35" s="136">
        <f t="shared" si="17"/>
        <v>0</v>
      </c>
      <c r="H35" s="136">
        <f>51-46</f>
        <v>5</v>
      </c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5</v>
      </c>
      <c r="R35" s="136">
        <f>'02'!S35</f>
        <v>91660</v>
      </c>
      <c r="S35" s="136">
        <v>91695</v>
      </c>
      <c r="T35" s="136">
        <f t="shared" si="18"/>
        <v>35</v>
      </c>
      <c r="U35" s="136"/>
      <c r="V35" s="136"/>
      <c r="W35" s="136"/>
      <c r="X35" s="136"/>
      <c r="Y35" s="136">
        <f t="shared" si="14"/>
        <v>0</v>
      </c>
      <c r="Z35" s="136"/>
      <c r="AA35" s="136"/>
      <c r="AB35" s="136"/>
      <c r="AC35" s="136"/>
      <c r="AD35" s="136">
        <v>11</v>
      </c>
      <c r="AE35" s="136"/>
      <c r="AF35" s="136"/>
      <c r="AG35" s="136">
        <f t="shared" si="15"/>
        <v>11</v>
      </c>
      <c r="AH35" s="136"/>
      <c r="AI35" s="136"/>
      <c r="AJ35" s="136"/>
      <c r="AK35" s="136"/>
      <c r="AL35" s="136">
        <f t="shared" si="0"/>
        <v>0</v>
      </c>
      <c r="AM35" s="136">
        <f t="shared" si="1"/>
        <v>0</v>
      </c>
      <c r="AN35" s="390">
        <f>'02'!AR35</f>
        <v>130</v>
      </c>
      <c r="AO35" s="390">
        <v>90</v>
      </c>
      <c r="AP35" s="390">
        <f t="shared" si="7"/>
        <v>220</v>
      </c>
      <c r="AQ35" s="390">
        <f t="shared" si="8"/>
        <v>30</v>
      </c>
      <c r="AR35" s="136">
        <v>190</v>
      </c>
      <c r="AS35" s="348">
        <f t="shared" si="3"/>
        <v>6</v>
      </c>
      <c r="AT35" s="381">
        <f>'01'!AT35</f>
        <v>250</v>
      </c>
      <c r="AU35" s="382">
        <f t="shared" si="9"/>
        <v>60</v>
      </c>
      <c r="AV35" s="136"/>
      <c r="AW35" s="332">
        <f t="shared" si="10"/>
        <v>0</v>
      </c>
      <c r="AX35" s="332">
        <f t="shared" si="11"/>
        <v>30</v>
      </c>
      <c r="AY35" s="332">
        <f t="shared" si="16"/>
        <v>0</v>
      </c>
      <c r="AZ35" s="332">
        <f t="shared" si="12"/>
        <v>0</v>
      </c>
      <c r="BA35" s="332"/>
      <c r="BB35" s="332"/>
      <c r="BC35" s="332">
        <f t="shared" si="13"/>
        <v>0</v>
      </c>
    </row>
    <row r="36" spans="1:55" s="355" customFormat="1">
      <c r="A36" s="398" t="str">
        <f>'ENTRY SHEET'!F36</f>
        <v>JH06H-9654</v>
      </c>
      <c r="B36" s="390">
        <f>'02'!C36</f>
        <v>0</v>
      </c>
      <c r="C36" s="136"/>
      <c r="D36" s="136">
        <v>8</v>
      </c>
      <c r="E36" s="136">
        <v>12</v>
      </c>
      <c r="F36" s="136"/>
      <c r="G36" s="136">
        <f t="shared" si="17"/>
        <v>8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</v>
      </c>
      <c r="R36" s="136">
        <f>'02'!S36</f>
        <v>100743</v>
      </c>
      <c r="S36" s="136">
        <v>100782</v>
      </c>
      <c r="T36" s="136">
        <f t="shared" si="18"/>
        <v>39</v>
      </c>
      <c r="U36" s="136"/>
      <c r="V36" s="136">
        <v>13</v>
      </c>
      <c r="W36" s="136"/>
      <c r="X36" s="136">
        <v>1</v>
      </c>
      <c r="Y36" s="136">
        <f t="shared" si="14"/>
        <v>14</v>
      </c>
      <c r="Z36" s="136"/>
      <c r="AA36" s="136"/>
      <c r="AB36" s="136"/>
      <c r="AC36" s="136"/>
      <c r="AD36" s="136"/>
      <c r="AE36" s="136"/>
      <c r="AF36" s="136"/>
      <c r="AG36" s="136">
        <f t="shared" si="15"/>
        <v>0</v>
      </c>
      <c r="AH36" s="136"/>
      <c r="AI36" s="136"/>
      <c r="AJ36" s="136"/>
      <c r="AK36" s="136"/>
      <c r="AL36" s="136">
        <f t="shared" si="0"/>
        <v>0</v>
      </c>
      <c r="AM36" s="136">
        <f t="shared" si="1"/>
        <v>0</v>
      </c>
      <c r="AN36" s="390">
        <f>'02'!AR36</f>
        <v>130</v>
      </c>
      <c r="AO36" s="390">
        <v>50</v>
      </c>
      <c r="AP36" s="390">
        <f t="shared" si="7"/>
        <v>180</v>
      </c>
      <c r="AQ36" s="390">
        <f t="shared" si="8"/>
        <v>60</v>
      </c>
      <c r="AR36" s="136">
        <v>120</v>
      </c>
      <c r="AS36" s="348">
        <f t="shared" si="3"/>
        <v>7.5</v>
      </c>
      <c r="AT36" s="381">
        <f>'01'!AT36</f>
        <v>250</v>
      </c>
      <c r="AU36" s="382">
        <f t="shared" si="9"/>
        <v>130</v>
      </c>
      <c r="AV36" s="136"/>
      <c r="AW36" s="332">
        <f t="shared" si="10"/>
        <v>0</v>
      </c>
      <c r="AX36" s="332">
        <f t="shared" si="11"/>
        <v>0</v>
      </c>
      <c r="AY36" s="332">
        <f t="shared" si="16"/>
        <v>0</v>
      </c>
      <c r="AZ36" s="332">
        <f t="shared" si="12"/>
        <v>0</v>
      </c>
      <c r="BA36" s="332"/>
      <c r="BB36" s="332"/>
      <c r="BC36" s="332">
        <f t="shared" si="13"/>
        <v>0</v>
      </c>
    </row>
    <row r="37" spans="1:55" s="355" customFormat="1">
      <c r="A37" s="398" t="str">
        <f>'ENTRY SHEET'!F37</f>
        <v>OD09A-5105</v>
      </c>
      <c r="B37" s="390">
        <f>'02'!C37</f>
        <v>12612</v>
      </c>
      <c r="C37" s="136">
        <v>12619</v>
      </c>
      <c r="D37" s="136">
        <f t="shared" si="4"/>
        <v>7</v>
      </c>
      <c r="E37" s="136">
        <v>12</v>
      </c>
      <c r="F37" s="136"/>
      <c r="G37" s="136">
        <f t="shared" si="17"/>
        <v>7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7</v>
      </c>
      <c r="R37" s="136">
        <f>'02'!S37</f>
        <v>91305</v>
      </c>
      <c r="S37" s="136">
        <v>91347</v>
      </c>
      <c r="T37" s="136">
        <f t="shared" si="18"/>
        <v>42</v>
      </c>
      <c r="U37" s="136"/>
      <c r="V37" s="136">
        <v>14</v>
      </c>
      <c r="W37" s="136"/>
      <c r="X37" s="136">
        <v>1</v>
      </c>
      <c r="Y37" s="136">
        <f t="shared" si="14"/>
        <v>15</v>
      </c>
      <c r="Z37" s="136"/>
      <c r="AA37" s="136"/>
      <c r="AB37" s="136"/>
      <c r="AC37" s="136"/>
      <c r="AD37" s="136"/>
      <c r="AE37" s="136"/>
      <c r="AF37" s="136"/>
      <c r="AG37" s="136">
        <f t="shared" si="15"/>
        <v>0</v>
      </c>
      <c r="AH37" s="136"/>
      <c r="AI37" s="136"/>
      <c r="AJ37" s="136"/>
      <c r="AK37" s="136"/>
      <c r="AL37" s="136">
        <f t="shared" si="0"/>
        <v>0</v>
      </c>
      <c r="AM37" s="136">
        <f t="shared" si="1"/>
        <v>0</v>
      </c>
      <c r="AN37" s="390">
        <f>'02'!AR37</f>
        <v>175</v>
      </c>
      <c r="AO37" s="390">
        <v>50</v>
      </c>
      <c r="AP37" s="390">
        <f t="shared" si="7"/>
        <v>225</v>
      </c>
      <c r="AQ37" s="390">
        <f t="shared" si="8"/>
        <v>50</v>
      </c>
      <c r="AR37" s="136">
        <v>175</v>
      </c>
      <c r="AS37" s="348">
        <f t="shared" si="3"/>
        <v>7.1428571428571432</v>
      </c>
      <c r="AT37" s="381">
        <f>'01'!AT37</f>
        <v>250</v>
      </c>
      <c r="AU37" s="382">
        <f t="shared" si="9"/>
        <v>75</v>
      </c>
      <c r="AV37" s="136"/>
      <c r="AW37" s="332">
        <f t="shared" si="10"/>
        <v>0</v>
      </c>
      <c r="AX37" s="332">
        <f t="shared" si="11"/>
        <v>0</v>
      </c>
      <c r="AY37" s="332">
        <f t="shared" si="16"/>
        <v>0</v>
      </c>
      <c r="AZ37" s="332">
        <f t="shared" si="12"/>
        <v>0</v>
      </c>
      <c r="BA37" s="332"/>
      <c r="BB37" s="332"/>
      <c r="BC37" s="332">
        <f t="shared" si="13"/>
        <v>0</v>
      </c>
    </row>
    <row r="38" spans="1:55" s="355" customFormat="1">
      <c r="A38" s="398" t="str">
        <f>'ENTRY SHEET'!F38</f>
        <v>JH06G-4703</v>
      </c>
      <c r="B38" s="390">
        <f>'02'!C38</f>
        <v>8160</v>
      </c>
      <c r="C38" s="136">
        <v>8166</v>
      </c>
      <c r="D38" s="136">
        <f t="shared" si="4"/>
        <v>6</v>
      </c>
      <c r="E38" s="136">
        <v>12</v>
      </c>
      <c r="F38" s="136"/>
      <c r="G38" s="136">
        <f t="shared" si="17"/>
        <v>6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6</v>
      </c>
      <c r="R38" s="136">
        <f>'02'!S38</f>
        <v>95452</v>
      </c>
      <c r="S38" s="136">
        <v>95502</v>
      </c>
      <c r="T38" s="136">
        <f t="shared" si="18"/>
        <v>50</v>
      </c>
      <c r="U38" s="136"/>
      <c r="V38" s="136">
        <v>5</v>
      </c>
      <c r="W38" s="136"/>
      <c r="X38" s="136">
        <v>6</v>
      </c>
      <c r="Y38" s="136">
        <f t="shared" si="14"/>
        <v>11</v>
      </c>
      <c r="Z38" s="136"/>
      <c r="AA38" s="136"/>
      <c r="AB38" s="136"/>
      <c r="AC38" s="136"/>
      <c r="AD38" s="136"/>
      <c r="AE38" s="136"/>
      <c r="AF38" s="136"/>
      <c r="AG38" s="136">
        <f t="shared" si="15"/>
        <v>0</v>
      </c>
      <c r="AH38" s="136"/>
      <c r="AI38" s="136"/>
      <c r="AJ38" s="136"/>
      <c r="AK38" s="136"/>
      <c r="AL38" s="136">
        <f t="shared" si="0"/>
        <v>0</v>
      </c>
      <c r="AM38" s="136">
        <f t="shared" si="1"/>
        <v>0</v>
      </c>
      <c r="AN38" s="390">
        <f>'02'!AR38</f>
        <v>180</v>
      </c>
      <c r="AO38" s="390">
        <v>50</v>
      </c>
      <c r="AP38" s="390">
        <f t="shared" si="7"/>
        <v>230</v>
      </c>
      <c r="AQ38" s="390">
        <f t="shared" si="8"/>
        <v>70</v>
      </c>
      <c r="AR38" s="136">
        <v>160</v>
      </c>
      <c r="AS38" s="348">
        <f t="shared" si="3"/>
        <v>11.666666666666666</v>
      </c>
      <c r="AT38" s="381">
        <f>'01'!AT38</f>
        <v>250</v>
      </c>
      <c r="AU38" s="382">
        <f t="shared" si="9"/>
        <v>90</v>
      </c>
      <c r="AV38" s="136"/>
      <c r="AW38" s="332">
        <f t="shared" si="10"/>
        <v>0</v>
      </c>
      <c r="AX38" s="332">
        <f t="shared" si="11"/>
        <v>0</v>
      </c>
      <c r="AY38" s="332">
        <f t="shared" si="16"/>
        <v>0</v>
      </c>
      <c r="AZ38" s="332">
        <f t="shared" si="12"/>
        <v>0</v>
      </c>
      <c r="BA38" s="332"/>
      <c r="BB38" s="332"/>
      <c r="BC38" s="332">
        <f t="shared" si="13"/>
        <v>0</v>
      </c>
    </row>
    <row r="39" spans="1:55" s="355" customFormat="1">
      <c r="A39" s="398" t="str">
        <f>'ENTRY SHEET'!F39</f>
        <v>JH06H-5348</v>
      </c>
      <c r="B39" s="390">
        <f>'02'!C39</f>
        <v>407.8</v>
      </c>
      <c r="C39" s="136">
        <v>415.1</v>
      </c>
      <c r="D39" s="136">
        <f t="shared" si="4"/>
        <v>7.3000000000000114</v>
      </c>
      <c r="E39" s="136">
        <v>12</v>
      </c>
      <c r="F39" s="136"/>
      <c r="G39" s="136">
        <f t="shared" si="17"/>
        <v>7.3000000000000114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7.3000000000000114</v>
      </c>
      <c r="R39" s="136">
        <f>'02'!S39</f>
        <v>122093</v>
      </c>
      <c r="S39" s="136">
        <v>122132</v>
      </c>
      <c r="T39" s="136">
        <f t="shared" si="18"/>
        <v>39</v>
      </c>
      <c r="U39" s="136"/>
      <c r="V39" s="136">
        <v>6</v>
      </c>
      <c r="W39" s="136"/>
      <c r="X39" s="136">
        <v>3</v>
      </c>
      <c r="Y39" s="136">
        <f t="shared" si="14"/>
        <v>9</v>
      </c>
      <c r="Z39" s="136"/>
      <c r="AA39" s="136"/>
      <c r="AB39" s="136"/>
      <c r="AC39" s="136"/>
      <c r="AD39" s="136"/>
      <c r="AE39" s="136"/>
      <c r="AF39" s="136"/>
      <c r="AG39" s="136">
        <f t="shared" si="15"/>
        <v>0</v>
      </c>
      <c r="AH39" s="136"/>
      <c r="AI39" s="136"/>
      <c r="AJ39" s="136"/>
      <c r="AK39" s="136"/>
      <c r="AL39" s="136">
        <f t="shared" si="0"/>
        <v>0</v>
      </c>
      <c r="AM39" s="136">
        <f t="shared" si="1"/>
        <v>0</v>
      </c>
      <c r="AN39" s="390">
        <f>'02'!AR39</f>
        <v>140</v>
      </c>
      <c r="AO39" s="390">
        <v>50</v>
      </c>
      <c r="AP39" s="390">
        <f t="shared" si="7"/>
        <v>190</v>
      </c>
      <c r="AQ39" s="390">
        <f t="shared" si="8"/>
        <v>50</v>
      </c>
      <c r="AR39" s="136">
        <v>140</v>
      </c>
      <c r="AS39" s="348">
        <f t="shared" si="3"/>
        <v>6.8493150684931399</v>
      </c>
      <c r="AT39" s="381">
        <f>'01'!AT39</f>
        <v>0</v>
      </c>
      <c r="AU39" s="382">
        <f t="shared" si="9"/>
        <v>-140</v>
      </c>
      <c r="AV39" s="136"/>
      <c r="AW39" s="332">
        <f t="shared" si="10"/>
        <v>0</v>
      </c>
      <c r="AX39" s="332">
        <f t="shared" si="11"/>
        <v>0</v>
      </c>
      <c r="AY39" s="332">
        <f t="shared" si="16"/>
        <v>0</v>
      </c>
      <c r="AZ39" s="332">
        <f t="shared" si="12"/>
        <v>0</v>
      </c>
      <c r="BA39" s="332"/>
      <c r="BB39" s="332"/>
      <c r="BC39" s="332">
        <f t="shared" si="13"/>
        <v>0</v>
      </c>
    </row>
    <row r="40" spans="1:55" s="355" customFormat="1">
      <c r="A40" s="398" t="str">
        <f>'ENTRY SHEET'!F40</f>
        <v>OD09K-5036</v>
      </c>
      <c r="B40" s="390">
        <f>'02'!C40</f>
        <v>13265</v>
      </c>
      <c r="C40" s="136">
        <v>13265</v>
      </c>
      <c r="D40" s="136">
        <f t="shared" si="4"/>
        <v>0</v>
      </c>
      <c r="E40" s="136">
        <v>12</v>
      </c>
      <c r="F40" s="136"/>
      <c r="G40" s="136">
        <f t="shared" si="17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6">
        <f>'02'!S40</f>
        <v>92832</v>
      </c>
      <c r="S40" s="136">
        <v>92832</v>
      </c>
      <c r="T40" s="136">
        <f t="shared" si="18"/>
        <v>0</v>
      </c>
      <c r="U40" s="136"/>
      <c r="V40" s="136"/>
      <c r="W40" s="136"/>
      <c r="X40" s="136"/>
      <c r="Y40" s="136">
        <f t="shared" si="14"/>
        <v>0</v>
      </c>
      <c r="Z40" s="136"/>
      <c r="AA40" s="136"/>
      <c r="AB40" s="136"/>
      <c r="AC40" s="136"/>
      <c r="AD40" s="136"/>
      <c r="AE40" s="136"/>
      <c r="AF40" s="136"/>
      <c r="AG40" s="136">
        <f t="shared" si="15"/>
        <v>0</v>
      </c>
      <c r="AH40" s="136"/>
      <c r="AI40" s="136"/>
      <c r="AJ40" s="136"/>
      <c r="AK40" s="136"/>
      <c r="AL40" s="136">
        <f t="shared" si="0"/>
        <v>0</v>
      </c>
      <c r="AM40" s="136">
        <f t="shared" si="1"/>
        <v>0</v>
      </c>
      <c r="AN40" s="390">
        <f>'02'!AR40</f>
        <v>145</v>
      </c>
      <c r="AO40" s="390"/>
      <c r="AP40" s="390">
        <f t="shared" si="7"/>
        <v>145</v>
      </c>
      <c r="AQ40" s="390">
        <f t="shared" si="8"/>
        <v>0</v>
      </c>
      <c r="AR40" s="136">
        <v>145</v>
      </c>
      <c r="AS40" s="348" t="e">
        <f t="shared" si="3"/>
        <v>#DIV/0!</v>
      </c>
      <c r="AT40" s="381">
        <f>'01'!AT40</f>
        <v>0</v>
      </c>
      <c r="AU40" s="382">
        <f t="shared" si="9"/>
        <v>-145</v>
      </c>
      <c r="AV40" s="136"/>
      <c r="AW40" s="332" t="e">
        <f t="shared" si="10"/>
        <v>#DIV/0!</v>
      </c>
      <c r="AX40" s="332" t="e">
        <f t="shared" si="11"/>
        <v>#DIV/0!</v>
      </c>
      <c r="AY40" s="332" t="e">
        <f t="shared" si="16"/>
        <v>#DIV/0!</v>
      </c>
      <c r="AZ40" s="332" t="e">
        <f t="shared" si="12"/>
        <v>#DIV/0!</v>
      </c>
      <c r="BA40" s="332"/>
      <c r="BB40" s="332"/>
      <c r="BC40" s="332" t="e">
        <f t="shared" si="13"/>
        <v>#DIV/0!</v>
      </c>
    </row>
    <row r="41" spans="1:55" s="355" customFormat="1">
      <c r="A41" s="398" t="str">
        <f>'ENTRY SHEET'!F41</f>
        <v>OD09K-1394</v>
      </c>
      <c r="B41" s="390">
        <f>'02'!C41</f>
        <v>10119</v>
      </c>
      <c r="C41" s="136">
        <v>10124</v>
      </c>
      <c r="D41" s="136">
        <f t="shared" si="4"/>
        <v>5</v>
      </c>
      <c r="E41" s="136">
        <v>12</v>
      </c>
      <c r="F41" s="136"/>
      <c r="G41" s="136">
        <f t="shared" si="17"/>
        <v>0</v>
      </c>
      <c r="H41" s="136">
        <f>124-119</f>
        <v>5</v>
      </c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5</v>
      </c>
      <c r="R41" s="136">
        <f>'02'!S41</f>
        <v>50169.2</v>
      </c>
      <c r="S41" s="136">
        <v>50204.2</v>
      </c>
      <c r="T41" s="136">
        <f t="shared" si="18"/>
        <v>35</v>
      </c>
      <c r="U41" s="136"/>
      <c r="V41" s="136"/>
      <c r="W41" s="136"/>
      <c r="X41" s="136"/>
      <c r="Y41" s="136">
        <f t="shared" si="14"/>
        <v>0</v>
      </c>
      <c r="Z41" s="136"/>
      <c r="AA41" s="136"/>
      <c r="AB41" s="136"/>
      <c r="AC41" s="136"/>
      <c r="AD41" s="136">
        <v>11</v>
      </c>
      <c r="AE41" s="136"/>
      <c r="AF41" s="136"/>
      <c r="AG41" s="136">
        <f t="shared" si="15"/>
        <v>11</v>
      </c>
      <c r="AH41" s="136"/>
      <c r="AI41" s="136"/>
      <c r="AJ41" s="136"/>
      <c r="AK41" s="136"/>
      <c r="AL41" s="136">
        <f t="shared" si="0"/>
        <v>0</v>
      </c>
      <c r="AM41" s="136">
        <f t="shared" si="1"/>
        <v>0</v>
      </c>
      <c r="AN41" s="390">
        <f>'02'!AR41</f>
        <v>150</v>
      </c>
      <c r="AO41" s="390">
        <v>50</v>
      </c>
      <c r="AP41" s="390">
        <f t="shared" si="7"/>
        <v>200</v>
      </c>
      <c r="AQ41" s="390">
        <f t="shared" si="8"/>
        <v>45</v>
      </c>
      <c r="AR41" s="136">
        <v>155</v>
      </c>
      <c r="AS41" s="348">
        <f t="shared" si="3"/>
        <v>9</v>
      </c>
      <c r="AT41" s="381">
        <f>'01'!AT41</f>
        <v>0</v>
      </c>
      <c r="AU41" s="382">
        <f t="shared" si="9"/>
        <v>-155</v>
      </c>
      <c r="AV41" s="136"/>
      <c r="AW41" s="332">
        <f t="shared" si="10"/>
        <v>0</v>
      </c>
      <c r="AX41" s="332">
        <f t="shared" si="11"/>
        <v>45</v>
      </c>
      <c r="AY41" s="332">
        <f t="shared" si="16"/>
        <v>0</v>
      </c>
      <c r="AZ41" s="332">
        <f t="shared" si="12"/>
        <v>0</v>
      </c>
      <c r="BA41" s="332"/>
      <c r="BB41" s="332"/>
      <c r="BC41" s="332">
        <f t="shared" si="13"/>
        <v>0</v>
      </c>
    </row>
    <row r="42" spans="1:55" s="355" customFormat="1">
      <c r="A42" s="398" t="str">
        <f>'ENTRY SHEET'!F42</f>
        <v>JH06T-7706</v>
      </c>
      <c r="B42" s="390">
        <f>'02'!C42</f>
        <v>16047.1</v>
      </c>
      <c r="C42" s="136">
        <v>16053.9</v>
      </c>
      <c r="D42" s="136">
        <f t="shared" si="4"/>
        <v>6.7999999999992724</v>
      </c>
      <c r="E42" s="136">
        <v>12</v>
      </c>
      <c r="F42" s="136"/>
      <c r="G42" s="136">
        <f t="shared" si="17"/>
        <v>6.7999999999992724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6.7999999999992724</v>
      </c>
      <c r="R42" s="136">
        <f>'02'!S42</f>
        <v>105200</v>
      </c>
      <c r="S42" s="136">
        <v>105246</v>
      </c>
      <c r="T42" s="136">
        <f t="shared" si="18"/>
        <v>46</v>
      </c>
      <c r="U42" s="136"/>
      <c r="V42" s="136">
        <v>6</v>
      </c>
      <c r="W42" s="136"/>
      <c r="X42" s="136">
        <v>5</v>
      </c>
      <c r="Y42" s="136">
        <f t="shared" si="14"/>
        <v>11</v>
      </c>
      <c r="Z42" s="136"/>
      <c r="AA42" s="136"/>
      <c r="AB42" s="136"/>
      <c r="AC42" s="136"/>
      <c r="AD42" s="136"/>
      <c r="AE42" s="136"/>
      <c r="AF42" s="136"/>
      <c r="AG42" s="136">
        <f t="shared" si="15"/>
        <v>0</v>
      </c>
      <c r="AH42" s="136"/>
      <c r="AI42" s="136"/>
      <c r="AJ42" s="136"/>
      <c r="AK42" s="136"/>
      <c r="AL42" s="136">
        <f t="shared" si="0"/>
        <v>0</v>
      </c>
      <c r="AM42" s="136">
        <f t="shared" si="1"/>
        <v>0</v>
      </c>
      <c r="AN42" s="390">
        <f>'02'!AR42</f>
        <v>135</v>
      </c>
      <c r="AO42" s="390">
        <v>50</v>
      </c>
      <c r="AP42" s="390">
        <f t="shared" si="7"/>
        <v>185</v>
      </c>
      <c r="AQ42" s="390">
        <f t="shared" si="8"/>
        <v>75</v>
      </c>
      <c r="AR42" s="136">
        <v>110</v>
      </c>
      <c r="AS42" s="348">
        <f t="shared" si="3"/>
        <v>11.029411764707062</v>
      </c>
      <c r="AT42" s="381">
        <f>'01'!AT42</f>
        <v>0</v>
      </c>
      <c r="AU42" s="382">
        <f t="shared" si="9"/>
        <v>-110</v>
      </c>
      <c r="AV42" s="136"/>
      <c r="AW42" s="332">
        <f t="shared" si="10"/>
        <v>0</v>
      </c>
      <c r="AX42" s="332">
        <f t="shared" si="11"/>
        <v>0</v>
      </c>
      <c r="AY42" s="332">
        <f t="shared" si="16"/>
        <v>0</v>
      </c>
      <c r="AZ42" s="332">
        <f t="shared" si="12"/>
        <v>0</v>
      </c>
      <c r="BA42" s="332"/>
      <c r="BB42" s="332"/>
      <c r="BC42" s="332">
        <f t="shared" si="13"/>
        <v>0</v>
      </c>
    </row>
    <row r="43" spans="1:55" s="355" customFormat="1">
      <c r="A43" s="398" t="str">
        <f>'ENTRY SHEET'!F43</f>
        <v>JH06H-7764</v>
      </c>
      <c r="B43" s="390">
        <f>'02'!C43</f>
        <v>17905.5</v>
      </c>
      <c r="C43" s="136">
        <v>17912.400000000001</v>
      </c>
      <c r="D43" s="136">
        <f t="shared" si="4"/>
        <v>6.9000000000014552</v>
      </c>
      <c r="E43" s="136">
        <v>12</v>
      </c>
      <c r="F43" s="136"/>
      <c r="G43" s="136">
        <f t="shared" si="17"/>
        <v>6.9000000000014552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6.9000000000014552</v>
      </c>
      <c r="R43" s="136">
        <f>'02'!S43</f>
        <v>87440</v>
      </c>
      <c r="S43" s="136">
        <v>87486</v>
      </c>
      <c r="T43" s="136">
        <f t="shared" si="18"/>
        <v>46</v>
      </c>
      <c r="U43" s="136"/>
      <c r="V43" s="136">
        <v>6</v>
      </c>
      <c r="W43" s="136"/>
      <c r="X43" s="136">
        <v>5</v>
      </c>
      <c r="Y43" s="136">
        <f t="shared" si="14"/>
        <v>11</v>
      </c>
      <c r="Z43" s="136"/>
      <c r="AA43" s="136"/>
      <c r="AB43" s="136"/>
      <c r="AC43" s="136"/>
      <c r="AD43" s="136"/>
      <c r="AE43" s="136"/>
      <c r="AF43" s="136"/>
      <c r="AG43" s="136">
        <f t="shared" si="15"/>
        <v>0</v>
      </c>
      <c r="AH43" s="136"/>
      <c r="AI43" s="136"/>
      <c r="AJ43" s="136"/>
      <c r="AK43" s="136"/>
      <c r="AL43" s="136">
        <f t="shared" si="0"/>
        <v>0</v>
      </c>
      <c r="AM43" s="136">
        <f t="shared" si="1"/>
        <v>0</v>
      </c>
      <c r="AN43" s="390">
        <f>'02'!AR43</f>
        <v>125</v>
      </c>
      <c r="AO43" s="390">
        <v>50</v>
      </c>
      <c r="AP43" s="390">
        <f t="shared" si="7"/>
        <v>175</v>
      </c>
      <c r="AQ43" s="390">
        <f t="shared" si="8"/>
        <v>50</v>
      </c>
      <c r="AR43" s="136">
        <v>125</v>
      </c>
      <c r="AS43" s="348">
        <f t="shared" si="3"/>
        <v>7.2463768115926745</v>
      </c>
      <c r="AT43" s="381">
        <f>'01'!AT43</f>
        <v>0</v>
      </c>
      <c r="AU43" s="382">
        <f t="shared" si="9"/>
        <v>-125</v>
      </c>
      <c r="AV43" s="136"/>
      <c r="AW43" s="332">
        <f t="shared" si="10"/>
        <v>0</v>
      </c>
      <c r="AX43" s="332">
        <f t="shared" si="11"/>
        <v>0</v>
      </c>
      <c r="AY43" s="332">
        <f t="shared" si="16"/>
        <v>0</v>
      </c>
      <c r="AZ43" s="332">
        <f t="shared" si="12"/>
        <v>0</v>
      </c>
      <c r="BA43" s="332"/>
      <c r="BB43" s="332"/>
      <c r="BC43" s="332">
        <f t="shared" si="13"/>
        <v>0</v>
      </c>
    </row>
    <row r="44" spans="1:55" s="355" customFormat="1">
      <c r="A44" s="398" t="str">
        <f>'ENTRY SHEET'!F44</f>
        <v>OD09AE-5513 DMC</v>
      </c>
      <c r="B44" s="390">
        <f>'02'!C44</f>
        <v>3956.7</v>
      </c>
      <c r="C44" s="136">
        <v>3962</v>
      </c>
      <c r="D44" s="136">
        <f t="shared" si="4"/>
        <v>5.3000000000001819</v>
      </c>
      <c r="E44" s="136">
        <v>12</v>
      </c>
      <c r="F44" s="136"/>
      <c r="G44" s="136">
        <f t="shared" si="17"/>
        <v>5.3000000000001819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>
        <f t="shared" si="6"/>
        <v>5.3000000000001819</v>
      </c>
      <c r="R44" s="136">
        <f>'02'!S44</f>
        <v>22762.7</v>
      </c>
      <c r="S44" s="136">
        <v>22810.2</v>
      </c>
      <c r="T44" s="136">
        <f t="shared" si="18"/>
        <v>47.5</v>
      </c>
      <c r="U44" s="136">
        <v>10</v>
      </c>
      <c r="V44" s="136">
        <v>1</v>
      </c>
      <c r="W44" s="136"/>
      <c r="X44" s="136"/>
      <c r="Y44" s="136">
        <f t="shared" si="14"/>
        <v>11</v>
      </c>
      <c r="Z44" s="136"/>
      <c r="AA44" s="136"/>
      <c r="AB44" s="136"/>
      <c r="AC44" s="136"/>
      <c r="AD44" s="136"/>
      <c r="AE44" s="136"/>
      <c r="AF44" s="136"/>
      <c r="AG44" s="136">
        <f t="shared" si="15"/>
        <v>0</v>
      </c>
      <c r="AH44" s="136"/>
      <c r="AI44" s="136"/>
      <c r="AJ44" s="136"/>
      <c r="AK44" s="136"/>
      <c r="AL44" s="136">
        <f t="shared" si="0"/>
        <v>0</v>
      </c>
      <c r="AM44" s="136">
        <f t="shared" si="1"/>
        <v>0</v>
      </c>
      <c r="AN44" s="390">
        <f>'02'!AR44</f>
        <v>0</v>
      </c>
      <c r="AO44" s="390">
        <v>220</v>
      </c>
      <c r="AP44" s="390">
        <f t="shared" si="7"/>
        <v>220</v>
      </c>
      <c r="AQ44" s="390">
        <f t="shared" si="8"/>
        <v>220</v>
      </c>
      <c r="AR44" s="136">
        <v>0</v>
      </c>
      <c r="AS44" s="348">
        <f t="shared" si="3"/>
        <v>41.509433962262726</v>
      </c>
      <c r="AT44" s="381">
        <f>'01'!AT44</f>
        <v>0</v>
      </c>
      <c r="AU44" s="382">
        <f t="shared" si="9"/>
        <v>0</v>
      </c>
      <c r="AV44" s="136"/>
      <c r="AW44" s="332">
        <f t="shared" si="10"/>
        <v>0</v>
      </c>
      <c r="AX44" s="332">
        <f t="shared" si="11"/>
        <v>0</v>
      </c>
      <c r="AY44" s="332">
        <f t="shared" si="16"/>
        <v>0</v>
      </c>
      <c r="AZ44" s="332">
        <f t="shared" si="12"/>
        <v>0</v>
      </c>
      <c r="BA44" s="332"/>
      <c r="BB44" s="332"/>
      <c r="BC44" s="332">
        <f t="shared" si="13"/>
        <v>0</v>
      </c>
    </row>
    <row r="45" spans="1:55" s="355" customFormat="1">
      <c r="A45" s="398" t="str">
        <f>'ENTRY SHEET'!F45</f>
        <v>OD09Z-5713 DMC</v>
      </c>
      <c r="B45" s="390">
        <f>'02'!C45</f>
        <v>3791.2</v>
      </c>
      <c r="C45" s="136">
        <v>3796.4</v>
      </c>
      <c r="D45" s="136">
        <f t="shared" si="4"/>
        <v>5.2000000000002728</v>
      </c>
      <c r="E45" s="136">
        <v>12</v>
      </c>
      <c r="F45" s="136"/>
      <c r="G45" s="136">
        <f t="shared" si="17"/>
        <v>5.2000000000002728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>
        <f t="shared" si="6"/>
        <v>5.2000000000002728</v>
      </c>
      <c r="R45" s="136">
        <f>'02'!S45</f>
        <v>22233.1</v>
      </c>
      <c r="S45" s="136">
        <v>22278.2</v>
      </c>
      <c r="T45" s="136">
        <f t="shared" si="18"/>
        <v>45.100000000002183</v>
      </c>
      <c r="U45" s="136">
        <v>10</v>
      </c>
      <c r="V45" s="136"/>
      <c r="W45" s="136"/>
      <c r="X45" s="136"/>
      <c r="Y45" s="136">
        <f t="shared" si="14"/>
        <v>10</v>
      </c>
      <c r="Z45" s="136"/>
      <c r="AA45" s="136"/>
      <c r="AB45" s="136"/>
      <c r="AC45" s="136"/>
      <c r="AD45" s="136"/>
      <c r="AE45" s="136"/>
      <c r="AF45" s="136"/>
      <c r="AG45" s="136">
        <f t="shared" si="15"/>
        <v>0</v>
      </c>
      <c r="AH45" s="136"/>
      <c r="AI45" s="136"/>
      <c r="AJ45" s="136"/>
      <c r="AK45" s="136"/>
      <c r="AL45" s="136">
        <f t="shared" si="0"/>
        <v>0</v>
      </c>
      <c r="AM45" s="136">
        <f t="shared" si="1"/>
        <v>0</v>
      </c>
      <c r="AN45" s="390">
        <f>'02'!AR45</f>
        <v>0</v>
      </c>
      <c r="AO45" s="390"/>
      <c r="AP45" s="390">
        <f t="shared" si="7"/>
        <v>0</v>
      </c>
      <c r="AQ45" s="390">
        <f t="shared" si="8"/>
        <v>0</v>
      </c>
      <c r="AR45" s="136"/>
      <c r="AS45" s="348">
        <f t="shared" si="3"/>
        <v>0</v>
      </c>
      <c r="AT45" s="381">
        <f>'01'!AT45</f>
        <v>0</v>
      </c>
      <c r="AU45" s="382">
        <f t="shared" si="9"/>
        <v>0</v>
      </c>
      <c r="AV45" s="136"/>
      <c r="AW45" s="332">
        <f t="shared" si="10"/>
        <v>0</v>
      </c>
      <c r="AX45" s="332">
        <f t="shared" si="11"/>
        <v>0</v>
      </c>
      <c r="AY45" s="332">
        <f t="shared" si="16"/>
        <v>0</v>
      </c>
      <c r="AZ45" s="332">
        <f t="shared" si="12"/>
        <v>0</v>
      </c>
      <c r="BA45" s="332"/>
      <c r="BB45" s="332"/>
      <c r="BC45" s="332">
        <f t="shared" si="13"/>
        <v>0</v>
      </c>
    </row>
    <row r="46" spans="1:55" s="355" customFormat="1">
      <c r="A46" s="398" t="str">
        <f>'ENTRY SHEET'!F46</f>
        <v>OD09Z-5813 DMC</v>
      </c>
      <c r="B46" s="390">
        <f>'02'!C46</f>
        <v>3681.5</v>
      </c>
      <c r="C46" s="136">
        <v>3688.4</v>
      </c>
      <c r="D46" s="136">
        <f t="shared" si="4"/>
        <v>6.9000000000000909</v>
      </c>
      <c r="E46" s="136">
        <v>12</v>
      </c>
      <c r="F46" s="136"/>
      <c r="G46" s="136">
        <f t="shared" si="17"/>
        <v>6.9000000000000909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>
        <f t="shared" si="6"/>
        <v>6.9000000000000909</v>
      </c>
      <c r="R46" s="136">
        <f>'02'!S46</f>
        <v>21215.4</v>
      </c>
      <c r="S46" s="136">
        <v>21259.4</v>
      </c>
      <c r="T46" s="136">
        <f t="shared" si="18"/>
        <v>44</v>
      </c>
      <c r="U46" s="136">
        <v>9</v>
      </c>
      <c r="V46" s="136">
        <v>1</v>
      </c>
      <c r="W46" s="136"/>
      <c r="X46" s="136"/>
      <c r="Y46" s="136">
        <f t="shared" si="14"/>
        <v>10</v>
      </c>
      <c r="Z46" s="136"/>
      <c r="AA46" s="136"/>
      <c r="AB46" s="136"/>
      <c r="AC46" s="136"/>
      <c r="AD46" s="136"/>
      <c r="AE46" s="136"/>
      <c r="AF46" s="136"/>
      <c r="AG46" s="136">
        <f t="shared" si="15"/>
        <v>0</v>
      </c>
      <c r="AH46" s="136"/>
      <c r="AI46" s="136"/>
      <c r="AJ46" s="136"/>
      <c r="AK46" s="136"/>
      <c r="AL46" s="136">
        <f t="shared" si="0"/>
        <v>0</v>
      </c>
      <c r="AM46" s="136">
        <f t="shared" si="1"/>
        <v>0</v>
      </c>
      <c r="AN46" s="390">
        <f>'02'!AR46</f>
        <v>0</v>
      </c>
      <c r="AO46" s="390"/>
      <c r="AP46" s="390">
        <f t="shared" si="7"/>
        <v>0</v>
      </c>
      <c r="AQ46" s="390">
        <f t="shared" si="8"/>
        <v>0</v>
      </c>
      <c r="AR46" s="136"/>
      <c r="AS46" s="348">
        <f t="shared" si="3"/>
        <v>0</v>
      </c>
      <c r="AT46" s="381">
        <f>'01'!AT46</f>
        <v>0</v>
      </c>
      <c r="AU46" s="382">
        <f t="shared" si="9"/>
        <v>0</v>
      </c>
      <c r="AV46" s="136"/>
      <c r="AW46" s="332">
        <f t="shared" si="10"/>
        <v>0</v>
      </c>
      <c r="AX46" s="332">
        <f t="shared" si="11"/>
        <v>0</v>
      </c>
      <c r="AY46" s="332">
        <f t="shared" si="16"/>
        <v>0</v>
      </c>
      <c r="AZ46" s="332">
        <f t="shared" si="12"/>
        <v>0</v>
      </c>
      <c r="BA46" s="332"/>
      <c r="BB46" s="332"/>
      <c r="BC46" s="332">
        <f t="shared" si="13"/>
        <v>0</v>
      </c>
    </row>
    <row r="47" spans="1:55" s="355" customFormat="1">
      <c r="A47" s="398" t="str">
        <f>'ENTRY SHEET'!F47</f>
        <v>OD07AR-4113 DMC</v>
      </c>
      <c r="B47" s="390">
        <f>'02'!C47</f>
        <v>8743</v>
      </c>
      <c r="C47" s="136">
        <v>8747</v>
      </c>
      <c r="D47" s="136">
        <f t="shared" si="4"/>
        <v>4</v>
      </c>
      <c r="E47" s="136">
        <v>12</v>
      </c>
      <c r="F47" s="136"/>
      <c r="G47" s="136">
        <f t="shared" si="17"/>
        <v>4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>
        <f t="shared" si="6"/>
        <v>4</v>
      </c>
      <c r="R47" s="136">
        <f>'02'!S47</f>
        <v>48316.800000000003</v>
      </c>
      <c r="S47" s="136">
        <v>48366.1</v>
      </c>
      <c r="T47" s="136">
        <f t="shared" si="18"/>
        <v>49.299999999995634</v>
      </c>
      <c r="U47" s="136">
        <v>13</v>
      </c>
      <c r="V47" s="136"/>
      <c r="W47" s="136"/>
      <c r="X47" s="136"/>
      <c r="Y47" s="136">
        <f t="shared" si="14"/>
        <v>13</v>
      </c>
      <c r="Z47" s="136"/>
      <c r="AA47" s="136"/>
      <c r="AB47" s="136"/>
      <c r="AC47" s="136"/>
      <c r="AD47" s="136"/>
      <c r="AE47" s="136"/>
      <c r="AF47" s="136"/>
      <c r="AG47" s="136">
        <f t="shared" si="15"/>
        <v>0</v>
      </c>
      <c r="AH47" s="136"/>
      <c r="AI47" s="136"/>
      <c r="AJ47" s="136"/>
      <c r="AK47" s="136"/>
      <c r="AL47" s="136">
        <f t="shared" si="0"/>
        <v>0</v>
      </c>
      <c r="AM47" s="136">
        <f t="shared" si="1"/>
        <v>0</v>
      </c>
      <c r="AN47" s="390">
        <f>'02'!AR47</f>
        <v>0</v>
      </c>
      <c r="AO47" s="390">
        <v>156</v>
      </c>
      <c r="AP47" s="390">
        <f t="shared" si="7"/>
        <v>156</v>
      </c>
      <c r="AQ47" s="390">
        <f t="shared" si="8"/>
        <v>156</v>
      </c>
      <c r="AR47" s="136">
        <v>0</v>
      </c>
      <c r="AS47" s="348">
        <f t="shared" si="3"/>
        <v>39</v>
      </c>
      <c r="AT47" s="381">
        <f>'01'!AT47</f>
        <v>0</v>
      </c>
      <c r="AU47" s="382">
        <f t="shared" si="9"/>
        <v>0</v>
      </c>
      <c r="AV47" s="136"/>
      <c r="AW47" s="332">
        <f t="shared" si="10"/>
        <v>0</v>
      </c>
      <c r="AX47" s="332">
        <f t="shared" si="11"/>
        <v>0</v>
      </c>
      <c r="AY47" s="332">
        <f t="shared" si="16"/>
        <v>0</v>
      </c>
      <c r="AZ47" s="332">
        <f t="shared" si="12"/>
        <v>0</v>
      </c>
      <c r="BA47" s="332"/>
      <c r="BB47" s="332"/>
      <c r="BC47" s="332">
        <f t="shared" si="13"/>
        <v>0</v>
      </c>
    </row>
    <row r="48" spans="1:55" s="355" customFormat="1">
      <c r="A48" s="398" t="str">
        <f>'ENTRY SHEET'!F48</f>
        <v>OD09Z-5913 DMC</v>
      </c>
      <c r="B48" s="390">
        <f>'02'!C48</f>
        <v>3816.1</v>
      </c>
      <c r="C48" s="136">
        <v>3820.8</v>
      </c>
      <c r="D48" s="136">
        <f t="shared" si="4"/>
        <v>4.7000000000002728</v>
      </c>
      <c r="E48" s="136">
        <v>12</v>
      </c>
      <c r="F48" s="136"/>
      <c r="G48" s="136">
        <f t="shared" si="17"/>
        <v>4.7000000000002728</v>
      </c>
      <c r="H48" s="136"/>
      <c r="I48" s="136"/>
      <c r="J48" s="136"/>
      <c r="K48" s="136"/>
      <c r="L48" s="136"/>
      <c r="M48" s="136"/>
      <c r="N48" s="136"/>
      <c r="O48" s="136"/>
      <c r="P48" s="136"/>
      <c r="Q48" s="136">
        <f t="shared" si="6"/>
        <v>4.7000000000002728</v>
      </c>
      <c r="R48" s="136">
        <f>'02'!S48</f>
        <v>22092.2</v>
      </c>
      <c r="S48" s="136">
        <v>22127.4</v>
      </c>
      <c r="T48" s="136">
        <f t="shared" si="18"/>
        <v>35.200000000000728</v>
      </c>
      <c r="U48" s="136">
        <v>9</v>
      </c>
      <c r="V48" s="136"/>
      <c r="W48" s="136"/>
      <c r="X48" s="136"/>
      <c r="Y48" s="136">
        <f t="shared" si="14"/>
        <v>9</v>
      </c>
      <c r="Z48" s="136"/>
      <c r="AA48" s="136"/>
      <c r="AB48" s="136"/>
      <c r="AC48" s="136"/>
      <c r="AD48" s="136"/>
      <c r="AE48" s="136"/>
      <c r="AF48" s="136"/>
      <c r="AG48" s="136">
        <f t="shared" si="15"/>
        <v>0</v>
      </c>
      <c r="AH48" s="136"/>
      <c r="AI48" s="136"/>
      <c r="AJ48" s="136"/>
      <c r="AK48" s="136"/>
      <c r="AL48" s="136">
        <f t="shared" si="0"/>
        <v>0</v>
      </c>
      <c r="AM48" s="136">
        <f t="shared" si="1"/>
        <v>0</v>
      </c>
      <c r="AN48" s="390">
        <f>'02'!AR48</f>
        <v>0</v>
      </c>
      <c r="AO48" s="390"/>
      <c r="AP48" s="390">
        <f t="shared" si="7"/>
        <v>0</v>
      </c>
      <c r="AQ48" s="390">
        <f t="shared" si="8"/>
        <v>0</v>
      </c>
      <c r="AR48" s="136"/>
      <c r="AS48" s="348">
        <f t="shared" si="3"/>
        <v>0</v>
      </c>
      <c r="AT48" s="381">
        <f>'01'!AT48</f>
        <v>0</v>
      </c>
      <c r="AU48" s="382">
        <f t="shared" si="9"/>
        <v>0</v>
      </c>
      <c r="AV48" s="136"/>
      <c r="AW48" s="332">
        <f t="shared" si="10"/>
        <v>0</v>
      </c>
      <c r="AX48" s="332">
        <f t="shared" si="11"/>
        <v>0</v>
      </c>
      <c r="AY48" s="332">
        <f t="shared" si="16"/>
        <v>0</v>
      </c>
      <c r="AZ48" s="332">
        <f t="shared" si="12"/>
        <v>0</v>
      </c>
      <c r="BA48" s="332"/>
      <c r="BB48" s="332"/>
      <c r="BC48" s="332">
        <f t="shared" si="13"/>
        <v>0</v>
      </c>
    </row>
    <row r="49" spans="1:55" s="355" customFormat="1">
      <c r="A49" s="398" t="str">
        <f>'ENTRY SHEET'!F49</f>
        <v>OD09Z-5613 DMC</v>
      </c>
      <c r="B49" s="390">
        <f>'02'!C49</f>
        <v>3822.6</v>
      </c>
      <c r="C49" s="136">
        <v>3827.8</v>
      </c>
      <c r="D49" s="136">
        <f t="shared" si="4"/>
        <v>5.2000000000002728</v>
      </c>
      <c r="E49" s="136">
        <v>12</v>
      </c>
      <c r="F49" s="136"/>
      <c r="G49" s="136">
        <f t="shared" si="17"/>
        <v>5.2000000000002728</v>
      </c>
      <c r="H49" s="136"/>
      <c r="I49" s="136"/>
      <c r="J49" s="136"/>
      <c r="K49" s="136"/>
      <c r="L49" s="136"/>
      <c r="M49" s="136"/>
      <c r="N49" s="136"/>
      <c r="O49" s="136"/>
      <c r="P49" s="136"/>
      <c r="Q49" s="136">
        <f t="shared" si="6"/>
        <v>5.2000000000002728</v>
      </c>
      <c r="R49" s="136">
        <f>'02'!S49</f>
        <v>22835</v>
      </c>
      <c r="S49" s="136">
        <v>22880.6</v>
      </c>
      <c r="T49" s="136">
        <f t="shared" si="18"/>
        <v>45.599999999998545</v>
      </c>
      <c r="U49" s="136">
        <v>14</v>
      </c>
      <c r="V49" s="136"/>
      <c r="W49" s="136"/>
      <c r="X49" s="136"/>
      <c r="Y49" s="136">
        <f t="shared" si="14"/>
        <v>14</v>
      </c>
      <c r="Z49" s="136"/>
      <c r="AA49" s="136"/>
      <c r="AB49" s="136"/>
      <c r="AC49" s="136"/>
      <c r="AD49" s="136"/>
      <c r="AE49" s="136"/>
      <c r="AF49" s="136"/>
      <c r="AG49" s="136">
        <f t="shared" si="15"/>
        <v>0</v>
      </c>
      <c r="AH49" s="136"/>
      <c r="AI49" s="136"/>
      <c r="AJ49" s="136"/>
      <c r="AK49" s="136"/>
      <c r="AL49" s="136">
        <f t="shared" si="0"/>
        <v>0</v>
      </c>
      <c r="AM49" s="136">
        <f t="shared" si="1"/>
        <v>0</v>
      </c>
      <c r="AN49" s="390">
        <f>'02'!AR49</f>
        <v>0</v>
      </c>
      <c r="AO49" s="390"/>
      <c r="AP49" s="390">
        <f t="shared" si="7"/>
        <v>0</v>
      </c>
      <c r="AQ49" s="390">
        <f t="shared" si="8"/>
        <v>0</v>
      </c>
      <c r="AR49" s="136"/>
      <c r="AS49" s="348">
        <f t="shared" si="3"/>
        <v>0</v>
      </c>
      <c r="AT49" s="381">
        <f>'01'!AT49</f>
        <v>0</v>
      </c>
      <c r="AU49" s="382">
        <f t="shared" si="9"/>
        <v>0</v>
      </c>
      <c r="AV49" s="136"/>
      <c r="AW49" s="332">
        <f t="shared" si="10"/>
        <v>0</v>
      </c>
      <c r="AX49" s="332">
        <f t="shared" si="11"/>
        <v>0</v>
      </c>
      <c r="AY49" s="332">
        <f t="shared" si="16"/>
        <v>0</v>
      </c>
      <c r="AZ49" s="332">
        <f t="shared" si="12"/>
        <v>0</v>
      </c>
      <c r="BA49" s="332"/>
      <c r="BB49" s="332"/>
      <c r="BC49" s="332">
        <f t="shared" si="13"/>
        <v>0</v>
      </c>
    </row>
    <row r="50" spans="1:55" s="355" customFormat="1">
      <c r="A50" s="398" t="str">
        <f>'ENTRY SHEET'!F50</f>
        <v>JH06G-5437</v>
      </c>
      <c r="B50" s="390">
        <f>'02'!C50</f>
        <v>12093</v>
      </c>
      <c r="C50" s="136">
        <v>12098</v>
      </c>
      <c r="D50" s="136">
        <f t="shared" si="4"/>
        <v>5</v>
      </c>
      <c r="E50" s="136">
        <v>12</v>
      </c>
      <c r="F50" s="136"/>
      <c r="G50" s="136">
        <f t="shared" si="17"/>
        <v>5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5</v>
      </c>
      <c r="R50" s="136">
        <f>'02'!S50</f>
        <v>82316</v>
      </c>
      <c r="S50" s="136">
        <v>82354</v>
      </c>
      <c r="T50" s="136">
        <f t="shared" si="18"/>
        <v>38</v>
      </c>
      <c r="U50" s="136"/>
      <c r="V50" s="136">
        <v>6</v>
      </c>
      <c r="W50" s="136"/>
      <c r="X50" s="136">
        <v>3</v>
      </c>
      <c r="Y50" s="136">
        <f t="shared" si="14"/>
        <v>9</v>
      </c>
      <c r="Z50" s="136"/>
      <c r="AA50" s="136"/>
      <c r="AB50" s="136"/>
      <c r="AC50" s="136"/>
      <c r="AD50" s="136"/>
      <c r="AE50" s="136"/>
      <c r="AF50" s="136"/>
      <c r="AG50" s="136">
        <f t="shared" si="15"/>
        <v>0</v>
      </c>
      <c r="AH50" s="136"/>
      <c r="AI50" s="136"/>
      <c r="AJ50" s="136"/>
      <c r="AK50" s="136"/>
      <c r="AL50" s="136">
        <f t="shared" si="0"/>
        <v>0</v>
      </c>
      <c r="AM50" s="136">
        <f t="shared" si="1"/>
        <v>0</v>
      </c>
      <c r="AN50" s="390">
        <f>'02'!AR50</f>
        <v>155</v>
      </c>
      <c r="AO50" s="390">
        <v>50</v>
      </c>
      <c r="AP50" s="390">
        <f t="shared" si="7"/>
        <v>205</v>
      </c>
      <c r="AQ50" s="390">
        <f t="shared" si="8"/>
        <v>10</v>
      </c>
      <c r="AR50" s="136">
        <v>195</v>
      </c>
      <c r="AS50" s="348">
        <f t="shared" si="3"/>
        <v>2</v>
      </c>
      <c r="AT50" s="381">
        <f>'01'!AT50</f>
        <v>0</v>
      </c>
      <c r="AU50" s="382">
        <f t="shared" si="9"/>
        <v>-195</v>
      </c>
      <c r="AV50" s="136"/>
      <c r="AW50" s="332">
        <f t="shared" si="10"/>
        <v>0</v>
      </c>
      <c r="AX50" s="332">
        <f t="shared" si="11"/>
        <v>0</v>
      </c>
      <c r="AY50" s="332">
        <f t="shared" si="16"/>
        <v>0</v>
      </c>
      <c r="AZ50" s="332">
        <f t="shared" si="12"/>
        <v>0</v>
      </c>
      <c r="BA50" s="332"/>
      <c r="BB50" s="332"/>
      <c r="BC50" s="332">
        <f t="shared" si="13"/>
        <v>0</v>
      </c>
    </row>
    <row r="51" spans="1:55" s="355" customFormat="1">
      <c r="A51" s="398" t="str">
        <f>'ENTRY SHEET'!F51</f>
        <v>OD09Z-1273</v>
      </c>
      <c r="B51" s="390">
        <f>'02'!C51</f>
        <v>0</v>
      </c>
      <c r="C51" s="136"/>
      <c r="D51" s="136">
        <f t="shared" si="4"/>
        <v>0</v>
      </c>
      <c r="E51" s="136">
        <v>12</v>
      </c>
      <c r="F51" s="136"/>
      <c r="G51" s="136">
        <f t="shared" si="17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6">
        <f>'02'!S51</f>
        <v>0</v>
      </c>
      <c r="S51" s="136"/>
      <c r="T51" s="136">
        <f t="shared" si="18"/>
        <v>0</v>
      </c>
      <c r="U51" s="136"/>
      <c r="V51" s="136"/>
      <c r="W51" s="136"/>
      <c r="X51" s="136"/>
      <c r="Y51" s="136">
        <f t="shared" si="14"/>
        <v>0</v>
      </c>
      <c r="Z51" s="136"/>
      <c r="AA51" s="136"/>
      <c r="AB51" s="136"/>
      <c r="AC51" s="136"/>
      <c r="AD51" s="136"/>
      <c r="AE51" s="136"/>
      <c r="AF51" s="136"/>
      <c r="AG51" s="136">
        <f t="shared" si="15"/>
        <v>0</v>
      </c>
      <c r="AH51" s="136"/>
      <c r="AI51" s="136"/>
      <c r="AJ51" s="136"/>
      <c r="AK51" s="136"/>
      <c r="AL51" s="136">
        <f t="shared" si="0"/>
        <v>0</v>
      </c>
      <c r="AM51" s="136">
        <f t="shared" si="1"/>
        <v>0</v>
      </c>
      <c r="AN51" s="390">
        <f>'02'!AR51</f>
        <v>0</v>
      </c>
      <c r="AO51" s="390"/>
      <c r="AP51" s="390">
        <f t="shared" si="7"/>
        <v>0</v>
      </c>
      <c r="AQ51" s="390">
        <f t="shared" si="8"/>
        <v>0</v>
      </c>
      <c r="AR51" s="136"/>
      <c r="AS51" s="348" t="e">
        <f t="shared" si="3"/>
        <v>#DIV/0!</v>
      </c>
      <c r="AT51" s="381">
        <f>'01'!AT51</f>
        <v>0</v>
      </c>
      <c r="AU51" s="382">
        <f t="shared" si="9"/>
        <v>0</v>
      </c>
      <c r="AV51" s="136"/>
      <c r="AW51" s="332" t="e">
        <f t="shared" si="10"/>
        <v>#DIV/0!</v>
      </c>
      <c r="AX51" s="332" t="e">
        <f t="shared" si="11"/>
        <v>#DIV/0!</v>
      </c>
      <c r="AY51" s="332" t="e">
        <f t="shared" si="16"/>
        <v>#DIV/0!</v>
      </c>
      <c r="AZ51" s="332" t="e">
        <f t="shared" si="12"/>
        <v>#DIV/0!</v>
      </c>
      <c r="BA51" s="332"/>
      <c r="BB51" s="332"/>
      <c r="BC51" s="332" t="e">
        <f t="shared" si="13"/>
        <v>#DIV/0!</v>
      </c>
    </row>
    <row r="52" spans="1:55" s="355" customFormat="1" hidden="1">
      <c r="A52" s="398" t="str">
        <f>'ENTRY SHEET'!F52</f>
        <v>OD09Z-1274</v>
      </c>
      <c r="B52" s="390">
        <f>'02'!C52</f>
        <v>0</v>
      </c>
      <c r="C52" s="136"/>
      <c r="D52" s="136">
        <f t="shared" si="4"/>
        <v>0</v>
      </c>
      <c r="E52" s="136">
        <v>12</v>
      </c>
      <c r="F52" s="136"/>
      <c r="G52" s="136">
        <f t="shared" si="17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6">
        <f>'02'!S52</f>
        <v>0</v>
      </c>
      <c r="S52" s="136"/>
      <c r="T52" s="136">
        <f t="shared" si="18"/>
        <v>0</v>
      </c>
      <c r="U52" s="136"/>
      <c r="V52" s="136"/>
      <c r="W52" s="136"/>
      <c r="X52" s="136"/>
      <c r="Y52" s="136">
        <f t="shared" si="14"/>
        <v>0</v>
      </c>
      <c r="Z52" s="136"/>
      <c r="AA52" s="136"/>
      <c r="AB52" s="136"/>
      <c r="AC52" s="136"/>
      <c r="AD52" s="136"/>
      <c r="AE52" s="136"/>
      <c r="AF52" s="136"/>
      <c r="AG52" s="136">
        <f t="shared" si="15"/>
        <v>0</v>
      </c>
      <c r="AH52" s="136"/>
      <c r="AI52" s="136"/>
      <c r="AJ52" s="136"/>
      <c r="AK52" s="136"/>
      <c r="AL52" s="136">
        <f t="shared" si="0"/>
        <v>0</v>
      </c>
      <c r="AM52" s="136">
        <f t="shared" si="1"/>
        <v>0</v>
      </c>
      <c r="AN52" s="390">
        <f>'02'!AR52</f>
        <v>0</v>
      </c>
      <c r="AO52" s="390"/>
      <c r="AP52" s="390">
        <f t="shared" si="7"/>
        <v>0</v>
      </c>
      <c r="AQ52" s="390">
        <f t="shared" si="8"/>
        <v>0</v>
      </c>
      <c r="AR52" s="136"/>
      <c r="AS52" s="348"/>
      <c r="AT52" s="381">
        <f>'01'!AT52</f>
        <v>0</v>
      </c>
      <c r="AU52" s="382">
        <f t="shared" si="9"/>
        <v>0</v>
      </c>
      <c r="AV52" s="136"/>
      <c r="AW52" s="332">
        <f t="shared" si="10"/>
        <v>0</v>
      </c>
      <c r="AX52" s="332">
        <f t="shared" si="11"/>
        <v>0</v>
      </c>
      <c r="AY52" s="332">
        <f t="shared" si="16"/>
        <v>0</v>
      </c>
      <c r="AZ52" s="332">
        <f t="shared" si="12"/>
        <v>0</v>
      </c>
      <c r="BA52" s="332"/>
      <c r="BB52" s="332"/>
      <c r="BC52" s="332">
        <f t="shared" si="13"/>
        <v>0</v>
      </c>
    </row>
    <row r="53" spans="1:55" s="355" customFormat="1" hidden="1">
      <c r="A53" s="398" t="str">
        <f>'ENTRY SHEET'!F53</f>
        <v>OD09Z-1202</v>
      </c>
      <c r="B53" s="390">
        <f>'02'!C53</f>
        <v>0</v>
      </c>
      <c r="C53" s="136"/>
      <c r="D53" s="136">
        <f t="shared" si="4"/>
        <v>0</v>
      </c>
      <c r="E53" s="136">
        <v>12</v>
      </c>
      <c r="F53" s="136"/>
      <c r="G53" s="136">
        <f t="shared" si="17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6">
        <f>'02'!S53</f>
        <v>0</v>
      </c>
      <c r="S53" s="136"/>
      <c r="T53" s="136">
        <f t="shared" si="18"/>
        <v>0</v>
      </c>
      <c r="U53" s="136"/>
      <c r="V53" s="136"/>
      <c r="W53" s="136"/>
      <c r="X53" s="136"/>
      <c r="Y53" s="136">
        <f t="shared" si="14"/>
        <v>0</v>
      </c>
      <c r="Z53" s="136"/>
      <c r="AA53" s="136"/>
      <c r="AB53" s="136"/>
      <c r="AC53" s="136"/>
      <c r="AD53" s="136"/>
      <c r="AE53" s="136"/>
      <c r="AF53" s="136"/>
      <c r="AG53" s="136">
        <f t="shared" si="15"/>
        <v>0</v>
      </c>
      <c r="AH53" s="136"/>
      <c r="AI53" s="136"/>
      <c r="AJ53" s="136"/>
      <c r="AK53" s="136"/>
      <c r="AL53" s="136">
        <f t="shared" si="0"/>
        <v>0</v>
      </c>
      <c r="AM53" s="136">
        <f t="shared" si="1"/>
        <v>0</v>
      </c>
      <c r="AN53" s="390">
        <f>'02'!AR53</f>
        <v>0</v>
      </c>
      <c r="AO53" s="390"/>
      <c r="AP53" s="390">
        <f t="shared" si="7"/>
        <v>0</v>
      </c>
      <c r="AQ53" s="390">
        <f t="shared" si="8"/>
        <v>0</v>
      </c>
      <c r="AR53" s="136"/>
      <c r="AS53" s="348"/>
      <c r="AT53" s="381">
        <f>'01'!AT53</f>
        <v>0</v>
      </c>
      <c r="AU53" s="382">
        <f t="shared" si="9"/>
        <v>0</v>
      </c>
      <c r="AV53" s="136"/>
      <c r="AW53" s="332">
        <f t="shared" si="10"/>
        <v>0</v>
      </c>
      <c r="AX53" s="332">
        <f t="shared" si="11"/>
        <v>0</v>
      </c>
      <c r="AY53" s="332">
        <f t="shared" si="16"/>
        <v>0</v>
      </c>
      <c r="AZ53" s="332">
        <f t="shared" si="12"/>
        <v>0</v>
      </c>
      <c r="BA53" s="332"/>
      <c r="BB53" s="332"/>
      <c r="BC53" s="332">
        <f t="shared" si="13"/>
        <v>0</v>
      </c>
    </row>
    <row r="54" spans="1:55" s="355" customFormat="1" hidden="1">
      <c r="A54" s="398">
        <f>'ENTRY SHEET'!F54</f>
        <v>0</v>
      </c>
      <c r="B54" s="390">
        <f>'02'!C54</f>
        <v>0</v>
      </c>
      <c r="C54" s="136"/>
      <c r="D54" s="136">
        <f t="shared" si="4"/>
        <v>0</v>
      </c>
      <c r="E54" s="136">
        <v>12</v>
      </c>
      <c r="F54" s="136"/>
      <c r="G54" s="136">
        <f t="shared" si="17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6">
        <f>'02'!S54</f>
        <v>0</v>
      </c>
      <c r="S54" s="136"/>
      <c r="T54" s="136">
        <f t="shared" si="18"/>
        <v>0</v>
      </c>
      <c r="U54" s="136"/>
      <c r="V54" s="136"/>
      <c r="W54" s="136"/>
      <c r="X54" s="136"/>
      <c r="Y54" s="136">
        <f t="shared" si="14"/>
        <v>0</v>
      </c>
      <c r="Z54" s="136"/>
      <c r="AA54" s="136"/>
      <c r="AB54" s="136"/>
      <c r="AC54" s="136"/>
      <c r="AD54" s="136"/>
      <c r="AE54" s="136"/>
      <c r="AF54" s="136"/>
      <c r="AG54" s="136">
        <f t="shared" si="15"/>
        <v>0</v>
      </c>
      <c r="AH54" s="136"/>
      <c r="AI54" s="136"/>
      <c r="AJ54" s="136"/>
      <c r="AK54" s="136"/>
      <c r="AL54" s="136">
        <f t="shared" si="0"/>
        <v>0</v>
      </c>
      <c r="AM54" s="136">
        <f t="shared" si="1"/>
        <v>0</v>
      </c>
      <c r="AN54" s="390">
        <f>'02'!AR54</f>
        <v>0</v>
      </c>
      <c r="AO54" s="390"/>
      <c r="AP54" s="390">
        <f t="shared" si="7"/>
        <v>0</v>
      </c>
      <c r="AQ54" s="390">
        <f t="shared" si="8"/>
        <v>0</v>
      </c>
      <c r="AR54" s="136"/>
      <c r="AS54" s="348"/>
      <c r="AT54" s="381">
        <f>'01'!AT54</f>
        <v>0</v>
      </c>
      <c r="AU54" s="382">
        <f t="shared" si="9"/>
        <v>0</v>
      </c>
      <c r="AV54" s="136"/>
      <c r="AW54" s="332">
        <f t="shared" si="10"/>
        <v>0</v>
      </c>
      <c r="AX54" s="332">
        <f t="shared" si="11"/>
        <v>0</v>
      </c>
      <c r="AY54" s="332">
        <f t="shared" si="16"/>
        <v>0</v>
      </c>
      <c r="AZ54" s="332">
        <f t="shared" si="12"/>
        <v>0</v>
      </c>
      <c r="BA54" s="332"/>
      <c r="BB54" s="332"/>
      <c r="BC54" s="332">
        <f t="shared" si="13"/>
        <v>0</v>
      </c>
    </row>
    <row r="55" spans="1:55" s="355" customFormat="1" hidden="1">
      <c r="A55" s="398">
        <f>'ENTRY SHEET'!F55</f>
        <v>0</v>
      </c>
      <c r="B55" s="390">
        <f>'02'!C55</f>
        <v>0</v>
      </c>
      <c r="C55" s="136"/>
      <c r="D55" s="136">
        <f t="shared" si="4"/>
        <v>0</v>
      </c>
      <c r="E55" s="136">
        <v>12</v>
      </c>
      <c r="F55" s="136"/>
      <c r="G55" s="136">
        <f t="shared" si="17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6">
        <f>'02'!S55</f>
        <v>0</v>
      </c>
      <c r="S55" s="136"/>
      <c r="T55" s="136">
        <f t="shared" si="18"/>
        <v>0</v>
      </c>
      <c r="U55" s="136"/>
      <c r="V55" s="136"/>
      <c r="W55" s="136"/>
      <c r="X55" s="136"/>
      <c r="Y55" s="136">
        <f t="shared" si="14"/>
        <v>0</v>
      </c>
      <c r="Z55" s="136"/>
      <c r="AA55" s="136"/>
      <c r="AB55" s="136"/>
      <c r="AC55" s="136"/>
      <c r="AD55" s="136"/>
      <c r="AE55" s="136"/>
      <c r="AF55" s="136"/>
      <c r="AG55" s="136">
        <f t="shared" si="15"/>
        <v>0</v>
      </c>
      <c r="AH55" s="136"/>
      <c r="AI55" s="136"/>
      <c r="AJ55" s="136"/>
      <c r="AK55" s="136"/>
      <c r="AL55" s="136">
        <f t="shared" si="0"/>
        <v>0</v>
      </c>
      <c r="AM55" s="136">
        <f t="shared" si="1"/>
        <v>0</v>
      </c>
      <c r="AN55" s="390">
        <f>'02'!AR55</f>
        <v>0</v>
      </c>
      <c r="AO55" s="390"/>
      <c r="AP55" s="390">
        <f t="shared" si="7"/>
        <v>0</v>
      </c>
      <c r="AQ55" s="390">
        <f t="shared" si="8"/>
        <v>0</v>
      </c>
      <c r="AR55" s="136"/>
      <c r="AS55" s="348"/>
      <c r="AT55" s="381">
        <f>'01'!AT55</f>
        <v>0</v>
      </c>
      <c r="AU55" s="382">
        <f t="shared" si="9"/>
        <v>0</v>
      </c>
      <c r="AV55" s="136"/>
      <c r="AW55" s="332">
        <f t="shared" si="10"/>
        <v>0</v>
      </c>
      <c r="AX55" s="332">
        <f t="shared" si="11"/>
        <v>0</v>
      </c>
      <c r="AY55" s="332">
        <f t="shared" si="16"/>
        <v>0</v>
      </c>
      <c r="AZ55" s="332">
        <f t="shared" si="12"/>
        <v>0</v>
      </c>
      <c r="BA55" s="332"/>
      <c r="BB55" s="332"/>
      <c r="BC55" s="332">
        <f t="shared" si="13"/>
        <v>0</v>
      </c>
    </row>
    <row r="56" spans="1:55" s="355" customFormat="1" hidden="1">
      <c r="A56" s="398">
        <f>'ENTRY SHEET'!F56</f>
        <v>0</v>
      </c>
      <c r="B56" s="390">
        <f>'02'!C56</f>
        <v>0</v>
      </c>
      <c r="C56" s="136"/>
      <c r="D56" s="136">
        <f t="shared" si="4"/>
        <v>0</v>
      </c>
      <c r="E56" s="136">
        <v>12</v>
      </c>
      <c r="F56" s="136"/>
      <c r="G56" s="136">
        <f t="shared" si="17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6">
        <f>'02'!S56</f>
        <v>0</v>
      </c>
      <c r="S56" s="136"/>
      <c r="T56" s="136">
        <f t="shared" si="18"/>
        <v>0</v>
      </c>
      <c r="U56" s="136"/>
      <c r="V56" s="136"/>
      <c r="W56" s="136"/>
      <c r="X56" s="136"/>
      <c r="Y56" s="136">
        <f t="shared" si="14"/>
        <v>0</v>
      </c>
      <c r="Z56" s="136"/>
      <c r="AA56" s="136"/>
      <c r="AB56" s="136"/>
      <c r="AC56" s="136"/>
      <c r="AD56" s="136"/>
      <c r="AE56" s="136"/>
      <c r="AF56" s="136"/>
      <c r="AG56" s="136">
        <f t="shared" si="15"/>
        <v>0</v>
      </c>
      <c r="AH56" s="136"/>
      <c r="AI56" s="136"/>
      <c r="AJ56" s="136"/>
      <c r="AK56" s="136"/>
      <c r="AL56" s="136">
        <f t="shared" si="0"/>
        <v>0</v>
      </c>
      <c r="AM56" s="136">
        <f t="shared" si="1"/>
        <v>0</v>
      </c>
      <c r="AN56" s="390">
        <f>'02'!AR56</f>
        <v>0</v>
      </c>
      <c r="AO56" s="390"/>
      <c r="AP56" s="390">
        <f t="shared" si="7"/>
        <v>0</v>
      </c>
      <c r="AQ56" s="390">
        <f t="shared" si="8"/>
        <v>0</v>
      </c>
      <c r="AR56" s="136"/>
      <c r="AS56" s="348"/>
      <c r="AT56" s="381">
        <f>'01'!AT56</f>
        <v>0</v>
      </c>
      <c r="AU56" s="382">
        <f t="shared" si="9"/>
        <v>0</v>
      </c>
      <c r="AV56" s="136"/>
      <c r="AW56" s="332">
        <f t="shared" si="10"/>
        <v>0</v>
      </c>
      <c r="AX56" s="332">
        <f t="shared" si="11"/>
        <v>0</v>
      </c>
      <c r="AY56" s="332">
        <f t="shared" si="16"/>
        <v>0</v>
      </c>
      <c r="AZ56" s="332">
        <f t="shared" si="12"/>
        <v>0</v>
      </c>
      <c r="BA56" s="332"/>
      <c r="BB56" s="332"/>
      <c r="BC56" s="332">
        <f t="shared" si="13"/>
        <v>0</v>
      </c>
    </row>
    <row r="57" spans="1:55" s="355" customFormat="1">
      <c r="A57" s="398" t="str">
        <f>'ENTRY SHEET'!F57</f>
        <v>OD09P-6973 W.TANKER</v>
      </c>
      <c r="B57" s="390">
        <f>'02'!C57</f>
        <v>4679</v>
      </c>
      <c r="C57" s="136">
        <v>4684.8</v>
      </c>
      <c r="D57" s="136">
        <f t="shared" si="4"/>
        <v>5.8000000000001819</v>
      </c>
      <c r="E57" s="136">
        <v>12</v>
      </c>
      <c r="F57" s="136"/>
      <c r="G57" s="136">
        <f t="shared" si="17"/>
        <v>5.8000000000001819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5.8000000000001819</v>
      </c>
      <c r="R57" s="136">
        <f>'02'!S57</f>
        <v>52385.1</v>
      </c>
      <c r="S57" s="136">
        <v>52429.3</v>
      </c>
      <c r="T57" s="136">
        <f t="shared" si="18"/>
        <v>44.200000000004366</v>
      </c>
      <c r="U57" s="136">
        <v>5</v>
      </c>
      <c r="V57" s="136"/>
      <c r="W57" s="136"/>
      <c r="X57" s="136"/>
      <c r="Y57" s="136">
        <f t="shared" si="14"/>
        <v>5</v>
      </c>
      <c r="Z57" s="136"/>
      <c r="AA57" s="136"/>
      <c r="AB57" s="136"/>
      <c r="AC57" s="136"/>
      <c r="AD57" s="136"/>
      <c r="AE57" s="136"/>
      <c r="AF57" s="136"/>
      <c r="AG57" s="136">
        <f t="shared" si="15"/>
        <v>0</v>
      </c>
      <c r="AH57" s="136"/>
      <c r="AI57" s="136"/>
      <c r="AJ57" s="136"/>
      <c r="AK57" s="136"/>
      <c r="AL57" s="136">
        <f t="shared" si="0"/>
        <v>0</v>
      </c>
      <c r="AM57" s="136">
        <f t="shared" si="1"/>
        <v>0</v>
      </c>
      <c r="AN57" s="390">
        <f>'02'!AR57</f>
        <v>100</v>
      </c>
      <c r="AO57" s="390"/>
      <c r="AP57" s="390">
        <f t="shared" si="7"/>
        <v>100</v>
      </c>
      <c r="AQ57" s="390">
        <f t="shared" si="8"/>
        <v>50</v>
      </c>
      <c r="AR57" s="136">
        <v>50</v>
      </c>
      <c r="AS57" s="348">
        <f>AQ57/D57</f>
        <v>8.6206896551721428</v>
      </c>
      <c r="AT57" s="381">
        <f>'01'!AT57</f>
        <v>260</v>
      </c>
      <c r="AU57" s="382">
        <f t="shared" si="9"/>
        <v>210</v>
      </c>
      <c r="AV57" s="136"/>
      <c r="AW57" s="332"/>
      <c r="AX57" s="332"/>
      <c r="AY57" s="332"/>
      <c r="AZ57" s="332">
        <f t="shared" si="12"/>
        <v>0</v>
      </c>
      <c r="BA57" s="332"/>
      <c r="BB57" s="332"/>
      <c r="BC57" s="332">
        <f t="shared" si="13"/>
        <v>0</v>
      </c>
    </row>
    <row r="58" spans="1:55" s="355" customFormat="1">
      <c r="A58" s="398" t="str">
        <f>'ENTRY SHEET'!F58</f>
        <v>OD09K-2512 W.TANKER</v>
      </c>
      <c r="B58" s="390">
        <f>'02'!C58</f>
        <v>3024.2</v>
      </c>
      <c r="C58" s="136">
        <v>3029.5</v>
      </c>
      <c r="D58" s="136">
        <f t="shared" si="4"/>
        <v>5.3000000000001819</v>
      </c>
      <c r="E58" s="136">
        <v>12</v>
      </c>
      <c r="F58" s="136"/>
      <c r="G58" s="136">
        <f t="shared" si="17"/>
        <v>5.3000000000001819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5.3000000000001819</v>
      </c>
      <c r="R58" s="136">
        <f>'02'!S58</f>
        <v>44164.1</v>
      </c>
      <c r="S58" s="136">
        <v>44221.9</v>
      </c>
      <c r="T58" s="136">
        <f t="shared" si="18"/>
        <v>57.80000000000291</v>
      </c>
      <c r="U58" s="136">
        <v>10</v>
      </c>
      <c r="V58" s="136"/>
      <c r="W58" s="136"/>
      <c r="X58" s="136"/>
      <c r="Y58" s="136">
        <f t="shared" si="14"/>
        <v>10</v>
      </c>
      <c r="Z58" s="136"/>
      <c r="AA58" s="136"/>
      <c r="AB58" s="136"/>
      <c r="AC58" s="136"/>
      <c r="AD58" s="136"/>
      <c r="AE58" s="136"/>
      <c r="AF58" s="136"/>
      <c r="AG58" s="136">
        <f t="shared" si="15"/>
        <v>0</v>
      </c>
      <c r="AH58" s="136"/>
      <c r="AI58" s="136"/>
      <c r="AJ58" s="136"/>
      <c r="AK58" s="136"/>
      <c r="AL58" s="136">
        <f t="shared" si="0"/>
        <v>0</v>
      </c>
      <c r="AM58" s="136">
        <f t="shared" si="1"/>
        <v>0</v>
      </c>
      <c r="AN58" s="390">
        <f>'02'!AR58</f>
        <v>20</v>
      </c>
      <c r="AO58" s="390">
        <v>100</v>
      </c>
      <c r="AP58" s="390">
        <f t="shared" si="7"/>
        <v>120</v>
      </c>
      <c r="AQ58" s="390">
        <f t="shared" si="8"/>
        <v>50</v>
      </c>
      <c r="AR58" s="136">
        <v>70</v>
      </c>
      <c r="AS58" s="348">
        <f>AQ58/D58</f>
        <v>9.4339622641506189</v>
      </c>
      <c r="AT58" s="381">
        <f>'01'!AT58</f>
        <v>250</v>
      </c>
      <c r="AU58" s="382">
        <f t="shared" si="9"/>
        <v>180</v>
      </c>
      <c r="AV58" s="136"/>
      <c r="AW58" s="332"/>
      <c r="AX58" s="332"/>
      <c r="AY58" s="332"/>
      <c r="AZ58" s="332">
        <f t="shared" si="12"/>
        <v>0</v>
      </c>
      <c r="BA58" s="332"/>
      <c r="BB58" s="332"/>
      <c r="BC58" s="332">
        <f t="shared" si="13"/>
        <v>0</v>
      </c>
    </row>
    <row r="59" spans="1:55" s="355" customFormat="1">
      <c r="A59" s="398">
        <f>'ENTRY SHEET'!F59</f>
        <v>0</v>
      </c>
      <c r="B59" s="390">
        <f>'02'!C59</f>
        <v>0</v>
      </c>
      <c r="C59" s="136"/>
      <c r="D59" s="136">
        <f t="shared" si="4"/>
        <v>0</v>
      </c>
      <c r="E59" s="136">
        <v>12</v>
      </c>
      <c r="F59" s="136"/>
      <c r="G59" s="136">
        <f t="shared" si="17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6">
        <f>'02'!S59</f>
        <v>0</v>
      </c>
      <c r="S59" s="136"/>
      <c r="T59" s="136">
        <f t="shared" si="18"/>
        <v>0</v>
      </c>
      <c r="U59" s="136"/>
      <c r="V59" s="136"/>
      <c r="W59" s="136"/>
      <c r="X59" s="136"/>
      <c r="Y59" s="136">
        <f t="shared" si="14"/>
        <v>0</v>
      </c>
      <c r="Z59" s="136"/>
      <c r="AA59" s="136"/>
      <c r="AB59" s="136"/>
      <c r="AC59" s="136"/>
      <c r="AD59" s="136"/>
      <c r="AE59" s="136"/>
      <c r="AF59" s="136"/>
      <c r="AG59" s="136">
        <f t="shared" si="15"/>
        <v>0</v>
      </c>
      <c r="AH59" s="136"/>
      <c r="AI59" s="136"/>
      <c r="AJ59" s="136"/>
      <c r="AK59" s="136"/>
      <c r="AL59" s="136">
        <f t="shared" si="0"/>
        <v>0</v>
      </c>
      <c r="AM59" s="136">
        <f t="shared" si="1"/>
        <v>0</v>
      </c>
      <c r="AN59" s="390">
        <f>'02'!AR59</f>
        <v>0</v>
      </c>
      <c r="AO59" s="390"/>
      <c r="AP59" s="390">
        <f t="shared" si="7"/>
        <v>0</v>
      </c>
      <c r="AQ59" s="390">
        <f t="shared" si="8"/>
        <v>0</v>
      </c>
      <c r="AR59" s="136"/>
      <c r="AS59" s="348" t="e">
        <f>AQ59/D59</f>
        <v>#DIV/0!</v>
      </c>
      <c r="AT59" s="381">
        <f>'01'!AT59</f>
        <v>0</v>
      </c>
      <c r="AU59" s="382">
        <f t="shared" si="9"/>
        <v>0</v>
      </c>
      <c r="AV59" s="136"/>
      <c r="AW59" s="332"/>
      <c r="AX59" s="332"/>
      <c r="AY59" s="332"/>
      <c r="AZ59" s="332" t="e">
        <f t="shared" si="12"/>
        <v>#DIV/0!</v>
      </c>
      <c r="BA59" s="332"/>
      <c r="BB59" s="332"/>
      <c r="BC59" s="332" t="e">
        <f t="shared" si="13"/>
        <v>#DIV/0!</v>
      </c>
    </row>
    <row r="60" spans="1:55" s="355" customFormat="1" ht="62.4">
      <c r="A60" s="398" t="str">
        <f>'ENTRY SHEET'!F60</f>
        <v>DILLING DETALIS</v>
      </c>
      <c r="B60" s="348" t="s">
        <v>6</v>
      </c>
      <c r="C60" s="348"/>
      <c r="D60" s="332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5"/>
        <v>0</v>
      </c>
      <c r="AH60" s="332"/>
      <c r="AI60" s="332"/>
      <c r="AJ60" s="332"/>
      <c r="AK60" s="332"/>
      <c r="AL60" s="332"/>
      <c r="AM60" s="332"/>
      <c r="AN60" s="380">
        <f>'02'!AR60</f>
        <v>0</v>
      </c>
      <c r="AO60" s="380"/>
      <c r="AP60" s="380">
        <f t="shared" si="7"/>
        <v>0</v>
      </c>
      <c r="AQ60" s="380">
        <f t="shared" si="8"/>
        <v>0</v>
      </c>
      <c r="AR60" s="332"/>
      <c r="AS60" s="348">
        <v>0</v>
      </c>
      <c r="AT60" s="381">
        <f>'01'!AT60</f>
        <v>0</v>
      </c>
      <c r="AU60" s="382">
        <f t="shared" si="9"/>
        <v>0</v>
      </c>
      <c r="AV60" s="332"/>
      <c r="AW60" s="332"/>
      <c r="AX60" s="332"/>
      <c r="AY60" s="332"/>
      <c r="AZ60" s="332" t="e">
        <f t="shared" si="12"/>
        <v>#VALUE!</v>
      </c>
      <c r="BA60" s="332"/>
      <c r="BB60" s="332"/>
      <c r="BC60" s="332" t="e">
        <f t="shared" si="13"/>
        <v>#VALUE!</v>
      </c>
    </row>
    <row r="61" spans="1:55" s="355" customFormat="1">
      <c r="A61" s="398" t="str">
        <f>'ENTRY SHEET'!F61</f>
        <v>DRILL-ELGI-650</v>
      </c>
      <c r="B61" s="390">
        <f>'02'!C61</f>
        <v>769.4</v>
      </c>
      <c r="C61" s="234">
        <v>774.7</v>
      </c>
      <c r="D61" s="136">
        <f t="shared" ref="D61:E86" si="19">C61-B61</f>
        <v>5.3000000000000682</v>
      </c>
      <c r="E61" s="136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6">
        <v>98</v>
      </c>
      <c r="S61" s="136">
        <v>25</v>
      </c>
      <c r="T61" s="136"/>
      <c r="U61" s="136">
        <v>98</v>
      </c>
      <c r="V61" s="136"/>
      <c r="W61" s="136">
        <f>+T61+U61+V61</f>
        <v>98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>
        <f t="shared" si="15"/>
        <v>0</v>
      </c>
      <c r="AH61" s="136"/>
      <c r="AI61" s="136"/>
      <c r="AJ61" s="136"/>
      <c r="AK61" s="136"/>
      <c r="AL61" s="136"/>
      <c r="AM61" s="136"/>
      <c r="AN61" s="390">
        <f>'02'!AR61</f>
        <v>0</v>
      </c>
      <c r="AO61" s="390">
        <v>340</v>
      </c>
      <c r="AP61" s="390">
        <f t="shared" si="7"/>
        <v>340</v>
      </c>
      <c r="AQ61" s="390">
        <f t="shared" si="8"/>
        <v>340</v>
      </c>
      <c r="AR61" s="136">
        <v>0</v>
      </c>
      <c r="AS61" s="348">
        <f>AQ61/D61</f>
        <v>64.150943396225586</v>
      </c>
      <c r="AT61" s="381">
        <f>'01'!AT61</f>
        <v>400</v>
      </c>
      <c r="AU61" s="382">
        <f t="shared" si="9"/>
        <v>400</v>
      </c>
      <c r="AV61" s="234"/>
      <c r="AW61" s="332"/>
      <c r="AX61" s="332"/>
      <c r="AY61" s="332"/>
      <c r="AZ61" s="332">
        <f t="shared" si="12"/>
        <v>0</v>
      </c>
      <c r="BA61" s="332"/>
      <c r="BB61" s="332"/>
      <c r="BC61" s="332">
        <f t="shared" si="13"/>
        <v>0</v>
      </c>
    </row>
    <row r="62" spans="1:55" s="355" customFormat="1">
      <c r="A62" s="398" t="str">
        <f>'ENTRY SHEET'!F62</f>
        <v>JRD-600+CD-360</v>
      </c>
      <c r="B62" s="390">
        <f>'02'!C62</f>
        <v>335.9</v>
      </c>
      <c r="C62" s="234">
        <v>343.4</v>
      </c>
      <c r="D62" s="136">
        <f t="shared" si="19"/>
        <v>7.5</v>
      </c>
      <c r="E62" s="136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6">
        <v>156.19999999999999</v>
      </c>
      <c r="S62" s="136">
        <v>23</v>
      </c>
      <c r="T62" s="136"/>
      <c r="U62" s="136">
        <v>156.19999999999999</v>
      </c>
      <c r="V62" s="136"/>
      <c r="W62" s="136">
        <f>+T62+U62+V62</f>
        <v>156.19999999999999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>
        <f t="shared" si="15"/>
        <v>0</v>
      </c>
      <c r="AH62" s="136"/>
      <c r="AI62" s="136"/>
      <c r="AJ62" s="136"/>
      <c r="AK62" s="136"/>
      <c r="AL62" s="136"/>
      <c r="AM62" s="136"/>
      <c r="AN62" s="390">
        <f>'02'!AR62</f>
        <v>0</v>
      </c>
      <c r="AO62" s="390">
        <v>235</v>
      </c>
      <c r="AP62" s="390">
        <f t="shared" ref="AP62:AP104" si="20">AO62+AN62</f>
        <v>235</v>
      </c>
      <c r="AQ62" s="390">
        <f t="shared" ref="AQ62:AQ104" si="21">AP62-AR62</f>
        <v>235</v>
      </c>
      <c r="AR62" s="136">
        <v>0</v>
      </c>
      <c r="AS62" s="348">
        <f>AQ62/D62</f>
        <v>31.333333333333332</v>
      </c>
      <c r="AT62" s="381">
        <f>'01'!AT62</f>
        <v>400</v>
      </c>
      <c r="AU62" s="382">
        <f t="shared" si="9"/>
        <v>400</v>
      </c>
      <c r="AV62" s="234"/>
      <c r="AW62" s="332"/>
      <c r="AX62" s="332"/>
      <c r="AY62" s="332"/>
      <c r="AZ62" s="332">
        <f t="shared" si="12"/>
        <v>0</v>
      </c>
      <c r="BA62" s="332"/>
      <c r="BB62" s="332"/>
      <c r="BC62" s="332">
        <f t="shared" si="13"/>
        <v>0</v>
      </c>
    </row>
    <row r="63" spans="1:55" s="355" customFormat="1">
      <c r="A63" s="398" t="str">
        <f>'ENTRY SHEET'!F63</f>
        <v>JRD-450+650-1</v>
      </c>
      <c r="B63" s="390">
        <f>'02'!C63</f>
        <v>8185.5</v>
      </c>
      <c r="C63" s="234">
        <v>8186.7</v>
      </c>
      <c r="D63" s="136">
        <f t="shared" si="19"/>
        <v>1.1999999999998181</v>
      </c>
      <c r="E63" s="136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6">
        <v>20.399999999999999</v>
      </c>
      <c r="S63" s="136">
        <v>3</v>
      </c>
      <c r="T63" s="136"/>
      <c r="U63" s="136">
        <v>20.399999999999999</v>
      </c>
      <c r="V63" s="136"/>
      <c r="W63" s="136">
        <f t="shared" ref="W63:W64" si="22">+T63+U63+V63</f>
        <v>20.399999999999999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>
        <f t="shared" si="15"/>
        <v>0</v>
      </c>
      <c r="AH63" s="136"/>
      <c r="AI63" s="136"/>
      <c r="AJ63" s="136"/>
      <c r="AK63" s="136"/>
      <c r="AL63" s="136"/>
      <c r="AM63" s="136"/>
      <c r="AN63" s="390">
        <f>'02'!AR63</f>
        <v>0</v>
      </c>
      <c r="AO63" s="390"/>
      <c r="AP63" s="390">
        <f t="shared" si="20"/>
        <v>0</v>
      </c>
      <c r="AQ63" s="390">
        <f t="shared" si="21"/>
        <v>0</v>
      </c>
      <c r="AR63" s="136"/>
      <c r="AS63" s="348">
        <f>AQ63/D63</f>
        <v>0</v>
      </c>
      <c r="AT63" s="381">
        <f>'01'!AT63</f>
        <v>400</v>
      </c>
      <c r="AU63" s="382">
        <f t="shared" si="9"/>
        <v>400</v>
      </c>
      <c r="AV63" s="136"/>
      <c r="AW63" s="332"/>
      <c r="AX63" s="332"/>
      <c r="AY63" s="332"/>
      <c r="AZ63" s="332">
        <f t="shared" si="12"/>
        <v>0</v>
      </c>
      <c r="BA63" s="332"/>
      <c r="BB63" s="332"/>
      <c r="BC63" s="332">
        <f t="shared" si="13"/>
        <v>0</v>
      </c>
    </row>
    <row r="64" spans="1:55" s="355" customFormat="1">
      <c r="A64" s="398">
        <f>'ENTRY SHEET'!F64</f>
        <v>0</v>
      </c>
      <c r="B64" s="390">
        <f>'02'!C64</f>
        <v>0</v>
      </c>
      <c r="C64" s="234"/>
      <c r="D64" s="136">
        <f t="shared" si="19"/>
        <v>0</v>
      </c>
      <c r="E64" s="136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6"/>
      <c r="S64" s="136"/>
      <c r="T64" s="136"/>
      <c r="U64" s="136"/>
      <c r="V64" s="136"/>
      <c r="W64" s="136">
        <f t="shared" si="22"/>
        <v>0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>
        <f t="shared" si="15"/>
        <v>0</v>
      </c>
      <c r="AH64" s="136"/>
      <c r="AI64" s="136"/>
      <c r="AJ64" s="136"/>
      <c r="AK64" s="136"/>
      <c r="AL64" s="136"/>
      <c r="AM64" s="136"/>
      <c r="AN64" s="390">
        <f>'02'!AR64</f>
        <v>0</v>
      </c>
      <c r="AO64" s="390"/>
      <c r="AP64" s="390">
        <f t="shared" si="20"/>
        <v>0</v>
      </c>
      <c r="AQ64" s="390">
        <f t="shared" si="21"/>
        <v>0</v>
      </c>
      <c r="AR64" s="136"/>
      <c r="AS64" s="348" t="e">
        <f>AQ64/D64</f>
        <v>#DIV/0!</v>
      </c>
      <c r="AT64" s="381">
        <f>'01'!AT64</f>
        <v>400</v>
      </c>
      <c r="AU64" s="382">
        <f t="shared" si="9"/>
        <v>400</v>
      </c>
      <c r="AV64" s="234"/>
      <c r="AW64" s="332"/>
      <c r="AX64" s="332"/>
      <c r="AY64" s="332"/>
      <c r="AZ64" s="332" t="e">
        <f t="shared" si="12"/>
        <v>#DIV/0!</v>
      </c>
      <c r="BA64" s="332"/>
      <c r="BB64" s="332"/>
      <c r="BC64" s="332" t="e">
        <f t="shared" si="13"/>
        <v>#DIV/0!</v>
      </c>
    </row>
    <row r="65" spans="1:55" s="672" customFormat="1" ht="62.4">
      <c r="A65" s="667" t="str">
        <f>'ENTRY SHEET'!F65</f>
        <v>CRUSHER DETAILS</v>
      </c>
      <c r="B65" s="668" t="s">
        <v>6</v>
      </c>
      <c r="C65" s="668"/>
      <c r="D65" s="331" t="s">
        <v>8</v>
      </c>
      <c r="E65" s="331" t="s">
        <v>116</v>
      </c>
      <c r="F65" s="331" t="s">
        <v>118</v>
      </c>
      <c r="G65" s="331" t="s">
        <v>113</v>
      </c>
      <c r="H65" s="331" t="s">
        <v>126</v>
      </c>
      <c r="I65" s="331" t="s">
        <v>125</v>
      </c>
      <c r="J65" s="331" t="s">
        <v>124</v>
      </c>
      <c r="K65" s="331" t="s">
        <v>52</v>
      </c>
      <c r="L65" s="331" t="s">
        <v>133</v>
      </c>
      <c r="M65" s="331" t="s">
        <v>117</v>
      </c>
      <c r="N65" s="331" t="s">
        <v>127</v>
      </c>
      <c r="O65" s="331" t="s">
        <v>138</v>
      </c>
      <c r="P65" s="331" t="s">
        <v>139</v>
      </c>
      <c r="Q65" s="331" t="s">
        <v>122</v>
      </c>
      <c r="R65" s="331" t="s">
        <v>88</v>
      </c>
      <c r="S65" s="331" t="s">
        <v>114</v>
      </c>
      <c r="T65" s="331" t="s">
        <v>115</v>
      </c>
      <c r="U65" s="331" t="s">
        <v>90</v>
      </c>
      <c r="V65" s="331" t="s">
        <v>91</v>
      </c>
      <c r="W65" s="331" t="s">
        <v>134</v>
      </c>
      <c r="X65" s="331"/>
      <c r="Y65" s="331" t="s">
        <v>92</v>
      </c>
      <c r="Z65" s="331" t="s">
        <v>43</v>
      </c>
      <c r="AA65" s="615" t="s">
        <v>44</v>
      </c>
      <c r="AB65" s="331" t="s">
        <v>45</v>
      </c>
      <c r="AC65" s="331" t="s">
        <v>46</v>
      </c>
      <c r="AD65" s="331" t="s">
        <v>121</v>
      </c>
      <c r="AE65" s="331" t="s">
        <v>67</v>
      </c>
      <c r="AF65" s="331" t="s">
        <v>105</v>
      </c>
      <c r="AG65" s="331" t="s">
        <v>32</v>
      </c>
      <c r="AH65" s="615" t="s">
        <v>41</v>
      </c>
      <c r="AI65" s="615" t="s">
        <v>42</v>
      </c>
      <c r="AJ65" s="615" t="s">
        <v>38</v>
      </c>
      <c r="AK65" s="615" t="s">
        <v>39</v>
      </c>
      <c r="AL65" s="331" t="s">
        <v>31</v>
      </c>
      <c r="AM65" s="615" t="s">
        <v>30</v>
      </c>
      <c r="AN65" s="669">
        <f>'02'!AR65</f>
        <v>0</v>
      </c>
      <c r="AO65" s="669"/>
      <c r="AP65" s="669">
        <f t="shared" si="20"/>
        <v>0</v>
      </c>
      <c r="AQ65" s="669">
        <f t="shared" si="21"/>
        <v>0</v>
      </c>
      <c r="AR65" s="331"/>
      <c r="AS65" s="668">
        <v>0</v>
      </c>
      <c r="AT65" s="670">
        <f>'01'!AT65</f>
        <v>0</v>
      </c>
      <c r="AU65" s="671">
        <f t="shared" si="9"/>
        <v>0</v>
      </c>
      <c r="AV65" s="331"/>
      <c r="AW65" s="331"/>
      <c r="AX65" s="331"/>
      <c r="AY65" s="331"/>
      <c r="AZ65" s="332" t="e">
        <f t="shared" si="12"/>
        <v>#VALUE!</v>
      </c>
      <c r="BA65" s="331"/>
      <c r="BB65" s="331"/>
      <c r="BC65" s="332" t="e">
        <f t="shared" si="13"/>
        <v>#VALUE!</v>
      </c>
    </row>
    <row r="66" spans="1:55" s="672" customFormat="1">
      <c r="A66" s="667" t="str">
        <f>'ENTRY SHEET'!F66</f>
        <v>CRUSHER(FEEDER)</v>
      </c>
      <c r="B66" s="673">
        <f>'02'!C66</f>
        <v>1665.97</v>
      </c>
      <c r="C66" s="674">
        <v>1675.54</v>
      </c>
      <c r="D66" s="139">
        <f t="shared" si="19"/>
        <v>9.5699999999999363</v>
      </c>
      <c r="E66" s="139">
        <v>16</v>
      </c>
      <c r="F66" s="139"/>
      <c r="G66" s="139"/>
      <c r="H66" s="139"/>
      <c r="I66" s="139"/>
      <c r="J66" s="139">
        <f>D66-G66-H66-I66-K66-L66-O66-P66-F66-M66-N66</f>
        <v>9.5699999999999363</v>
      </c>
      <c r="K66" s="139"/>
      <c r="L66" s="139"/>
      <c r="M66" s="139"/>
      <c r="N66" s="139"/>
      <c r="O66" s="139"/>
      <c r="P66" s="139"/>
      <c r="Q66" s="139">
        <f>F66+G66+H66+I66+J66+K66+L66+M66+N66+O66+P66</f>
        <v>9.5699999999999363</v>
      </c>
      <c r="R66" s="139">
        <v>1400</v>
      </c>
      <c r="S66" s="139">
        <v>700</v>
      </c>
      <c r="T66" s="139">
        <f>R66-S66</f>
        <v>700</v>
      </c>
      <c r="U66" s="139"/>
      <c r="V66" s="139"/>
      <c r="W66" s="139"/>
      <c r="X66" s="139"/>
      <c r="Y66" s="139">
        <f>U66+V66+W66+X66</f>
        <v>0</v>
      </c>
      <c r="Z66" s="139"/>
      <c r="AA66" s="139"/>
      <c r="AB66" s="139"/>
      <c r="AC66" s="139"/>
      <c r="AD66" s="139"/>
      <c r="AE66" s="139"/>
      <c r="AF66" s="139"/>
      <c r="AG66" s="139">
        <f t="shared" ref="AG66:AG73" si="23">Z66+AA66+AB66+AC66+AD66+AE66+AF66</f>
        <v>0</v>
      </c>
      <c r="AH66" s="139"/>
      <c r="AI66" s="139"/>
      <c r="AJ66" s="139"/>
      <c r="AK66" s="139"/>
      <c r="AL66" s="139"/>
      <c r="AM66" s="139"/>
      <c r="AN66" s="673">
        <f>'02'!AR66</f>
        <v>0</v>
      </c>
      <c r="AO66" s="673"/>
      <c r="AP66" s="673">
        <f t="shared" si="20"/>
        <v>0</v>
      </c>
      <c r="AQ66" s="673">
        <f t="shared" si="21"/>
        <v>0</v>
      </c>
      <c r="AR66" s="139"/>
      <c r="AS66" s="668">
        <f t="shared" ref="AS66:AS73" si="24">AQ66/D66</f>
        <v>0</v>
      </c>
      <c r="AT66" s="670">
        <f>'01'!AT66</f>
        <v>0</v>
      </c>
      <c r="AU66" s="671">
        <f t="shared" si="9"/>
        <v>0</v>
      </c>
      <c r="AV66" s="331"/>
      <c r="AW66" s="331">
        <f t="shared" ref="AW66:AW93" si="25">ROUNDUP(I66*AS66,0)</f>
        <v>0</v>
      </c>
      <c r="AX66" s="331">
        <f t="shared" ref="AX66:AX93" si="26">ROUNDUP(H66*AS66,0)</f>
        <v>0</v>
      </c>
      <c r="AY66" s="331">
        <f t="shared" si="16"/>
        <v>0</v>
      </c>
      <c r="AZ66" s="332">
        <f t="shared" si="12"/>
        <v>0</v>
      </c>
      <c r="BA66" s="331"/>
      <c r="BB66" s="331"/>
      <c r="BC66" s="332">
        <f t="shared" si="13"/>
        <v>0</v>
      </c>
    </row>
    <row r="67" spans="1:55" s="672" customFormat="1">
      <c r="A67" s="667" t="str">
        <f>'ENTRY SHEET'!F67</f>
        <v>CRUSHER ( JAW )</v>
      </c>
      <c r="B67" s="673">
        <f>'02'!C67</f>
        <v>13436</v>
      </c>
      <c r="C67" s="673">
        <v>13447</v>
      </c>
      <c r="D67" s="139">
        <f t="shared" si="19"/>
        <v>11</v>
      </c>
      <c r="E67" s="139">
        <v>16</v>
      </c>
      <c r="F67" s="139"/>
      <c r="G67" s="139"/>
      <c r="H67" s="139"/>
      <c r="I67" s="139"/>
      <c r="J67" s="139">
        <f t="shared" ref="J67:J73" si="27">D67-G67-H67-I67-K67-L67-O67-P67-F67-M67-N67</f>
        <v>11</v>
      </c>
      <c r="K67" s="139"/>
      <c r="L67" s="139"/>
      <c r="M67" s="139"/>
      <c r="N67" s="139"/>
      <c r="O67" s="139"/>
      <c r="P67" s="139"/>
      <c r="Q67" s="139">
        <f t="shared" ref="Q67:Q73" si="28">F67+G67+H67+I67+J67+K67+L67+M67+N67+O67+P67</f>
        <v>11</v>
      </c>
      <c r="R67" s="139"/>
      <c r="S67" s="139"/>
      <c r="T67" s="139"/>
      <c r="U67" s="139"/>
      <c r="V67" s="139"/>
      <c r="W67" s="139"/>
      <c r="X67" s="139"/>
      <c r="Y67" s="139">
        <f t="shared" ref="Y67:Y73" si="29">U67+V67+W67+X67</f>
        <v>0</v>
      </c>
      <c r="Z67" s="139"/>
      <c r="AA67" s="139"/>
      <c r="AB67" s="139"/>
      <c r="AC67" s="139"/>
      <c r="AD67" s="139"/>
      <c r="AE67" s="139"/>
      <c r="AF67" s="139"/>
      <c r="AG67" s="139">
        <f t="shared" si="23"/>
        <v>0</v>
      </c>
      <c r="AH67" s="139"/>
      <c r="AI67" s="139"/>
      <c r="AJ67" s="139"/>
      <c r="AK67" s="139"/>
      <c r="AL67" s="139"/>
      <c r="AM67" s="139"/>
      <c r="AN67" s="673">
        <f>'02'!AR67</f>
        <v>0</v>
      </c>
      <c r="AO67" s="673"/>
      <c r="AP67" s="673">
        <f t="shared" si="20"/>
        <v>0</v>
      </c>
      <c r="AQ67" s="673">
        <f t="shared" si="21"/>
        <v>0</v>
      </c>
      <c r="AR67" s="675"/>
      <c r="AS67" s="668">
        <f t="shared" si="24"/>
        <v>0</v>
      </c>
      <c r="AT67" s="670">
        <f>'01'!AT67</f>
        <v>0</v>
      </c>
      <c r="AU67" s="671">
        <f t="shared" si="9"/>
        <v>0</v>
      </c>
      <c r="AV67" s="331"/>
      <c r="AW67" s="331">
        <f t="shared" si="25"/>
        <v>0</v>
      </c>
      <c r="AX67" s="331">
        <f t="shared" si="26"/>
        <v>0</v>
      </c>
      <c r="AY67" s="331">
        <f t="shared" si="16"/>
        <v>0</v>
      </c>
      <c r="AZ67" s="332">
        <f t="shared" si="12"/>
        <v>0</v>
      </c>
      <c r="BA67" s="331"/>
      <c r="BB67" s="331"/>
      <c r="BC67" s="332">
        <f t="shared" si="13"/>
        <v>0</v>
      </c>
    </row>
    <row r="68" spans="1:55" s="672" customFormat="1">
      <c r="A68" s="667" t="str">
        <f>'ENTRY SHEET'!F68</f>
        <v>CRUSHER ( CONE )</v>
      </c>
      <c r="B68" s="673">
        <f>'02'!C68</f>
        <v>13508</v>
      </c>
      <c r="C68" s="673">
        <v>13519</v>
      </c>
      <c r="D68" s="139">
        <f t="shared" si="19"/>
        <v>11</v>
      </c>
      <c r="E68" s="139">
        <v>16</v>
      </c>
      <c r="F68" s="139"/>
      <c r="G68" s="139"/>
      <c r="H68" s="139"/>
      <c r="I68" s="139"/>
      <c r="J68" s="139">
        <f t="shared" si="27"/>
        <v>11</v>
      </c>
      <c r="K68" s="139"/>
      <c r="L68" s="139"/>
      <c r="M68" s="139"/>
      <c r="N68" s="139"/>
      <c r="O68" s="139"/>
      <c r="P68" s="139"/>
      <c r="Q68" s="139">
        <f t="shared" si="28"/>
        <v>11</v>
      </c>
      <c r="R68" s="139"/>
      <c r="S68" s="139"/>
      <c r="T68" s="139"/>
      <c r="U68" s="139"/>
      <c r="V68" s="139"/>
      <c r="W68" s="139"/>
      <c r="X68" s="139"/>
      <c r="Y68" s="139">
        <f t="shared" si="29"/>
        <v>0</v>
      </c>
      <c r="Z68" s="139"/>
      <c r="AA68" s="661"/>
      <c r="AB68" s="139"/>
      <c r="AC68" s="139"/>
      <c r="AD68" s="139"/>
      <c r="AE68" s="139"/>
      <c r="AF68" s="139"/>
      <c r="AG68" s="139">
        <f t="shared" si="23"/>
        <v>0</v>
      </c>
      <c r="AH68" s="661"/>
      <c r="AI68" s="661"/>
      <c r="AJ68" s="661"/>
      <c r="AK68" s="661"/>
      <c r="AL68" s="139"/>
      <c r="AM68" s="661"/>
      <c r="AN68" s="673">
        <f>'02'!AR68</f>
        <v>0</v>
      </c>
      <c r="AO68" s="673"/>
      <c r="AP68" s="673">
        <f t="shared" si="20"/>
        <v>0</v>
      </c>
      <c r="AQ68" s="673">
        <f t="shared" si="21"/>
        <v>0</v>
      </c>
      <c r="AR68" s="139"/>
      <c r="AS68" s="668">
        <f t="shared" si="24"/>
        <v>0</v>
      </c>
      <c r="AT68" s="670">
        <f>'01'!AT68</f>
        <v>0</v>
      </c>
      <c r="AU68" s="671">
        <f t="shared" si="9"/>
        <v>0</v>
      </c>
      <c r="AV68" s="668"/>
      <c r="AW68" s="331">
        <f t="shared" si="25"/>
        <v>0</v>
      </c>
      <c r="AX68" s="331">
        <f t="shared" si="26"/>
        <v>0</v>
      </c>
      <c r="AY68" s="331">
        <f t="shared" si="16"/>
        <v>0</v>
      </c>
      <c r="AZ68" s="332">
        <f t="shared" si="12"/>
        <v>0</v>
      </c>
      <c r="BA68" s="331"/>
      <c r="BB68" s="331"/>
      <c r="BC68" s="332">
        <f t="shared" si="13"/>
        <v>0</v>
      </c>
    </row>
    <row r="69" spans="1:55" s="672" customFormat="1">
      <c r="A69" s="667" t="str">
        <f>'ENTRY SHEET'!F69</f>
        <v>CRUSHER DG</v>
      </c>
      <c r="B69" s="673">
        <f>'02'!C69</f>
        <v>17188.21</v>
      </c>
      <c r="C69" s="674">
        <v>17190.34</v>
      </c>
      <c r="D69" s="139">
        <f t="shared" si="19"/>
        <v>2.1300000000010186</v>
      </c>
      <c r="E69" s="139">
        <v>16</v>
      </c>
      <c r="F69" s="139"/>
      <c r="G69" s="139"/>
      <c r="H69" s="139"/>
      <c r="I69" s="139"/>
      <c r="J69" s="139">
        <f t="shared" si="27"/>
        <v>2.1300000000010186</v>
      </c>
      <c r="K69" s="139"/>
      <c r="L69" s="139"/>
      <c r="M69" s="139"/>
      <c r="N69" s="139"/>
      <c r="O69" s="139"/>
      <c r="P69" s="139"/>
      <c r="Q69" s="139">
        <f t="shared" si="28"/>
        <v>2.1300000000010186</v>
      </c>
      <c r="R69" s="139"/>
      <c r="S69" s="139"/>
      <c r="T69" s="139"/>
      <c r="U69" s="139"/>
      <c r="V69" s="139"/>
      <c r="W69" s="139"/>
      <c r="X69" s="139"/>
      <c r="Y69" s="139">
        <f t="shared" si="29"/>
        <v>0</v>
      </c>
      <c r="Z69" s="139"/>
      <c r="AA69" s="139"/>
      <c r="AB69" s="139"/>
      <c r="AC69" s="139"/>
      <c r="AD69" s="139"/>
      <c r="AE69" s="139"/>
      <c r="AF69" s="139"/>
      <c r="AG69" s="139">
        <f t="shared" si="23"/>
        <v>0</v>
      </c>
      <c r="AH69" s="139"/>
      <c r="AI69" s="139"/>
      <c r="AJ69" s="139"/>
      <c r="AK69" s="139"/>
      <c r="AL69" s="139">
        <f>AH69+AI69</f>
        <v>0</v>
      </c>
      <c r="AM69" s="139">
        <f>AJ69+AK69</f>
        <v>0</v>
      </c>
      <c r="AN69" s="673">
        <f>'02'!AR69</f>
        <v>437</v>
      </c>
      <c r="AO69" s="673">
        <v>200</v>
      </c>
      <c r="AP69" s="673">
        <f t="shared" si="20"/>
        <v>637</v>
      </c>
      <c r="AQ69" s="673">
        <f t="shared" si="21"/>
        <v>60</v>
      </c>
      <c r="AR69" s="139">
        <v>577</v>
      </c>
      <c r="AS69" s="668">
        <f t="shared" si="24"/>
        <v>28.169014084493572</v>
      </c>
      <c r="AT69" s="670">
        <f>'01'!AT69</f>
        <v>1000</v>
      </c>
      <c r="AU69" s="671">
        <f t="shared" si="9"/>
        <v>423</v>
      </c>
      <c r="AV69" s="668"/>
      <c r="AW69" s="331">
        <f t="shared" si="25"/>
        <v>0</v>
      </c>
      <c r="AX69" s="331">
        <f t="shared" si="26"/>
        <v>0</v>
      </c>
      <c r="AY69" s="331">
        <f>ROUNDUP(J69*AS69,0)</f>
        <v>60</v>
      </c>
      <c r="AZ69" s="332">
        <f t="shared" si="12"/>
        <v>0</v>
      </c>
      <c r="BA69" s="331"/>
      <c r="BB69" s="331"/>
      <c r="BC69" s="332">
        <f t="shared" si="13"/>
        <v>0</v>
      </c>
    </row>
    <row r="70" spans="1:55" s="672" customFormat="1">
      <c r="A70" s="667" t="str">
        <f>'ENTRY SHEET'!F70</f>
        <v>KAMASTU-210</v>
      </c>
      <c r="B70" s="673">
        <f>'02'!C70</f>
        <v>25792.1</v>
      </c>
      <c r="C70" s="674">
        <v>25805.4</v>
      </c>
      <c r="D70" s="139">
        <f t="shared" si="19"/>
        <v>13.30000000000291</v>
      </c>
      <c r="E70" s="139">
        <v>16</v>
      </c>
      <c r="F70" s="139"/>
      <c r="G70" s="139"/>
      <c r="H70" s="139"/>
      <c r="I70" s="139"/>
      <c r="J70" s="139">
        <f t="shared" si="27"/>
        <v>13.30000000000291</v>
      </c>
      <c r="K70" s="139"/>
      <c r="L70" s="139"/>
      <c r="M70" s="139"/>
      <c r="N70" s="139"/>
      <c r="O70" s="139"/>
      <c r="P70" s="139"/>
      <c r="Q70" s="139">
        <f t="shared" si="28"/>
        <v>13.30000000000291</v>
      </c>
      <c r="R70" s="139"/>
      <c r="S70" s="139"/>
      <c r="T70" s="139"/>
      <c r="U70" s="139"/>
      <c r="V70" s="139"/>
      <c r="W70" s="139"/>
      <c r="X70" s="139"/>
      <c r="Y70" s="139">
        <f t="shared" si="29"/>
        <v>0</v>
      </c>
      <c r="Z70" s="139"/>
      <c r="AA70" s="139"/>
      <c r="AB70" s="139"/>
      <c r="AC70" s="139"/>
      <c r="AD70" s="139"/>
      <c r="AE70" s="139"/>
      <c r="AF70" s="139"/>
      <c r="AG70" s="139">
        <f t="shared" si="23"/>
        <v>0</v>
      </c>
      <c r="AH70" s="139"/>
      <c r="AI70" s="139"/>
      <c r="AJ70" s="139"/>
      <c r="AK70" s="139"/>
      <c r="AL70" s="139">
        <f>AH70+AI70</f>
        <v>0</v>
      </c>
      <c r="AM70" s="139">
        <f>AJ70+AK70</f>
        <v>0</v>
      </c>
      <c r="AN70" s="673">
        <f>'02'!AR70</f>
        <v>115</v>
      </c>
      <c r="AO70" s="673">
        <v>414</v>
      </c>
      <c r="AP70" s="673">
        <f t="shared" si="20"/>
        <v>529</v>
      </c>
      <c r="AQ70" s="673">
        <f t="shared" si="21"/>
        <v>199</v>
      </c>
      <c r="AR70" s="139">
        <v>330</v>
      </c>
      <c r="AS70" s="668">
        <f t="shared" si="24"/>
        <v>14.96240601503432</v>
      </c>
      <c r="AT70" s="670">
        <f>'01'!AT70</f>
        <v>340</v>
      </c>
      <c r="AU70" s="671">
        <f t="shared" ref="AU70:AU104" si="30">AT70-AR70</f>
        <v>10</v>
      </c>
      <c r="AV70" s="668"/>
      <c r="AW70" s="331">
        <f t="shared" si="25"/>
        <v>0</v>
      </c>
      <c r="AX70" s="331">
        <f t="shared" si="26"/>
        <v>0</v>
      </c>
      <c r="AY70" s="331">
        <f t="shared" si="16"/>
        <v>199</v>
      </c>
      <c r="AZ70" s="332">
        <f t="shared" ref="AZ70:AZ94" si="31">AS70*L70</f>
        <v>0</v>
      </c>
      <c r="BA70" s="331"/>
      <c r="BB70" s="331"/>
      <c r="BC70" s="332">
        <f t="shared" ref="BC70:BC94" si="32">AS70*K70</f>
        <v>0</v>
      </c>
    </row>
    <row r="71" spans="1:55" s="672" customFormat="1" ht="31.2">
      <c r="A71" s="667" t="str">
        <f>'ENTRY SHEET'!F71</f>
        <v>JCB-8262 LOADER</v>
      </c>
      <c r="B71" s="673">
        <f>'02'!C71</f>
        <v>16002.7</v>
      </c>
      <c r="C71" s="674">
        <v>16016.5</v>
      </c>
      <c r="D71" s="139">
        <f t="shared" si="19"/>
        <v>13.799999999999272</v>
      </c>
      <c r="E71" s="139">
        <v>16</v>
      </c>
      <c r="F71" s="139"/>
      <c r="G71" s="139"/>
      <c r="H71" s="139">
        <v>1</v>
      </c>
      <c r="I71" s="139">
        <v>3.4</v>
      </c>
      <c r="J71" s="139">
        <v>0</v>
      </c>
      <c r="K71" s="139"/>
      <c r="L71" s="139"/>
      <c r="M71" s="139"/>
      <c r="N71" s="139"/>
      <c r="O71" s="139"/>
      <c r="P71" s="139">
        <v>9.4</v>
      </c>
      <c r="Q71" s="139">
        <f t="shared" si="28"/>
        <v>13.8</v>
      </c>
      <c r="R71" s="139"/>
      <c r="S71" s="139"/>
      <c r="T71" s="139"/>
      <c r="U71" s="139"/>
      <c r="V71" s="139"/>
      <c r="W71" s="139"/>
      <c r="X71" s="139"/>
      <c r="Y71" s="139">
        <f t="shared" si="29"/>
        <v>0</v>
      </c>
      <c r="Z71" s="139"/>
      <c r="AA71" s="139"/>
      <c r="AB71" s="139"/>
      <c r="AC71" s="139">
        <v>6</v>
      </c>
      <c r="AD71" s="139"/>
      <c r="AE71" s="139"/>
      <c r="AF71" s="139"/>
      <c r="AG71" s="139">
        <f t="shared" si="23"/>
        <v>6</v>
      </c>
      <c r="AH71" s="139">
        <v>22</v>
      </c>
      <c r="AI71" s="139"/>
      <c r="AJ71" s="139">
        <v>686.42</v>
      </c>
      <c r="AK71" s="139"/>
      <c r="AL71" s="139">
        <f>AH71+AI71</f>
        <v>22</v>
      </c>
      <c r="AM71" s="139">
        <f>AJ71+AK71</f>
        <v>686.42</v>
      </c>
      <c r="AN71" s="673">
        <f>'02'!AR71</f>
        <v>90</v>
      </c>
      <c r="AO71" s="673">
        <v>235</v>
      </c>
      <c r="AP71" s="673">
        <f t="shared" si="20"/>
        <v>325</v>
      </c>
      <c r="AQ71" s="673">
        <f t="shared" si="21"/>
        <v>185</v>
      </c>
      <c r="AR71" s="139">
        <v>140</v>
      </c>
      <c r="AS71" s="668">
        <f t="shared" si="24"/>
        <v>13.405797101449982</v>
      </c>
      <c r="AT71" s="670">
        <f>'01'!AT71</f>
        <v>210</v>
      </c>
      <c r="AU71" s="671">
        <f t="shared" si="30"/>
        <v>70</v>
      </c>
      <c r="AV71" s="668" t="s">
        <v>167</v>
      </c>
      <c r="AW71" s="331">
        <f>ROUNDUP(I71*AS71,0)</f>
        <v>46</v>
      </c>
      <c r="AX71" s="331">
        <f t="shared" si="26"/>
        <v>14</v>
      </c>
      <c r="AY71" s="331">
        <f t="shared" ref="AY71:AY93" si="33">ROUNDUP(J71*AS71,0)</f>
        <v>0</v>
      </c>
      <c r="AZ71" s="332">
        <f t="shared" si="31"/>
        <v>0</v>
      </c>
      <c r="BA71" s="331"/>
      <c r="BB71" s="331"/>
      <c r="BC71" s="332">
        <f t="shared" si="32"/>
        <v>0</v>
      </c>
    </row>
    <row r="72" spans="1:55" s="672" customFormat="1">
      <c r="A72" s="667" t="str">
        <f>'ENTRY SHEET'!F72</f>
        <v>OD09C-5609 JCB</v>
      </c>
      <c r="B72" s="673">
        <f>'02'!C72</f>
        <v>16595.5</v>
      </c>
      <c r="C72" s="674">
        <v>16595.5</v>
      </c>
      <c r="D72" s="139">
        <f t="shared" si="19"/>
        <v>0</v>
      </c>
      <c r="E72" s="139">
        <v>16</v>
      </c>
      <c r="F72" s="139"/>
      <c r="G72" s="139"/>
      <c r="H72" s="139"/>
      <c r="I72" s="139"/>
      <c r="J72" s="139">
        <f t="shared" si="27"/>
        <v>0</v>
      </c>
      <c r="K72" s="139"/>
      <c r="L72" s="139"/>
      <c r="M72" s="139"/>
      <c r="N72" s="139"/>
      <c r="O72" s="139"/>
      <c r="P72" s="139"/>
      <c r="Q72" s="139">
        <f t="shared" si="28"/>
        <v>0</v>
      </c>
      <c r="R72" s="139"/>
      <c r="S72" s="139"/>
      <c r="T72" s="139"/>
      <c r="U72" s="139"/>
      <c r="V72" s="139"/>
      <c r="W72" s="139"/>
      <c r="X72" s="139"/>
      <c r="Y72" s="139">
        <f t="shared" si="29"/>
        <v>0</v>
      </c>
      <c r="Z72" s="139"/>
      <c r="AA72" s="139"/>
      <c r="AB72" s="139"/>
      <c r="AC72" s="139"/>
      <c r="AD72" s="139"/>
      <c r="AE72" s="139"/>
      <c r="AF72" s="139"/>
      <c r="AG72" s="139">
        <f t="shared" si="23"/>
        <v>0</v>
      </c>
      <c r="AH72" s="139"/>
      <c r="AI72" s="139"/>
      <c r="AJ72" s="139"/>
      <c r="AK72" s="139"/>
      <c r="AL72" s="139">
        <f>AH72+AI72</f>
        <v>0</v>
      </c>
      <c r="AM72" s="139">
        <f>AJ72+AK72</f>
        <v>0</v>
      </c>
      <c r="AN72" s="673">
        <f>'02'!AR72</f>
        <v>165</v>
      </c>
      <c r="AO72" s="673"/>
      <c r="AP72" s="673">
        <f t="shared" si="20"/>
        <v>165</v>
      </c>
      <c r="AQ72" s="673">
        <f t="shared" si="21"/>
        <v>0</v>
      </c>
      <c r="AR72" s="139">
        <v>165</v>
      </c>
      <c r="AS72" s="668" t="e">
        <f t="shared" si="24"/>
        <v>#DIV/0!</v>
      </c>
      <c r="AT72" s="670">
        <f>'01'!AT72</f>
        <v>210</v>
      </c>
      <c r="AU72" s="671">
        <f t="shared" si="30"/>
        <v>45</v>
      </c>
      <c r="AV72" s="668"/>
      <c r="AW72" s="331" t="e">
        <f t="shared" si="25"/>
        <v>#DIV/0!</v>
      </c>
      <c r="AX72" s="331" t="e">
        <f t="shared" si="26"/>
        <v>#DIV/0!</v>
      </c>
      <c r="AY72" s="331" t="e">
        <f t="shared" si="33"/>
        <v>#DIV/0!</v>
      </c>
      <c r="AZ72" s="332" t="e">
        <f t="shared" si="31"/>
        <v>#DIV/0!</v>
      </c>
      <c r="BA72" s="331"/>
      <c r="BB72" s="331"/>
      <c r="BC72" s="332" t="e">
        <f t="shared" si="32"/>
        <v>#DIV/0!</v>
      </c>
    </row>
    <row r="73" spans="1:55" s="672" customFormat="1" ht="42">
      <c r="A73" s="667" t="str">
        <f>'ENTRY SHEET'!F73</f>
        <v>TATA LOADER-OD02AY-0516</v>
      </c>
      <c r="B73" s="673">
        <f>'02'!C73</f>
        <v>15507.7</v>
      </c>
      <c r="C73" s="674">
        <v>15507.7</v>
      </c>
      <c r="D73" s="139">
        <f t="shared" si="19"/>
        <v>0</v>
      </c>
      <c r="E73" s="139"/>
      <c r="F73" s="139"/>
      <c r="G73" s="139"/>
      <c r="H73" s="139"/>
      <c r="I73" s="139"/>
      <c r="J73" s="139">
        <f t="shared" si="27"/>
        <v>0</v>
      </c>
      <c r="K73" s="139"/>
      <c r="L73" s="139"/>
      <c r="M73" s="139"/>
      <c r="N73" s="139"/>
      <c r="O73" s="139"/>
      <c r="P73" s="139"/>
      <c r="Q73" s="139">
        <f t="shared" si="28"/>
        <v>0</v>
      </c>
      <c r="R73" s="139"/>
      <c r="S73" s="139"/>
      <c r="T73" s="139"/>
      <c r="U73" s="139"/>
      <c r="V73" s="139"/>
      <c r="W73" s="139"/>
      <c r="X73" s="139"/>
      <c r="Y73" s="139">
        <f t="shared" si="29"/>
        <v>0</v>
      </c>
      <c r="Z73" s="139"/>
      <c r="AA73" s="139"/>
      <c r="AB73" s="139"/>
      <c r="AC73" s="139"/>
      <c r="AD73" s="139"/>
      <c r="AE73" s="139"/>
      <c r="AF73" s="139"/>
      <c r="AG73" s="139">
        <f t="shared" si="23"/>
        <v>0</v>
      </c>
      <c r="AH73" s="139"/>
      <c r="AI73" s="139"/>
      <c r="AJ73" s="139"/>
      <c r="AK73" s="139"/>
      <c r="AL73" s="139">
        <f>AH73+AI73</f>
        <v>0</v>
      </c>
      <c r="AM73" s="139">
        <f>AJ73+AK73</f>
        <v>0</v>
      </c>
      <c r="AN73" s="673">
        <f>'02'!AR73</f>
        <v>100</v>
      </c>
      <c r="AO73" s="673"/>
      <c r="AP73" s="673">
        <f t="shared" si="20"/>
        <v>100</v>
      </c>
      <c r="AQ73" s="673">
        <f t="shared" si="21"/>
        <v>0</v>
      </c>
      <c r="AR73" s="139">
        <v>100</v>
      </c>
      <c r="AS73" s="668" t="e">
        <f t="shared" si="24"/>
        <v>#DIV/0!</v>
      </c>
      <c r="AT73" s="670">
        <f>'01'!AT73</f>
        <v>0</v>
      </c>
      <c r="AU73" s="671">
        <f t="shared" si="30"/>
        <v>-100</v>
      </c>
      <c r="AV73" s="668"/>
      <c r="AW73" s="331"/>
      <c r="AX73" s="331"/>
      <c r="AY73" s="331"/>
      <c r="AZ73" s="332" t="e">
        <f t="shared" si="31"/>
        <v>#DIV/0!</v>
      </c>
      <c r="BA73" s="331"/>
      <c r="BB73" s="331"/>
      <c r="BC73" s="332" t="e">
        <f t="shared" si="32"/>
        <v>#DIV/0!</v>
      </c>
    </row>
    <row r="74" spans="1:55" s="680" customFormat="1" ht="62.4">
      <c r="A74" s="676" t="str">
        <f>'ENTRY SHEET'!F74</f>
        <v>POWER SCREEN DETAILS</v>
      </c>
      <c r="B74" s="677" t="s">
        <v>6</v>
      </c>
      <c r="C74" s="677"/>
      <c r="D74" s="336" t="s">
        <v>8</v>
      </c>
      <c r="E74" s="336" t="s">
        <v>116</v>
      </c>
      <c r="F74" s="336" t="s">
        <v>118</v>
      </c>
      <c r="G74" s="336" t="s">
        <v>113</v>
      </c>
      <c r="H74" s="336" t="s">
        <v>126</v>
      </c>
      <c r="I74" s="336" t="s">
        <v>125</v>
      </c>
      <c r="J74" s="336" t="s">
        <v>124</v>
      </c>
      <c r="K74" s="336" t="s">
        <v>52</v>
      </c>
      <c r="L74" s="336" t="s">
        <v>133</v>
      </c>
      <c r="M74" s="336" t="s">
        <v>117</v>
      </c>
      <c r="N74" s="336" t="s">
        <v>127</v>
      </c>
      <c r="O74" s="336" t="s">
        <v>138</v>
      </c>
      <c r="P74" s="336" t="s">
        <v>139</v>
      </c>
      <c r="Q74" s="336" t="s">
        <v>122</v>
      </c>
      <c r="R74" s="336" t="s">
        <v>88</v>
      </c>
      <c r="S74" s="336" t="s">
        <v>89</v>
      </c>
      <c r="T74" s="336" t="s">
        <v>106</v>
      </c>
      <c r="U74" s="336" t="s">
        <v>90</v>
      </c>
      <c r="V74" s="336" t="s">
        <v>91</v>
      </c>
      <c r="W74" s="336"/>
      <c r="X74" s="336"/>
      <c r="Y74" s="336" t="s">
        <v>92</v>
      </c>
      <c r="Z74" s="336" t="s">
        <v>43</v>
      </c>
      <c r="AA74" s="335" t="s">
        <v>44</v>
      </c>
      <c r="AB74" s="336" t="s">
        <v>45</v>
      </c>
      <c r="AC74" s="336" t="s">
        <v>46</v>
      </c>
      <c r="AD74" s="336" t="s">
        <v>121</v>
      </c>
      <c r="AE74" s="336" t="s">
        <v>67</v>
      </c>
      <c r="AF74" s="336" t="s">
        <v>105</v>
      </c>
      <c r="AG74" s="336" t="s">
        <v>32</v>
      </c>
      <c r="AH74" s="335"/>
      <c r="AI74" s="335" t="s">
        <v>42</v>
      </c>
      <c r="AJ74" s="335"/>
      <c r="AK74" s="335" t="s">
        <v>39</v>
      </c>
      <c r="AL74" s="336" t="s">
        <v>31</v>
      </c>
      <c r="AM74" s="335" t="s">
        <v>30</v>
      </c>
      <c r="AN74" s="509">
        <f>'02'!AR74</f>
        <v>0</v>
      </c>
      <c r="AO74" s="509"/>
      <c r="AP74" s="509">
        <f t="shared" si="20"/>
        <v>0</v>
      </c>
      <c r="AQ74" s="509">
        <f t="shared" si="21"/>
        <v>0</v>
      </c>
      <c r="AR74" s="336"/>
      <c r="AS74" s="677">
        <v>0</v>
      </c>
      <c r="AT74" s="678">
        <v>0</v>
      </c>
      <c r="AU74" s="679">
        <v>0</v>
      </c>
      <c r="AV74" s="677"/>
      <c r="AW74" s="336">
        <v>0</v>
      </c>
      <c r="AX74" s="336">
        <v>0</v>
      </c>
      <c r="AY74" s="336">
        <v>0</v>
      </c>
      <c r="AZ74" s="332" t="e">
        <f t="shared" si="31"/>
        <v>#VALUE!</v>
      </c>
      <c r="BA74" s="336"/>
      <c r="BB74" s="336"/>
      <c r="BC74" s="332" t="e">
        <f t="shared" si="32"/>
        <v>#VALUE!</v>
      </c>
    </row>
    <row r="75" spans="1:55" s="680" customFormat="1">
      <c r="A75" s="676" t="str">
        <f>'ENTRY SHEET'!F75</f>
        <v>POWER SCREEN RHS</v>
      </c>
      <c r="B75" s="516">
        <f>'02'!C75</f>
        <v>4403.2</v>
      </c>
      <c r="C75" s="681">
        <v>4403.2</v>
      </c>
      <c r="D75" s="513">
        <f t="shared" si="19"/>
        <v>0</v>
      </c>
      <c r="E75" s="513">
        <v>12</v>
      </c>
      <c r="F75" s="513"/>
      <c r="G75" s="513"/>
      <c r="H75" s="513"/>
      <c r="I75" s="513"/>
      <c r="J75" s="513"/>
      <c r="K75" s="606">
        <f>D75-G75-H75-I75-J75-L75-M75-N75-O75-P75-F75</f>
        <v>0</v>
      </c>
      <c r="L75" s="513"/>
      <c r="M75" s="513"/>
      <c r="N75" s="513"/>
      <c r="O75" s="513"/>
      <c r="P75" s="513"/>
      <c r="Q75" s="513">
        <f>F75+G75+H75+I75+J75+K75+L75+M75+N75+O75+P75</f>
        <v>0</v>
      </c>
      <c r="R75" s="513"/>
      <c r="S75" s="513"/>
      <c r="T75" s="513"/>
      <c r="U75" s="513"/>
      <c r="V75" s="513"/>
      <c r="W75" s="513"/>
      <c r="X75" s="513"/>
      <c r="Y75" s="513">
        <f t="shared" ref="Y75:Y77" si="34">X75+W75+V75+U75</f>
        <v>0</v>
      </c>
      <c r="Z75" s="513"/>
      <c r="AA75" s="513"/>
      <c r="AB75" s="513"/>
      <c r="AC75" s="513"/>
      <c r="AD75" s="513"/>
      <c r="AE75" s="513"/>
      <c r="AF75" s="513"/>
      <c r="AG75" s="513">
        <f t="shared" ref="AG75:AG84" si="35">Z75+AA75+AB75+AC75+AD75+AE75+AF75</f>
        <v>0</v>
      </c>
      <c r="AH75" s="513"/>
      <c r="AI75" s="513"/>
      <c r="AJ75" s="513"/>
      <c r="AK75" s="513"/>
      <c r="AL75" s="513">
        <f>AH75+AI75</f>
        <v>0</v>
      </c>
      <c r="AM75" s="513">
        <f>AJ75+AK75</f>
        <v>0</v>
      </c>
      <c r="AN75" s="516">
        <f>'02'!AR75</f>
        <v>271</v>
      </c>
      <c r="AO75" s="516"/>
      <c r="AP75" s="516">
        <f t="shared" si="20"/>
        <v>271</v>
      </c>
      <c r="AQ75" s="516">
        <f t="shared" si="21"/>
        <v>0</v>
      </c>
      <c r="AR75" s="513">
        <v>271</v>
      </c>
      <c r="AS75" s="677" t="e">
        <f t="shared" ref="AS75:AS81" si="36">AQ75/D75</f>
        <v>#DIV/0!</v>
      </c>
      <c r="AT75" s="678">
        <f>'01'!AT75</f>
        <v>0</v>
      </c>
      <c r="AU75" s="679">
        <f t="shared" si="30"/>
        <v>-271</v>
      </c>
      <c r="AV75" s="677"/>
      <c r="AW75" s="336" t="e">
        <f t="shared" si="25"/>
        <v>#DIV/0!</v>
      </c>
      <c r="AX75" s="336" t="e">
        <f t="shared" si="26"/>
        <v>#DIV/0!</v>
      </c>
      <c r="AY75" s="336" t="e">
        <f t="shared" si="33"/>
        <v>#DIV/0!</v>
      </c>
      <c r="AZ75" s="332" t="e">
        <f t="shared" si="31"/>
        <v>#DIV/0!</v>
      </c>
      <c r="BA75" s="336"/>
      <c r="BB75" s="336"/>
      <c r="BC75" s="332" t="e">
        <f t="shared" si="32"/>
        <v>#DIV/0!</v>
      </c>
    </row>
    <row r="76" spans="1:55" s="680" customFormat="1">
      <c r="A76" s="676" t="str">
        <f>'ENTRY SHEET'!F76</f>
        <v>HITACHI-120</v>
      </c>
      <c r="B76" s="516">
        <f>'02'!C76</f>
        <v>13068.1</v>
      </c>
      <c r="C76" s="513">
        <v>13071</v>
      </c>
      <c r="D76" s="513">
        <f t="shared" si="19"/>
        <v>2.8999999999996362</v>
      </c>
      <c r="E76" s="513">
        <v>12</v>
      </c>
      <c r="F76" s="513"/>
      <c r="G76" s="513"/>
      <c r="H76" s="513">
        <v>1</v>
      </c>
      <c r="I76" s="513"/>
      <c r="J76" s="513"/>
      <c r="K76" s="606">
        <v>0</v>
      </c>
      <c r="L76" s="513">
        <v>1.9</v>
      </c>
      <c r="M76" s="513"/>
      <c r="N76" s="513"/>
      <c r="O76" s="513"/>
      <c r="P76" s="513"/>
      <c r="Q76" s="513">
        <f t="shared" ref="Q76:Q77" si="37">F76+G76+H76+I76+J76+K76+L76+M76+N76</f>
        <v>2.9</v>
      </c>
      <c r="R76" s="513"/>
      <c r="S76" s="513"/>
      <c r="T76" s="513"/>
      <c r="U76" s="513"/>
      <c r="V76" s="513"/>
      <c r="W76" s="513"/>
      <c r="X76" s="513"/>
      <c r="Y76" s="513">
        <f t="shared" si="34"/>
        <v>0</v>
      </c>
      <c r="Z76" s="513"/>
      <c r="AA76" s="513"/>
      <c r="AB76" s="513"/>
      <c r="AC76" s="513">
        <v>5</v>
      </c>
      <c r="AD76" s="513"/>
      <c r="AE76" s="513"/>
      <c r="AF76" s="513"/>
      <c r="AG76" s="513">
        <f t="shared" si="35"/>
        <v>5</v>
      </c>
      <c r="AH76" s="513"/>
      <c r="AI76" s="513"/>
      <c r="AJ76" s="513"/>
      <c r="AK76" s="513"/>
      <c r="AL76" s="513">
        <f t="shared" ref="AL76:AL77" si="38">AH76+AI76</f>
        <v>0</v>
      </c>
      <c r="AM76" s="513">
        <f t="shared" ref="AM76:AM84" si="39">AJ76+AK76</f>
        <v>0</v>
      </c>
      <c r="AN76" s="516">
        <f>'02'!AR76</f>
        <v>190</v>
      </c>
      <c r="AO76" s="516"/>
      <c r="AP76" s="516">
        <f t="shared" si="20"/>
        <v>190</v>
      </c>
      <c r="AQ76" s="516">
        <f t="shared" si="21"/>
        <v>20</v>
      </c>
      <c r="AR76" s="513">
        <v>170</v>
      </c>
      <c r="AS76" s="677">
        <f t="shared" si="36"/>
        <v>6.8965517241387966</v>
      </c>
      <c r="AT76" s="678">
        <f>'01'!AT76</f>
        <v>700</v>
      </c>
      <c r="AU76" s="679">
        <f t="shared" si="30"/>
        <v>530</v>
      </c>
      <c r="AV76" s="677"/>
      <c r="AW76" s="336">
        <f t="shared" si="25"/>
        <v>0</v>
      </c>
      <c r="AX76" s="336">
        <f t="shared" si="26"/>
        <v>7</v>
      </c>
      <c r="AY76" s="336">
        <f t="shared" si="33"/>
        <v>0</v>
      </c>
      <c r="AZ76" s="332">
        <f t="shared" si="31"/>
        <v>13.103448275863713</v>
      </c>
      <c r="BA76" s="336"/>
      <c r="BB76" s="336"/>
      <c r="BC76" s="332">
        <f t="shared" si="32"/>
        <v>0</v>
      </c>
    </row>
    <row r="77" spans="1:55" s="680" customFormat="1">
      <c r="A77" s="676" t="str">
        <f>'ENTRY SHEET'!F77</f>
        <v>L-6268 SDLG</v>
      </c>
      <c r="B77" s="516">
        <f>'02'!C77</f>
        <v>0</v>
      </c>
      <c r="C77" s="681"/>
      <c r="D77" s="513">
        <f t="shared" si="19"/>
        <v>0</v>
      </c>
      <c r="E77" s="513">
        <v>12</v>
      </c>
      <c r="F77" s="513"/>
      <c r="G77" s="513"/>
      <c r="H77" s="513"/>
      <c r="I77" s="513"/>
      <c r="J77" s="513"/>
      <c r="K77" s="513">
        <f t="shared" ref="K77" si="40">D77-G77-H77-I77-J77-L77-M77-N77-O77-P77-F77</f>
        <v>0</v>
      </c>
      <c r="L77" s="513"/>
      <c r="M77" s="513"/>
      <c r="N77" s="513"/>
      <c r="O77" s="513"/>
      <c r="P77" s="513"/>
      <c r="Q77" s="513">
        <f t="shared" si="37"/>
        <v>0</v>
      </c>
      <c r="R77" s="513"/>
      <c r="S77" s="513"/>
      <c r="T77" s="513"/>
      <c r="U77" s="513"/>
      <c r="V77" s="513"/>
      <c r="W77" s="513"/>
      <c r="X77" s="513"/>
      <c r="Y77" s="513">
        <f t="shared" si="34"/>
        <v>0</v>
      </c>
      <c r="Z77" s="513"/>
      <c r="AA77" s="513"/>
      <c r="AB77" s="513"/>
      <c r="AC77" s="513"/>
      <c r="AD77" s="513"/>
      <c r="AE77" s="513"/>
      <c r="AF77" s="513"/>
      <c r="AG77" s="513">
        <f t="shared" si="35"/>
        <v>0</v>
      </c>
      <c r="AH77" s="513"/>
      <c r="AI77" s="513"/>
      <c r="AJ77" s="513"/>
      <c r="AK77" s="513"/>
      <c r="AL77" s="513">
        <f t="shared" si="38"/>
        <v>0</v>
      </c>
      <c r="AM77" s="513">
        <f t="shared" si="39"/>
        <v>0</v>
      </c>
      <c r="AN77" s="516">
        <f>'02'!AR77</f>
        <v>0</v>
      </c>
      <c r="AO77" s="516"/>
      <c r="AP77" s="516">
        <f t="shared" si="20"/>
        <v>0</v>
      </c>
      <c r="AQ77" s="516">
        <f t="shared" si="21"/>
        <v>0</v>
      </c>
      <c r="AR77" s="513"/>
      <c r="AS77" s="677" t="e">
        <f t="shared" si="36"/>
        <v>#DIV/0!</v>
      </c>
      <c r="AT77" s="678">
        <f>'01'!AT77</f>
        <v>0</v>
      </c>
      <c r="AU77" s="679">
        <f t="shared" si="30"/>
        <v>0</v>
      </c>
      <c r="AV77" s="677"/>
      <c r="AW77" s="336"/>
      <c r="AX77" s="336"/>
      <c r="AY77" s="336"/>
      <c r="AZ77" s="332" t="e">
        <f t="shared" si="31"/>
        <v>#DIV/0!</v>
      </c>
      <c r="BA77" s="336"/>
      <c r="BB77" s="336"/>
      <c r="BC77" s="332" t="e">
        <f t="shared" si="32"/>
        <v>#DIV/0!</v>
      </c>
    </row>
    <row r="78" spans="1:55" s="687" customFormat="1" ht="62.4">
      <c r="A78" s="688" t="str">
        <f>'ENTRY SHEET'!F78</f>
        <v>VICHELE NO.</v>
      </c>
      <c r="B78" s="689">
        <f>'02'!C78</f>
        <v>0</v>
      </c>
      <c r="C78" s="339"/>
      <c r="D78" s="510" t="s">
        <v>8</v>
      </c>
      <c r="E78" s="510" t="s">
        <v>116</v>
      </c>
      <c r="F78" s="510" t="s">
        <v>118</v>
      </c>
      <c r="G78" s="510" t="s">
        <v>113</v>
      </c>
      <c r="H78" s="510" t="s">
        <v>126</v>
      </c>
      <c r="I78" s="510" t="s">
        <v>125</v>
      </c>
      <c r="J78" s="510" t="s">
        <v>124</v>
      </c>
      <c r="K78" s="510" t="s">
        <v>52</v>
      </c>
      <c r="L78" s="510" t="s">
        <v>133</v>
      </c>
      <c r="M78" s="510" t="s">
        <v>117</v>
      </c>
      <c r="N78" s="510" t="s">
        <v>127</v>
      </c>
      <c r="O78" s="510" t="s">
        <v>138</v>
      </c>
      <c r="P78" s="510" t="s">
        <v>139</v>
      </c>
      <c r="Q78" s="510" t="s">
        <v>122</v>
      </c>
      <c r="R78" s="510" t="s">
        <v>123</v>
      </c>
      <c r="S78" s="510" t="s">
        <v>101</v>
      </c>
      <c r="T78" s="510" t="s">
        <v>102</v>
      </c>
      <c r="U78" s="510" t="s">
        <v>90</v>
      </c>
      <c r="V78" s="510" t="s">
        <v>91</v>
      </c>
      <c r="W78" s="510" t="s">
        <v>135</v>
      </c>
      <c r="X78" s="510"/>
      <c r="Y78" s="510" t="s">
        <v>92</v>
      </c>
      <c r="Z78" s="510" t="s">
        <v>43</v>
      </c>
      <c r="AA78" s="510" t="s">
        <v>44</v>
      </c>
      <c r="AB78" s="510" t="s">
        <v>45</v>
      </c>
      <c r="AC78" s="510" t="s">
        <v>46</v>
      </c>
      <c r="AD78" s="510" t="s">
        <v>121</v>
      </c>
      <c r="AE78" s="510" t="s">
        <v>67</v>
      </c>
      <c r="AF78" s="510" t="s">
        <v>105</v>
      </c>
      <c r="AG78" s="510" t="s">
        <v>32</v>
      </c>
      <c r="AH78" s="510" t="s">
        <v>41</v>
      </c>
      <c r="AI78" s="510" t="s">
        <v>42</v>
      </c>
      <c r="AJ78" s="510" t="s">
        <v>38</v>
      </c>
      <c r="AK78" s="510" t="s">
        <v>39</v>
      </c>
      <c r="AL78" s="510" t="s">
        <v>31</v>
      </c>
      <c r="AM78" s="510" t="s">
        <v>30</v>
      </c>
      <c r="AN78" s="689">
        <f>'02'!AR78</f>
        <v>0</v>
      </c>
      <c r="AO78" s="689"/>
      <c r="AP78" s="689">
        <f t="shared" si="20"/>
        <v>0</v>
      </c>
      <c r="AQ78" s="689">
        <f t="shared" si="21"/>
        <v>0</v>
      </c>
      <c r="AR78" s="510"/>
      <c r="AS78" s="339" t="e">
        <f t="shared" si="36"/>
        <v>#VALUE!</v>
      </c>
      <c r="AT78" s="685">
        <f>'01'!AT78</f>
        <v>0</v>
      </c>
      <c r="AU78" s="686">
        <f t="shared" si="30"/>
        <v>0</v>
      </c>
      <c r="AV78" s="339"/>
      <c r="AW78" s="510">
        <v>0</v>
      </c>
      <c r="AX78" s="510">
        <v>0</v>
      </c>
      <c r="AY78" s="510">
        <v>0</v>
      </c>
      <c r="AZ78" s="332" t="e">
        <f t="shared" si="31"/>
        <v>#VALUE!</v>
      </c>
      <c r="BA78" s="510"/>
      <c r="BB78" s="510"/>
      <c r="BC78" s="332" t="e">
        <f t="shared" si="32"/>
        <v>#VALUE!</v>
      </c>
    </row>
    <row r="79" spans="1:55" s="690" customFormat="1">
      <c r="A79" s="682" t="str">
        <f>'ENTRY SHEET'!F79</f>
        <v>LOKO TRACK JAW</v>
      </c>
      <c r="B79" s="683">
        <f>'02'!C79</f>
        <v>16155</v>
      </c>
      <c r="C79" s="303">
        <v>16161</v>
      </c>
      <c r="D79" s="684">
        <f t="shared" si="19"/>
        <v>6</v>
      </c>
      <c r="E79" s="303">
        <f>D79-C79</f>
        <v>-16155</v>
      </c>
      <c r="F79" s="684"/>
      <c r="G79" s="684"/>
      <c r="H79" s="684"/>
      <c r="I79" s="684"/>
      <c r="J79" s="684"/>
      <c r="K79" s="684"/>
      <c r="L79" s="254">
        <f>D79-G79-H79-I79-J79-K79-M79-N79-O79-P79</f>
        <v>6</v>
      </c>
      <c r="M79" s="684"/>
      <c r="N79" s="684"/>
      <c r="O79" s="684"/>
      <c r="P79" s="684"/>
      <c r="Q79" s="254">
        <f t="shared" ref="Q79:Q80" si="41">G79+H79+I79+J79+P79+K79+L79+M79+N79+O79+F79</f>
        <v>6</v>
      </c>
      <c r="R79" s="684">
        <v>0</v>
      </c>
      <c r="S79" s="684"/>
      <c r="T79" s="684"/>
      <c r="U79" s="684"/>
      <c r="V79" s="684"/>
      <c r="W79" s="684"/>
      <c r="X79" s="684"/>
      <c r="Y79" s="684"/>
      <c r="Z79" s="684">
        <f>+V79+W79+X79</f>
        <v>0</v>
      </c>
      <c r="AA79" s="684"/>
      <c r="AB79" s="684"/>
      <c r="AC79" s="684"/>
      <c r="AD79" s="684"/>
      <c r="AE79" s="684"/>
      <c r="AF79" s="684"/>
      <c r="AG79" s="684">
        <f t="shared" si="35"/>
        <v>0</v>
      </c>
      <c r="AH79" s="684"/>
      <c r="AI79" s="684"/>
      <c r="AJ79" s="684"/>
      <c r="AK79" s="684"/>
      <c r="AL79" s="684">
        <f>AH79+AI79</f>
        <v>0</v>
      </c>
      <c r="AM79" s="684">
        <f t="shared" si="39"/>
        <v>0</v>
      </c>
      <c r="AN79" s="683">
        <f>'02'!AR79</f>
        <v>290</v>
      </c>
      <c r="AO79" s="683">
        <v>200</v>
      </c>
      <c r="AP79" s="683">
        <f t="shared" si="20"/>
        <v>490</v>
      </c>
      <c r="AQ79" s="683">
        <f t="shared" si="21"/>
        <v>105</v>
      </c>
      <c r="AR79" s="684">
        <v>385</v>
      </c>
      <c r="AS79" s="339">
        <f t="shared" si="36"/>
        <v>17.5</v>
      </c>
      <c r="AT79" s="685">
        <f>'01'!AT79</f>
        <v>0</v>
      </c>
      <c r="AU79" s="686">
        <f t="shared" si="30"/>
        <v>-385</v>
      </c>
      <c r="AV79" s="303"/>
      <c r="AW79" s="684">
        <v>0</v>
      </c>
      <c r="AX79" s="684">
        <v>0</v>
      </c>
      <c r="AY79" s="684">
        <v>0</v>
      </c>
      <c r="AZ79" s="332">
        <f t="shared" si="31"/>
        <v>105</v>
      </c>
      <c r="BA79" s="684">
        <v>0</v>
      </c>
      <c r="BB79" s="684"/>
      <c r="BC79" s="332">
        <f t="shared" si="32"/>
        <v>0</v>
      </c>
    </row>
    <row r="80" spans="1:55" s="690" customFormat="1">
      <c r="A80" s="682" t="str">
        <f>'ENTRY SHEET'!F80</f>
        <v>LOKO CONE</v>
      </c>
      <c r="B80" s="683">
        <f>'02'!C80</f>
        <v>16734</v>
      </c>
      <c r="C80" s="684">
        <v>16738.900000000001</v>
      </c>
      <c r="D80" s="684">
        <f t="shared" si="19"/>
        <v>4.9000000000014552</v>
      </c>
      <c r="E80" s="303">
        <f t="shared" si="19"/>
        <v>-16734</v>
      </c>
      <c r="F80" s="684"/>
      <c r="G80" s="684"/>
      <c r="H80" s="684"/>
      <c r="I80" s="684"/>
      <c r="J80" s="684"/>
      <c r="K80" s="684"/>
      <c r="L80" s="254">
        <f t="shared" ref="L80:L81" si="42">D80-G80-H80-I80-J80-K80-M80-N80-O80-P80</f>
        <v>4.9000000000014552</v>
      </c>
      <c r="M80" s="684"/>
      <c r="N80" s="684"/>
      <c r="O80" s="684"/>
      <c r="P80" s="684"/>
      <c r="Q80" s="254">
        <f t="shared" si="41"/>
        <v>4.9000000000014552</v>
      </c>
      <c r="R80" s="684">
        <v>450</v>
      </c>
      <c r="S80" s="684">
        <v>200</v>
      </c>
      <c r="T80" s="684">
        <v>250</v>
      </c>
      <c r="U80" s="684"/>
      <c r="V80" s="684"/>
      <c r="W80" s="684"/>
      <c r="X80" s="684"/>
      <c r="Y80" s="684"/>
      <c r="Z80" s="684">
        <f t="shared" ref="Z80:Z84" si="43">+V80+W80+X80</f>
        <v>0</v>
      </c>
      <c r="AA80" s="684"/>
      <c r="AB80" s="684"/>
      <c r="AC80" s="684"/>
      <c r="AD80" s="684"/>
      <c r="AE80" s="684"/>
      <c r="AF80" s="684"/>
      <c r="AG80" s="684">
        <f t="shared" si="35"/>
        <v>0</v>
      </c>
      <c r="AH80" s="684"/>
      <c r="AI80" s="684"/>
      <c r="AJ80" s="684"/>
      <c r="AK80" s="684"/>
      <c r="AL80" s="684">
        <f t="shared" ref="AL80:AL84" si="44">AH80+AI80</f>
        <v>0</v>
      </c>
      <c r="AM80" s="684">
        <f t="shared" si="39"/>
        <v>0</v>
      </c>
      <c r="AN80" s="683">
        <f>'02'!AR80</f>
        <v>490</v>
      </c>
      <c r="AO80" s="683">
        <v>200</v>
      </c>
      <c r="AP80" s="683">
        <f t="shared" si="20"/>
        <v>690</v>
      </c>
      <c r="AQ80" s="683">
        <f t="shared" si="21"/>
        <v>147</v>
      </c>
      <c r="AR80" s="684">
        <v>543</v>
      </c>
      <c r="AS80" s="339">
        <f t="shared" si="36"/>
        <v>29.99999999999109</v>
      </c>
      <c r="AT80" s="685">
        <f>'01'!AT80</f>
        <v>0</v>
      </c>
      <c r="AU80" s="686">
        <f t="shared" si="30"/>
        <v>-543</v>
      </c>
      <c r="AV80" s="303"/>
      <c r="AW80" s="684">
        <v>0</v>
      </c>
      <c r="AX80" s="684">
        <v>0</v>
      </c>
      <c r="AY80" s="684">
        <v>0</v>
      </c>
      <c r="AZ80" s="332">
        <f t="shared" si="31"/>
        <v>147</v>
      </c>
      <c r="BA80" s="684"/>
      <c r="BB80" s="684"/>
      <c r="BC80" s="332">
        <f t="shared" si="32"/>
        <v>0</v>
      </c>
    </row>
    <row r="81" spans="1:55" s="690" customFormat="1">
      <c r="A81" s="682" t="str">
        <f>'ENTRY SHEET'!F81</f>
        <v>KOMASTU-200</v>
      </c>
      <c r="B81" s="683">
        <f>'02'!C81</f>
        <v>3358.9</v>
      </c>
      <c r="C81" s="303">
        <v>3363.2</v>
      </c>
      <c r="D81" s="684">
        <f t="shared" si="19"/>
        <v>4.2999999999997272</v>
      </c>
      <c r="E81" s="303">
        <f t="shared" si="19"/>
        <v>-3358.9</v>
      </c>
      <c r="F81" s="684"/>
      <c r="G81" s="684"/>
      <c r="H81" s="684"/>
      <c r="I81" s="684"/>
      <c r="J81" s="684"/>
      <c r="K81" s="684"/>
      <c r="L81" s="254">
        <f t="shared" si="42"/>
        <v>4.2999999999997272</v>
      </c>
      <c r="M81" s="684"/>
      <c r="N81" s="684"/>
      <c r="O81" s="684"/>
      <c r="P81" s="684"/>
      <c r="Q81" s="254">
        <f>G81+H81+I81+J81+P81+K81+L81+M81+N81+O81+F81</f>
        <v>4.2999999999997272</v>
      </c>
      <c r="R81" s="684">
        <v>0</v>
      </c>
      <c r="S81" s="684"/>
      <c r="T81" s="684"/>
      <c r="U81" s="684"/>
      <c r="V81" s="684"/>
      <c r="W81" s="684"/>
      <c r="X81" s="684"/>
      <c r="Y81" s="684"/>
      <c r="Z81" s="684">
        <f t="shared" si="43"/>
        <v>0</v>
      </c>
      <c r="AA81" s="684"/>
      <c r="AB81" s="684"/>
      <c r="AC81" s="684"/>
      <c r="AD81" s="684"/>
      <c r="AE81" s="684"/>
      <c r="AF81" s="684"/>
      <c r="AG81" s="684">
        <f t="shared" si="35"/>
        <v>0</v>
      </c>
      <c r="AH81" s="684"/>
      <c r="AI81" s="684"/>
      <c r="AJ81" s="684"/>
      <c r="AK81" s="684"/>
      <c r="AL81" s="684">
        <f t="shared" si="44"/>
        <v>0</v>
      </c>
      <c r="AM81" s="684">
        <f t="shared" si="39"/>
        <v>0</v>
      </c>
      <c r="AN81" s="683">
        <f>'02'!AR81</f>
        <v>265</v>
      </c>
      <c r="AO81" s="683"/>
      <c r="AP81" s="683">
        <f t="shared" si="20"/>
        <v>265</v>
      </c>
      <c r="AQ81" s="683">
        <f t="shared" si="21"/>
        <v>30</v>
      </c>
      <c r="AR81" s="684">
        <v>235</v>
      </c>
      <c r="AS81" s="339">
        <f t="shared" si="36"/>
        <v>6.9767441860469539</v>
      </c>
      <c r="AT81" s="685">
        <f>'01'!AT81</f>
        <v>0</v>
      </c>
      <c r="AU81" s="686">
        <f t="shared" si="30"/>
        <v>-235</v>
      </c>
      <c r="AV81" s="303"/>
      <c r="AW81" s="684">
        <v>0</v>
      </c>
      <c r="AX81" s="684">
        <v>0</v>
      </c>
      <c r="AY81" s="684">
        <v>0</v>
      </c>
      <c r="AZ81" s="332">
        <f t="shared" si="31"/>
        <v>29.999999999999996</v>
      </c>
      <c r="BA81" s="684"/>
      <c r="BB81" s="684"/>
      <c r="BC81" s="332">
        <f t="shared" si="32"/>
        <v>0</v>
      </c>
    </row>
    <row r="82" spans="1:55" s="355" customFormat="1">
      <c r="A82" s="398">
        <f>'ENTRY SHEET'!F82</f>
        <v>0</v>
      </c>
      <c r="B82" s="390">
        <f>'02'!C82</f>
        <v>0</v>
      </c>
      <c r="C82" s="234"/>
      <c r="D82" s="136">
        <f t="shared" si="19"/>
        <v>0</v>
      </c>
      <c r="E82" s="234">
        <f t="shared" si="19"/>
        <v>0</v>
      </c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/>
      <c r="R82" s="136">
        <v>0</v>
      </c>
      <c r="S82" s="136"/>
      <c r="T82" s="136"/>
      <c r="U82" s="136"/>
      <c r="V82" s="136"/>
      <c r="W82" s="136"/>
      <c r="X82" s="136"/>
      <c r="Y82" s="136"/>
      <c r="Z82" s="136">
        <f t="shared" si="43"/>
        <v>0</v>
      </c>
      <c r="AA82" s="232"/>
      <c r="AB82" s="136"/>
      <c r="AC82" s="136"/>
      <c r="AD82" s="136"/>
      <c r="AE82" s="136"/>
      <c r="AF82" s="136"/>
      <c r="AG82" s="136">
        <f t="shared" si="35"/>
        <v>0</v>
      </c>
      <c r="AH82" s="232"/>
      <c r="AI82" s="232"/>
      <c r="AJ82" s="232"/>
      <c r="AK82" s="232"/>
      <c r="AL82" s="136">
        <f t="shared" si="44"/>
        <v>0</v>
      </c>
      <c r="AM82" s="136">
        <f t="shared" si="39"/>
        <v>0</v>
      </c>
      <c r="AN82" s="390">
        <f>'02'!AR82</f>
        <v>0</v>
      </c>
      <c r="AO82" s="390"/>
      <c r="AP82" s="390">
        <f t="shared" si="20"/>
        <v>0</v>
      </c>
      <c r="AQ82" s="390">
        <f t="shared" si="21"/>
        <v>0</v>
      </c>
      <c r="AR82" s="136"/>
      <c r="AS82" s="348" t="e">
        <f t="shared" ref="AS82:AS104" si="45">AQ82/D82</f>
        <v>#DIV/0!</v>
      </c>
      <c r="AT82" s="381">
        <f>'01'!AT82</f>
        <v>0</v>
      </c>
      <c r="AU82" s="382">
        <f t="shared" si="30"/>
        <v>0</v>
      </c>
      <c r="AV82" s="348"/>
      <c r="AW82" s="332">
        <v>0</v>
      </c>
      <c r="AX82" s="332">
        <v>0</v>
      </c>
      <c r="AY82" s="332">
        <v>0</v>
      </c>
      <c r="AZ82" s="332" t="e">
        <f t="shared" si="31"/>
        <v>#DIV/0!</v>
      </c>
      <c r="BA82" s="332"/>
      <c r="BB82" s="332"/>
      <c r="BC82" s="332" t="e">
        <f t="shared" si="32"/>
        <v>#DIV/0!</v>
      </c>
    </row>
    <row r="83" spans="1:55" s="355" customFormat="1">
      <c r="A83" s="398">
        <f>'ENTRY SHEET'!F83</f>
        <v>0</v>
      </c>
      <c r="B83" s="390">
        <f>'02'!C83</f>
        <v>0</v>
      </c>
      <c r="C83" s="234"/>
      <c r="D83" s="136">
        <f t="shared" si="19"/>
        <v>0</v>
      </c>
      <c r="E83" s="234">
        <f t="shared" si="19"/>
        <v>0</v>
      </c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6">
        <v>0</v>
      </c>
      <c r="S83" s="136"/>
      <c r="T83" s="136"/>
      <c r="U83" s="136"/>
      <c r="V83" s="136"/>
      <c r="W83" s="136"/>
      <c r="X83" s="136"/>
      <c r="Y83" s="136"/>
      <c r="Z83" s="136">
        <f t="shared" si="43"/>
        <v>0</v>
      </c>
      <c r="AA83" s="136"/>
      <c r="AB83" s="136"/>
      <c r="AC83" s="136"/>
      <c r="AD83" s="136"/>
      <c r="AE83" s="136"/>
      <c r="AF83" s="136"/>
      <c r="AG83" s="136">
        <f t="shared" si="35"/>
        <v>0</v>
      </c>
      <c r="AH83" s="136"/>
      <c r="AI83" s="136"/>
      <c r="AJ83" s="136"/>
      <c r="AK83" s="136"/>
      <c r="AL83" s="136">
        <f t="shared" si="44"/>
        <v>0</v>
      </c>
      <c r="AM83" s="136">
        <f t="shared" si="39"/>
        <v>0</v>
      </c>
      <c r="AN83" s="390">
        <f>'02'!AR83</f>
        <v>0</v>
      </c>
      <c r="AO83" s="390"/>
      <c r="AP83" s="390">
        <f t="shared" si="20"/>
        <v>0</v>
      </c>
      <c r="AQ83" s="390">
        <f t="shared" si="21"/>
        <v>0</v>
      </c>
      <c r="AR83" s="136"/>
      <c r="AS83" s="348" t="e">
        <f t="shared" si="45"/>
        <v>#DIV/0!</v>
      </c>
      <c r="AT83" s="381">
        <f>'01'!AT83</f>
        <v>0</v>
      </c>
      <c r="AU83" s="382">
        <f t="shared" si="30"/>
        <v>0</v>
      </c>
      <c r="AV83" s="348"/>
      <c r="AW83" s="332"/>
      <c r="AX83" s="332"/>
      <c r="AY83" s="332"/>
      <c r="AZ83" s="332" t="e">
        <f t="shared" si="31"/>
        <v>#DIV/0!</v>
      </c>
      <c r="BA83" s="332"/>
      <c r="BB83" s="332"/>
      <c r="BC83" s="332" t="e">
        <f t="shared" si="32"/>
        <v>#DIV/0!</v>
      </c>
    </row>
    <row r="84" spans="1:55" s="355" customFormat="1">
      <c r="A84" s="398">
        <f>'ENTRY SHEET'!F84</f>
        <v>0</v>
      </c>
      <c r="B84" s="390">
        <f>'02'!C84</f>
        <v>0</v>
      </c>
      <c r="C84" s="234"/>
      <c r="D84" s="136">
        <f t="shared" si="19"/>
        <v>0</v>
      </c>
      <c r="E84" s="234">
        <f t="shared" si="19"/>
        <v>0</v>
      </c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/>
      <c r="R84" s="136">
        <v>0</v>
      </c>
      <c r="S84" s="136"/>
      <c r="T84" s="136"/>
      <c r="U84" s="136"/>
      <c r="V84" s="136"/>
      <c r="W84" s="136"/>
      <c r="X84" s="136"/>
      <c r="Y84" s="136"/>
      <c r="Z84" s="136">
        <f t="shared" si="43"/>
        <v>0</v>
      </c>
      <c r="AA84" s="136"/>
      <c r="AB84" s="136"/>
      <c r="AC84" s="136"/>
      <c r="AD84" s="136"/>
      <c r="AE84" s="136"/>
      <c r="AF84" s="136"/>
      <c r="AG84" s="136">
        <f t="shared" si="35"/>
        <v>0</v>
      </c>
      <c r="AH84" s="136"/>
      <c r="AI84" s="136"/>
      <c r="AJ84" s="136"/>
      <c r="AK84" s="136"/>
      <c r="AL84" s="136">
        <f t="shared" si="44"/>
        <v>0</v>
      </c>
      <c r="AM84" s="136">
        <f t="shared" si="39"/>
        <v>0</v>
      </c>
      <c r="AN84" s="390">
        <f>'02'!AR84</f>
        <v>0</v>
      </c>
      <c r="AO84" s="390"/>
      <c r="AP84" s="390">
        <f t="shared" si="20"/>
        <v>0</v>
      </c>
      <c r="AQ84" s="390">
        <f t="shared" si="21"/>
        <v>0</v>
      </c>
      <c r="AR84" s="136"/>
      <c r="AS84" s="348" t="e">
        <f t="shared" si="45"/>
        <v>#DIV/0!</v>
      </c>
      <c r="AT84" s="381">
        <f>'01'!AT84</f>
        <v>0</v>
      </c>
      <c r="AU84" s="382">
        <f t="shared" si="30"/>
        <v>0</v>
      </c>
      <c r="AV84" s="348"/>
      <c r="AW84" s="332"/>
      <c r="AX84" s="332"/>
      <c r="AY84" s="332"/>
      <c r="AZ84" s="332" t="e">
        <f t="shared" si="31"/>
        <v>#DIV/0!</v>
      </c>
      <c r="BA84" s="332"/>
      <c r="BB84" s="332"/>
      <c r="BC84" s="332" t="e">
        <f t="shared" si="32"/>
        <v>#DIV/0!</v>
      </c>
    </row>
    <row r="85" spans="1:55" s="355" customFormat="1">
      <c r="A85" s="398" t="str">
        <f>'ENTRY SHEET'!F85</f>
        <v>OD09P-2986 (CAMPAR)</v>
      </c>
      <c r="B85" s="390">
        <f>'02'!C85</f>
        <v>0</v>
      </c>
      <c r="C85" s="399"/>
      <c r="D85" s="136">
        <f t="shared" si="19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390">
        <f>'02'!AR85</f>
        <v>0</v>
      </c>
      <c r="AO85" s="390"/>
      <c r="AP85" s="390">
        <f t="shared" si="20"/>
        <v>0</v>
      </c>
      <c r="AQ85" s="390">
        <f t="shared" si="21"/>
        <v>0</v>
      </c>
      <c r="AR85" s="136"/>
      <c r="AS85" s="348" t="e">
        <f t="shared" si="45"/>
        <v>#DIV/0!</v>
      </c>
      <c r="AT85" s="381">
        <f>'01'!AT85</f>
        <v>60</v>
      </c>
      <c r="AU85" s="382">
        <f t="shared" si="30"/>
        <v>60</v>
      </c>
      <c r="AV85" s="348"/>
      <c r="AW85" s="332"/>
      <c r="AX85" s="332"/>
      <c r="AY85" s="332"/>
      <c r="AZ85" s="332" t="e">
        <f t="shared" si="31"/>
        <v>#DIV/0!</v>
      </c>
      <c r="BA85" s="332"/>
      <c r="BB85" s="332"/>
      <c r="BC85" s="332" t="e">
        <f t="shared" si="32"/>
        <v>#DIV/0!</v>
      </c>
    </row>
    <row r="86" spans="1:55" s="355" customFormat="1">
      <c r="A86" s="398" t="str">
        <f>'ENTRY SHEET'!F86</f>
        <v>JH06P-6214 SCORPIO</v>
      </c>
      <c r="B86" s="390">
        <f>'02'!C86</f>
        <v>183370</v>
      </c>
      <c r="C86" s="399">
        <v>183480</v>
      </c>
      <c r="D86" s="136">
        <f t="shared" si="19"/>
        <v>110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6">F86+G86+H86+I86+J86+K86+L86-E86</f>
        <v>0</v>
      </c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390">
        <f>'02'!AR86</f>
        <v>23</v>
      </c>
      <c r="AO86" s="390"/>
      <c r="AP86" s="390">
        <f t="shared" si="20"/>
        <v>23</v>
      </c>
      <c r="AQ86" s="390">
        <f t="shared" si="21"/>
        <v>10</v>
      </c>
      <c r="AR86" s="136">
        <v>13</v>
      </c>
      <c r="AS86" s="348">
        <f t="shared" si="45"/>
        <v>9.0909090909090912E-2</v>
      </c>
      <c r="AT86" s="381">
        <f>'01'!AT86</f>
        <v>80</v>
      </c>
      <c r="AU86" s="382">
        <f t="shared" si="30"/>
        <v>67</v>
      </c>
      <c r="AV86" s="348"/>
      <c r="AW86" s="332">
        <v>0</v>
      </c>
      <c r="AX86" s="332">
        <v>0</v>
      </c>
      <c r="AY86" s="332">
        <v>0</v>
      </c>
      <c r="AZ86" s="332">
        <f t="shared" si="31"/>
        <v>0</v>
      </c>
      <c r="BA86" s="332"/>
      <c r="BB86" s="332"/>
      <c r="BC86" s="332">
        <f t="shared" si="32"/>
        <v>0</v>
      </c>
    </row>
    <row r="87" spans="1:55" s="355" customFormat="1">
      <c r="A87" s="398" t="str">
        <f>'ENTRY SHEET'!F87</f>
        <v>OD09K-7213 BSM BUS</v>
      </c>
      <c r="B87" s="390">
        <f>'02'!C87</f>
        <v>0</v>
      </c>
      <c r="C87" s="136"/>
      <c r="D87" s="136">
        <f t="shared" ref="D87:D104" si="47">C87-B87</f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6"/>
        <v>0</v>
      </c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390">
        <f>'02'!AR87</f>
        <v>80</v>
      </c>
      <c r="AO87" s="390"/>
      <c r="AP87" s="390">
        <f t="shared" si="20"/>
        <v>80</v>
      </c>
      <c r="AQ87" s="390">
        <f t="shared" si="21"/>
        <v>10</v>
      </c>
      <c r="AR87" s="136">
        <v>70</v>
      </c>
      <c r="AS87" s="348" t="e">
        <f t="shared" si="45"/>
        <v>#DIV/0!</v>
      </c>
      <c r="AT87" s="381">
        <f>'01'!AT87</f>
        <v>60</v>
      </c>
      <c r="AU87" s="382">
        <f t="shared" si="30"/>
        <v>-10</v>
      </c>
      <c r="AV87" s="348"/>
      <c r="AW87" s="332">
        <v>0</v>
      </c>
      <c r="AX87" s="332">
        <v>0</v>
      </c>
      <c r="AY87" s="332">
        <v>0</v>
      </c>
      <c r="AZ87" s="332" t="e">
        <f t="shared" si="31"/>
        <v>#DIV/0!</v>
      </c>
      <c r="BA87" s="332"/>
      <c r="BB87" s="332"/>
      <c r="BC87" s="332" t="e">
        <f t="shared" si="32"/>
        <v>#DIV/0!</v>
      </c>
    </row>
    <row r="88" spans="1:55" s="355" customFormat="1">
      <c r="A88" s="398" t="str">
        <f>'ENTRY SHEET'!F88</f>
        <v>OD09G-6065 CAMPER</v>
      </c>
      <c r="B88" s="390">
        <f>'02'!C88</f>
        <v>166115</v>
      </c>
      <c r="C88" s="136">
        <v>166115</v>
      </c>
      <c r="D88" s="136">
        <f t="shared" si="47"/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6"/>
        <v>0</v>
      </c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390">
        <f>'02'!AR88</f>
        <v>41</v>
      </c>
      <c r="AO88" s="390"/>
      <c r="AP88" s="390">
        <f t="shared" si="20"/>
        <v>41</v>
      </c>
      <c r="AQ88" s="390">
        <f t="shared" si="21"/>
        <v>11</v>
      </c>
      <c r="AR88" s="136">
        <v>30</v>
      </c>
      <c r="AS88" s="348" t="e">
        <f t="shared" si="45"/>
        <v>#DIV/0!</v>
      </c>
      <c r="AT88" s="381">
        <f>'01'!AT88</f>
        <v>120</v>
      </c>
      <c r="AU88" s="382">
        <f t="shared" si="30"/>
        <v>90</v>
      </c>
      <c r="AV88" s="348"/>
      <c r="AW88" s="332">
        <v>0</v>
      </c>
      <c r="AX88" s="332">
        <v>0</v>
      </c>
      <c r="AY88" s="332">
        <v>0</v>
      </c>
      <c r="AZ88" s="332" t="e">
        <f t="shared" si="31"/>
        <v>#DIV/0!</v>
      </c>
      <c r="BA88" s="332"/>
      <c r="BB88" s="332"/>
      <c r="BC88" s="332" t="e">
        <f t="shared" si="32"/>
        <v>#DIV/0!</v>
      </c>
    </row>
    <row r="89" spans="1:55" s="355" customFormat="1">
      <c r="A89" s="398" t="str">
        <f>'ENTRY SHEET'!F89</f>
        <v>OD09V-5619 TATA YODHA</v>
      </c>
      <c r="B89" s="390">
        <f>'02'!C89</f>
        <v>45639</v>
      </c>
      <c r="C89" s="136">
        <v>45691</v>
      </c>
      <c r="D89" s="136">
        <f t="shared" si="47"/>
        <v>52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6"/>
        <v>0</v>
      </c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390">
        <f>'02'!AR89</f>
        <v>32</v>
      </c>
      <c r="AO89" s="390"/>
      <c r="AP89" s="390">
        <f t="shared" si="20"/>
        <v>32</v>
      </c>
      <c r="AQ89" s="390">
        <f t="shared" si="21"/>
        <v>7</v>
      </c>
      <c r="AR89" s="136">
        <v>25</v>
      </c>
      <c r="AS89" s="348">
        <f t="shared" si="45"/>
        <v>0.13461538461538461</v>
      </c>
      <c r="AT89" s="381">
        <f>'01'!AT89</f>
        <v>60</v>
      </c>
      <c r="AU89" s="382">
        <f t="shared" si="30"/>
        <v>35</v>
      </c>
      <c r="AV89" s="348"/>
      <c r="AW89" s="332">
        <v>0</v>
      </c>
      <c r="AX89" s="332">
        <v>0</v>
      </c>
      <c r="AY89" s="332">
        <v>0</v>
      </c>
      <c r="AZ89" s="332">
        <f t="shared" si="31"/>
        <v>0</v>
      </c>
      <c r="BA89" s="332"/>
      <c r="BB89" s="332"/>
      <c r="BC89" s="332">
        <f t="shared" si="32"/>
        <v>0</v>
      </c>
    </row>
    <row r="90" spans="1:55" s="355" customFormat="1">
      <c r="A90" s="398" t="str">
        <f>'ENTRY SHEET'!F90</f>
        <v>WATER PUMP</v>
      </c>
      <c r="B90" s="390">
        <f>'02'!C90</f>
        <v>0</v>
      </c>
      <c r="C90" s="136"/>
      <c r="D90" s="136">
        <f t="shared" si="47"/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6"/>
        <v>0</v>
      </c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390">
        <f>'02'!AR90</f>
        <v>0</v>
      </c>
      <c r="AO90" s="390">
        <v>5</v>
      </c>
      <c r="AP90" s="390">
        <f t="shared" si="20"/>
        <v>5</v>
      </c>
      <c r="AQ90" s="390">
        <f t="shared" si="21"/>
        <v>5</v>
      </c>
      <c r="AR90" s="136">
        <v>0</v>
      </c>
      <c r="AS90" s="348" t="e">
        <f t="shared" si="45"/>
        <v>#DIV/0!</v>
      </c>
      <c r="AT90" s="381">
        <f>'01'!AT90</f>
        <v>0</v>
      </c>
      <c r="AU90" s="382">
        <f t="shared" si="30"/>
        <v>0</v>
      </c>
      <c r="AV90" s="348"/>
      <c r="AW90" s="332">
        <v>0</v>
      </c>
      <c r="AX90" s="332">
        <v>0</v>
      </c>
      <c r="AY90" s="332">
        <v>0</v>
      </c>
      <c r="AZ90" s="332" t="e">
        <f t="shared" si="31"/>
        <v>#DIV/0!</v>
      </c>
      <c r="BA90" s="332"/>
      <c r="BB90" s="332"/>
      <c r="BC90" s="332" t="e">
        <f t="shared" si="32"/>
        <v>#DIV/0!</v>
      </c>
    </row>
    <row r="91" spans="1:55" s="355" customFormat="1">
      <c r="A91" s="398" t="str">
        <f>'ENTRY SHEET'!F91</f>
        <v>JH06H-6198 D.TANKER</v>
      </c>
      <c r="B91" s="390">
        <f>'02'!C91</f>
        <v>15477</v>
      </c>
      <c r="C91" s="136">
        <v>15482</v>
      </c>
      <c r="D91" s="136">
        <f t="shared" si="47"/>
        <v>5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6"/>
        <v>0</v>
      </c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390">
        <f>'02'!AR91</f>
        <v>50</v>
      </c>
      <c r="AO91" s="390"/>
      <c r="AP91" s="390">
        <f t="shared" si="20"/>
        <v>50</v>
      </c>
      <c r="AQ91" s="390">
        <f t="shared" si="21"/>
        <v>20</v>
      </c>
      <c r="AR91" s="136">
        <v>30</v>
      </c>
      <c r="AS91" s="348">
        <f t="shared" si="45"/>
        <v>4</v>
      </c>
      <c r="AT91" s="381">
        <f>'01'!AT91</f>
        <v>0</v>
      </c>
      <c r="AU91" s="382">
        <f t="shared" si="30"/>
        <v>-30</v>
      </c>
      <c r="AV91" s="348"/>
      <c r="AW91" s="332">
        <v>0</v>
      </c>
      <c r="AX91" s="332">
        <v>0</v>
      </c>
      <c r="AY91" s="332">
        <v>0</v>
      </c>
      <c r="AZ91" s="332">
        <f t="shared" si="31"/>
        <v>0</v>
      </c>
      <c r="BA91" s="332"/>
      <c r="BB91" s="332"/>
      <c r="BC91" s="332">
        <f t="shared" si="32"/>
        <v>0</v>
      </c>
    </row>
    <row r="92" spans="1:55" s="355" customFormat="1">
      <c r="A92" s="398" t="str">
        <f>'ENTRY SHEET'!F92</f>
        <v>OMC DG (NIGHT USE)</v>
      </c>
      <c r="B92" s="390">
        <f>'02'!C92</f>
        <v>0</v>
      </c>
      <c r="C92" s="136"/>
      <c r="D92" s="136">
        <f t="shared" si="47"/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6"/>
        <v>0</v>
      </c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390">
        <f>'02'!AR92</f>
        <v>0</v>
      </c>
      <c r="AO92" s="390"/>
      <c r="AP92" s="390">
        <f t="shared" si="20"/>
        <v>0</v>
      </c>
      <c r="AQ92" s="390">
        <f t="shared" si="21"/>
        <v>0</v>
      </c>
      <c r="AR92" s="136"/>
      <c r="AS92" s="348" t="e">
        <f t="shared" si="45"/>
        <v>#DIV/0!</v>
      </c>
      <c r="AT92" s="381">
        <f>'01'!AT92</f>
        <v>0</v>
      </c>
      <c r="AU92" s="382">
        <f t="shared" si="30"/>
        <v>0</v>
      </c>
      <c r="AV92" s="348"/>
      <c r="AW92" s="332">
        <v>0</v>
      </c>
      <c r="AX92" s="332">
        <v>0</v>
      </c>
      <c r="AY92" s="332">
        <v>0</v>
      </c>
      <c r="AZ92" s="332" t="e">
        <f t="shared" si="31"/>
        <v>#DIV/0!</v>
      </c>
      <c r="BA92" s="332"/>
      <c r="BB92" s="332"/>
      <c r="BC92" s="332" t="e">
        <f t="shared" si="32"/>
        <v>#DIV/0!</v>
      </c>
    </row>
    <row r="93" spans="1:55" s="355" customFormat="1">
      <c r="A93" s="398" t="str">
        <f>'ENTRY SHEET'!F93</f>
        <v>HYDRA CRANE-1686</v>
      </c>
      <c r="B93" s="390">
        <f>'02'!C93</f>
        <v>0</v>
      </c>
      <c r="C93" s="136"/>
      <c r="D93" s="136">
        <f t="shared" si="47"/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6"/>
        <v>0</v>
      </c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390">
        <f>'02'!AR93</f>
        <v>0</v>
      </c>
      <c r="AO93" s="390"/>
      <c r="AP93" s="390">
        <f t="shared" si="20"/>
        <v>0</v>
      </c>
      <c r="AQ93" s="390">
        <f t="shared" si="21"/>
        <v>0</v>
      </c>
      <c r="AR93" s="136"/>
      <c r="AS93" s="348" t="e">
        <f t="shared" si="45"/>
        <v>#DIV/0!</v>
      </c>
      <c r="AT93" s="381">
        <f>'01'!AT93</f>
        <v>0</v>
      </c>
      <c r="AU93" s="382">
        <f t="shared" si="30"/>
        <v>0</v>
      </c>
      <c r="AV93" s="348"/>
      <c r="AW93" s="332" t="e">
        <f t="shared" si="25"/>
        <v>#DIV/0!</v>
      </c>
      <c r="AX93" s="332" t="e">
        <f t="shared" si="26"/>
        <v>#DIV/0!</v>
      </c>
      <c r="AY93" s="332" t="e">
        <f t="shared" si="33"/>
        <v>#DIV/0!</v>
      </c>
      <c r="AZ93" s="332" t="e">
        <f t="shared" si="31"/>
        <v>#DIV/0!</v>
      </c>
      <c r="BA93" s="332"/>
      <c r="BB93" s="332"/>
      <c r="BC93" s="332" t="e">
        <f t="shared" si="32"/>
        <v>#DIV/0!</v>
      </c>
    </row>
    <row r="94" spans="1:55" s="355" customFormat="1">
      <c r="A94" s="398">
        <f>'ENTRY SHEET'!F94</f>
        <v>0</v>
      </c>
      <c r="B94" s="390">
        <f>'02'!C94</f>
        <v>0</v>
      </c>
      <c r="C94" s="136"/>
      <c r="D94" s="136">
        <f t="shared" si="47"/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6"/>
        <v>0</v>
      </c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390">
        <f>'02'!AR94</f>
        <v>0</v>
      </c>
      <c r="AO94" s="390"/>
      <c r="AP94" s="390">
        <f t="shared" si="20"/>
        <v>0</v>
      </c>
      <c r="AQ94" s="390">
        <f t="shared" si="21"/>
        <v>0</v>
      </c>
      <c r="AR94" s="136"/>
      <c r="AS94" s="348" t="e">
        <f t="shared" si="45"/>
        <v>#DIV/0!</v>
      </c>
      <c r="AT94" s="381">
        <f>'01'!AT94</f>
        <v>0</v>
      </c>
      <c r="AU94" s="382">
        <f t="shared" si="30"/>
        <v>0</v>
      </c>
      <c r="AV94" s="348"/>
      <c r="AW94" s="332">
        <v>0</v>
      </c>
      <c r="AX94" s="332">
        <v>0</v>
      </c>
      <c r="AY94" s="332">
        <v>0</v>
      </c>
      <c r="AZ94" s="332" t="e">
        <f t="shared" si="31"/>
        <v>#DIV/0!</v>
      </c>
      <c r="BA94" s="332">
        <v>0</v>
      </c>
      <c r="BB94" s="332"/>
      <c r="BC94" s="332" t="e">
        <f t="shared" si="32"/>
        <v>#DIV/0!</v>
      </c>
    </row>
    <row r="95" spans="1:55" s="355" customFormat="1" hidden="1">
      <c r="A95" s="398">
        <f>'ENTRY SHEET'!F95</f>
        <v>0</v>
      </c>
      <c r="B95" s="390">
        <f>'02'!C95</f>
        <v>0</v>
      </c>
      <c r="C95" s="136">
        <v>0</v>
      </c>
      <c r="D95" s="136">
        <f t="shared" si="47"/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390">
        <f>'02'!AR95</f>
        <v>0</v>
      </c>
      <c r="AO95" s="390"/>
      <c r="AP95" s="390">
        <f t="shared" si="20"/>
        <v>0</v>
      </c>
      <c r="AQ95" s="390">
        <f t="shared" si="21"/>
        <v>0</v>
      </c>
      <c r="AR95" s="136"/>
      <c r="AS95" s="348" t="e">
        <f t="shared" si="45"/>
        <v>#DIV/0!</v>
      </c>
      <c r="AT95" s="381">
        <f>'01'!AT95</f>
        <v>0</v>
      </c>
      <c r="AU95" s="382">
        <f t="shared" si="30"/>
        <v>0</v>
      </c>
      <c r="AV95" s="348"/>
      <c r="AW95" s="332">
        <v>0</v>
      </c>
      <c r="AX95" s="332">
        <v>0</v>
      </c>
      <c r="AY95" s="332">
        <v>0</v>
      </c>
      <c r="AZ95" s="332">
        <v>0</v>
      </c>
      <c r="BA95" s="332">
        <v>0</v>
      </c>
      <c r="BB95" s="332">
        <f t="shared" ref="BB95:BB99" si="48">AQ95-AW95-AX95-AY95</f>
        <v>0</v>
      </c>
      <c r="BC95" s="332"/>
    </row>
    <row r="96" spans="1:55" s="355" customFormat="1" hidden="1">
      <c r="A96" s="398">
        <f>'ENTRY SHEET'!F96</f>
        <v>0</v>
      </c>
      <c r="B96" s="390">
        <f>'02'!C96</f>
        <v>0</v>
      </c>
      <c r="C96" s="136">
        <v>0</v>
      </c>
      <c r="D96" s="136">
        <f t="shared" si="47"/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390">
        <f>'02'!AR96</f>
        <v>0</v>
      </c>
      <c r="AO96" s="390"/>
      <c r="AP96" s="390">
        <f t="shared" si="20"/>
        <v>0</v>
      </c>
      <c r="AQ96" s="390">
        <f t="shared" si="21"/>
        <v>0</v>
      </c>
      <c r="AR96" s="136"/>
      <c r="AS96" s="348" t="e">
        <f t="shared" si="45"/>
        <v>#DIV/0!</v>
      </c>
      <c r="AT96" s="381">
        <f>'01'!AT96</f>
        <v>0</v>
      </c>
      <c r="AU96" s="382">
        <f t="shared" si="30"/>
        <v>0</v>
      </c>
      <c r="AV96" s="348"/>
      <c r="AW96" s="332">
        <v>0</v>
      </c>
      <c r="AX96" s="332">
        <v>0</v>
      </c>
      <c r="AY96" s="332">
        <v>0</v>
      </c>
      <c r="AZ96" s="332">
        <v>0</v>
      </c>
      <c r="BA96" s="332">
        <v>0</v>
      </c>
      <c r="BB96" s="332">
        <f t="shared" si="48"/>
        <v>0</v>
      </c>
      <c r="BC96" s="332"/>
    </row>
    <row r="97" spans="1:55" s="355" customFormat="1" hidden="1">
      <c r="A97" s="398">
        <f>'ENTRY SHEET'!F97</f>
        <v>0</v>
      </c>
      <c r="B97" s="390">
        <f>'02'!C97</f>
        <v>0</v>
      </c>
      <c r="C97" s="136">
        <v>0</v>
      </c>
      <c r="D97" s="136">
        <f t="shared" si="47"/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390">
        <f>'02'!AR97</f>
        <v>0</v>
      </c>
      <c r="AO97" s="390"/>
      <c r="AP97" s="390">
        <f t="shared" si="20"/>
        <v>0</v>
      </c>
      <c r="AQ97" s="390">
        <f t="shared" si="21"/>
        <v>0</v>
      </c>
      <c r="AR97" s="136"/>
      <c r="AS97" s="348" t="e">
        <f t="shared" si="45"/>
        <v>#DIV/0!</v>
      </c>
      <c r="AT97" s="381">
        <f>'01'!AT97</f>
        <v>0</v>
      </c>
      <c r="AU97" s="382">
        <f t="shared" si="30"/>
        <v>0</v>
      </c>
      <c r="AV97" s="348"/>
      <c r="AW97" s="332">
        <v>0</v>
      </c>
      <c r="AX97" s="332">
        <v>0</v>
      </c>
      <c r="AY97" s="332">
        <v>0</v>
      </c>
      <c r="AZ97" s="332">
        <v>0</v>
      </c>
      <c r="BA97" s="332">
        <v>0</v>
      </c>
      <c r="BB97" s="332">
        <f t="shared" si="48"/>
        <v>0</v>
      </c>
      <c r="BC97" s="332"/>
    </row>
    <row r="98" spans="1:55" s="355" customFormat="1" hidden="1">
      <c r="A98" s="398">
        <f>'ENTRY SHEET'!F98</f>
        <v>0</v>
      </c>
      <c r="B98" s="390">
        <f>'02'!C98</f>
        <v>0</v>
      </c>
      <c r="C98" s="136">
        <v>0</v>
      </c>
      <c r="D98" s="136">
        <f t="shared" si="47"/>
        <v>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390">
        <f>'02'!AR98</f>
        <v>0</v>
      </c>
      <c r="AO98" s="390"/>
      <c r="AP98" s="390">
        <f t="shared" si="20"/>
        <v>0</v>
      </c>
      <c r="AQ98" s="390">
        <f t="shared" si="21"/>
        <v>0</v>
      </c>
      <c r="AR98" s="136"/>
      <c r="AS98" s="348" t="e">
        <f t="shared" si="45"/>
        <v>#DIV/0!</v>
      </c>
      <c r="AT98" s="381">
        <f>'01'!AT98</f>
        <v>0</v>
      </c>
      <c r="AU98" s="382">
        <f t="shared" si="30"/>
        <v>0</v>
      </c>
      <c r="AV98" s="348"/>
      <c r="AW98" s="332">
        <v>0</v>
      </c>
      <c r="AX98" s="332">
        <v>0</v>
      </c>
      <c r="AY98" s="332">
        <v>0</v>
      </c>
      <c r="AZ98" s="332">
        <v>0</v>
      </c>
      <c r="BA98" s="332">
        <v>0</v>
      </c>
      <c r="BB98" s="332">
        <f t="shared" si="48"/>
        <v>0</v>
      </c>
      <c r="BC98" s="332"/>
    </row>
    <row r="99" spans="1:55" s="355" customFormat="1" hidden="1">
      <c r="A99" s="398">
        <f>'ENTRY SHEET'!F99</f>
        <v>0</v>
      </c>
      <c r="B99" s="390">
        <f>'02'!C99</f>
        <v>0</v>
      </c>
      <c r="C99" s="136">
        <v>0</v>
      </c>
      <c r="D99" s="136">
        <f t="shared" si="47"/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390">
        <f>'02'!AR99</f>
        <v>0</v>
      </c>
      <c r="AO99" s="390"/>
      <c r="AP99" s="390">
        <f t="shared" si="20"/>
        <v>0</v>
      </c>
      <c r="AQ99" s="390">
        <f t="shared" si="21"/>
        <v>0</v>
      </c>
      <c r="AR99" s="136"/>
      <c r="AS99" s="348" t="e">
        <f t="shared" si="45"/>
        <v>#DIV/0!</v>
      </c>
      <c r="AT99" s="381">
        <f>'01'!AT99</f>
        <v>0</v>
      </c>
      <c r="AU99" s="382">
        <f t="shared" si="30"/>
        <v>0</v>
      </c>
      <c r="AV99" s="348"/>
      <c r="AW99" s="332">
        <v>0</v>
      </c>
      <c r="AX99" s="332">
        <v>0</v>
      </c>
      <c r="AY99" s="332">
        <v>0</v>
      </c>
      <c r="AZ99" s="332">
        <v>0</v>
      </c>
      <c r="BA99" s="332">
        <v>0</v>
      </c>
      <c r="BB99" s="332">
        <f t="shared" si="48"/>
        <v>0</v>
      </c>
      <c r="BC99" s="332"/>
    </row>
    <row r="100" spans="1:55" s="355" customFormat="1" hidden="1">
      <c r="A100" s="398">
        <f>'ENTRY SHEET'!F100</f>
        <v>0</v>
      </c>
      <c r="B100" s="390">
        <f>'02'!C100</f>
        <v>0</v>
      </c>
      <c r="C100" s="136">
        <v>0</v>
      </c>
      <c r="D100" s="136">
        <f t="shared" si="47"/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390">
        <f>'02'!AR100</f>
        <v>0</v>
      </c>
      <c r="AO100" s="390">
        <v>0</v>
      </c>
      <c r="AP100" s="390">
        <f t="shared" si="20"/>
        <v>0</v>
      </c>
      <c r="AQ100" s="390">
        <f t="shared" si="21"/>
        <v>0</v>
      </c>
      <c r="AR100" s="136"/>
      <c r="AS100" s="348" t="e">
        <f t="shared" si="45"/>
        <v>#DIV/0!</v>
      </c>
      <c r="AT100" s="381">
        <f>'01'!AT100</f>
        <v>0</v>
      </c>
      <c r="AU100" s="382">
        <f t="shared" si="30"/>
        <v>0</v>
      </c>
      <c r="AV100" s="348"/>
      <c r="AW100" s="332">
        <v>0</v>
      </c>
      <c r="AX100" s="332">
        <v>0</v>
      </c>
      <c r="AY100" s="332">
        <v>0</v>
      </c>
      <c r="AZ100" s="332">
        <v>0</v>
      </c>
      <c r="BA100" s="332">
        <v>0</v>
      </c>
      <c r="BB100" s="332">
        <f>AQ100-AW100-AX100-AY100</f>
        <v>0</v>
      </c>
      <c r="BC100" s="332"/>
    </row>
    <row r="101" spans="1:55" s="355" customFormat="1" hidden="1">
      <c r="A101" s="398">
        <f>'ENTRY SHEET'!F101</f>
        <v>0</v>
      </c>
      <c r="B101" s="390">
        <f>'02'!C101</f>
        <v>0</v>
      </c>
      <c r="C101" s="136">
        <v>0</v>
      </c>
      <c r="D101" s="136">
        <f t="shared" si="47"/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390">
        <f>'02'!AR101</f>
        <v>0</v>
      </c>
      <c r="AO101" s="390">
        <v>0</v>
      </c>
      <c r="AP101" s="390">
        <f t="shared" si="20"/>
        <v>0</v>
      </c>
      <c r="AQ101" s="390">
        <f t="shared" si="21"/>
        <v>0</v>
      </c>
      <c r="AR101" s="136"/>
      <c r="AS101" s="348" t="e">
        <f t="shared" si="45"/>
        <v>#DIV/0!</v>
      </c>
      <c r="AT101" s="381">
        <f>'01'!AT101</f>
        <v>0</v>
      </c>
      <c r="AU101" s="382">
        <f t="shared" si="30"/>
        <v>0</v>
      </c>
      <c r="AV101" s="348"/>
      <c r="AW101" s="332">
        <v>0</v>
      </c>
      <c r="AX101" s="332">
        <v>0</v>
      </c>
      <c r="AY101" s="332">
        <v>0</v>
      </c>
      <c r="AZ101" s="332">
        <v>0</v>
      </c>
      <c r="BA101" s="332">
        <v>0</v>
      </c>
      <c r="BB101" s="332">
        <f>AQ101-AW101-AX101-AY101</f>
        <v>0</v>
      </c>
      <c r="BC101" s="332"/>
    </row>
    <row r="102" spans="1:55" s="355" customFormat="1" hidden="1">
      <c r="A102" s="398">
        <f>'ENTRY SHEET'!F102</f>
        <v>0</v>
      </c>
      <c r="B102" s="390">
        <f>'02'!C102</f>
        <v>0</v>
      </c>
      <c r="C102" s="136">
        <v>0</v>
      </c>
      <c r="D102" s="136">
        <f t="shared" si="47"/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390">
        <f>'02'!AR102</f>
        <v>0</v>
      </c>
      <c r="AO102" s="390">
        <v>0</v>
      </c>
      <c r="AP102" s="390">
        <f t="shared" si="20"/>
        <v>0</v>
      </c>
      <c r="AQ102" s="390">
        <f t="shared" si="21"/>
        <v>0</v>
      </c>
      <c r="AR102" s="136"/>
      <c r="AS102" s="348" t="e">
        <f t="shared" si="45"/>
        <v>#DIV/0!</v>
      </c>
      <c r="AT102" s="381">
        <f>'01'!AT102</f>
        <v>0</v>
      </c>
      <c r="AU102" s="382">
        <f t="shared" si="30"/>
        <v>0</v>
      </c>
      <c r="AV102" s="348"/>
      <c r="AW102" s="332">
        <v>0</v>
      </c>
      <c r="AX102" s="332">
        <v>0</v>
      </c>
      <c r="AY102" s="332">
        <v>0</v>
      </c>
      <c r="AZ102" s="332">
        <v>0</v>
      </c>
      <c r="BA102" s="332">
        <v>0</v>
      </c>
      <c r="BB102" s="332">
        <f>AQ102-AW102-AX102-AY102</f>
        <v>0</v>
      </c>
      <c r="BC102" s="332"/>
    </row>
    <row r="103" spans="1:55" s="355" customFormat="1" hidden="1">
      <c r="A103" s="398">
        <f>'ENTRY SHEET'!F103</f>
        <v>0</v>
      </c>
      <c r="B103" s="390">
        <f>'02'!C103</f>
        <v>0</v>
      </c>
      <c r="C103" s="136">
        <v>0</v>
      </c>
      <c r="D103" s="136">
        <f t="shared" si="47"/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390">
        <f>'02'!AR103</f>
        <v>0</v>
      </c>
      <c r="AO103" s="390">
        <v>0</v>
      </c>
      <c r="AP103" s="390">
        <f t="shared" si="20"/>
        <v>0</v>
      </c>
      <c r="AQ103" s="390">
        <f t="shared" si="21"/>
        <v>0</v>
      </c>
      <c r="AR103" s="136"/>
      <c r="AS103" s="348" t="e">
        <f t="shared" si="45"/>
        <v>#DIV/0!</v>
      </c>
      <c r="AT103" s="381">
        <f>'01'!AT103</f>
        <v>0</v>
      </c>
      <c r="AU103" s="382">
        <f t="shared" si="30"/>
        <v>0</v>
      </c>
      <c r="AV103" s="348"/>
      <c r="AW103" s="332">
        <v>0</v>
      </c>
      <c r="AX103" s="332">
        <v>0</v>
      </c>
      <c r="AY103" s="332">
        <v>0</v>
      </c>
      <c r="AZ103" s="332">
        <v>0</v>
      </c>
      <c r="BA103" s="332">
        <v>0</v>
      </c>
      <c r="BB103" s="332">
        <f>AQ103-AW103-AX103-AY103</f>
        <v>0</v>
      </c>
      <c r="BC103" s="332"/>
    </row>
    <row r="104" spans="1:55" s="355" customFormat="1" hidden="1">
      <c r="A104" s="398">
        <f>'ENTRY SHEET'!F104</f>
        <v>0</v>
      </c>
      <c r="B104" s="390">
        <f>'02'!C104</f>
        <v>0</v>
      </c>
      <c r="C104" s="136">
        <v>0</v>
      </c>
      <c r="D104" s="136">
        <f t="shared" si="47"/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390">
        <f>'02'!AR104</f>
        <v>0</v>
      </c>
      <c r="AO104" s="390">
        <v>0</v>
      </c>
      <c r="AP104" s="390">
        <f t="shared" si="20"/>
        <v>0</v>
      </c>
      <c r="AQ104" s="390">
        <f t="shared" si="21"/>
        <v>0</v>
      </c>
      <c r="AR104" s="136"/>
      <c r="AS104" s="348" t="e">
        <f t="shared" si="45"/>
        <v>#DIV/0!</v>
      </c>
      <c r="AT104" s="381">
        <f>'01'!AT104</f>
        <v>0</v>
      </c>
      <c r="AU104" s="382">
        <f t="shared" si="30"/>
        <v>0</v>
      </c>
      <c r="AV104" s="332"/>
      <c r="AW104" s="332">
        <v>0</v>
      </c>
      <c r="AX104" s="332">
        <v>0</v>
      </c>
      <c r="AY104" s="332">
        <v>0</v>
      </c>
      <c r="AZ104" s="332">
        <v>0</v>
      </c>
      <c r="BA104" s="332">
        <v>0</v>
      </c>
      <c r="BB104" s="332">
        <f>AQ104-AW104-AX104-AY104</f>
        <v>0</v>
      </c>
      <c r="BC104" s="332"/>
    </row>
    <row r="105" spans="1:55" s="355" customFormat="1">
      <c r="A105" s="230" t="s">
        <v>27</v>
      </c>
      <c r="B105" s="234">
        <v>0</v>
      </c>
      <c r="C105" s="234">
        <v>0</v>
      </c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>
        <f>SUM(T5:T104)</f>
        <v>1913.7999999999956</v>
      </c>
      <c r="U105" s="234">
        <f>SUM(U17:U56)</f>
        <v>65</v>
      </c>
      <c r="V105" s="234">
        <f t="shared" ref="V105:AM105" si="49">SUM(V17:V56)</f>
        <v>99</v>
      </c>
      <c r="W105" s="234">
        <f t="shared" si="49"/>
        <v>0</v>
      </c>
      <c r="X105" s="234">
        <f t="shared" si="49"/>
        <v>32</v>
      </c>
      <c r="Y105" s="234">
        <f t="shared" si="49"/>
        <v>196</v>
      </c>
      <c r="Z105" s="234">
        <f t="shared" si="49"/>
        <v>0</v>
      </c>
      <c r="AA105" s="234">
        <f t="shared" si="49"/>
        <v>0</v>
      </c>
      <c r="AB105" s="234">
        <f t="shared" si="49"/>
        <v>6</v>
      </c>
      <c r="AC105" s="234">
        <f t="shared" si="49"/>
        <v>11</v>
      </c>
      <c r="AD105" s="234">
        <f t="shared" si="49"/>
        <v>49</v>
      </c>
      <c r="AE105" s="234">
        <f t="shared" si="49"/>
        <v>0</v>
      </c>
      <c r="AF105" s="234">
        <f t="shared" si="49"/>
        <v>0</v>
      </c>
      <c r="AG105" s="234">
        <f t="shared" si="49"/>
        <v>66</v>
      </c>
      <c r="AH105" s="234">
        <f t="shared" si="49"/>
        <v>22</v>
      </c>
      <c r="AI105" s="234">
        <f t="shared" si="49"/>
        <v>0</v>
      </c>
      <c r="AJ105" s="234">
        <f t="shared" si="49"/>
        <v>686.42000000000007</v>
      </c>
      <c r="AK105" s="234">
        <f t="shared" si="49"/>
        <v>0</v>
      </c>
      <c r="AL105" s="234">
        <f t="shared" si="49"/>
        <v>22</v>
      </c>
      <c r="AM105" s="234">
        <f t="shared" si="49"/>
        <v>686.42000000000007</v>
      </c>
      <c r="AN105" s="234">
        <f>SUM(AN5:AN104)</f>
        <v>7442</v>
      </c>
      <c r="AO105" s="234">
        <f>SUM(AO5:AO104)</f>
        <v>4125</v>
      </c>
      <c r="AP105" s="234">
        <f t="shared" ref="AP105" si="50">SUM(AP5:AP104)</f>
        <v>11567</v>
      </c>
      <c r="AQ105" s="234">
        <f>SUM(AQ5:AQ104)</f>
        <v>3619</v>
      </c>
      <c r="AR105" s="234">
        <f>SUM(AR5:AR104)</f>
        <v>7948</v>
      </c>
      <c r="AS105" s="348" t="e">
        <f>SUM(AS5:AS104)</f>
        <v>#DIV/0!</v>
      </c>
      <c r="AT105" s="348">
        <f>SUM(AT5:AT104)</f>
        <v>14070</v>
      </c>
      <c r="AU105" s="348">
        <f>SUM(AU5:AU104)</f>
        <v>6122</v>
      </c>
      <c r="AV105" s="332">
        <v>0</v>
      </c>
      <c r="AW105" s="332" t="e">
        <f>AS105*#REF!</f>
        <v>#DIV/0!</v>
      </c>
      <c r="AX105" s="332" t="e">
        <f>AS105*#REF!</f>
        <v>#DIV/0!</v>
      </c>
      <c r="AY105" s="332" t="e">
        <f t="shared" ref="AY105:BC105" si="51">SUM(AY5:AY104)</f>
        <v>#DIV/0!</v>
      </c>
      <c r="AZ105" s="332" t="e">
        <f t="shared" si="51"/>
        <v>#DIV/0!</v>
      </c>
      <c r="BA105" s="332">
        <f t="shared" si="51"/>
        <v>0</v>
      </c>
      <c r="BB105" s="332">
        <f t="shared" si="51"/>
        <v>0</v>
      </c>
      <c r="BC105" s="332" t="e">
        <f t="shared" si="51"/>
        <v>#DIV/0!</v>
      </c>
    </row>
    <row r="106" spans="1:55">
      <c r="C106" s="383"/>
      <c r="E106" s="355"/>
      <c r="F106" s="384"/>
      <c r="G106" s="384"/>
      <c r="H106" s="384"/>
      <c r="I106" s="384"/>
      <c r="J106" s="384"/>
      <c r="K106" s="384"/>
      <c r="L106" s="384"/>
      <c r="M106" s="384"/>
      <c r="N106" s="384"/>
      <c r="O106" s="355"/>
      <c r="P106" s="355"/>
      <c r="Q106" s="355"/>
      <c r="R106" s="384"/>
      <c r="S106" s="383"/>
      <c r="T106" s="384"/>
      <c r="U106" s="385"/>
      <c r="V106" s="385"/>
      <c r="W106" s="385"/>
      <c r="X106" s="385"/>
      <c r="Y106" s="384"/>
      <c r="AL106" s="386"/>
      <c r="AM106" s="386"/>
      <c r="AO106" s="383"/>
      <c r="AP106" s="386"/>
      <c r="AQ106" s="386"/>
      <c r="AV106" s="387"/>
      <c r="AW106" s="388" t="e">
        <f>AS106*#REF!</f>
        <v>#REF!</v>
      </c>
      <c r="AX106" s="388" t="e">
        <f>AS106*#REF!</f>
        <v>#REF!</v>
      </c>
      <c r="AY106" s="388" t="e">
        <f t="shared" ref="AY106:BC106" si="52">SUM(AY6:AY105)</f>
        <v>#DIV/0!</v>
      </c>
      <c r="AZ106" s="388" t="e">
        <f t="shared" si="52"/>
        <v>#DIV/0!</v>
      </c>
      <c r="BA106" s="388">
        <f t="shared" si="52"/>
        <v>0</v>
      </c>
      <c r="BB106" s="388">
        <f t="shared" si="52"/>
        <v>0</v>
      </c>
      <c r="BC106" s="388" t="e">
        <f t="shared" si="52"/>
        <v>#DIV/0!</v>
      </c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6"/>
  <sheetViews>
    <sheetView zoomScale="69" zoomScaleNormal="69" workbookViewId="0">
      <pane xSplit="6" ySplit="4" topLeftCell="AC29" activePane="bottomRight" state="frozen"/>
      <selection pane="topRight" activeCell="G1" sqref="G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0.109375" style="192" bestFit="1" customWidth="1"/>
    <col min="2" max="2" width="14.5546875" style="145" bestFit="1" customWidth="1"/>
    <col min="3" max="3" width="12.88671875" style="145" bestFit="1" customWidth="1"/>
    <col min="4" max="4" width="13.33203125" style="222" bestFit="1" customWidth="1"/>
    <col min="5" max="6" width="13.21875" style="222" hidden="1" customWidth="1"/>
    <col min="7" max="13" width="13.21875" style="222" customWidth="1"/>
    <col min="14" max="16" width="13.21875" style="222" hidden="1" customWidth="1"/>
    <col min="17" max="17" width="13.21875" style="222" customWidth="1"/>
    <col min="18" max="18" width="14.77734375" style="222" bestFit="1" customWidth="1"/>
    <col min="19" max="19" width="16.109375" style="222" bestFit="1" customWidth="1"/>
    <col min="20" max="20" width="14.6640625" style="222" customWidth="1"/>
    <col min="21" max="21" width="10.5546875" style="222" customWidth="1"/>
    <col min="22" max="22" width="10.33203125" style="222" customWidth="1"/>
    <col min="23" max="23" width="9.109375" style="145" customWidth="1"/>
    <col min="24" max="24" width="8.6640625" style="145" customWidth="1"/>
    <col min="25" max="25" width="12.109375" style="193" customWidth="1"/>
    <col min="26" max="26" width="10.109375" style="145" customWidth="1"/>
    <col min="27" max="27" width="7.6640625" style="145" hidden="1" customWidth="1"/>
    <col min="28" max="28" width="7.6640625" style="145" customWidth="1"/>
    <col min="29" max="29" width="8.21875" style="145" bestFit="1" customWidth="1"/>
    <col min="30" max="30" width="11.21875" style="145" customWidth="1"/>
    <col min="31" max="31" width="7" style="145" hidden="1" customWidth="1"/>
    <col min="32" max="32" width="8.6640625" style="145" hidden="1" customWidth="1"/>
    <col min="33" max="33" width="10.6640625" style="145" customWidth="1"/>
    <col min="34" max="34" width="7.88671875" style="145" customWidth="1"/>
    <col min="35" max="35" width="8.44140625" style="145" hidden="1" customWidth="1"/>
    <col min="36" max="36" width="13.88671875" style="145" customWidth="1"/>
    <col min="37" max="37" width="10.6640625" style="145" hidden="1" customWidth="1"/>
    <col min="38" max="38" width="8.5546875" style="145" customWidth="1"/>
    <col min="39" max="39" width="13.44140625" style="145" customWidth="1"/>
    <col min="40" max="40" width="14.33203125" style="145" customWidth="1"/>
    <col min="41" max="41" width="11.77734375" style="193" customWidth="1"/>
    <col min="42" max="42" width="12.88671875" style="145" bestFit="1" customWidth="1"/>
    <col min="43" max="43" width="14.33203125" style="211" customWidth="1"/>
    <col min="44" max="44" width="17.6640625" style="145" bestFit="1" customWidth="1"/>
    <col min="45" max="45" width="15.5546875" style="145" bestFit="1" customWidth="1"/>
    <col min="46" max="47" width="13" style="145" bestFit="1" customWidth="1"/>
    <col min="48" max="48" width="31.77734375" style="145" customWidth="1"/>
    <col min="49" max="49" width="14.6640625" style="145" customWidth="1"/>
    <col min="50" max="50" width="13.77734375" style="145" customWidth="1"/>
    <col min="51" max="51" width="7.33203125" style="145" customWidth="1"/>
    <col min="52" max="52" width="7.6640625" style="145" customWidth="1"/>
    <col min="53" max="53" width="6.5546875" style="145" customWidth="1"/>
    <col min="54" max="54" width="7.88671875" style="145" customWidth="1"/>
    <col min="55" max="55" width="7.109375" style="145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2"/>
      <c r="AR1" s="110"/>
      <c r="AS1" s="110"/>
      <c r="AT1" s="110"/>
      <c r="AU1" s="110"/>
      <c r="AV1" s="111"/>
      <c r="AW1" s="140"/>
      <c r="AX1" s="140"/>
      <c r="AY1" s="140"/>
    </row>
    <row r="2" spans="1:55">
      <c r="A2" s="70"/>
      <c r="B2" s="70"/>
      <c r="C2" s="70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 t="s">
        <v>48</v>
      </c>
      <c r="S2" s="99">
        <f>'03'!S2+1</f>
        <v>46116</v>
      </c>
      <c r="T2" s="99"/>
      <c r="U2" s="105"/>
      <c r="V2" s="105"/>
      <c r="W2" s="70"/>
      <c r="X2" s="70"/>
      <c r="Y2" s="71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 s="130" customFormat="1">
      <c r="A3" s="170"/>
      <c r="B3" s="171" t="s">
        <v>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8" t="s">
        <v>1</v>
      </c>
      <c r="S3" s="178"/>
      <c r="T3" s="178"/>
      <c r="U3" s="172" t="s">
        <v>2</v>
      </c>
      <c r="V3" s="172"/>
      <c r="W3" s="172"/>
      <c r="X3" s="172"/>
      <c r="Y3" s="172"/>
      <c r="Z3" s="173" t="s">
        <v>3</v>
      </c>
      <c r="AA3" s="173"/>
      <c r="AB3" s="173"/>
      <c r="AC3" s="173"/>
      <c r="AD3" s="173"/>
      <c r="AE3" s="173"/>
      <c r="AF3" s="173"/>
      <c r="AG3" s="173"/>
      <c r="AH3" s="174" t="s">
        <v>29</v>
      </c>
      <c r="AI3" s="174"/>
      <c r="AJ3" s="174"/>
      <c r="AK3" s="174"/>
      <c r="AL3" s="174"/>
      <c r="AM3" s="174"/>
      <c r="AN3" s="109" t="s">
        <v>4</v>
      </c>
      <c r="AO3" s="109"/>
      <c r="AP3" s="109"/>
      <c r="AQ3" s="213"/>
      <c r="AR3" s="109"/>
      <c r="AS3" s="109"/>
      <c r="AT3" s="109"/>
      <c r="AU3" s="109"/>
      <c r="AV3" s="191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478" customFormat="1" ht="56.25" customHeight="1">
      <c r="A4" s="729" t="s">
        <v>5</v>
      </c>
      <c r="B4" s="460" t="s">
        <v>6</v>
      </c>
      <c r="C4" s="460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446" t="s">
        <v>126</v>
      </c>
      <c r="I4" s="446" t="s">
        <v>125</v>
      </c>
      <c r="J4" s="446" t="s">
        <v>124</v>
      </c>
      <c r="K4" s="446" t="s">
        <v>52</v>
      </c>
      <c r="L4" s="446" t="s">
        <v>133</v>
      </c>
      <c r="M4" s="446" t="s">
        <v>143</v>
      </c>
      <c r="N4" s="446" t="s">
        <v>127</v>
      </c>
      <c r="O4" s="446" t="s">
        <v>138</v>
      </c>
      <c r="P4" s="446" t="s">
        <v>139</v>
      </c>
      <c r="Q4" s="446" t="s">
        <v>122</v>
      </c>
      <c r="R4" s="556" t="s">
        <v>6</v>
      </c>
      <c r="S4" s="556" t="s">
        <v>7</v>
      </c>
      <c r="T4" s="461" t="s">
        <v>9</v>
      </c>
      <c r="U4" s="557" t="s">
        <v>104</v>
      </c>
      <c r="V4" s="557" t="s">
        <v>105</v>
      </c>
      <c r="W4" s="557" t="s">
        <v>12</v>
      </c>
      <c r="X4" s="557" t="s">
        <v>13</v>
      </c>
      <c r="Y4" s="448" t="s">
        <v>14</v>
      </c>
      <c r="Z4" s="8" t="s">
        <v>43</v>
      </c>
      <c r="AA4" s="462" t="s">
        <v>44</v>
      </c>
      <c r="AB4" s="463" t="s">
        <v>45</v>
      </c>
      <c r="AC4" s="558" t="s">
        <v>46</v>
      </c>
      <c r="AD4" s="449" t="s">
        <v>121</v>
      </c>
      <c r="AE4" s="449" t="s">
        <v>67</v>
      </c>
      <c r="AF4" s="463" t="s">
        <v>105</v>
      </c>
      <c r="AG4" s="463" t="s">
        <v>32</v>
      </c>
      <c r="AH4" s="464" t="s">
        <v>41</v>
      </c>
      <c r="AI4" s="464" t="s">
        <v>42</v>
      </c>
      <c r="AJ4" s="462" t="s">
        <v>38</v>
      </c>
      <c r="AK4" s="462" t="s">
        <v>39</v>
      </c>
      <c r="AL4" s="465" t="s">
        <v>31</v>
      </c>
      <c r="AM4" s="464" t="s">
        <v>30</v>
      </c>
      <c r="AN4" s="466" t="s">
        <v>15</v>
      </c>
      <c r="AO4" s="466" t="s">
        <v>16</v>
      </c>
      <c r="AP4" s="466" t="s">
        <v>17</v>
      </c>
      <c r="AQ4" s="730" t="s">
        <v>35</v>
      </c>
      <c r="AR4" s="466" t="s">
        <v>18</v>
      </c>
      <c r="AS4" s="473" t="s">
        <v>19</v>
      </c>
      <c r="AT4" s="474" t="s">
        <v>20</v>
      </c>
      <c r="AU4" s="447" t="s">
        <v>21</v>
      </c>
      <c r="AV4" s="731"/>
      <c r="AW4" s="63" t="s">
        <v>70</v>
      </c>
      <c r="AX4" s="63" t="s">
        <v>73</v>
      </c>
      <c r="AY4" s="63" t="s">
        <v>84</v>
      </c>
      <c r="AZ4" s="4" t="s">
        <v>85</v>
      </c>
      <c r="BA4" s="4" t="s">
        <v>86</v>
      </c>
      <c r="BB4" s="425" t="s">
        <v>51</v>
      </c>
      <c r="BC4" s="4" t="s">
        <v>87</v>
      </c>
    </row>
    <row r="5" spans="1:55" s="193" customFormat="1">
      <c r="A5" s="214" t="str">
        <f>'ENTRY SHEET'!F5</f>
        <v>VOLVO 300-2</v>
      </c>
      <c r="B5" s="244">
        <f>'03'!C5</f>
        <v>21971.1</v>
      </c>
      <c r="C5" s="142">
        <v>21982</v>
      </c>
      <c r="D5" s="137">
        <f>C5-B5</f>
        <v>10.900000000001455</v>
      </c>
      <c r="E5" s="137">
        <v>12</v>
      </c>
      <c r="F5" s="136"/>
      <c r="G5" s="136">
        <v>0</v>
      </c>
      <c r="H5" s="136"/>
      <c r="I5" s="136"/>
      <c r="J5" s="136"/>
      <c r="K5" s="136"/>
      <c r="L5" s="136"/>
      <c r="M5" s="136">
        <v>10.9</v>
      </c>
      <c r="N5" s="136"/>
      <c r="O5" s="136"/>
      <c r="P5" s="136"/>
      <c r="Q5" s="136">
        <f>F5+G5+H5+I5+J5+K5+L5+M5+N5+O5+P5</f>
        <v>10.9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2">
        <f>'03'!AR5</f>
        <v>360</v>
      </c>
      <c r="AO5" s="142">
        <v>150</v>
      </c>
      <c r="AP5" s="142">
        <f>+AN5+AO5</f>
        <v>510</v>
      </c>
      <c r="AQ5" s="142">
        <f t="shared" ref="AQ5" si="2">AP5-AR5</f>
        <v>200</v>
      </c>
      <c r="AR5" s="142">
        <v>310</v>
      </c>
      <c r="AS5" s="143">
        <f t="shared" ref="AS5:AS36" si="3">AQ5/D5</f>
        <v>18.348623853208558</v>
      </c>
      <c r="AT5" s="143">
        <f>'03'!AT5</f>
        <v>470</v>
      </c>
      <c r="AU5" s="144">
        <f>AT5-AR5</f>
        <v>160</v>
      </c>
      <c r="AV5" s="245"/>
      <c r="AW5" s="138">
        <f>ROUNDUP(I5*AS5,0)</f>
        <v>0</v>
      </c>
      <c r="AX5" s="138">
        <f>ROUNDUP(H5*AS5,0)</f>
        <v>0</v>
      </c>
      <c r="AY5" s="138">
        <f>ROUNDUP(J5*AS5,0)</f>
        <v>0</v>
      </c>
      <c r="AZ5" s="138"/>
      <c r="BA5" s="138"/>
      <c r="BB5" s="138">
        <f>AQ5-AW5-AX5-AY5</f>
        <v>200</v>
      </c>
      <c r="BC5" s="138"/>
    </row>
    <row r="6" spans="1:55" s="193" customFormat="1">
      <c r="A6" s="214" t="str">
        <f>'ENTRY SHEET'!F6</f>
        <v>VOLVO-300-7</v>
      </c>
      <c r="B6" s="244">
        <f>'03'!C6</f>
        <v>17670.099999999999</v>
      </c>
      <c r="C6" s="142">
        <v>17678.599999999999</v>
      </c>
      <c r="D6" s="137">
        <f t="shared" ref="D6:D59" si="4">C6-B6</f>
        <v>8.5</v>
      </c>
      <c r="E6" s="137">
        <v>12</v>
      </c>
      <c r="F6" s="136"/>
      <c r="G6" s="136">
        <f t="shared" ref="G6:G15" si="5">D6-H6-I6-J6-K6-L6-M6-N6-O6-P6</f>
        <v>3.5</v>
      </c>
      <c r="H6" s="136"/>
      <c r="I6" s="136"/>
      <c r="J6" s="136">
        <v>5</v>
      </c>
      <c r="K6" s="136"/>
      <c r="L6" s="136"/>
      <c r="M6" s="136"/>
      <c r="N6" s="136"/>
      <c r="O6" s="136"/>
      <c r="P6" s="136"/>
      <c r="Q6" s="136">
        <f t="shared" ref="Q6:Q64" si="6">F6+G6+H6+I6+J6+K6+L6+M6+N6+O6+P6</f>
        <v>8.5</v>
      </c>
      <c r="R6" s="137"/>
      <c r="S6" s="137"/>
      <c r="T6" s="137"/>
      <c r="U6" s="137"/>
      <c r="V6" s="137"/>
      <c r="W6" s="137"/>
      <c r="X6" s="137">
        <v>30</v>
      </c>
      <c r="Y6" s="137">
        <f>X6+W6+V6+U6</f>
        <v>30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2">
        <f>'03'!AR6</f>
        <v>240</v>
      </c>
      <c r="AO6" s="142">
        <v>100</v>
      </c>
      <c r="AP6" s="142">
        <f t="shared" ref="AP6:AP69" si="7">+AN6+AO6</f>
        <v>340</v>
      </c>
      <c r="AQ6" s="142">
        <f t="shared" ref="AQ6:AQ69" si="8">AP6-AR6</f>
        <v>210</v>
      </c>
      <c r="AR6" s="141">
        <v>130</v>
      </c>
      <c r="AS6" s="143">
        <f t="shared" si="3"/>
        <v>24.705882352941178</v>
      </c>
      <c r="AT6" s="143">
        <f>'03'!AT6</f>
        <v>470</v>
      </c>
      <c r="AU6" s="144">
        <f t="shared" ref="AU6:AU69" si="9">AT6-AR6</f>
        <v>340</v>
      </c>
      <c r="AV6" s="142"/>
      <c r="AW6" s="138">
        <f t="shared" ref="AW6:AW56" si="10">ROUNDUP(I6*AS6,0)</f>
        <v>0</v>
      </c>
      <c r="AX6" s="138">
        <f t="shared" ref="AX6:AX56" si="11">ROUNDUP(H6*AS6,0)</f>
        <v>0</v>
      </c>
      <c r="AY6" s="138">
        <f>ROUNDUP(J6*AS6,0)</f>
        <v>124</v>
      </c>
      <c r="AZ6" s="138"/>
      <c r="BA6" s="138"/>
      <c r="BB6" s="138">
        <f t="shared" ref="BB6:BB69" si="12">AQ6-AW6-AX6-AY6</f>
        <v>86</v>
      </c>
      <c r="BC6" s="138"/>
    </row>
    <row r="7" spans="1:55" s="193" customFormat="1">
      <c r="A7" s="214" t="str">
        <f>'ENTRY SHEET'!F7</f>
        <v>HITACHI-350</v>
      </c>
      <c r="B7" s="244">
        <f>'03'!C7</f>
        <v>15807.3</v>
      </c>
      <c r="C7" s="142">
        <v>15807.3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59" si="13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4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2">
        <f>'03'!AR7</f>
        <v>438</v>
      </c>
      <c r="AO7" s="142"/>
      <c r="AP7" s="142">
        <f t="shared" si="7"/>
        <v>438</v>
      </c>
      <c r="AQ7" s="142">
        <f t="shared" si="8"/>
        <v>0</v>
      </c>
      <c r="AR7" s="141">
        <v>438</v>
      </c>
      <c r="AS7" s="143" t="e">
        <f t="shared" si="3"/>
        <v>#DIV/0!</v>
      </c>
      <c r="AT7" s="143">
        <f>'03'!AT7</f>
        <v>630</v>
      </c>
      <c r="AU7" s="144">
        <f t="shared" si="9"/>
        <v>192</v>
      </c>
      <c r="AV7" s="141"/>
      <c r="AW7" s="138" t="e">
        <f t="shared" si="10"/>
        <v>#DIV/0!</v>
      </c>
      <c r="AX7" s="138" t="e">
        <f t="shared" si="11"/>
        <v>#DIV/0!</v>
      </c>
      <c r="AY7" s="138" t="e">
        <f t="shared" ref="AY7:AY70" si="15">ROUNDUP(J7*AS7,0)</f>
        <v>#DIV/0!</v>
      </c>
      <c r="AZ7" s="138"/>
      <c r="BA7" s="138"/>
      <c r="BB7" s="138" t="e">
        <f t="shared" si="12"/>
        <v>#DIV/0!</v>
      </c>
      <c r="BC7" s="138"/>
    </row>
    <row r="8" spans="1:55" s="193" customFormat="1">
      <c r="A8" s="214" t="str">
        <f>'ENTRY SHEET'!F8</f>
        <v>VOLVO-480</v>
      </c>
      <c r="B8" s="244">
        <f>'03'!C8</f>
        <v>0</v>
      </c>
      <c r="C8" s="142"/>
      <c r="D8" s="137">
        <v>7</v>
      </c>
      <c r="E8" s="137">
        <v>12</v>
      </c>
      <c r="F8" s="136"/>
      <c r="G8" s="136">
        <f t="shared" si="5"/>
        <v>7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7</v>
      </c>
      <c r="R8" s="226"/>
      <c r="S8" s="226"/>
      <c r="T8" s="137"/>
      <c r="U8" s="137"/>
      <c r="V8" s="137">
        <v>54</v>
      </c>
      <c r="W8" s="137"/>
      <c r="X8" s="137"/>
      <c r="Y8" s="137">
        <f t="shared" si="13"/>
        <v>54</v>
      </c>
      <c r="Z8" s="137"/>
      <c r="AA8" s="137"/>
      <c r="AB8" s="137"/>
      <c r="AC8" s="137"/>
      <c r="AD8" s="137"/>
      <c r="AE8" s="137"/>
      <c r="AF8" s="137"/>
      <c r="AG8" s="137">
        <f t="shared" si="14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2">
        <f>'03'!AR8</f>
        <v>180</v>
      </c>
      <c r="AO8" s="142">
        <v>350</v>
      </c>
      <c r="AP8" s="142">
        <f t="shared" si="7"/>
        <v>530</v>
      </c>
      <c r="AQ8" s="142">
        <f t="shared" si="8"/>
        <v>230</v>
      </c>
      <c r="AR8" s="141">
        <v>300</v>
      </c>
      <c r="AS8" s="143">
        <f t="shared" si="3"/>
        <v>32.857142857142854</v>
      </c>
      <c r="AT8" s="143">
        <f>'03'!AT8</f>
        <v>650</v>
      </c>
      <c r="AU8" s="144">
        <f t="shared" si="9"/>
        <v>350</v>
      </c>
      <c r="AV8" s="141"/>
      <c r="AW8" s="138">
        <f t="shared" si="10"/>
        <v>0</v>
      </c>
      <c r="AX8" s="138">
        <f t="shared" si="11"/>
        <v>0</v>
      </c>
      <c r="AY8" s="138">
        <f t="shared" si="15"/>
        <v>0</v>
      </c>
      <c r="AZ8" s="138"/>
      <c r="BA8" s="138"/>
      <c r="BB8" s="138">
        <f t="shared" si="12"/>
        <v>230</v>
      </c>
      <c r="BC8" s="138"/>
    </row>
    <row r="9" spans="1:55" s="746" customFormat="1">
      <c r="A9" s="742" t="str">
        <f>'ENTRY SHEET'!F9</f>
        <v>KOMASTU-350 DMC</v>
      </c>
      <c r="B9" s="299">
        <f>'03'!C9</f>
        <v>12601.5</v>
      </c>
      <c r="C9" s="743">
        <v>12610.9</v>
      </c>
      <c r="D9" s="301">
        <f t="shared" si="4"/>
        <v>9.3999999999996362</v>
      </c>
      <c r="E9" s="301">
        <v>12</v>
      </c>
      <c r="F9" s="362"/>
      <c r="G9" s="362">
        <f t="shared" si="5"/>
        <v>1.9999999999996358</v>
      </c>
      <c r="H9" s="362">
        <v>7.4</v>
      </c>
      <c r="I9" s="362"/>
      <c r="J9" s="362"/>
      <c r="K9" s="362"/>
      <c r="L9" s="362"/>
      <c r="M9" s="362"/>
      <c r="N9" s="362"/>
      <c r="O9" s="362"/>
      <c r="P9" s="362"/>
      <c r="Q9" s="362">
        <f t="shared" si="6"/>
        <v>9.3999999999996362</v>
      </c>
      <c r="R9" s="301"/>
      <c r="S9" s="301"/>
      <c r="T9" s="301"/>
      <c r="U9" s="301">
        <v>15</v>
      </c>
      <c r="V9" s="301"/>
      <c r="W9" s="301"/>
      <c r="X9" s="301"/>
      <c r="Y9" s="301">
        <f t="shared" si="13"/>
        <v>15</v>
      </c>
      <c r="Z9" s="301"/>
      <c r="AA9" s="301"/>
      <c r="AB9" s="301"/>
      <c r="AC9" s="301"/>
      <c r="AD9" s="301">
        <v>76</v>
      </c>
      <c r="AE9" s="301"/>
      <c r="AF9" s="301"/>
      <c r="AG9" s="301">
        <f t="shared" si="14"/>
        <v>76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743">
        <f>'03'!AR9</f>
        <v>0</v>
      </c>
      <c r="AO9" s="743">
        <v>636</v>
      </c>
      <c r="AP9" s="743">
        <f t="shared" si="7"/>
        <v>636</v>
      </c>
      <c r="AQ9" s="743">
        <f t="shared" si="8"/>
        <v>636</v>
      </c>
      <c r="AR9" s="663">
        <v>0</v>
      </c>
      <c r="AS9" s="744">
        <f t="shared" si="3"/>
        <v>67.659574468087726</v>
      </c>
      <c r="AT9" s="744">
        <f>'03'!AT9</f>
        <v>0</v>
      </c>
      <c r="AU9" s="745">
        <f t="shared" si="9"/>
        <v>0</v>
      </c>
      <c r="AV9" s="663"/>
      <c r="AW9" s="664">
        <f t="shared" si="10"/>
        <v>0</v>
      </c>
      <c r="AX9" s="664">
        <f t="shared" si="11"/>
        <v>501</v>
      </c>
      <c r="AY9" s="664">
        <f t="shared" si="15"/>
        <v>0</v>
      </c>
      <c r="AZ9" s="664"/>
      <c r="BA9" s="664"/>
      <c r="BB9" s="664">
        <f t="shared" si="12"/>
        <v>135</v>
      </c>
      <c r="BC9" s="664"/>
    </row>
    <row r="10" spans="1:55" s="193" customFormat="1" ht="18" customHeight="1">
      <c r="A10" s="214" t="str">
        <f>'ENTRY SHEET'!F10</f>
        <v>VOLVO-300(5)</v>
      </c>
      <c r="B10" s="244">
        <f>'03'!C10</f>
        <v>0</v>
      </c>
      <c r="C10" s="142"/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3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4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2">
        <f>'03'!AR10</f>
        <v>0</v>
      </c>
      <c r="AO10" s="142"/>
      <c r="AP10" s="142">
        <f t="shared" si="7"/>
        <v>0</v>
      </c>
      <c r="AQ10" s="142">
        <f t="shared" si="8"/>
        <v>0</v>
      </c>
      <c r="AR10" s="141"/>
      <c r="AS10" s="143" t="e">
        <f t="shared" si="3"/>
        <v>#DIV/0!</v>
      </c>
      <c r="AT10" s="143">
        <f>'03'!AT10</f>
        <v>0</v>
      </c>
      <c r="AU10" s="144">
        <f t="shared" si="9"/>
        <v>0</v>
      </c>
      <c r="AV10" s="141"/>
      <c r="AW10" s="138" t="e">
        <f t="shared" si="10"/>
        <v>#DIV/0!</v>
      </c>
      <c r="AX10" s="138" t="e">
        <f t="shared" si="11"/>
        <v>#DIV/0!</v>
      </c>
      <c r="AY10" s="138" t="e">
        <f t="shared" si="15"/>
        <v>#DIV/0!</v>
      </c>
      <c r="AZ10" s="138"/>
      <c r="BA10" s="138"/>
      <c r="BB10" s="138" t="e">
        <f t="shared" si="12"/>
        <v>#DIV/0!</v>
      </c>
      <c r="BC10" s="138"/>
    </row>
    <row r="11" spans="1:55" s="193" customFormat="1">
      <c r="A11" s="214" t="str">
        <f>'ENTRY SHEET'!F11</f>
        <v>VOLVO-380</v>
      </c>
      <c r="B11" s="244">
        <f>'03'!C11</f>
        <v>0</v>
      </c>
      <c r="C11" s="142"/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3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4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2">
        <f>'03'!AR11</f>
        <v>0</v>
      </c>
      <c r="AO11" s="142"/>
      <c r="AP11" s="142">
        <f t="shared" si="7"/>
        <v>0</v>
      </c>
      <c r="AQ11" s="142">
        <f t="shared" si="8"/>
        <v>0</v>
      </c>
      <c r="AR11" s="141"/>
      <c r="AS11" s="143" t="e">
        <f t="shared" si="3"/>
        <v>#DIV/0!</v>
      </c>
      <c r="AT11" s="143">
        <f>'03'!AT11</f>
        <v>0</v>
      </c>
      <c r="AU11" s="144">
        <f t="shared" si="9"/>
        <v>0</v>
      </c>
      <c r="AV11" s="141"/>
      <c r="AW11" s="138" t="e">
        <f t="shared" si="10"/>
        <v>#DIV/0!</v>
      </c>
      <c r="AX11" s="138" t="e">
        <f t="shared" si="11"/>
        <v>#DIV/0!</v>
      </c>
      <c r="AY11" s="138" t="e">
        <f t="shared" si="15"/>
        <v>#DIV/0!</v>
      </c>
      <c r="AZ11" s="138"/>
      <c r="BA11" s="138"/>
      <c r="BB11" s="138" t="e">
        <f t="shared" si="12"/>
        <v>#DIV/0!</v>
      </c>
      <c r="BC11" s="138"/>
    </row>
    <row r="12" spans="1:55" s="193" customFormat="1">
      <c r="A12" s="214" t="str">
        <f>'ENTRY SHEET'!F12</f>
        <v>DOZZER D65E</v>
      </c>
      <c r="B12" s="244">
        <f>'03'!C12</f>
        <v>2229</v>
      </c>
      <c r="C12" s="142">
        <v>2231.9</v>
      </c>
      <c r="D12" s="137">
        <f t="shared" si="4"/>
        <v>2.9000000000000909</v>
      </c>
      <c r="E12" s="137">
        <v>12</v>
      </c>
      <c r="F12" s="136"/>
      <c r="G12" s="136">
        <f t="shared" si="5"/>
        <v>2.9000000000000909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2.9000000000000909</v>
      </c>
      <c r="R12" s="137"/>
      <c r="S12" s="137"/>
      <c r="T12" s="137"/>
      <c r="U12" s="137"/>
      <c r="V12" s="137"/>
      <c r="W12" s="137"/>
      <c r="X12" s="137"/>
      <c r="Y12" s="137">
        <f t="shared" si="13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4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2">
        <f>'03'!AR12</f>
        <v>115</v>
      </c>
      <c r="AO12" s="142">
        <v>150</v>
      </c>
      <c r="AP12" s="142">
        <f t="shared" si="7"/>
        <v>265</v>
      </c>
      <c r="AQ12" s="142">
        <f t="shared" si="8"/>
        <v>35</v>
      </c>
      <c r="AR12" s="141">
        <v>230</v>
      </c>
      <c r="AS12" s="143">
        <f t="shared" si="3"/>
        <v>12.068965517241001</v>
      </c>
      <c r="AT12" s="143">
        <f>'03'!AT12</f>
        <v>350</v>
      </c>
      <c r="AU12" s="144">
        <f t="shared" si="9"/>
        <v>120</v>
      </c>
      <c r="AV12" s="141"/>
      <c r="AW12" s="138">
        <f t="shared" si="10"/>
        <v>0</v>
      </c>
      <c r="AX12" s="138">
        <f t="shared" si="11"/>
        <v>0</v>
      </c>
      <c r="AY12" s="138">
        <f t="shared" si="15"/>
        <v>0</v>
      </c>
      <c r="AZ12" s="138"/>
      <c r="BA12" s="138"/>
      <c r="BB12" s="138">
        <f t="shared" si="12"/>
        <v>35</v>
      </c>
      <c r="BC12" s="138"/>
    </row>
    <row r="13" spans="1:55" s="193" customFormat="1">
      <c r="A13" s="214" t="str">
        <f>'ENTRY SHEET'!F13</f>
        <v>BD 85 DOZER</v>
      </c>
      <c r="B13" s="244">
        <f>'03'!C13</f>
        <v>242.7</v>
      </c>
      <c r="C13" s="142">
        <v>250.1</v>
      </c>
      <c r="D13" s="137">
        <f t="shared" si="4"/>
        <v>7.4000000000000057</v>
      </c>
      <c r="E13" s="137">
        <v>12</v>
      </c>
      <c r="F13" s="136"/>
      <c r="G13" s="136">
        <f t="shared" si="5"/>
        <v>7.4000000000000057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7.4000000000000057</v>
      </c>
      <c r="R13" s="137"/>
      <c r="S13" s="137"/>
      <c r="T13" s="137"/>
      <c r="U13" s="137"/>
      <c r="V13" s="137"/>
      <c r="W13" s="137"/>
      <c r="X13" s="137"/>
      <c r="Y13" s="137">
        <f t="shared" si="13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4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2">
        <f>'03'!AR13</f>
        <v>175</v>
      </c>
      <c r="AO13" s="142">
        <v>50</v>
      </c>
      <c r="AP13" s="142">
        <f t="shared" si="7"/>
        <v>225</v>
      </c>
      <c r="AQ13" s="142">
        <f t="shared" si="8"/>
        <v>0</v>
      </c>
      <c r="AR13" s="141">
        <v>225</v>
      </c>
      <c r="AS13" s="143">
        <f t="shared" si="3"/>
        <v>0</v>
      </c>
      <c r="AT13" s="143">
        <f>'03'!AT13</f>
        <v>350</v>
      </c>
      <c r="AU13" s="144">
        <f t="shared" si="9"/>
        <v>125</v>
      </c>
      <c r="AV13" s="141"/>
      <c r="AW13" s="138">
        <f t="shared" si="10"/>
        <v>0</v>
      </c>
      <c r="AX13" s="138">
        <f t="shared" si="11"/>
        <v>0</v>
      </c>
      <c r="AY13" s="138">
        <f t="shared" si="15"/>
        <v>0</v>
      </c>
      <c r="AZ13" s="138"/>
      <c r="BA13" s="138"/>
      <c r="BB13" s="138">
        <f t="shared" si="12"/>
        <v>0</v>
      </c>
      <c r="BC13" s="138"/>
    </row>
    <row r="14" spans="1:55" s="193" customFormat="1">
      <c r="A14" s="214" t="str">
        <f>'ENTRY SHEET'!F14</f>
        <v>KOBELCO-380 DMCS</v>
      </c>
      <c r="B14" s="244">
        <f>'03'!C14</f>
        <v>0</v>
      </c>
      <c r="C14" s="142"/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3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4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2">
        <f>'03'!AR14</f>
        <v>0</v>
      </c>
      <c r="AO14" s="142"/>
      <c r="AP14" s="142">
        <f t="shared" si="7"/>
        <v>0</v>
      </c>
      <c r="AQ14" s="142">
        <f t="shared" si="8"/>
        <v>0</v>
      </c>
      <c r="AR14" s="141"/>
      <c r="AS14" s="143" t="e">
        <f t="shared" si="3"/>
        <v>#DIV/0!</v>
      </c>
      <c r="AT14" s="143">
        <f>'03'!AT14</f>
        <v>350</v>
      </c>
      <c r="AU14" s="144">
        <f t="shared" si="9"/>
        <v>350</v>
      </c>
      <c r="AV14" s="141"/>
      <c r="AW14" s="138" t="e">
        <f t="shared" si="10"/>
        <v>#DIV/0!</v>
      </c>
      <c r="AX14" s="138" t="e">
        <f t="shared" si="11"/>
        <v>#DIV/0!</v>
      </c>
      <c r="AY14" s="138" t="e">
        <f t="shared" si="15"/>
        <v>#DIV/0!</v>
      </c>
      <c r="AZ14" s="138"/>
      <c r="BA14" s="138"/>
      <c r="BB14" s="138" t="e">
        <f t="shared" si="12"/>
        <v>#DIV/0!</v>
      </c>
      <c r="BC14" s="138"/>
    </row>
    <row r="15" spans="1:55" s="193" customFormat="1">
      <c r="A15" s="214" t="str">
        <f>'ENTRY SHEET'!F15</f>
        <v>GRADER OD09P-1732</v>
      </c>
      <c r="B15" s="244">
        <f>'03'!C15</f>
        <v>4556.6000000000004</v>
      </c>
      <c r="C15" s="142">
        <v>4556.6000000000004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3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4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2">
        <f>'03'!AR15</f>
        <v>30</v>
      </c>
      <c r="AO15" s="142"/>
      <c r="AP15" s="142">
        <f t="shared" si="7"/>
        <v>30</v>
      </c>
      <c r="AQ15" s="142">
        <f t="shared" si="8"/>
        <v>0</v>
      </c>
      <c r="AR15" s="141">
        <v>30</v>
      </c>
      <c r="AS15" s="143" t="e">
        <f t="shared" si="3"/>
        <v>#DIV/0!</v>
      </c>
      <c r="AT15" s="143">
        <f>'03'!AT15</f>
        <v>350</v>
      </c>
      <c r="AU15" s="144">
        <f t="shared" si="9"/>
        <v>320</v>
      </c>
      <c r="AV15" s="141"/>
      <c r="AW15" s="138" t="e">
        <f t="shared" si="10"/>
        <v>#DIV/0!</v>
      </c>
      <c r="AX15" s="138" t="e">
        <f t="shared" si="11"/>
        <v>#DIV/0!</v>
      </c>
      <c r="AY15" s="138" t="e">
        <f t="shared" si="15"/>
        <v>#DIV/0!</v>
      </c>
      <c r="AZ15" s="138"/>
      <c r="BA15" s="138"/>
      <c r="BB15" s="138" t="e">
        <f t="shared" si="12"/>
        <v>#DIV/0!</v>
      </c>
      <c r="BC15" s="138"/>
    </row>
    <row r="16" spans="1:55" s="193" customFormat="1">
      <c r="A16" s="214">
        <f>'ENTRY SHEET'!F16</f>
        <v>0</v>
      </c>
      <c r="B16" s="244">
        <f>'03'!C16</f>
        <v>0</v>
      </c>
      <c r="C16" s="142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3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4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2">
        <f>'03'!AR16</f>
        <v>0</v>
      </c>
      <c r="AO16" s="142"/>
      <c r="AP16" s="142">
        <f t="shared" si="7"/>
        <v>0</v>
      </c>
      <c r="AQ16" s="142">
        <f t="shared" si="8"/>
        <v>0</v>
      </c>
      <c r="AR16" s="141"/>
      <c r="AS16" s="143" t="e">
        <f t="shared" si="3"/>
        <v>#DIV/0!</v>
      </c>
      <c r="AT16" s="143">
        <f>'03'!AT16</f>
        <v>0</v>
      </c>
      <c r="AU16" s="144">
        <f t="shared" si="9"/>
        <v>0</v>
      </c>
      <c r="AV16" s="141"/>
      <c r="AW16" s="138" t="e">
        <f t="shared" si="10"/>
        <v>#DIV/0!</v>
      </c>
      <c r="AX16" s="138" t="e">
        <f t="shared" si="11"/>
        <v>#DIV/0!</v>
      </c>
      <c r="AY16" s="138" t="e">
        <f t="shared" si="15"/>
        <v>#DIV/0!</v>
      </c>
      <c r="AZ16" s="138"/>
      <c r="BA16" s="138"/>
      <c r="BB16" s="138" t="e">
        <f t="shared" si="12"/>
        <v>#DIV/0!</v>
      </c>
      <c r="BC16" s="138"/>
    </row>
    <row r="17" spans="1:55" s="193" customFormat="1">
      <c r="A17" s="214" t="str">
        <f>'ENTRY SHEET'!F17</f>
        <v>OD09C-1962</v>
      </c>
      <c r="B17" s="244">
        <f>'03'!C17</f>
        <v>20692.599999999999</v>
      </c>
      <c r="C17" s="142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'03'!S17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3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4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2">
        <f>'03'!AR17</f>
        <v>115</v>
      </c>
      <c r="AO17" s="142"/>
      <c r="AP17" s="142">
        <f t="shared" si="7"/>
        <v>115</v>
      </c>
      <c r="AQ17" s="142">
        <f t="shared" si="8"/>
        <v>0</v>
      </c>
      <c r="AR17" s="141">
        <v>115</v>
      </c>
      <c r="AS17" s="143" t="e">
        <f t="shared" si="3"/>
        <v>#DIV/0!</v>
      </c>
      <c r="AT17" s="143">
        <f>'03'!AT17</f>
        <v>250</v>
      </c>
      <c r="AU17" s="144">
        <f t="shared" si="9"/>
        <v>135</v>
      </c>
      <c r="AV17" s="141"/>
      <c r="AW17" s="138" t="e">
        <f t="shared" si="10"/>
        <v>#DIV/0!</v>
      </c>
      <c r="AX17" s="138" t="e">
        <f t="shared" si="11"/>
        <v>#DIV/0!</v>
      </c>
      <c r="AY17" s="138" t="e">
        <f t="shared" si="15"/>
        <v>#DIV/0!</v>
      </c>
      <c r="AZ17" s="138"/>
      <c r="BA17" s="138"/>
      <c r="BB17" s="138" t="e">
        <f t="shared" si="12"/>
        <v>#DIV/0!</v>
      </c>
      <c r="BC17" s="138"/>
    </row>
    <row r="18" spans="1:55" s="193" customFormat="1">
      <c r="A18" s="214" t="str">
        <f>'ENTRY SHEET'!F18</f>
        <v>OD09C-1964</v>
      </c>
      <c r="B18" s="244">
        <f>'03'!C18</f>
        <v>14401.3</v>
      </c>
      <c r="C18" s="142">
        <v>14408.9</v>
      </c>
      <c r="D18" s="137">
        <f t="shared" si="4"/>
        <v>7.6000000000003638</v>
      </c>
      <c r="E18" s="137">
        <v>12</v>
      </c>
      <c r="F18" s="136"/>
      <c r="G18" s="136">
        <f t="shared" ref="G18:G59" si="16">D18-H18-I18</f>
        <v>1.800000000000364</v>
      </c>
      <c r="H18" s="136">
        <v>0.6</v>
      </c>
      <c r="I18" s="136">
        <v>5.2</v>
      </c>
      <c r="J18" s="136"/>
      <c r="K18" s="136"/>
      <c r="L18" s="136"/>
      <c r="M18" s="136"/>
      <c r="N18" s="136"/>
      <c r="O18" s="136"/>
      <c r="P18" s="136"/>
      <c r="Q18" s="136">
        <f t="shared" si="6"/>
        <v>7.6000000000003638</v>
      </c>
      <c r="R18" s="137">
        <f>'03'!S18</f>
        <v>152531.5</v>
      </c>
      <c r="S18" s="137">
        <v>152558</v>
      </c>
      <c r="T18" s="137">
        <f>S18-R18</f>
        <v>26.5</v>
      </c>
      <c r="U18" s="137"/>
      <c r="V18" s="137">
        <v>2</v>
      </c>
      <c r="W18" s="137"/>
      <c r="X18" s="137"/>
      <c r="Y18" s="137">
        <f t="shared" si="13"/>
        <v>2</v>
      </c>
      <c r="Z18" s="137"/>
      <c r="AA18" s="137"/>
      <c r="AB18" s="137"/>
      <c r="AC18" s="137">
        <v>1</v>
      </c>
      <c r="AD18" s="137"/>
      <c r="AE18" s="137"/>
      <c r="AF18" s="137"/>
      <c r="AG18" s="137">
        <f t="shared" si="14"/>
        <v>1</v>
      </c>
      <c r="AH18" s="137">
        <v>12</v>
      </c>
      <c r="AI18" s="137"/>
      <c r="AJ18" s="137">
        <v>407.51</v>
      </c>
      <c r="AK18" s="138"/>
      <c r="AL18" s="141">
        <f t="shared" si="0"/>
        <v>12</v>
      </c>
      <c r="AM18" s="137">
        <f t="shared" si="1"/>
        <v>407.51</v>
      </c>
      <c r="AN18" s="142">
        <f>'03'!AR18</f>
        <v>120</v>
      </c>
      <c r="AO18" s="142">
        <v>50</v>
      </c>
      <c r="AP18" s="142">
        <f t="shared" si="7"/>
        <v>170</v>
      </c>
      <c r="AQ18" s="142">
        <f t="shared" si="8"/>
        <v>30</v>
      </c>
      <c r="AR18" s="141">
        <v>140</v>
      </c>
      <c r="AS18" s="143">
        <f t="shared" si="3"/>
        <v>3.9473684210524427</v>
      </c>
      <c r="AT18" s="143">
        <f>'03'!AT18</f>
        <v>250</v>
      </c>
      <c r="AU18" s="144">
        <f t="shared" si="9"/>
        <v>110</v>
      </c>
      <c r="AV18" s="141"/>
      <c r="AW18" s="138">
        <f t="shared" si="10"/>
        <v>21</v>
      </c>
      <c r="AX18" s="138">
        <f t="shared" si="11"/>
        <v>3</v>
      </c>
      <c r="AY18" s="138">
        <f t="shared" si="15"/>
        <v>0</v>
      </c>
      <c r="AZ18" s="138"/>
      <c r="BA18" s="138"/>
      <c r="BB18" s="138">
        <f t="shared" si="12"/>
        <v>6</v>
      </c>
      <c r="BC18" s="138"/>
    </row>
    <row r="19" spans="1:55" s="193" customFormat="1">
      <c r="A19" s="214" t="str">
        <f>'ENTRY SHEET'!F19</f>
        <v>OD09C1965</v>
      </c>
      <c r="B19" s="244">
        <f>'03'!C19</f>
        <v>16565.8</v>
      </c>
      <c r="C19" s="142">
        <v>16565.8</v>
      </c>
      <c r="D19" s="137">
        <f t="shared" si="4"/>
        <v>0</v>
      </c>
      <c r="E19" s="137">
        <v>12</v>
      </c>
      <c r="F19" s="136"/>
      <c r="G19" s="136">
        <f t="shared" si="16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'03'!S19</f>
        <v>166053.29999999999</v>
      </c>
      <c r="S19" s="137">
        <v>166053.29999999999</v>
      </c>
      <c r="T19" s="137">
        <f t="shared" ref="T19:T58" si="17">S19-R19</f>
        <v>0</v>
      </c>
      <c r="U19" s="137"/>
      <c r="V19" s="137"/>
      <c r="W19" s="137"/>
      <c r="X19" s="137"/>
      <c r="Y19" s="137">
        <f t="shared" si="13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4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2">
        <f>'03'!AR19</f>
        <v>0</v>
      </c>
      <c r="AO19" s="142"/>
      <c r="AP19" s="142">
        <f t="shared" si="7"/>
        <v>0</v>
      </c>
      <c r="AQ19" s="142">
        <f t="shared" si="8"/>
        <v>0</v>
      </c>
      <c r="AR19" s="141"/>
      <c r="AS19" s="143" t="e">
        <f t="shared" si="3"/>
        <v>#DIV/0!</v>
      </c>
      <c r="AT19" s="143">
        <f>'03'!AT19</f>
        <v>250</v>
      </c>
      <c r="AU19" s="144">
        <f t="shared" si="9"/>
        <v>250</v>
      </c>
      <c r="AV19" s="141"/>
      <c r="AW19" s="138" t="e">
        <f t="shared" si="10"/>
        <v>#DIV/0!</v>
      </c>
      <c r="AX19" s="138" t="e">
        <f t="shared" si="11"/>
        <v>#DIV/0!</v>
      </c>
      <c r="AY19" s="138" t="e">
        <f t="shared" si="15"/>
        <v>#DIV/0!</v>
      </c>
      <c r="AZ19" s="138"/>
      <c r="BA19" s="138"/>
      <c r="BB19" s="138" t="e">
        <f t="shared" si="12"/>
        <v>#DIV/0!</v>
      </c>
      <c r="BC19" s="138"/>
    </row>
    <row r="20" spans="1:55" s="193" customFormat="1">
      <c r="A20" s="214" t="str">
        <f>'ENTRY SHEET'!F20</f>
        <v>ODO9C5136</v>
      </c>
      <c r="B20" s="244">
        <f>'03'!C20</f>
        <v>17052.5</v>
      </c>
      <c r="C20" s="142">
        <v>17052.5</v>
      </c>
      <c r="D20" s="137">
        <f t="shared" si="4"/>
        <v>0</v>
      </c>
      <c r="E20" s="137">
        <v>12</v>
      </c>
      <c r="F20" s="136"/>
      <c r="G20" s="136">
        <f t="shared" si="16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'03'!S20</f>
        <v>125216</v>
      </c>
      <c r="S20" s="137">
        <v>125216</v>
      </c>
      <c r="T20" s="137">
        <f t="shared" si="17"/>
        <v>0</v>
      </c>
      <c r="U20" s="137"/>
      <c r="V20" s="137"/>
      <c r="W20" s="137"/>
      <c r="X20" s="137"/>
      <c r="Y20" s="137">
        <f t="shared" si="13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4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2">
        <f>'03'!AR20</f>
        <v>80</v>
      </c>
      <c r="AO20" s="142"/>
      <c r="AP20" s="142">
        <f t="shared" si="7"/>
        <v>80</v>
      </c>
      <c r="AQ20" s="142">
        <f t="shared" si="8"/>
        <v>0</v>
      </c>
      <c r="AR20" s="141">
        <v>80</v>
      </c>
      <c r="AS20" s="143" t="e">
        <f t="shared" si="3"/>
        <v>#DIV/0!</v>
      </c>
      <c r="AT20" s="143">
        <f>'03'!AT20</f>
        <v>250</v>
      </c>
      <c r="AU20" s="144">
        <f t="shared" si="9"/>
        <v>170</v>
      </c>
      <c r="AV20" s="141"/>
      <c r="AW20" s="138" t="e">
        <f t="shared" si="10"/>
        <v>#DIV/0!</v>
      </c>
      <c r="AX20" s="138" t="e">
        <f t="shared" si="11"/>
        <v>#DIV/0!</v>
      </c>
      <c r="AY20" s="138" t="e">
        <f t="shared" si="15"/>
        <v>#DIV/0!</v>
      </c>
      <c r="AZ20" s="138"/>
      <c r="BA20" s="138"/>
      <c r="BB20" s="138" t="e">
        <f t="shared" si="12"/>
        <v>#DIV/0!</v>
      </c>
      <c r="BC20" s="138"/>
    </row>
    <row r="21" spans="1:55" s="193" customFormat="1">
      <c r="A21" s="214" t="str">
        <f>'ENTRY SHEET'!F21</f>
        <v>OD09C5137</v>
      </c>
      <c r="B21" s="244">
        <f>'03'!C21</f>
        <v>17100.349999999999</v>
      </c>
      <c r="C21" s="142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'03'!S21</f>
        <v>131760.79999999999</v>
      </c>
      <c r="S21" s="137">
        <v>131760.79999999999</v>
      </c>
      <c r="T21" s="137">
        <f t="shared" si="17"/>
        <v>0</v>
      </c>
      <c r="U21" s="137"/>
      <c r="V21" s="137"/>
      <c r="W21" s="137"/>
      <c r="X21" s="137"/>
      <c r="Y21" s="137">
        <f t="shared" si="13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4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2">
        <f>'03'!AR21</f>
        <v>70</v>
      </c>
      <c r="AO21" s="142"/>
      <c r="AP21" s="142">
        <f t="shared" si="7"/>
        <v>70</v>
      </c>
      <c r="AQ21" s="142">
        <f t="shared" si="8"/>
        <v>0</v>
      </c>
      <c r="AR21" s="141">
        <v>70</v>
      </c>
      <c r="AS21" s="143" t="e">
        <f t="shared" si="3"/>
        <v>#DIV/0!</v>
      </c>
      <c r="AT21" s="143">
        <f>'03'!AT21</f>
        <v>250</v>
      </c>
      <c r="AU21" s="144">
        <f t="shared" si="9"/>
        <v>180</v>
      </c>
      <c r="AV21" s="141"/>
      <c r="AW21" s="138" t="e">
        <f t="shared" si="10"/>
        <v>#DIV/0!</v>
      </c>
      <c r="AX21" s="138" t="e">
        <f t="shared" si="11"/>
        <v>#DIV/0!</v>
      </c>
      <c r="AY21" s="138" t="e">
        <f t="shared" si="15"/>
        <v>#DIV/0!</v>
      </c>
      <c r="AZ21" s="138"/>
      <c r="BA21" s="138"/>
      <c r="BB21" s="138" t="e">
        <f t="shared" si="12"/>
        <v>#DIV/0!</v>
      </c>
      <c r="BC21" s="138"/>
    </row>
    <row r="22" spans="1:55" s="193" customFormat="1">
      <c r="A22" s="214" t="str">
        <f>'ENTRY SHEET'!F22</f>
        <v>OD09C4623</v>
      </c>
      <c r="B22" s="244">
        <f>'03'!C22</f>
        <v>1457.5</v>
      </c>
      <c r="C22" s="142">
        <v>1457.5</v>
      </c>
      <c r="D22" s="137">
        <f t="shared" si="4"/>
        <v>0</v>
      </c>
      <c r="E22" s="137">
        <v>12</v>
      </c>
      <c r="F22" s="136"/>
      <c r="G22" s="136">
        <f t="shared" si="16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'03'!S22</f>
        <v>65563</v>
      </c>
      <c r="S22" s="137">
        <v>65563</v>
      </c>
      <c r="T22" s="137">
        <f t="shared" si="17"/>
        <v>0</v>
      </c>
      <c r="U22" s="137"/>
      <c r="V22" s="137"/>
      <c r="W22" s="137"/>
      <c r="X22" s="137"/>
      <c r="Y22" s="137">
        <f t="shared" si="13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4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2">
        <f>'03'!AR22</f>
        <v>0</v>
      </c>
      <c r="AO22" s="142"/>
      <c r="AP22" s="142">
        <f t="shared" si="7"/>
        <v>0</v>
      </c>
      <c r="AQ22" s="142">
        <f t="shared" si="8"/>
        <v>0</v>
      </c>
      <c r="AR22" s="141"/>
      <c r="AS22" s="143" t="e">
        <f t="shared" si="3"/>
        <v>#DIV/0!</v>
      </c>
      <c r="AT22" s="143">
        <f>'03'!AT22</f>
        <v>250</v>
      </c>
      <c r="AU22" s="144">
        <f t="shared" si="9"/>
        <v>250</v>
      </c>
      <c r="AV22" s="141"/>
      <c r="AW22" s="138" t="e">
        <f t="shared" si="10"/>
        <v>#DIV/0!</v>
      </c>
      <c r="AX22" s="138" t="e">
        <f t="shared" si="11"/>
        <v>#DIV/0!</v>
      </c>
      <c r="AY22" s="138" t="e">
        <f t="shared" si="15"/>
        <v>#DIV/0!</v>
      </c>
      <c r="AZ22" s="138"/>
      <c r="BA22" s="138"/>
      <c r="BB22" s="138" t="e">
        <f t="shared" si="12"/>
        <v>#DIV/0!</v>
      </c>
      <c r="BC22" s="138"/>
    </row>
    <row r="23" spans="1:55" s="193" customFormat="1">
      <c r="A23" s="214" t="str">
        <f>'ENTRY SHEET'!F23</f>
        <v>OD09C4625</v>
      </c>
      <c r="B23" s="244">
        <f>'03'!C23</f>
        <v>24078.05</v>
      </c>
      <c r="C23" s="142">
        <v>24086</v>
      </c>
      <c r="D23" s="137">
        <f t="shared" si="4"/>
        <v>7.9500000000007276</v>
      </c>
      <c r="E23" s="137">
        <v>12</v>
      </c>
      <c r="F23" s="136"/>
      <c r="G23" s="136">
        <v>0</v>
      </c>
      <c r="H23" s="136">
        <v>3.5</v>
      </c>
      <c r="I23" s="136">
        <f>7.95-3.5</f>
        <v>4.45</v>
      </c>
      <c r="J23" s="136"/>
      <c r="K23" s="136"/>
      <c r="L23" s="136"/>
      <c r="M23" s="136"/>
      <c r="N23" s="136"/>
      <c r="O23" s="136"/>
      <c r="P23" s="136"/>
      <c r="Q23" s="136">
        <f t="shared" si="6"/>
        <v>7.95</v>
      </c>
      <c r="R23" s="137">
        <f>'03'!S23</f>
        <v>88571.8</v>
      </c>
      <c r="S23" s="137">
        <v>88602.4</v>
      </c>
      <c r="T23" s="137">
        <f t="shared" si="17"/>
        <v>30.599999999991269</v>
      </c>
      <c r="U23" s="137"/>
      <c r="V23" s="137"/>
      <c r="W23" s="137"/>
      <c r="X23" s="137"/>
      <c r="Y23" s="137">
        <f t="shared" si="13"/>
        <v>0</v>
      </c>
      <c r="Z23" s="137"/>
      <c r="AA23" s="137"/>
      <c r="AB23" s="137">
        <v>6</v>
      </c>
      <c r="AC23" s="137">
        <v>3</v>
      </c>
      <c r="AD23" s="137"/>
      <c r="AE23" s="137"/>
      <c r="AF23" s="137"/>
      <c r="AG23" s="137">
        <f t="shared" si="14"/>
        <v>9</v>
      </c>
      <c r="AH23" s="137">
        <v>16</v>
      </c>
      <c r="AI23" s="137"/>
      <c r="AJ23" s="137">
        <v>483.14</v>
      </c>
      <c r="AK23" s="138"/>
      <c r="AL23" s="141">
        <f t="shared" si="0"/>
        <v>16</v>
      </c>
      <c r="AM23" s="137">
        <f t="shared" si="1"/>
        <v>483.14</v>
      </c>
      <c r="AN23" s="142">
        <f>'03'!AR23</f>
        <v>70</v>
      </c>
      <c r="AO23" s="142">
        <v>100</v>
      </c>
      <c r="AP23" s="142">
        <f t="shared" si="7"/>
        <v>170</v>
      </c>
      <c r="AQ23" s="142">
        <f t="shared" si="8"/>
        <v>50</v>
      </c>
      <c r="AR23" s="141">
        <v>120</v>
      </c>
      <c r="AS23" s="143">
        <f t="shared" si="3"/>
        <v>6.2893081761000529</v>
      </c>
      <c r="AT23" s="143">
        <f>'03'!AT23</f>
        <v>250</v>
      </c>
      <c r="AU23" s="144">
        <f t="shared" si="9"/>
        <v>130</v>
      </c>
      <c r="AV23" s="141"/>
      <c r="AW23" s="138">
        <f t="shared" si="10"/>
        <v>28</v>
      </c>
      <c r="AX23" s="138">
        <f t="shared" si="11"/>
        <v>23</v>
      </c>
      <c r="AY23" s="138">
        <f t="shared" si="15"/>
        <v>0</v>
      </c>
      <c r="AZ23" s="138"/>
      <c r="BA23" s="138"/>
      <c r="BB23" s="138">
        <f t="shared" si="12"/>
        <v>-1</v>
      </c>
      <c r="BC23" s="138"/>
    </row>
    <row r="24" spans="1:55" s="193" customFormat="1">
      <c r="A24" s="214" t="str">
        <f>'ENTRY SHEET'!F24</f>
        <v>OD09C4823</v>
      </c>
      <c r="B24" s="244">
        <f>'03'!C24</f>
        <v>23980.95</v>
      </c>
      <c r="C24" s="142">
        <v>23988.75</v>
      </c>
      <c r="D24" s="137">
        <f t="shared" si="4"/>
        <v>7.7999999999992724</v>
      </c>
      <c r="E24" s="137">
        <v>12</v>
      </c>
      <c r="F24" s="136"/>
      <c r="G24" s="136">
        <v>0</v>
      </c>
      <c r="H24" s="136">
        <v>1.5</v>
      </c>
      <c r="I24" s="136">
        <f>7.8-1.5</f>
        <v>6.3</v>
      </c>
      <c r="J24" s="136"/>
      <c r="K24" s="136"/>
      <c r="L24" s="136"/>
      <c r="M24" s="136"/>
      <c r="N24" s="136"/>
      <c r="O24" s="136"/>
      <c r="P24" s="136"/>
      <c r="Q24" s="136">
        <f t="shared" si="6"/>
        <v>7.8</v>
      </c>
      <c r="R24" s="137">
        <f>'03'!S24</f>
        <v>146366.9</v>
      </c>
      <c r="S24" s="137">
        <v>146394.29999999999</v>
      </c>
      <c r="T24" s="137">
        <f t="shared" si="17"/>
        <v>27.399999999994179</v>
      </c>
      <c r="U24" s="137"/>
      <c r="V24" s="137"/>
      <c r="W24" s="137"/>
      <c r="X24" s="137"/>
      <c r="Y24" s="137">
        <f t="shared" si="13"/>
        <v>0</v>
      </c>
      <c r="Z24" s="137"/>
      <c r="AA24" s="137"/>
      <c r="AB24" s="137"/>
      <c r="AC24" s="137">
        <v>3</v>
      </c>
      <c r="AD24" s="137"/>
      <c r="AE24" s="137"/>
      <c r="AF24" s="137"/>
      <c r="AG24" s="137">
        <f t="shared" si="14"/>
        <v>3</v>
      </c>
      <c r="AH24" s="137">
        <v>17</v>
      </c>
      <c r="AI24" s="137"/>
      <c r="AJ24" s="137">
        <v>528.16</v>
      </c>
      <c r="AK24" s="138"/>
      <c r="AL24" s="141">
        <f t="shared" si="0"/>
        <v>17</v>
      </c>
      <c r="AM24" s="137">
        <f t="shared" si="1"/>
        <v>528.16</v>
      </c>
      <c r="AN24" s="142">
        <f>'03'!AR24</f>
        <v>120</v>
      </c>
      <c r="AO24" s="142">
        <v>70</v>
      </c>
      <c r="AP24" s="142">
        <f t="shared" si="7"/>
        <v>190</v>
      </c>
      <c r="AQ24" s="142">
        <f t="shared" si="8"/>
        <v>50</v>
      </c>
      <c r="AR24" s="141">
        <v>140</v>
      </c>
      <c r="AS24" s="143">
        <f t="shared" si="3"/>
        <v>6.4102564102570083</v>
      </c>
      <c r="AT24" s="143">
        <f>'03'!AT24</f>
        <v>250</v>
      </c>
      <c r="AU24" s="144">
        <f t="shared" si="9"/>
        <v>110</v>
      </c>
      <c r="AV24" s="141"/>
      <c r="AW24" s="138">
        <f t="shared" si="10"/>
        <v>41</v>
      </c>
      <c r="AX24" s="138">
        <f t="shared" si="11"/>
        <v>10</v>
      </c>
      <c r="AY24" s="138">
        <f t="shared" si="15"/>
        <v>0</v>
      </c>
      <c r="AZ24" s="138"/>
      <c r="BA24" s="138"/>
      <c r="BB24" s="138">
        <f t="shared" si="12"/>
        <v>-1</v>
      </c>
      <c r="BC24" s="138"/>
    </row>
    <row r="25" spans="1:55" s="193" customFormat="1">
      <c r="A25" s="214" t="str">
        <f>'ENTRY SHEET'!F25</f>
        <v>OD09C-4824</v>
      </c>
      <c r="B25" s="244">
        <f>'03'!C25</f>
        <v>17192.05</v>
      </c>
      <c r="C25" s="142">
        <v>17192.05</v>
      </c>
      <c r="D25" s="137">
        <f t="shared" si="4"/>
        <v>0</v>
      </c>
      <c r="E25" s="137">
        <v>12</v>
      </c>
      <c r="F25" s="136"/>
      <c r="G25" s="136">
        <f t="shared" si="16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'03'!S25</f>
        <v>110056.6</v>
      </c>
      <c r="S25" s="137">
        <v>110056.6</v>
      </c>
      <c r="T25" s="137">
        <f t="shared" si="17"/>
        <v>0</v>
      </c>
      <c r="U25" s="137"/>
      <c r="V25" s="137"/>
      <c r="W25" s="137"/>
      <c r="X25" s="137"/>
      <c r="Y25" s="137">
        <f t="shared" si="13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4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2">
        <f>'03'!AR25</f>
        <v>175</v>
      </c>
      <c r="AO25" s="142"/>
      <c r="AP25" s="142">
        <f t="shared" si="7"/>
        <v>175</v>
      </c>
      <c r="AQ25" s="142">
        <f t="shared" si="8"/>
        <v>0</v>
      </c>
      <c r="AR25" s="141">
        <v>175</v>
      </c>
      <c r="AS25" s="143" t="e">
        <f t="shared" si="3"/>
        <v>#DIV/0!</v>
      </c>
      <c r="AT25" s="143">
        <f>'03'!AT25</f>
        <v>250</v>
      </c>
      <c r="AU25" s="144">
        <f t="shared" si="9"/>
        <v>75</v>
      </c>
      <c r="AV25" s="141"/>
      <c r="AW25" s="138" t="e">
        <f>ROUNDUP(I25*AS25,0)</f>
        <v>#DIV/0!</v>
      </c>
      <c r="AX25" s="138" t="e">
        <f t="shared" si="11"/>
        <v>#DIV/0!</v>
      </c>
      <c r="AY25" s="138" t="e">
        <f t="shared" si="15"/>
        <v>#DIV/0!</v>
      </c>
      <c r="AZ25" s="138"/>
      <c r="BA25" s="138"/>
      <c r="BB25" s="138" t="e">
        <f t="shared" si="12"/>
        <v>#DIV/0!</v>
      </c>
      <c r="BC25" s="138"/>
    </row>
    <row r="26" spans="1:55" s="193" customFormat="1">
      <c r="A26" s="214" t="str">
        <f>'ENTRY SHEET'!F26</f>
        <v>JH06H-3742</v>
      </c>
      <c r="B26" s="244">
        <f>'03'!C26</f>
        <v>0</v>
      </c>
      <c r="C26" s="142"/>
      <c r="D26" s="137">
        <f t="shared" si="4"/>
        <v>0</v>
      </c>
      <c r="E26" s="137">
        <v>12</v>
      </c>
      <c r="F26" s="136"/>
      <c r="G26" s="136">
        <f t="shared" si="16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'03'!S26</f>
        <v>0</v>
      </c>
      <c r="S26" s="137"/>
      <c r="T26" s="137">
        <f t="shared" si="17"/>
        <v>0</v>
      </c>
      <c r="U26" s="137"/>
      <c r="V26" s="137"/>
      <c r="W26" s="137"/>
      <c r="X26" s="137"/>
      <c r="Y26" s="137">
        <f t="shared" si="13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4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2">
        <f>'03'!AR26</f>
        <v>90</v>
      </c>
      <c r="AO26" s="142"/>
      <c r="AP26" s="142">
        <f t="shared" si="7"/>
        <v>90</v>
      </c>
      <c r="AQ26" s="142">
        <f t="shared" si="8"/>
        <v>0</v>
      </c>
      <c r="AR26" s="141">
        <v>90</v>
      </c>
      <c r="AS26" s="143" t="e">
        <f t="shared" si="3"/>
        <v>#DIV/0!</v>
      </c>
      <c r="AT26" s="143">
        <f>'03'!AT26</f>
        <v>250</v>
      </c>
      <c r="AU26" s="144">
        <f t="shared" si="9"/>
        <v>160</v>
      </c>
      <c r="AV26" s="141"/>
      <c r="AW26" s="138" t="e">
        <f>ROUNDUP(I26*AS26,0)</f>
        <v>#DIV/0!</v>
      </c>
      <c r="AX26" s="138" t="e">
        <f t="shared" si="11"/>
        <v>#DIV/0!</v>
      </c>
      <c r="AY26" s="138" t="e">
        <f t="shared" si="15"/>
        <v>#DIV/0!</v>
      </c>
      <c r="AZ26" s="138"/>
      <c r="BA26" s="138"/>
      <c r="BB26" s="138" t="e">
        <f t="shared" si="12"/>
        <v>#DIV/0!</v>
      </c>
      <c r="BC26" s="138"/>
    </row>
    <row r="27" spans="1:55" s="193" customFormat="1">
      <c r="A27" s="214" t="str">
        <f>'ENTRY SHEET'!F27</f>
        <v>OD09C-4879</v>
      </c>
      <c r="B27" s="244">
        <f>'03'!C27</f>
        <v>12989</v>
      </c>
      <c r="C27" s="142">
        <v>12993</v>
      </c>
      <c r="D27" s="137">
        <f t="shared" si="4"/>
        <v>4</v>
      </c>
      <c r="E27" s="137">
        <v>12</v>
      </c>
      <c r="F27" s="136"/>
      <c r="G27" s="136">
        <f t="shared" si="16"/>
        <v>4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4</v>
      </c>
      <c r="R27" s="137">
        <f>'03'!S27</f>
        <v>0</v>
      </c>
      <c r="S27" s="137"/>
      <c r="T27" s="137">
        <f t="shared" si="17"/>
        <v>0</v>
      </c>
      <c r="U27" s="137"/>
      <c r="V27" s="137"/>
      <c r="W27" s="137"/>
      <c r="X27" s="137">
        <v>4</v>
      </c>
      <c r="Y27" s="137">
        <f t="shared" si="13"/>
        <v>4</v>
      </c>
      <c r="Z27" s="137"/>
      <c r="AA27" s="137"/>
      <c r="AB27" s="137"/>
      <c r="AC27" s="137"/>
      <c r="AD27" s="137"/>
      <c r="AE27" s="137"/>
      <c r="AF27" s="137"/>
      <c r="AG27" s="137">
        <f t="shared" si="14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2">
        <f>'03'!AR27</f>
        <v>155</v>
      </c>
      <c r="AO27" s="142"/>
      <c r="AP27" s="142">
        <f t="shared" si="7"/>
        <v>155</v>
      </c>
      <c r="AQ27" s="142">
        <f t="shared" si="8"/>
        <v>35</v>
      </c>
      <c r="AR27" s="141">
        <v>120</v>
      </c>
      <c r="AS27" s="143">
        <f t="shared" si="3"/>
        <v>8.75</v>
      </c>
      <c r="AT27" s="143">
        <f>'03'!AT27</f>
        <v>250</v>
      </c>
      <c r="AU27" s="144">
        <f t="shared" si="9"/>
        <v>130</v>
      </c>
      <c r="AV27" s="141"/>
      <c r="AW27" s="138">
        <f t="shared" si="10"/>
        <v>0</v>
      </c>
      <c r="AX27" s="138">
        <f t="shared" si="11"/>
        <v>0</v>
      </c>
      <c r="AY27" s="138">
        <f t="shared" si="15"/>
        <v>0</v>
      </c>
      <c r="AZ27" s="138"/>
      <c r="BA27" s="138"/>
      <c r="BB27" s="138">
        <f t="shared" si="12"/>
        <v>35</v>
      </c>
      <c r="BC27" s="138"/>
    </row>
    <row r="28" spans="1:55" s="193" customFormat="1">
      <c r="A28" s="214" t="str">
        <f>'ENTRY SHEET'!F28</f>
        <v>OD09C-1371</v>
      </c>
      <c r="B28" s="244">
        <f>'03'!C28</f>
        <v>11508</v>
      </c>
      <c r="C28" s="142">
        <v>11512</v>
      </c>
      <c r="D28" s="137">
        <f t="shared" si="4"/>
        <v>4</v>
      </c>
      <c r="E28" s="137">
        <v>12</v>
      </c>
      <c r="F28" s="136"/>
      <c r="G28" s="136">
        <f t="shared" si="16"/>
        <v>0</v>
      </c>
      <c r="H28" s="136">
        <v>1.5</v>
      </c>
      <c r="I28" s="136">
        <v>2.5</v>
      </c>
      <c r="J28" s="136"/>
      <c r="K28" s="136"/>
      <c r="L28" s="136"/>
      <c r="M28" s="136"/>
      <c r="N28" s="136"/>
      <c r="O28" s="136"/>
      <c r="P28" s="136"/>
      <c r="Q28" s="136">
        <f t="shared" si="6"/>
        <v>4</v>
      </c>
      <c r="R28" s="137">
        <f>'03'!S28</f>
        <v>137604</v>
      </c>
      <c r="S28" s="137">
        <v>137634</v>
      </c>
      <c r="T28" s="137">
        <f t="shared" si="17"/>
        <v>30</v>
      </c>
      <c r="U28" s="137"/>
      <c r="V28" s="137"/>
      <c r="W28" s="137"/>
      <c r="X28" s="137"/>
      <c r="Y28" s="137">
        <f t="shared" si="13"/>
        <v>0</v>
      </c>
      <c r="Z28" s="137"/>
      <c r="AA28" s="137"/>
      <c r="AB28" s="137"/>
      <c r="AC28" s="137">
        <v>3</v>
      </c>
      <c r="AD28" s="137"/>
      <c r="AE28" s="137"/>
      <c r="AF28" s="137"/>
      <c r="AG28" s="137">
        <f t="shared" si="14"/>
        <v>3</v>
      </c>
      <c r="AH28" s="137">
        <v>16</v>
      </c>
      <c r="AI28" s="137"/>
      <c r="AJ28" s="137">
        <v>492.67</v>
      </c>
      <c r="AK28" s="138"/>
      <c r="AL28" s="141">
        <f t="shared" si="0"/>
        <v>16</v>
      </c>
      <c r="AM28" s="137">
        <f t="shared" si="1"/>
        <v>492.67</v>
      </c>
      <c r="AN28" s="142">
        <f>'03'!AR28</f>
        <v>140</v>
      </c>
      <c r="AO28" s="142">
        <v>50</v>
      </c>
      <c r="AP28" s="142">
        <f t="shared" si="7"/>
        <v>190</v>
      </c>
      <c r="AQ28" s="142">
        <f t="shared" si="8"/>
        <v>30</v>
      </c>
      <c r="AR28" s="141">
        <v>160</v>
      </c>
      <c r="AS28" s="143">
        <f t="shared" si="3"/>
        <v>7.5</v>
      </c>
      <c r="AT28" s="143">
        <f>'03'!AT28</f>
        <v>250</v>
      </c>
      <c r="AU28" s="144">
        <f t="shared" si="9"/>
        <v>90</v>
      </c>
      <c r="AV28" s="141"/>
      <c r="AW28" s="138">
        <f t="shared" si="10"/>
        <v>19</v>
      </c>
      <c r="AX28" s="138">
        <f t="shared" si="11"/>
        <v>12</v>
      </c>
      <c r="AY28" s="138">
        <f t="shared" si="15"/>
        <v>0</v>
      </c>
      <c r="AZ28" s="138"/>
      <c r="BA28" s="138"/>
      <c r="BB28" s="138">
        <f t="shared" si="12"/>
        <v>-1</v>
      </c>
      <c r="BC28" s="138"/>
    </row>
    <row r="29" spans="1:55" s="193" customFormat="1" ht="18.75" customHeight="1">
      <c r="A29" s="214" t="str">
        <f>'ENTRY SHEET'!F29</f>
        <v>OD09C-4878</v>
      </c>
      <c r="B29" s="244">
        <f>'03'!C29</f>
        <v>0</v>
      </c>
      <c r="C29" s="142"/>
      <c r="D29" s="137">
        <f t="shared" si="4"/>
        <v>0</v>
      </c>
      <c r="E29" s="137">
        <v>12</v>
      </c>
      <c r="F29" s="136"/>
      <c r="G29" s="136">
        <f t="shared" si="16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'03'!S29</f>
        <v>0</v>
      </c>
      <c r="S29" s="137"/>
      <c r="T29" s="137">
        <f t="shared" si="17"/>
        <v>0</v>
      </c>
      <c r="U29" s="137"/>
      <c r="V29" s="137"/>
      <c r="W29" s="137"/>
      <c r="X29" s="137"/>
      <c r="Y29" s="137">
        <f t="shared" si="13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4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2">
        <f>'03'!AR29</f>
        <v>0</v>
      </c>
      <c r="AO29" s="142"/>
      <c r="AP29" s="142">
        <f t="shared" si="7"/>
        <v>0</v>
      </c>
      <c r="AQ29" s="142">
        <f t="shared" si="8"/>
        <v>0</v>
      </c>
      <c r="AR29" s="141"/>
      <c r="AS29" s="143" t="e">
        <f t="shared" si="3"/>
        <v>#DIV/0!</v>
      </c>
      <c r="AT29" s="143">
        <f>'03'!AT29</f>
        <v>250</v>
      </c>
      <c r="AU29" s="144">
        <f t="shared" si="9"/>
        <v>250</v>
      </c>
      <c r="AV29" s="141"/>
      <c r="AW29" s="138" t="e">
        <f t="shared" si="10"/>
        <v>#DIV/0!</v>
      </c>
      <c r="AX29" s="138" t="e">
        <f t="shared" si="11"/>
        <v>#DIV/0!</v>
      </c>
      <c r="AY29" s="138" t="e">
        <f t="shared" si="15"/>
        <v>#DIV/0!</v>
      </c>
      <c r="AZ29" s="138"/>
      <c r="BA29" s="138"/>
      <c r="BB29" s="138" t="e">
        <f t="shared" si="12"/>
        <v>#DIV/0!</v>
      </c>
      <c r="BC29" s="138"/>
    </row>
    <row r="30" spans="1:55" s="193" customFormat="1">
      <c r="A30" s="214" t="str">
        <f>'ENTRY SHEET'!F30</f>
        <v>OD09C-8163</v>
      </c>
      <c r="B30" s="244">
        <f>'03'!C30</f>
        <v>13387.7</v>
      </c>
      <c r="C30" s="142">
        <v>13392</v>
      </c>
      <c r="D30" s="137">
        <f t="shared" si="4"/>
        <v>4.2999999999992724</v>
      </c>
      <c r="E30" s="137">
        <v>12</v>
      </c>
      <c r="F30" s="136"/>
      <c r="G30" s="136">
        <f t="shared" si="16"/>
        <v>2.7999999999992724</v>
      </c>
      <c r="H30" s="136"/>
      <c r="I30" s="136">
        <v>1.5</v>
      </c>
      <c r="J30" s="136"/>
      <c r="K30" s="136"/>
      <c r="L30" s="136"/>
      <c r="M30" s="136"/>
      <c r="N30" s="136"/>
      <c r="O30" s="136"/>
      <c r="P30" s="136"/>
      <c r="Q30" s="136">
        <f t="shared" si="6"/>
        <v>4.2999999999992724</v>
      </c>
      <c r="R30" s="137">
        <f>'03'!S30</f>
        <v>61575</v>
      </c>
      <c r="S30" s="137">
        <v>61595</v>
      </c>
      <c r="T30" s="137">
        <f t="shared" si="17"/>
        <v>20</v>
      </c>
      <c r="U30" s="137"/>
      <c r="V30" s="137">
        <v>5</v>
      </c>
      <c r="W30" s="137"/>
      <c r="X30" s="137"/>
      <c r="Y30" s="137">
        <f t="shared" si="13"/>
        <v>5</v>
      </c>
      <c r="Z30" s="137"/>
      <c r="AA30" s="137"/>
      <c r="AB30" s="137"/>
      <c r="AC30" s="137"/>
      <c r="AD30" s="137"/>
      <c r="AE30" s="137"/>
      <c r="AF30" s="137"/>
      <c r="AG30" s="137">
        <f t="shared" si="14"/>
        <v>0</v>
      </c>
      <c r="AH30" s="137">
        <v>5</v>
      </c>
      <c r="AI30" s="137"/>
      <c r="AJ30" s="137">
        <v>152.16999999999999</v>
      </c>
      <c r="AK30" s="138"/>
      <c r="AL30" s="141">
        <f t="shared" si="0"/>
        <v>5</v>
      </c>
      <c r="AM30" s="137">
        <f t="shared" si="1"/>
        <v>152.16999999999999</v>
      </c>
      <c r="AN30" s="142">
        <f>'03'!AR30</f>
        <v>140</v>
      </c>
      <c r="AO30" s="142"/>
      <c r="AP30" s="142">
        <f t="shared" si="7"/>
        <v>140</v>
      </c>
      <c r="AQ30" s="142">
        <f t="shared" si="8"/>
        <v>30</v>
      </c>
      <c r="AR30" s="141">
        <v>110</v>
      </c>
      <c r="AS30" s="143">
        <f t="shared" si="3"/>
        <v>6.976744186047692</v>
      </c>
      <c r="AT30" s="143">
        <f>'03'!AT30</f>
        <v>250</v>
      </c>
      <c r="AU30" s="144">
        <f t="shared" si="9"/>
        <v>140</v>
      </c>
      <c r="AV30" s="141"/>
      <c r="AW30" s="138">
        <f t="shared" si="10"/>
        <v>11</v>
      </c>
      <c r="AX30" s="138">
        <f t="shared" si="11"/>
        <v>0</v>
      </c>
      <c r="AY30" s="138">
        <f t="shared" si="15"/>
        <v>0</v>
      </c>
      <c r="AZ30" s="138"/>
      <c r="BA30" s="138"/>
      <c r="BB30" s="138">
        <f t="shared" si="12"/>
        <v>19</v>
      </c>
      <c r="BC30" s="138"/>
    </row>
    <row r="31" spans="1:55" s="193" customFormat="1">
      <c r="A31" s="214" t="str">
        <f>'ENTRY SHEET'!F31</f>
        <v>OD09A-5106</v>
      </c>
      <c r="B31" s="244">
        <f>'03'!C31</f>
        <v>15067</v>
      </c>
      <c r="C31" s="142">
        <v>15072</v>
      </c>
      <c r="D31" s="137">
        <f t="shared" si="4"/>
        <v>5</v>
      </c>
      <c r="E31" s="137">
        <v>12</v>
      </c>
      <c r="F31" s="136"/>
      <c r="G31" s="136">
        <f t="shared" si="16"/>
        <v>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5</v>
      </c>
      <c r="R31" s="137">
        <f>'03'!S31</f>
        <v>123177</v>
      </c>
      <c r="S31" s="137">
        <v>123208</v>
      </c>
      <c r="T31" s="137">
        <f t="shared" si="17"/>
        <v>31</v>
      </c>
      <c r="U31" s="137"/>
      <c r="V31" s="137"/>
      <c r="W31" s="137"/>
      <c r="X31" s="137">
        <v>4</v>
      </c>
      <c r="Y31" s="137">
        <f t="shared" si="13"/>
        <v>4</v>
      </c>
      <c r="Z31" s="137"/>
      <c r="AA31" s="137"/>
      <c r="AB31" s="137"/>
      <c r="AC31" s="137"/>
      <c r="AD31" s="137"/>
      <c r="AE31" s="137"/>
      <c r="AF31" s="137"/>
      <c r="AG31" s="137">
        <f t="shared" si="14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2">
        <f>'03'!AR31</f>
        <v>116</v>
      </c>
      <c r="AO31" s="142">
        <v>100</v>
      </c>
      <c r="AP31" s="142">
        <f t="shared" si="7"/>
        <v>216</v>
      </c>
      <c r="AQ31" s="142">
        <f t="shared" si="8"/>
        <v>57</v>
      </c>
      <c r="AR31" s="141">
        <v>159</v>
      </c>
      <c r="AS31" s="143">
        <f t="shared" si="3"/>
        <v>11.4</v>
      </c>
      <c r="AT31" s="143">
        <f>'03'!AT31</f>
        <v>250</v>
      </c>
      <c r="AU31" s="144">
        <f t="shared" si="9"/>
        <v>91</v>
      </c>
      <c r="AV31" s="141"/>
      <c r="AW31" s="138">
        <f t="shared" si="10"/>
        <v>0</v>
      </c>
      <c r="AX31" s="138">
        <f t="shared" si="11"/>
        <v>0</v>
      </c>
      <c r="AY31" s="138">
        <f t="shared" si="15"/>
        <v>0</v>
      </c>
      <c r="AZ31" s="138"/>
      <c r="BA31" s="138"/>
      <c r="BB31" s="138">
        <f t="shared" si="12"/>
        <v>57</v>
      </c>
      <c r="BC31" s="138"/>
    </row>
    <row r="32" spans="1:55" s="193" customFormat="1">
      <c r="A32" s="214" t="str">
        <f>'ENTRY SHEET'!F32</f>
        <v>OD09C-8164</v>
      </c>
      <c r="B32" s="244">
        <f>'03'!C32</f>
        <v>10406.700000000001</v>
      </c>
      <c r="C32" s="142">
        <v>10406.700000000001</v>
      </c>
      <c r="D32" s="137">
        <f t="shared" si="4"/>
        <v>0</v>
      </c>
      <c r="E32" s="137">
        <v>12</v>
      </c>
      <c r="F32" s="136"/>
      <c r="G32" s="136">
        <f t="shared" si="16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'03'!S32</f>
        <v>69764</v>
      </c>
      <c r="S32" s="137">
        <v>69764</v>
      </c>
      <c r="T32" s="137">
        <f t="shared" si="17"/>
        <v>0</v>
      </c>
      <c r="U32" s="137"/>
      <c r="V32" s="137"/>
      <c r="W32" s="137"/>
      <c r="X32" s="137"/>
      <c r="Y32" s="137">
        <f t="shared" si="13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4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2">
        <f>'03'!AR32</f>
        <v>170</v>
      </c>
      <c r="AO32" s="142"/>
      <c r="AP32" s="142">
        <f t="shared" si="7"/>
        <v>170</v>
      </c>
      <c r="AQ32" s="142">
        <f t="shared" si="8"/>
        <v>0</v>
      </c>
      <c r="AR32" s="141">
        <v>170</v>
      </c>
      <c r="AS32" s="143" t="e">
        <f t="shared" si="3"/>
        <v>#DIV/0!</v>
      </c>
      <c r="AT32" s="143">
        <f>'03'!AT32</f>
        <v>250</v>
      </c>
      <c r="AU32" s="144">
        <f t="shared" si="9"/>
        <v>80</v>
      </c>
      <c r="AV32" s="141"/>
      <c r="AW32" s="138" t="e">
        <f t="shared" si="10"/>
        <v>#DIV/0!</v>
      </c>
      <c r="AX32" s="138" t="e">
        <f t="shared" si="11"/>
        <v>#DIV/0!</v>
      </c>
      <c r="AY32" s="138" t="e">
        <f t="shared" si="15"/>
        <v>#DIV/0!</v>
      </c>
      <c r="AZ32" s="138"/>
      <c r="BA32" s="138"/>
      <c r="BB32" s="138" t="e">
        <f t="shared" si="12"/>
        <v>#DIV/0!</v>
      </c>
      <c r="BC32" s="138"/>
    </row>
    <row r="33" spans="1:55" s="193" customFormat="1">
      <c r="A33" s="214" t="str">
        <f>'ENTRY SHEET'!F33</f>
        <v>OD09C-1373</v>
      </c>
      <c r="B33" s="244">
        <f>'03'!C33</f>
        <v>0</v>
      </c>
      <c r="C33" s="142"/>
      <c r="D33" s="137">
        <f t="shared" si="4"/>
        <v>0</v>
      </c>
      <c r="E33" s="137">
        <v>12</v>
      </c>
      <c r="F33" s="136"/>
      <c r="G33" s="136">
        <f t="shared" si="16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'03'!S33</f>
        <v>0</v>
      </c>
      <c r="S33" s="137"/>
      <c r="T33" s="137">
        <f t="shared" si="17"/>
        <v>0</v>
      </c>
      <c r="U33" s="137"/>
      <c r="V33" s="137"/>
      <c r="W33" s="137"/>
      <c r="X33" s="137"/>
      <c r="Y33" s="137">
        <f t="shared" si="13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4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2">
        <f>'03'!AR33</f>
        <v>0</v>
      </c>
      <c r="AO33" s="142"/>
      <c r="AP33" s="142">
        <f t="shared" si="7"/>
        <v>0</v>
      </c>
      <c r="AQ33" s="142">
        <f t="shared" si="8"/>
        <v>0</v>
      </c>
      <c r="AR33" s="141"/>
      <c r="AS33" s="143" t="e">
        <f t="shared" si="3"/>
        <v>#DIV/0!</v>
      </c>
      <c r="AT33" s="143">
        <f>'03'!AT33</f>
        <v>250</v>
      </c>
      <c r="AU33" s="144">
        <f t="shared" si="9"/>
        <v>250</v>
      </c>
      <c r="AV33" s="141"/>
      <c r="AW33" s="138" t="e">
        <f t="shared" si="10"/>
        <v>#DIV/0!</v>
      </c>
      <c r="AX33" s="138" t="e">
        <f t="shared" si="11"/>
        <v>#DIV/0!</v>
      </c>
      <c r="AY33" s="138" t="e">
        <f t="shared" si="15"/>
        <v>#DIV/0!</v>
      </c>
      <c r="AZ33" s="138"/>
      <c r="BA33" s="138"/>
      <c r="BB33" s="138" t="e">
        <f t="shared" si="12"/>
        <v>#DIV/0!</v>
      </c>
      <c r="BC33" s="138"/>
    </row>
    <row r="34" spans="1:55" s="193" customFormat="1">
      <c r="A34" s="214" t="str">
        <f>'ENTRY SHEET'!F34</f>
        <v>OD09A-5666</v>
      </c>
      <c r="B34" s="244">
        <f>'03'!C34</f>
        <v>21871</v>
      </c>
      <c r="C34" s="142">
        <v>21876</v>
      </c>
      <c r="D34" s="137">
        <f t="shared" si="4"/>
        <v>5</v>
      </c>
      <c r="E34" s="137">
        <v>12</v>
      </c>
      <c r="F34" s="136"/>
      <c r="G34" s="136">
        <f t="shared" si="16"/>
        <v>5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5</v>
      </c>
      <c r="R34" s="137">
        <f>'03'!S34</f>
        <v>102153</v>
      </c>
      <c r="S34" s="137">
        <v>102184</v>
      </c>
      <c r="T34" s="137">
        <f t="shared" si="17"/>
        <v>31</v>
      </c>
      <c r="U34" s="137"/>
      <c r="V34" s="137">
        <v>13</v>
      </c>
      <c r="W34" s="137"/>
      <c r="X34" s="138"/>
      <c r="Y34" s="137">
        <f t="shared" si="13"/>
        <v>13</v>
      </c>
      <c r="Z34" s="137"/>
      <c r="AA34" s="137"/>
      <c r="AB34" s="137"/>
      <c r="AC34" s="137"/>
      <c r="AD34" s="137"/>
      <c r="AE34" s="137"/>
      <c r="AF34" s="137"/>
      <c r="AG34" s="137">
        <f t="shared" si="14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2">
        <f>'03'!AR34</f>
        <v>130</v>
      </c>
      <c r="AO34" s="142">
        <v>50</v>
      </c>
      <c r="AP34" s="142">
        <f t="shared" si="7"/>
        <v>180</v>
      </c>
      <c r="AQ34" s="142">
        <f t="shared" si="8"/>
        <v>40</v>
      </c>
      <c r="AR34" s="141">
        <v>140</v>
      </c>
      <c r="AS34" s="143">
        <f t="shared" si="3"/>
        <v>8</v>
      </c>
      <c r="AT34" s="143">
        <f>'03'!AT34</f>
        <v>250</v>
      </c>
      <c r="AU34" s="144">
        <f t="shared" si="9"/>
        <v>110</v>
      </c>
      <c r="AV34" s="141"/>
      <c r="AW34" s="138">
        <f t="shared" si="10"/>
        <v>0</v>
      </c>
      <c r="AX34" s="138">
        <f t="shared" si="11"/>
        <v>0</v>
      </c>
      <c r="AY34" s="138">
        <f t="shared" si="15"/>
        <v>0</v>
      </c>
      <c r="AZ34" s="138"/>
      <c r="BA34" s="138"/>
      <c r="BB34" s="138">
        <f t="shared" si="12"/>
        <v>40</v>
      </c>
      <c r="BC34" s="138"/>
    </row>
    <row r="35" spans="1:55" s="193" customFormat="1">
      <c r="A35" s="214" t="str">
        <f>'ENTRY SHEET'!F35</f>
        <v>OD09A-6059</v>
      </c>
      <c r="B35" s="244">
        <f>'03'!C35</f>
        <v>14051</v>
      </c>
      <c r="C35" s="142">
        <v>14059</v>
      </c>
      <c r="D35" s="137">
        <f t="shared" si="4"/>
        <v>8</v>
      </c>
      <c r="E35" s="137">
        <v>12</v>
      </c>
      <c r="F35" s="136"/>
      <c r="G35" s="136">
        <f t="shared" si="16"/>
        <v>2.5</v>
      </c>
      <c r="H35" s="136">
        <v>1.5</v>
      </c>
      <c r="I35" s="136">
        <v>4</v>
      </c>
      <c r="J35" s="136"/>
      <c r="K35" s="136"/>
      <c r="L35" s="136"/>
      <c r="M35" s="136"/>
      <c r="N35" s="136"/>
      <c r="O35" s="136"/>
      <c r="P35" s="136"/>
      <c r="Q35" s="136">
        <f t="shared" si="6"/>
        <v>8</v>
      </c>
      <c r="R35" s="137">
        <f>'03'!S35</f>
        <v>91695</v>
      </c>
      <c r="S35" s="137">
        <v>91738</v>
      </c>
      <c r="T35" s="137">
        <f t="shared" si="17"/>
        <v>43</v>
      </c>
      <c r="U35" s="137"/>
      <c r="V35" s="137"/>
      <c r="W35" s="137"/>
      <c r="X35" s="138">
        <v>4</v>
      </c>
      <c r="Y35" s="137">
        <f t="shared" si="13"/>
        <v>4</v>
      </c>
      <c r="Z35" s="137"/>
      <c r="AA35" s="137"/>
      <c r="AB35" s="137"/>
      <c r="AC35" s="137">
        <v>2</v>
      </c>
      <c r="AD35" s="137"/>
      <c r="AE35" s="137"/>
      <c r="AF35" s="137"/>
      <c r="AG35" s="137">
        <f t="shared" si="14"/>
        <v>2</v>
      </c>
      <c r="AH35" s="137">
        <v>11</v>
      </c>
      <c r="AI35" s="137"/>
      <c r="AJ35" s="137">
        <v>323.97000000000003</v>
      </c>
      <c r="AK35" s="138"/>
      <c r="AL35" s="141">
        <f t="shared" si="0"/>
        <v>11</v>
      </c>
      <c r="AM35" s="137">
        <f t="shared" si="1"/>
        <v>323.97000000000003</v>
      </c>
      <c r="AN35" s="142">
        <f>'03'!AR35</f>
        <v>190</v>
      </c>
      <c r="AO35" s="142"/>
      <c r="AP35" s="142">
        <f t="shared" si="7"/>
        <v>190</v>
      </c>
      <c r="AQ35" s="142">
        <f t="shared" si="8"/>
        <v>30</v>
      </c>
      <c r="AR35" s="141">
        <v>160</v>
      </c>
      <c r="AS35" s="143">
        <f t="shared" si="3"/>
        <v>3.75</v>
      </c>
      <c r="AT35" s="143">
        <f>'03'!AT35</f>
        <v>250</v>
      </c>
      <c r="AU35" s="144">
        <f t="shared" si="9"/>
        <v>90</v>
      </c>
      <c r="AV35" s="141"/>
      <c r="AW35" s="138">
        <f t="shared" si="10"/>
        <v>15</v>
      </c>
      <c r="AX35" s="138">
        <f t="shared" si="11"/>
        <v>6</v>
      </c>
      <c r="AY35" s="138">
        <f t="shared" si="15"/>
        <v>0</v>
      </c>
      <c r="AZ35" s="138"/>
      <c r="BA35" s="138"/>
      <c r="BB35" s="138">
        <f t="shared" si="12"/>
        <v>9</v>
      </c>
      <c r="BC35" s="138"/>
    </row>
    <row r="36" spans="1:55" s="193" customFormat="1">
      <c r="A36" s="214" t="str">
        <f>'ENTRY SHEET'!F36</f>
        <v>JH06H-9654</v>
      </c>
      <c r="B36" s="244">
        <f>'03'!C36</f>
        <v>0</v>
      </c>
      <c r="C36" s="142"/>
      <c r="D36" s="137">
        <v>6</v>
      </c>
      <c r="E36" s="137">
        <v>12</v>
      </c>
      <c r="F36" s="136"/>
      <c r="G36" s="136">
        <f t="shared" si="16"/>
        <v>6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6</v>
      </c>
      <c r="R36" s="137">
        <f>'03'!S36</f>
        <v>100782</v>
      </c>
      <c r="S36" s="137">
        <v>100828</v>
      </c>
      <c r="T36" s="137">
        <f t="shared" si="17"/>
        <v>46</v>
      </c>
      <c r="U36" s="137"/>
      <c r="V36" s="137">
        <v>13</v>
      </c>
      <c r="W36" s="137"/>
      <c r="X36" s="138"/>
      <c r="Y36" s="137">
        <f t="shared" si="13"/>
        <v>13</v>
      </c>
      <c r="Z36" s="137"/>
      <c r="AA36" s="137"/>
      <c r="AB36" s="137"/>
      <c r="AC36" s="137"/>
      <c r="AD36" s="137"/>
      <c r="AE36" s="137"/>
      <c r="AF36" s="137"/>
      <c r="AG36" s="137">
        <f t="shared" si="14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2">
        <f>'03'!AR36</f>
        <v>120</v>
      </c>
      <c r="AO36" s="142">
        <v>50</v>
      </c>
      <c r="AP36" s="142">
        <f t="shared" si="7"/>
        <v>170</v>
      </c>
      <c r="AQ36" s="142">
        <f t="shared" si="8"/>
        <v>40</v>
      </c>
      <c r="AR36" s="141">
        <v>130</v>
      </c>
      <c r="AS36" s="143">
        <f t="shared" si="3"/>
        <v>6.666666666666667</v>
      </c>
      <c r="AT36" s="143">
        <f>'03'!AT36</f>
        <v>250</v>
      </c>
      <c r="AU36" s="144">
        <f t="shared" si="9"/>
        <v>120</v>
      </c>
      <c r="AV36" s="141"/>
      <c r="AW36" s="138">
        <f t="shared" si="10"/>
        <v>0</v>
      </c>
      <c r="AX36" s="138">
        <f t="shared" si="11"/>
        <v>0</v>
      </c>
      <c r="AY36" s="138">
        <f t="shared" si="15"/>
        <v>0</v>
      </c>
      <c r="AZ36" s="138"/>
      <c r="BA36" s="138"/>
      <c r="BB36" s="138">
        <f t="shared" si="12"/>
        <v>40</v>
      </c>
      <c r="BC36" s="138"/>
    </row>
    <row r="37" spans="1:55" s="193" customFormat="1">
      <c r="A37" s="214" t="str">
        <f>'ENTRY SHEET'!F37</f>
        <v>OD09A-5105</v>
      </c>
      <c r="B37" s="244">
        <f>'03'!C37</f>
        <v>12619</v>
      </c>
      <c r="C37" s="142">
        <v>12624</v>
      </c>
      <c r="D37" s="137">
        <f t="shared" si="4"/>
        <v>5</v>
      </c>
      <c r="E37" s="137">
        <v>12</v>
      </c>
      <c r="F37" s="136"/>
      <c r="G37" s="136">
        <f t="shared" si="16"/>
        <v>5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5</v>
      </c>
      <c r="R37" s="137">
        <f>'03'!S37</f>
        <v>91347</v>
      </c>
      <c r="S37" s="137">
        <v>91373</v>
      </c>
      <c r="T37" s="137">
        <f t="shared" si="17"/>
        <v>26</v>
      </c>
      <c r="U37" s="137"/>
      <c r="V37" s="137">
        <v>8</v>
      </c>
      <c r="W37" s="137"/>
      <c r="X37" s="138"/>
      <c r="Y37" s="137">
        <f t="shared" si="13"/>
        <v>8</v>
      </c>
      <c r="Z37" s="137"/>
      <c r="AA37" s="137"/>
      <c r="AB37" s="137"/>
      <c r="AC37" s="137"/>
      <c r="AD37" s="137"/>
      <c r="AE37" s="137"/>
      <c r="AF37" s="137"/>
      <c r="AG37" s="137">
        <f t="shared" si="14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2">
        <f>'03'!AR37</f>
        <v>175</v>
      </c>
      <c r="AO37" s="142"/>
      <c r="AP37" s="142">
        <f t="shared" si="7"/>
        <v>175</v>
      </c>
      <c r="AQ37" s="142">
        <f t="shared" si="8"/>
        <v>35</v>
      </c>
      <c r="AR37" s="141">
        <v>140</v>
      </c>
      <c r="AS37" s="143">
        <f t="shared" ref="AS37:AS64" si="18">AQ37/D37</f>
        <v>7</v>
      </c>
      <c r="AT37" s="143">
        <f>'03'!AT37</f>
        <v>250</v>
      </c>
      <c r="AU37" s="144">
        <f t="shared" si="9"/>
        <v>110</v>
      </c>
      <c r="AV37" s="141"/>
      <c r="AW37" s="138">
        <f t="shared" si="10"/>
        <v>0</v>
      </c>
      <c r="AX37" s="138">
        <f t="shared" si="11"/>
        <v>0</v>
      </c>
      <c r="AY37" s="138">
        <f t="shared" si="15"/>
        <v>0</v>
      </c>
      <c r="AZ37" s="138"/>
      <c r="BA37" s="138"/>
      <c r="BB37" s="138">
        <f t="shared" si="12"/>
        <v>35</v>
      </c>
      <c r="BC37" s="138"/>
    </row>
    <row r="38" spans="1:55" s="193" customFormat="1">
      <c r="A38" s="214" t="str">
        <f>'ENTRY SHEET'!F38</f>
        <v>JH06G-4703</v>
      </c>
      <c r="B38" s="244">
        <f>'03'!C38</f>
        <v>8166</v>
      </c>
      <c r="C38" s="142">
        <v>8171</v>
      </c>
      <c r="D38" s="137">
        <f t="shared" si="4"/>
        <v>5</v>
      </c>
      <c r="E38" s="137">
        <v>12</v>
      </c>
      <c r="F38" s="136"/>
      <c r="G38" s="136">
        <f t="shared" si="16"/>
        <v>5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5</v>
      </c>
      <c r="R38" s="137">
        <f>'03'!S38</f>
        <v>95502</v>
      </c>
      <c r="S38" s="137">
        <v>95533</v>
      </c>
      <c r="T38" s="137">
        <f t="shared" si="17"/>
        <v>31</v>
      </c>
      <c r="U38" s="137"/>
      <c r="V38" s="137">
        <v>13</v>
      </c>
      <c r="W38" s="137"/>
      <c r="X38" s="141"/>
      <c r="Y38" s="137">
        <f t="shared" si="13"/>
        <v>13</v>
      </c>
      <c r="Z38" s="137"/>
      <c r="AA38" s="137"/>
      <c r="AB38" s="137"/>
      <c r="AC38" s="137"/>
      <c r="AD38" s="137"/>
      <c r="AE38" s="137"/>
      <c r="AF38" s="137"/>
      <c r="AG38" s="137">
        <f t="shared" si="14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2">
        <f>'03'!AR38</f>
        <v>160</v>
      </c>
      <c r="AO38" s="142"/>
      <c r="AP38" s="142">
        <f t="shared" si="7"/>
        <v>160</v>
      </c>
      <c r="AQ38" s="142">
        <f t="shared" si="8"/>
        <v>20</v>
      </c>
      <c r="AR38" s="141">
        <v>140</v>
      </c>
      <c r="AS38" s="143">
        <f t="shared" si="18"/>
        <v>4</v>
      </c>
      <c r="AT38" s="143">
        <f>'03'!AT38</f>
        <v>250</v>
      </c>
      <c r="AU38" s="144">
        <f t="shared" si="9"/>
        <v>110</v>
      </c>
      <c r="AV38" s="141"/>
      <c r="AW38" s="138">
        <f t="shared" si="10"/>
        <v>0</v>
      </c>
      <c r="AX38" s="138">
        <f t="shared" si="11"/>
        <v>0</v>
      </c>
      <c r="AY38" s="138">
        <f t="shared" si="15"/>
        <v>0</v>
      </c>
      <c r="AZ38" s="138"/>
      <c r="BA38" s="138"/>
      <c r="BB38" s="138">
        <f t="shared" si="12"/>
        <v>20</v>
      </c>
      <c r="BC38" s="138"/>
    </row>
    <row r="39" spans="1:55" s="193" customFormat="1">
      <c r="A39" s="214" t="str">
        <f>'ENTRY SHEET'!F39</f>
        <v>JH06H-5348</v>
      </c>
      <c r="B39" s="244">
        <f>'03'!C39</f>
        <v>415.1</v>
      </c>
      <c r="C39" s="142">
        <v>423</v>
      </c>
      <c r="D39" s="137">
        <f t="shared" si="4"/>
        <v>7.8999999999999773</v>
      </c>
      <c r="E39" s="137">
        <v>12</v>
      </c>
      <c r="F39" s="136"/>
      <c r="G39" s="136">
        <f t="shared" si="16"/>
        <v>2.6999999999999771</v>
      </c>
      <c r="H39" s="136">
        <v>1.5</v>
      </c>
      <c r="I39" s="136">
        <v>3.7</v>
      </c>
      <c r="J39" s="136"/>
      <c r="K39" s="136"/>
      <c r="L39" s="136"/>
      <c r="M39" s="136"/>
      <c r="N39" s="136"/>
      <c r="O39" s="136"/>
      <c r="P39" s="136"/>
      <c r="Q39" s="136">
        <f t="shared" si="6"/>
        <v>7.8999999999999773</v>
      </c>
      <c r="R39" s="137">
        <f>'03'!S39</f>
        <v>122132</v>
      </c>
      <c r="S39" s="137">
        <v>122177</v>
      </c>
      <c r="T39" s="137">
        <f t="shared" si="17"/>
        <v>45</v>
      </c>
      <c r="U39" s="137"/>
      <c r="V39" s="137"/>
      <c r="W39" s="137"/>
      <c r="X39" s="141">
        <v>4</v>
      </c>
      <c r="Y39" s="137">
        <f t="shared" si="13"/>
        <v>4</v>
      </c>
      <c r="Z39" s="137"/>
      <c r="AA39" s="137"/>
      <c r="AB39" s="137"/>
      <c r="AC39" s="137">
        <v>3</v>
      </c>
      <c r="AD39" s="137"/>
      <c r="AE39" s="137"/>
      <c r="AF39" s="137"/>
      <c r="AG39" s="137">
        <f t="shared" si="14"/>
        <v>3</v>
      </c>
      <c r="AH39" s="137">
        <v>7</v>
      </c>
      <c r="AI39" s="137"/>
      <c r="AJ39" s="137">
        <v>204.6</v>
      </c>
      <c r="AK39" s="138"/>
      <c r="AL39" s="141">
        <f t="shared" si="0"/>
        <v>7</v>
      </c>
      <c r="AM39" s="137">
        <f t="shared" si="1"/>
        <v>204.6</v>
      </c>
      <c r="AN39" s="142">
        <f>'03'!AR39</f>
        <v>140</v>
      </c>
      <c r="AO39" s="142">
        <v>50</v>
      </c>
      <c r="AP39" s="142">
        <f t="shared" si="7"/>
        <v>190</v>
      </c>
      <c r="AQ39" s="142">
        <f t="shared" si="8"/>
        <v>60</v>
      </c>
      <c r="AR39" s="141">
        <v>130</v>
      </c>
      <c r="AS39" s="143">
        <f t="shared" si="18"/>
        <v>7.5949367088607813</v>
      </c>
      <c r="AT39" s="143">
        <f>'03'!AT39</f>
        <v>0</v>
      </c>
      <c r="AU39" s="144">
        <f t="shared" si="9"/>
        <v>-130</v>
      </c>
      <c r="AV39" s="141"/>
      <c r="AW39" s="138">
        <f t="shared" si="10"/>
        <v>29</v>
      </c>
      <c r="AX39" s="138">
        <f t="shared" si="11"/>
        <v>12</v>
      </c>
      <c r="AY39" s="138">
        <f t="shared" si="15"/>
        <v>0</v>
      </c>
      <c r="AZ39" s="138"/>
      <c r="BA39" s="138"/>
      <c r="BB39" s="138">
        <f t="shared" si="12"/>
        <v>19</v>
      </c>
      <c r="BC39" s="138"/>
    </row>
    <row r="40" spans="1:55" s="193" customFormat="1">
      <c r="A40" s="214" t="str">
        <f>'ENTRY SHEET'!F40</f>
        <v>OD09K-5036</v>
      </c>
      <c r="B40" s="244">
        <f>'03'!C40</f>
        <v>13265</v>
      </c>
      <c r="C40" s="142">
        <v>13265</v>
      </c>
      <c r="D40" s="137">
        <f t="shared" si="4"/>
        <v>0</v>
      </c>
      <c r="E40" s="137">
        <v>12</v>
      </c>
      <c r="F40" s="136"/>
      <c r="G40" s="136">
        <f t="shared" si="16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'03'!S40</f>
        <v>92832</v>
      </c>
      <c r="S40" s="137">
        <v>92832</v>
      </c>
      <c r="T40" s="137">
        <f t="shared" si="17"/>
        <v>0</v>
      </c>
      <c r="U40" s="137"/>
      <c r="V40" s="137"/>
      <c r="W40" s="137"/>
      <c r="X40" s="141"/>
      <c r="Y40" s="137">
        <f t="shared" si="13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4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2">
        <f>'03'!AR40</f>
        <v>145</v>
      </c>
      <c r="AO40" s="142"/>
      <c r="AP40" s="142">
        <f t="shared" si="7"/>
        <v>145</v>
      </c>
      <c r="AQ40" s="142">
        <f t="shared" si="8"/>
        <v>0</v>
      </c>
      <c r="AR40" s="141">
        <v>145</v>
      </c>
      <c r="AS40" s="143" t="e">
        <f t="shared" si="18"/>
        <v>#DIV/0!</v>
      </c>
      <c r="AT40" s="143">
        <f>'03'!AT40</f>
        <v>0</v>
      </c>
      <c r="AU40" s="144">
        <f t="shared" si="9"/>
        <v>-145</v>
      </c>
      <c r="AV40" s="141"/>
      <c r="AW40" s="138" t="e">
        <f t="shared" si="10"/>
        <v>#DIV/0!</v>
      </c>
      <c r="AX40" s="138" t="e">
        <f t="shared" si="11"/>
        <v>#DIV/0!</v>
      </c>
      <c r="AY40" s="138" t="e">
        <f t="shared" si="15"/>
        <v>#DIV/0!</v>
      </c>
      <c r="AZ40" s="138"/>
      <c r="BA40" s="138"/>
      <c r="BB40" s="138" t="e">
        <f t="shared" si="12"/>
        <v>#DIV/0!</v>
      </c>
      <c r="BC40" s="138"/>
    </row>
    <row r="41" spans="1:55" s="193" customFormat="1">
      <c r="A41" s="214" t="str">
        <f>'ENTRY SHEET'!F41</f>
        <v>OD09K-1394</v>
      </c>
      <c r="B41" s="244">
        <f>'03'!C41</f>
        <v>10124</v>
      </c>
      <c r="C41" s="142">
        <v>10128</v>
      </c>
      <c r="D41" s="137">
        <f t="shared" si="4"/>
        <v>4</v>
      </c>
      <c r="E41" s="137">
        <v>12</v>
      </c>
      <c r="F41" s="136"/>
      <c r="G41" s="136">
        <f t="shared" si="16"/>
        <v>4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4</v>
      </c>
      <c r="R41" s="137">
        <f>'03'!S41</f>
        <v>50204.2</v>
      </c>
      <c r="S41" s="137">
        <v>50235.4</v>
      </c>
      <c r="T41" s="137">
        <f t="shared" si="17"/>
        <v>31.200000000004366</v>
      </c>
      <c r="U41" s="137"/>
      <c r="V41" s="137"/>
      <c r="W41" s="137"/>
      <c r="X41" s="141">
        <v>4</v>
      </c>
      <c r="Y41" s="137">
        <f t="shared" si="13"/>
        <v>4</v>
      </c>
      <c r="Z41" s="137"/>
      <c r="AA41" s="137"/>
      <c r="AB41" s="137"/>
      <c r="AC41" s="137"/>
      <c r="AD41" s="137"/>
      <c r="AE41" s="137"/>
      <c r="AF41" s="137"/>
      <c r="AG41" s="137">
        <f t="shared" si="14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2">
        <f>'03'!AR41</f>
        <v>155</v>
      </c>
      <c r="AO41" s="142">
        <v>50</v>
      </c>
      <c r="AP41" s="142">
        <f t="shared" si="7"/>
        <v>205</v>
      </c>
      <c r="AQ41" s="142">
        <f t="shared" si="8"/>
        <v>45</v>
      </c>
      <c r="AR41" s="141">
        <v>160</v>
      </c>
      <c r="AS41" s="143">
        <f t="shared" si="18"/>
        <v>11.25</v>
      </c>
      <c r="AT41" s="143">
        <f>'03'!AT41</f>
        <v>0</v>
      </c>
      <c r="AU41" s="144">
        <f t="shared" si="9"/>
        <v>-160</v>
      </c>
      <c r="AV41" s="141"/>
      <c r="AW41" s="138">
        <f t="shared" si="10"/>
        <v>0</v>
      </c>
      <c r="AX41" s="138">
        <f t="shared" si="11"/>
        <v>0</v>
      </c>
      <c r="AY41" s="138">
        <f t="shared" si="15"/>
        <v>0</v>
      </c>
      <c r="AZ41" s="138"/>
      <c r="BA41" s="138"/>
      <c r="BB41" s="138">
        <f t="shared" si="12"/>
        <v>45</v>
      </c>
      <c r="BC41" s="138"/>
    </row>
    <row r="42" spans="1:55" s="193" customFormat="1">
      <c r="A42" s="214" t="str">
        <f>'ENTRY SHEET'!F42</f>
        <v>JH06T-7706</v>
      </c>
      <c r="B42" s="244">
        <f>'03'!C42</f>
        <v>16053.9</v>
      </c>
      <c r="C42" s="142">
        <v>16058.9</v>
      </c>
      <c r="D42" s="137">
        <f t="shared" si="4"/>
        <v>5</v>
      </c>
      <c r="E42" s="137">
        <v>12</v>
      </c>
      <c r="F42" s="136"/>
      <c r="G42" s="136">
        <f t="shared" si="16"/>
        <v>5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5</v>
      </c>
      <c r="R42" s="137">
        <f>'03'!S42</f>
        <v>105246</v>
      </c>
      <c r="S42" s="137">
        <v>105279</v>
      </c>
      <c r="T42" s="137">
        <f t="shared" si="17"/>
        <v>33</v>
      </c>
      <c r="U42" s="137"/>
      <c r="V42" s="137"/>
      <c r="W42" s="137"/>
      <c r="X42" s="141">
        <v>5</v>
      </c>
      <c r="Y42" s="137">
        <f t="shared" si="13"/>
        <v>5</v>
      </c>
      <c r="Z42" s="137"/>
      <c r="AA42" s="137"/>
      <c r="AB42" s="137"/>
      <c r="AC42" s="137"/>
      <c r="AD42" s="137"/>
      <c r="AE42" s="137"/>
      <c r="AF42" s="137"/>
      <c r="AG42" s="137">
        <f t="shared" si="14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2">
        <f>'03'!AR42</f>
        <v>110</v>
      </c>
      <c r="AO42" s="142">
        <v>100</v>
      </c>
      <c r="AP42" s="142">
        <f t="shared" si="7"/>
        <v>210</v>
      </c>
      <c r="AQ42" s="142">
        <f t="shared" si="8"/>
        <v>50</v>
      </c>
      <c r="AR42" s="141">
        <v>160</v>
      </c>
      <c r="AS42" s="143">
        <f t="shared" si="18"/>
        <v>10</v>
      </c>
      <c r="AT42" s="143">
        <f>'03'!AT42</f>
        <v>0</v>
      </c>
      <c r="AU42" s="144">
        <f t="shared" si="9"/>
        <v>-160</v>
      </c>
      <c r="AV42" s="141"/>
      <c r="AW42" s="138">
        <f t="shared" si="10"/>
        <v>0</v>
      </c>
      <c r="AX42" s="138">
        <f t="shared" si="11"/>
        <v>0</v>
      </c>
      <c r="AY42" s="138">
        <f t="shared" si="15"/>
        <v>0</v>
      </c>
      <c r="AZ42" s="138"/>
      <c r="BA42" s="138"/>
      <c r="BB42" s="138">
        <f t="shared" si="12"/>
        <v>50</v>
      </c>
      <c r="BC42" s="138"/>
    </row>
    <row r="43" spans="1:55" s="193" customFormat="1">
      <c r="A43" s="214" t="str">
        <f>'ENTRY SHEET'!F43</f>
        <v>JH06H-7764</v>
      </c>
      <c r="B43" s="244">
        <f>'03'!C43</f>
        <v>17912.400000000001</v>
      </c>
      <c r="C43" s="142">
        <v>17916.599999999999</v>
      </c>
      <c r="D43" s="137">
        <f t="shared" si="4"/>
        <v>4.1999999999970896</v>
      </c>
      <c r="E43" s="137">
        <v>12</v>
      </c>
      <c r="F43" s="136"/>
      <c r="G43" s="136">
        <f t="shared" si="16"/>
        <v>4.1999999999970896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4.1999999999970896</v>
      </c>
      <c r="R43" s="137">
        <f>'03'!S43</f>
        <v>87486</v>
      </c>
      <c r="S43" s="137">
        <v>87514</v>
      </c>
      <c r="T43" s="137">
        <f t="shared" si="17"/>
        <v>28</v>
      </c>
      <c r="U43" s="137"/>
      <c r="V43" s="137"/>
      <c r="W43" s="137"/>
      <c r="X43" s="141">
        <v>4</v>
      </c>
      <c r="Y43" s="137">
        <f t="shared" si="13"/>
        <v>4</v>
      </c>
      <c r="Z43" s="137"/>
      <c r="AA43" s="137"/>
      <c r="AB43" s="137"/>
      <c r="AC43" s="137"/>
      <c r="AD43" s="137"/>
      <c r="AE43" s="137"/>
      <c r="AF43" s="137"/>
      <c r="AG43" s="137">
        <f t="shared" si="14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2">
        <f>'03'!AR43</f>
        <v>125</v>
      </c>
      <c r="AO43" s="142">
        <v>50</v>
      </c>
      <c r="AP43" s="142">
        <f t="shared" si="7"/>
        <v>175</v>
      </c>
      <c r="AQ43" s="142">
        <f t="shared" si="8"/>
        <v>30</v>
      </c>
      <c r="AR43" s="141">
        <v>145</v>
      </c>
      <c r="AS43" s="143">
        <f t="shared" si="18"/>
        <v>7.1428571428620922</v>
      </c>
      <c r="AT43" s="143">
        <f>'03'!AT43</f>
        <v>0</v>
      </c>
      <c r="AU43" s="144">
        <f t="shared" si="9"/>
        <v>-145</v>
      </c>
      <c r="AV43" s="141"/>
      <c r="AW43" s="138">
        <f t="shared" si="10"/>
        <v>0</v>
      </c>
      <c r="AX43" s="138">
        <f t="shared" si="11"/>
        <v>0</v>
      </c>
      <c r="AY43" s="138">
        <f t="shared" si="15"/>
        <v>0</v>
      </c>
      <c r="AZ43" s="138"/>
      <c r="BA43" s="138"/>
      <c r="BB43" s="138">
        <f t="shared" si="12"/>
        <v>30</v>
      </c>
      <c r="BC43" s="138"/>
    </row>
    <row r="44" spans="1:55" s="746" customFormat="1">
      <c r="A44" s="742" t="str">
        <f>'ENTRY SHEET'!F44</f>
        <v>OD09AE-5513 DMC</v>
      </c>
      <c r="B44" s="299">
        <f>'03'!C44</f>
        <v>3962</v>
      </c>
      <c r="C44" s="743">
        <v>3968.5</v>
      </c>
      <c r="D44" s="301">
        <f t="shared" si="4"/>
        <v>6.5</v>
      </c>
      <c r="E44" s="301">
        <v>12</v>
      </c>
      <c r="F44" s="362"/>
      <c r="G44" s="362">
        <f t="shared" si="16"/>
        <v>6.5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6.5</v>
      </c>
      <c r="R44" s="301">
        <f>'03'!S44</f>
        <v>22810.2</v>
      </c>
      <c r="S44" s="301">
        <v>22865.599999999999</v>
      </c>
      <c r="T44" s="301">
        <f t="shared" si="17"/>
        <v>55.399999999997817</v>
      </c>
      <c r="U44" s="301">
        <v>3</v>
      </c>
      <c r="V44" s="301"/>
      <c r="W44" s="301"/>
      <c r="X44" s="663"/>
      <c r="Y44" s="301">
        <f t="shared" si="13"/>
        <v>3</v>
      </c>
      <c r="Z44" s="301"/>
      <c r="AA44" s="301"/>
      <c r="AB44" s="301"/>
      <c r="AC44" s="301"/>
      <c r="AD44" s="301">
        <v>15</v>
      </c>
      <c r="AE44" s="301"/>
      <c r="AF44" s="301"/>
      <c r="AG44" s="301">
        <f t="shared" si="14"/>
        <v>15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743">
        <f>'03'!AR44</f>
        <v>0</v>
      </c>
      <c r="AO44" s="743"/>
      <c r="AP44" s="743">
        <f t="shared" si="7"/>
        <v>0</v>
      </c>
      <c r="AQ44" s="743">
        <f t="shared" si="8"/>
        <v>0</v>
      </c>
      <c r="AR44" s="663"/>
      <c r="AS44" s="744">
        <f t="shared" si="18"/>
        <v>0</v>
      </c>
      <c r="AT44" s="744">
        <f>'03'!AT44</f>
        <v>0</v>
      </c>
      <c r="AU44" s="745">
        <f t="shared" si="9"/>
        <v>0</v>
      </c>
      <c r="AV44" s="663"/>
      <c r="AW44" s="664">
        <f t="shared" si="10"/>
        <v>0</v>
      </c>
      <c r="AX44" s="664">
        <f t="shared" si="11"/>
        <v>0</v>
      </c>
      <c r="AY44" s="664">
        <f t="shared" si="15"/>
        <v>0</v>
      </c>
      <c r="AZ44" s="664"/>
      <c r="BA44" s="664"/>
      <c r="BB44" s="664">
        <f t="shared" si="12"/>
        <v>0</v>
      </c>
      <c r="BC44" s="664"/>
    </row>
    <row r="45" spans="1:55" s="746" customFormat="1">
      <c r="A45" s="742" t="str">
        <f>'ENTRY SHEET'!F45</f>
        <v>OD09Z-5713 DMC</v>
      </c>
      <c r="B45" s="299">
        <f>'03'!C45</f>
        <v>3796.4</v>
      </c>
      <c r="C45" s="743">
        <v>3802.2</v>
      </c>
      <c r="D45" s="301">
        <f t="shared" si="4"/>
        <v>5.7999999999997272</v>
      </c>
      <c r="E45" s="301">
        <v>12</v>
      </c>
      <c r="F45" s="362"/>
      <c r="G45" s="362">
        <f t="shared" si="16"/>
        <v>0.99999999999965894</v>
      </c>
      <c r="H45" s="362">
        <f>802.2-797.4</f>
        <v>4.8000000000000682</v>
      </c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5.7999999999997272</v>
      </c>
      <c r="R45" s="301">
        <f>'03'!S45</f>
        <v>22278.2</v>
      </c>
      <c r="S45" s="301">
        <v>22327.4</v>
      </c>
      <c r="T45" s="301">
        <f t="shared" si="17"/>
        <v>49.200000000000728</v>
      </c>
      <c r="U45" s="301">
        <v>2</v>
      </c>
      <c r="V45" s="301"/>
      <c r="W45" s="301"/>
      <c r="X45" s="663"/>
      <c r="Y45" s="301">
        <f t="shared" si="13"/>
        <v>2</v>
      </c>
      <c r="Z45" s="301"/>
      <c r="AA45" s="301"/>
      <c r="AB45" s="301"/>
      <c r="AC45" s="301"/>
      <c r="AD45" s="301">
        <v>13</v>
      </c>
      <c r="AE45" s="301"/>
      <c r="AF45" s="301"/>
      <c r="AG45" s="301">
        <f t="shared" si="14"/>
        <v>13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743">
        <f>'03'!AR45</f>
        <v>0</v>
      </c>
      <c r="AO45" s="743"/>
      <c r="AP45" s="743">
        <f t="shared" si="7"/>
        <v>0</v>
      </c>
      <c r="AQ45" s="743">
        <f t="shared" si="8"/>
        <v>0</v>
      </c>
      <c r="AR45" s="663"/>
      <c r="AS45" s="744">
        <f t="shared" si="18"/>
        <v>0</v>
      </c>
      <c r="AT45" s="744">
        <f>'03'!AT45</f>
        <v>0</v>
      </c>
      <c r="AU45" s="745">
        <f t="shared" si="9"/>
        <v>0</v>
      </c>
      <c r="AV45" s="663"/>
      <c r="AW45" s="664">
        <f t="shared" si="10"/>
        <v>0</v>
      </c>
      <c r="AX45" s="664">
        <f t="shared" si="11"/>
        <v>0</v>
      </c>
      <c r="AY45" s="664">
        <f t="shared" si="15"/>
        <v>0</v>
      </c>
      <c r="AZ45" s="664"/>
      <c r="BA45" s="664"/>
      <c r="BB45" s="664">
        <f t="shared" si="12"/>
        <v>0</v>
      </c>
      <c r="BC45" s="664"/>
    </row>
    <row r="46" spans="1:55" s="746" customFormat="1">
      <c r="A46" s="742" t="str">
        <f>'ENTRY SHEET'!F46</f>
        <v>OD09Z-5813 DMC</v>
      </c>
      <c r="B46" s="299">
        <f>'03'!C46</f>
        <v>3688.4</v>
      </c>
      <c r="C46" s="743">
        <v>3696.3</v>
      </c>
      <c r="D46" s="301">
        <f t="shared" si="4"/>
        <v>7.9000000000000909</v>
      </c>
      <c r="E46" s="301">
        <v>12</v>
      </c>
      <c r="F46" s="362"/>
      <c r="G46" s="362">
        <f t="shared" si="16"/>
        <v>1.0000000000000995</v>
      </c>
      <c r="H46" s="362">
        <f>96.3-89.4</f>
        <v>6.8999999999999915</v>
      </c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7.9000000000000909</v>
      </c>
      <c r="R46" s="301">
        <f>'03'!S46</f>
        <v>21259.4</v>
      </c>
      <c r="S46" s="301">
        <v>21313.200000000001</v>
      </c>
      <c r="T46" s="301">
        <f t="shared" si="17"/>
        <v>53.799999999999272</v>
      </c>
      <c r="U46" s="301">
        <v>2</v>
      </c>
      <c r="V46" s="301"/>
      <c r="W46" s="301"/>
      <c r="X46" s="663"/>
      <c r="Y46" s="301">
        <f t="shared" si="13"/>
        <v>2</v>
      </c>
      <c r="Z46" s="301"/>
      <c r="AA46" s="301"/>
      <c r="AB46" s="301"/>
      <c r="AC46" s="301"/>
      <c r="AD46" s="301">
        <v>15</v>
      </c>
      <c r="AE46" s="301"/>
      <c r="AF46" s="301"/>
      <c r="AG46" s="301">
        <f t="shared" si="14"/>
        <v>15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743">
        <f>'03'!AR46</f>
        <v>0</v>
      </c>
      <c r="AO46" s="743"/>
      <c r="AP46" s="743">
        <f t="shared" si="7"/>
        <v>0</v>
      </c>
      <c r="AQ46" s="743">
        <f t="shared" si="8"/>
        <v>0</v>
      </c>
      <c r="AR46" s="663"/>
      <c r="AS46" s="744">
        <f t="shared" si="18"/>
        <v>0</v>
      </c>
      <c r="AT46" s="744">
        <f>'03'!AT46</f>
        <v>0</v>
      </c>
      <c r="AU46" s="745">
        <f t="shared" si="9"/>
        <v>0</v>
      </c>
      <c r="AV46" s="663"/>
      <c r="AW46" s="664">
        <f t="shared" si="10"/>
        <v>0</v>
      </c>
      <c r="AX46" s="664">
        <f t="shared" si="11"/>
        <v>0</v>
      </c>
      <c r="AY46" s="664">
        <f t="shared" si="15"/>
        <v>0</v>
      </c>
      <c r="AZ46" s="664"/>
      <c r="BA46" s="664"/>
      <c r="BB46" s="664">
        <f t="shared" si="12"/>
        <v>0</v>
      </c>
      <c r="BC46" s="664"/>
    </row>
    <row r="47" spans="1:55" s="746" customFormat="1">
      <c r="A47" s="742" t="str">
        <f>'ENTRY SHEET'!F47</f>
        <v>OD07AR-4113 DMC</v>
      </c>
      <c r="B47" s="299">
        <f>'03'!C47</f>
        <v>8747</v>
      </c>
      <c r="C47" s="743">
        <v>8750</v>
      </c>
      <c r="D47" s="301">
        <f t="shared" si="4"/>
        <v>3</v>
      </c>
      <c r="E47" s="301">
        <v>12</v>
      </c>
      <c r="F47" s="362"/>
      <c r="G47" s="362">
        <f t="shared" si="16"/>
        <v>1</v>
      </c>
      <c r="H47" s="362">
        <f>50-48</f>
        <v>2</v>
      </c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3</v>
      </c>
      <c r="R47" s="301">
        <f>'03'!S47</f>
        <v>48366.1</v>
      </c>
      <c r="S47" s="301">
        <v>48411.8</v>
      </c>
      <c r="T47" s="301">
        <f t="shared" si="17"/>
        <v>45.700000000004366</v>
      </c>
      <c r="U47" s="301">
        <v>2</v>
      </c>
      <c r="V47" s="301"/>
      <c r="W47" s="301"/>
      <c r="X47" s="663"/>
      <c r="Y47" s="301">
        <f t="shared" si="13"/>
        <v>2</v>
      </c>
      <c r="Z47" s="301"/>
      <c r="AA47" s="301"/>
      <c r="AB47" s="301"/>
      <c r="AC47" s="301"/>
      <c r="AD47" s="301">
        <v>12</v>
      </c>
      <c r="AE47" s="301"/>
      <c r="AF47" s="301"/>
      <c r="AG47" s="301">
        <f t="shared" si="14"/>
        <v>12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743">
        <f>'03'!AR47</f>
        <v>0</v>
      </c>
      <c r="AO47" s="743"/>
      <c r="AP47" s="743">
        <f t="shared" si="7"/>
        <v>0</v>
      </c>
      <c r="AQ47" s="743">
        <f t="shared" si="8"/>
        <v>0</v>
      </c>
      <c r="AR47" s="663"/>
      <c r="AS47" s="744">
        <f t="shared" si="18"/>
        <v>0</v>
      </c>
      <c r="AT47" s="744">
        <f>'03'!AT47</f>
        <v>0</v>
      </c>
      <c r="AU47" s="745">
        <f t="shared" si="9"/>
        <v>0</v>
      </c>
      <c r="AV47" s="663"/>
      <c r="AW47" s="664">
        <f t="shared" si="10"/>
        <v>0</v>
      </c>
      <c r="AX47" s="664">
        <f t="shared" si="11"/>
        <v>0</v>
      </c>
      <c r="AY47" s="664">
        <f t="shared" si="15"/>
        <v>0</v>
      </c>
      <c r="AZ47" s="664"/>
      <c r="BA47" s="664"/>
      <c r="BB47" s="664">
        <f t="shared" si="12"/>
        <v>0</v>
      </c>
      <c r="BC47" s="664"/>
    </row>
    <row r="48" spans="1:55" s="746" customFormat="1">
      <c r="A48" s="742" t="str">
        <f>'ENTRY SHEET'!F48</f>
        <v>OD09Z-5913 DMC</v>
      </c>
      <c r="B48" s="299">
        <f>'03'!C48</f>
        <v>3820.8</v>
      </c>
      <c r="C48" s="743">
        <v>3828.5</v>
      </c>
      <c r="D48" s="301">
        <f t="shared" si="4"/>
        <v>7.6999999999998181</v>
      </c>
      <c r="E48" s="301">
        <v>12</v>
      </c>
      <c r="F48" s="362"/>
      <c r="G48" s="362">
        <f t="shared" si="16"/>
        <v>1.9999999999998188</v>
      </c>
      <c r="H48" s="362">
        <f>28.5-22.8</f>
        <v>5.6999999999999993</v>
      </c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7.6999999999998181</v>
      </c>
      <c r="R48" s="301">
        <f>'03'!S48</f>
        <v>22127.4</v>
      </c>
      <c r="S48" s="301">
        <v>22188.2</v>
      </c>
      <c r="T48" s="301">
        <f t="shared" si="17"/>
        <v>60.799999999999272</v>
      </c>
      <c r="U48" s="301">
        <v>3</v>
      </c>
      <c r="V48" s="301"/>
      <c r="W48" s="301"/>
      <c r="X48" s="663"/>
      <c r="Y48" s="301">
        <f t="shared" si="13"/>
        <v>3</v>
      </c>
      <c r="Z48" s="301"/>
      <c r="AA48" s="301"/>
      <c r="AB48" s="301"/>
      <c r="AC48" s="301"/>
      <c r="AD48" s="301">
        <v>16</v>
      </c>
      <c r="AE48" s="301"/>
      <c r="AF48" s="301"/>
      <c r="AG48" s="301">
        <f t="shared" si="14"/>
        <v>16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743">
        <f>'03'!AR48</f>
        <v>0</v>
      </c>
      <c r="AO48" s="743"/>
      <c r="AP48" s="743">
        <f t="shared" si="7"/>
        <v>0</v>
      </c>
      <c r="AQ48" s="743">
        <f t="shared" si="8"/>
        <v>0</v>
      </c>
      <c r="AR48" s="663"/>
      <c r="AS48" s="744">
        <f t="shared" si="18"/>
        <v>0</v>
      </c>
      <c r="AT48" s="744">
        <f>'03'!AT48</f>
        <v>0</v>
      </c>
      <c r="AU48" s="745">
        <f t="shared" si="9"/>
        <v>0</v>
      </c>
      <c r="AV48" s="663"/>
      <c r="AW48" s="664">
        <f t="shared" si="10"/>
        <v>0</v>
      </c>
      <c r="AX48" s="664">
        <f t="shared" si="11"/>
        <v>0</v>
      </c>
      <c r="AY48" s="664">
        <f t="shared" si="15"/>
        <v>0</v>
      </c>
      <c r="AZ48" s="664"/>
      <c r="BA48" s="664"/>
      <c r="BB48" s="664">
        <f t="shared" si="12"/>
        <v>0</v>
      </c>
      <c r="BC48" s="664"/>
    </row>
    <row r="49" spans="1:55" s="746" customFormat="1">
      <c r="A49" s="742" t="str">
        <f>'ENTRY SHEET'!F49</f>
        <v>OD09Z-5613 DMC</v>
      </c>
      <c r="B49" s="299">
        <f>'03'!C49</f>
        <v>3827.8</v>
      </c>
      <c r="C49" s="743">
        <v>3831.4</v>
      </c>
      <c r="D49" s="301">
        <f t="shared" si="4"/>
        <v>3.5999999999999091</v>
      </c>
      <c r="E49" s="301">
        <v>12</v>
      </c>
      <c r="F49" s="362"/>
      <c r="G49" s="362">
        <f t="shared" si="16"/>
        <v>1.9999999999999112</v>
      </c>
      <c r="H49" s="362">
        <f>31.4-29.8</f>
        <v>1.5999999999999979</v>
      </c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3.5999999999999091</v>
      </c>
      <c r="R49" s="301">
        <f>'03'!S49</f>
        <v>22880.6</v>
      </c>
      <c r="S49" s="301">
        <v>22908.1</v>
      </c>
      <c r="T49" s="301">
        <f t="shared" si="17"/>
        <v>27.5</v>
      </c>
      <c r="U49" s="301">
        <v>3</v>
      </c>
      <c r="V49" s="301"/>
      <c r="W49" s="301"/>
      <c r="X49" s="663"/>
      <c r="Y49" s="301">
        <f t="shared" si="13"/>
        <v>3</v>
      </c>
      <c r="Z49" s="301"/>
      <c r="AA49" s="301"/>
      <c r="AB49" s="301"/>
      <c r="AC49" s="301"/>
      <c r="AD49" s="301">
        <v>5</v>
      </c>
      <c r="AE49" s="301"/>
      <c r="AF49" s="301"/>
      <c r="AG49" s="301">
        <f t="shared" si="14"/>
        <v>5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743">
        <f>'03'!AR49</f>
        <v>0</v>
      </c>
      <c r="AO49" s="743"/>
      <c r="AP49" s="743">
        <f t="shared" si="7"/>
        <v>0</v>
      </c>
      <c r="AQ49" s="743">
        <f t="shared" si="8"/>
        <v>0</v>
      </c>
      <c r="AR49" s="663"/>
      <c r="AS49" s="744">
        <f t="shared" si="18"/>
        <v>0</v>
      </c>
      <c r="AT49" s="744">
        <f>'03'!AT49</f>
        <v>0</v>
      </c>
      <c r="AU49" s="745">
        <f t="shared" si="9"/>
        <v>0</v>
      </c>
      <c r="AV49" s="663"/>
      <c r="AW49" s="664">
        <f t="shared" si="10"/>
        <v>0</v>
      </c>
      <c r="AX49" s="664">
        <f t="shared" si="11"/>
        <v>0</v>
      </c>
      <c r="AY49" s="664">
        <f t="shared" si="15"/>
        <v>0</v>
      </c>
      <c r="AZ49" s="664"/>
      <c r="BA49" s="664"/>
      <c r="BB49" s="664">
        <f t="shared" si="12"/>
        <v>0</v>
      </c>
      <c r="BC49" s="664"/>
    </row>
    <row r="50" spans="1:55" s="193" customFormat="1">
      <c r="A50" s="214" t="str">
        <f>'ENTRY SHEET'!F50</f>
        <v>JH06G-5437</v>
      </c>
      <c r="B50" s="244">
        <f>'03'!C50</f>
        <v>12098</v>
      </c>
      <c r="C50" s="142">
        <v>12100</v>
      </c>
      <c r="D50" s="137">
        <f t="shared" si="4"/>
        <v>2</v>
      </c>
      <c r="E50" s="137">
        <v>12</v>
      </c>
      <c r="F50" s="136"/>
      <c r="G50" s="136">
        <f t="shared" si="16"/>
        <v>2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2</v>
      </c>
      <c r="R50" s="137">
        <f>'03'!S50</f>
        <v>82354</v>
      </c>
      <c r="S50" s="137">
        <v>82361</v>
      </c>
      <c r="T50" s="137">
        <f t="shared" si="17"/>
        <v>7</v>
      </c>
      <c r="U50" s="137"/>
      <c r="V50" s="137"/>
      <c r="W50" s="137"/>
      <c r="X50" s="141">
        <v>1</v>
      </c>
      <c r="Y50" s="137">
        <f t="shared" si="13"/>
        <v>1</v>
      </c>
      <c r="Z50" s="137"/>
      <c r="AA50" s="137"/>
      <c r="AB50" s="137"/>
      <c r="AC50" s="137"/>
      <c r="AD50" s="137"/>
      <c r="AE50" s="137"/>
      <c r="AF50" s="137"/>
      <c r="AG50" s="137">
        <f t="shared" si="14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2">
        <f>'03'!AR50</f>
        <v>195</v>
      </c>
      <c r="AO50" s="142"/>
      <c r="AP50" s="142">
        <f t="shared" si="7"/>
        <v>195</v>
      </c>
      <c r="AQ50" s="142">
        <f t="shared" si="8"/>
        <v>60</v>
      </c>
      <c r="AR50" s="141">
        <v>135</v>
      </c>
      <c r="AS50" s="143">
        <f t="shared" si="18"/>
        <v>30</v>
      </c>
      <c r="AT50" s="143">
        <f>'03'!AT50</f>
        <v>0</v>
      </c>
      <c r="AU50" s="144">
        <f t="shared" si="9"/>
        <v>-135</v>
      </c>
      <c r="AV50" s="246"/>
      <c r="AW50" s="138">
        <f t="shared" si="10"/>
        <v>0</v>
      </c>
      <c r="AX50" s="138">
        <f t="shared" si="11"/>
        <v>0</v>
      </c>
      <c r="AY50" s="138">
        <f t="shared" si="15"/>
        <v>0</v>
      </c>
      <c r="AZ50" s="138"/>
      <c r="BA50" s="138"/>
      <c r="BB50" s="138">
        <f t="shared" si="12"/>
        <v>60</v>
      </c>
      <c r="BC50" s="138"/>
    </row>
    <row r="51" spans="1:55" s="193" customFormat="1">
      <c r="A51" s="214" t="str">
        <f>'ENTRY SHEET'!F51</f>
        <v>OD09Z-1273</v>
      </c>
      <c r="B51" s="244">
        <f>'03'!C51</f>
        <v>0</v>
      </c>
      <c r="C51" s="142"/>
      <c r="D51" s="137">
        <f t="shared" si="4"/>
        <v>0</v>
      </c>
      <c r="E51" s="137">
        <v>12</v>
      </c>
      <c r="F51" s="136"/>
      <c r="G51" s="136">
        <f t="shared" si="16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'03'!S51</f>
        <v>0</v>
      </c>
      <c r="S51" s="137"/>
      <c r="T51" s="137">
        <f t="shared" si="17"/>
        <v>0</v>
      </c>
      <c r="U51" s="137"/>
      <c r="V51" s="137"/>
      <c r="W51" s="137"/>
      <c r="X51" s="141"/>
      <c r="Y51" s="137">
        <f t="shared" si="13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4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2">
        <f>'03'!AR51</f>
        <v>0</v>
      </c>
      <c r="AO51" s="142"/>
      <c r="AP51" s="142">
        <f t="shared" si="7"/>
        <v>0</v>
      </c>
      <c r="AQ51" s="142">
        <f t="shared" si="8"/>
        <v>0</v>
      </c>
      <c r="AR51" s="141"/>
      <c r="AS51" s="143" t="e">
        <f t="shared" si="18"/>
        <v>#DIV/0!</v>
      </c>
      <c r="AT51" s="143">
        <f>'03'!AT51</f>
        <v>0</v>
      </c>
      <c r="AU51" s="144">
        <f t="shared" si="9"/>
        <v>0</v>
      </c>
      <c r="AV51" s="141"/>
      <c r="AW51" s="138" t="e">
        <f t="shared" si="10"/>
        <v>#DIV/0!</v>
      </c>
      <c r="AX51" s="138" t="e">
        <f t="shared" si="11"/>
        <v>#DIV/0!</v>
      </c>
      <c r="AY51" s="138" t="e">
        <f t="shared" si="15"/>
        <v>#DIV/0!</v>
      </c>
      <c r="AZ51" s="138"/>
      <c r="BA51" s="138"/>
      <c r="BB51" s="138" t="e">
        <f t="shared" si="12"/>
        <v>#DIV/0!</v>
      </c>
      <c r="BC51" s="138"/>
    </row>
    <row r="52" spans="1:55" s="193" customFormat="1" hidden="1">
      <c r="A52" s="214" t="str">
        <f>'ENTRY SHEET'!F52</f>
        <v>OD09Z-1274</v>
      </c>
      <c r="B52" s="244">
        <f>'03'!C52</f>
        <v>0</v>
      </c>
      <c r="C52" s="142"/>
      <c r="D52" s="137">
        <f t="shared" si="4"/>
        <v>0</v>
      </c>
      <c r="E52" s="137">
        <v>12</v>
      </c>
      <c r="F52" s="136"/>
      <c r="G52" s="136">
        <f t="shared" si="16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'03'!S52</f>
        <v>0</v>
      </c>
      <c r="S52" s="137"/>
      <c r="T52" s="137">
        <f t="shared" si="17"/>
        <v>0</v>
      </c>
      <c r="U52" s="137"/>
      <c r="V52" s="137"/>
      <c r="W52" s="137"/>
      <c r="X52" s="141"/>
      <c r="Y52" s="137">
        <f t="shared" si="13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4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2">
        <f>'03'!AR52</f>
        <v>0</v>
      </c>
      <c r="AO52" s="142"/>
      <c r="AP52" s="142">
        <f t="shared" si="7"/>
        <v>0</v>
      </c>
      <c r="AQ52" s="142">
        <f t="shared" si="8"/>
        <v>0</v>
      </c>
      <c r="AR52" s="141"/>
      <c r="AS52" s="143" t="e">
        <f t="shared" si="18"/>
        <v>#DIV/0!</v>
      </c>
      <c r="AT52" s="143">
        <f>'03'!AT52</f>
        <v>0</v>
      </c>
      <c r="AU52" s="144">
        <f t="shared" si="9"/>
        <v>0</v>
      </c>
      <c r="AV52" s="141"/>
      <c r="AW52" s="138" t="e">
        <f t="shared" si="10"/>
        <v>#DIV/0!</v>
      </c>
      <c r="AX52" s="138" t="e">
        <f t="shared" si="11"/>
        <v>#DIV/0!</v>
      </c>
      <c r="AY52" s="138" t="e">
        <f t="shared" si="15"/>
        <v>#DIV/0!</v>
      </c>
      <c r="AZ52" s="138"/>
      <c r="BA52" s="138"/>
      <c r="BB52" s="138" t="e">
        <f t="shared" si="12"/>
        <v>#DIV/0!</v>
      </c>
      <c r="BC52" s="138"/>
    </row>
    <row r="53" spans="1:55" s="193" customFormat="1" hidden="1">
      <c r="A53" s="214" t="str">
        <f>'ENTRY SHEET'!F53</f>
        <v>OD09Z-1202</v>
      </c>
      <c r="B53" s="244">
        <f>'03'!C53</f>
        <v>0</v>
      </c>
      <c r="C53" s="142"/>
      <c r="D53" s="137">
        <f t="shared" si="4"/>
        <v>0</v>
      </c>
      <c r="E53" s="137">
        <v>12</v>
      </c>
      <c r="F53" s="136"/>
      <c r="G53" s="136">
        <f t="shared" si="16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'03'!S53</f>
        <v>0</v>
      </c>
      <c r="S53" s="137"/>
      <c r="T53" s="137">
        <f t="shared" si="17"/>
        <v>0</v>
      </c>
      <c r="U53" s="137"/>
      <c r="V53" s="137"/>
      <c r="W53" s="137"/>
      <c r="X53" s="141"/>
      <c r="Y53" s="137">
        <f t="shared" si="13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4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2">
        <f>'03'!AR53</f>
        <v>0</v>
      </c>
      <c r="AO53" s="142"/>
      <c r="AP53" s="142">
        <f t="shared" si="7"/>
        <v>0</v>
      </c>
      <c r="AQ53" s="142">
        <f t="shared" si="8"/>
        <v>0</v>
      </c>
      <c r="AR53" s="141"/>
      <c r="AS53" s="143" t="e">
        <f t="shared" si="18"/>
        <v>#DIV/0!</v>
      </c>
      <c r="AT53" s="143">
        <f>'03'!AT53</f>
        <v>0</v>
      </c>
      <c r="AU53" s="144">
        <f t="shared" si="9"/>
        <v>0</v>
      </c>
      <c r="AV53" s="216"/>
      <c r="AW53" s="138" t="e">
        <f t="shared" si="10"/>
        <v>#DIV/0!</v>
      </c>
      <c r="AX53" s="138" t="e">
        <f t="shared" si="11"/>
        <v>#DIV/0!</v>
      </c>
      <c r="AY53" s="138" t="e">
        <f t="shared" si="15"/>
        <v>#DIV/0!</v>
      </c>
      <c r="AZ53" s="138"/>
      <c r="BA53" s="138"/>
      <c r="BB53" s="138" t="e">
        <f t="shared" si="12"/>
        <v>#DIV/0!</v>
      </c>
      <c r="BC53" s="138"/>
    </row>
    <row r="54" spans="1:55" s="193" customFormat="1" hidden="1">
      <c r="A54" s="214">
        <f>'ENTRY SHEET'!F54</f>
        <v>0</v>
      </c>
      <c r="B54" s="244">
        <f>'03'!C54</f>
        <v>0</v>
      </c>
      <c r="C54" s="142"/>
      <c r="D54" s="137">
        <f t="shared" si="4"/>
        <v>0</v>
      </c>
      <c r="E54" s="137">
        <v>12</v>
      </c>
      <c r="F54" s="136"/>
      <c r="G54" s="136">
        <f t="shared" si="16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'03'!S54</f>
        <v>0</v>
      </c>
      <c r="S54" s="137"/>
      <c r="T54" s="137">
        <f t="shared" si="17"/>
        <v>0</v>
      </c>
      <c r="U54" s="137"/>
      <c r="V54" s="137"/>
      <c r="W54" s="137"/>
      <c r="X54" s="141"/>
      <c r="Y54" s="137">
        <f t="shared" si="13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4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2">
        <f>'03'!AR54</f>
        <v>0</v>
      </c>
      <c r="AO54" s="142"/>
      <c r="AP54" s="142">
        <f t="shared" si="7"/>
        <v>0</v>
      </c>
      <c r="AQ54" s="142">
        <f t="shared" si="8"/>
        <v>0</v>
      </c>
      <c r="AR54" s="141"/>
      <c r="AS54" s="143" t="e">
        <f t="shared" si="18"/>
        <v>#DIV/0!</v>
      </c>
      <c r="AT54" s="143">
        <f>'03'!AT54</f>
        <v>0</v>
      </c>
      <c r="AU54" s="144">
        <f t="shared" si="9"/>
        <v>0</v>
      </c>
      <c r="AV54" s="141"/>
      <c r="AW54" s="138" t="e">
        <f t="shared" si="10"/>
        <v>#DIV/0!</v>
      </c>
      <c r="AX54" s="138" t="e">
        <f t="shared" si="11"/>
        <v>#DIV/0!</v>
      </c>
      <c r="AY54" s="138" t="e">
        <f t="shared" si="15"/>
        <v>#DIV/0!</v>
      </c>
      <c r="AZ54" s="138"/>
      <c r="BA54" s="138"/>
      <c r="BB54" s="138" t="e">
        <f t="shared" si="12"/>
        <v>#DIV/0!</v>
      </c>
      <c r="BC54" s="138"/>
    </row>
    <row r="55" spans="1:55" s="193" customFormat="1" hidden="1">
      <c r="A55" s="214">
        <f>'ENTRY SHEET'!F55</f>
        <v>0</v>
      </c>
      <c r="B55" s="244">
        <f>'03'!C55</f>
        <v>0</v>
      </c>
      <c r="C55" s="142"/>
      <c r="D55" s="137">
        <f t="shared" si="4"/>
        <v>0</v>
      </c>
      <c r="E55" s="137">
        <v>12</v>
      </c>
      <c r="F55" s="136"/>
      <c r="G55" s="136">
        <f t="shared" si="16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'03'!S55</f>
        <v>0</v>
      </c>
      <c r="S55" s="137"/>
      <c r="T55" s="137">
        <f t="shared" si="17"/>
        <v>0</v>
      </c>
      <c r="U55" s="137"/>
      <c r="V55" s="137"/>
      <c r="W55" s="137"/>
      <c r="X55" s="141"/>
      <c r="Y55" s="137">
        <f t="shared" si="13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4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2">
        <f>'03'!AR55</f>
        <v>0</v>
      </c>
      <c r="AO55" s="142"/>
      <c r="AP55" s="142">
        <f t="shared" si="7"/>
        <v>0</v>
      </c>
      <c r="AQ55" s="142">
        <f t="shared" si="8"/>
        <v>0</v>
      </c>
      <c r="AR55" s="141"/>
      <c r="AS55" s="143" t="e">
        <f t="shared" si="18"/>
        <v>#DIV/0!</v>
      </c>
      <c r="AT55" s="143">
        <f>'03'!AT55</f>
        <v>0</v>
      </c>
      <c r="AU55" s="144">
        <f t="shared" si="9"/>
        <v>0</v>
      </c>
      <c r="AV55" s="141"/>
      <c r="AW55" s="138" t="e">
        <f t="shared" si="10"/>
        <v>#DIV/0!</v>
      </c>
      <c r="AX55" s="138" t="e">
        <f t="shared" si="11"/>
        <v>#DIV/0!</v>
      </c>
      <c r="AY55" s="138" t="e">
        <f t="shared" si="15"/>
        <v>#DIV/0!</v>
      </c>
      <c r="AZ55" s="138"/>
      <c r="BA55" s="138"/>
      <c r="BB55" s="138" t="e">
        <f t="shared" si="12"/>
        <v>#DIV/0!</v>
      </c>
      <c r="BC55" s="138"/>
    </row>
    <row r="56" spans="1:55" s="193" customFormat="1" hidden="1">
      <c r="A56" s="214">
        <f>'ENTRY SHEET'!F56</f>
        <v>0</v>
      </c>
      <c r="B56" s="244">
        <f>'03'!C56</f>
        <v>0</v>
      </c>
      <c r="C56" s="142"/>
      <c r="D56" s="137">
        <f t="shared" si="4"/>
        <v>0</v>
      </c>
      <c r="E56" s="137">
        <v>12</v>
      </c>
      <c r="F56" s="136"/>
      <c r="G56" s="136">
        <f t="shared" si="16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'03'!S56</f>
        <v>0</v>
      </c>
      <c r="S56" s="137"/>
      <c r="T56" s="137">
        <f t="shared" si="17"/>
        <v>0</v>
      </c>
      <c r="U56" s="137"/>
      <c r="V56" s="137"/>
      <c r="W56" s="137"/>
      <c r="X56" s="141"/>
      <c r="Y56" s="137">
        <f t="shared" si="13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4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2">
        <f>'03'!AR56</f>
        <v>0</v>
      </c>
      <c r="AO56" s="142"/>
      <c r="AP56" s="142">
        <f t="shared" si="7"/>
        <v>0</v>
      </c>
      <c r="AQ56" s="142">
        <f t="shared" si="8"/>
        <v>0</v>
      </c>
      <c r="AR56" s="141"/>
      <c r="AS56" s="143" t="e">
        <f t="shared" si="18"/>
        <v>#DIV/0!</v>
      </c>
      <c r="AT56" s="143">
        <f>'03'!AT56</f>
        <v>0</v>
      </c>
      <c r="AU56" s="144">
        <f t="shared" si="9"/>
        <v>0</v>
      </c>
      <c r="AV56" s="141"/>
      <c r="AW56" s="138" t="e">
        <f t="shared" si="10"/>
        <v>#DIV/0!</v>
      </c>
      <c r="AX56" s="138" t="e">
        <f t="shared" si="11"/>
        <v>#DIV/0!</v>
      </c>
      <c r="AY56" s="138" t="e">
        <f t="shared" si="15"/>
        <v>#DIV/0!</v>
      </c>
      <c r="AZ56" s="138"/>
      <c r="BA56" s="138"/>
      <c r="BB56" s="138" t="e">
        <f t="shared" si="12"/>
        <v>#DIV/0!</v>
      </c>
      <c r="BC56" s="138"/>
    </row>
    <row r="57" spans="1:55" s="193" customFormat="1">
      <c r="A57" s="214" t="str">
        <f>'ENTRY SHEET'!F57</f>
        <v>OD09P-6973 W.TANKER</v>
      </c>
      <c r="B57" s="244">
        <f>'03'!C57</f>
        <v>4684.8</v>
      </c>
      <c r="C57" s="142">
        <v>4689.6000000000004</v>
      </c>
      <c r="D57" s="137">
        <f t="shared" si="4"/>
        <v>4.8000000000001819</v>
      </c>
      <c r="E57" s="137">
        <v>12</v>
      </c>
      <c r="F57" s="136"/>
      <c r="G57" s="136">
        <f t="shared" si="16"/>
        <v>4.8000000000001819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4.8000000000001819</v>
      </c>
      <c r="R57" s="137">
        <f>'03'!S57</f>
        <v>52429.3</v>
      </c>
      <c r="S57" s="137">
        <v>52472.9</v>
      </c>
      <c r="T57" s="137">
        <f t="shared" si="17"/>
        <v>43.599999999998545</v>
      </c>
      <c r="U57" s="137">
        <v>5</v>
      </c>
      <c r="V57" s="137"/>
      <c r="W57" s="137"/>
      <c r="X57" s="141"/>
      <c r="Y57" s="137">
        <f t="shared" si="13"/>
        <v>5</v>
      </c>
      <c r="Z57" s="137"/>
      <c r="AA57" s="137"/>
      <c r="AB57" s="137"/>
      <c r="AC57" s="137"/>
      <c r="AD57" s="137"/>
      <c r="AE57" s="137"/>
      <c r="AF57" s="137"/>
      <c r="AG57" s="137">
        <f t="shared" si="14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2">
        <f>'03'!AR57</f>
        <v>50</v>
      </c>
      <c r="AO57" s="142">
        <v>100</v>
      </c>
      <c r="AP57" s="142">
        <f t="shared" si="7"/>
        <v>150</v>
      </c>
      <c r="AQ57" s="142">
        <f t="shared" si="8"/>
        <v>50</v>
      </c>
      <c r="AR57" s="141">
        <v>100</v>
      </c>
      <c r="AS57" s="143">
        <f t="shared" si="18"/>
        <v>10.416666666666272</v>
      </c>
      <c r="AT57" s="143">
        <f>'03'!AT57</f>
        <v>260</v>
      </c>
      <c r="AU57" s="144">
        <f t="shared" si="9"/>
        <v>160</v>
      </c>
      <c r="AV57" s="141"/>
      <c r="AW57" s="138"/>
      <c r="AX57" s="138"/>
      <c r="AY57" s="138"/>
      <c r="AZ57" s="138"/>
      <c r="BA57" s="138"/>
      <c r="BB57" s="138"/>
      <c r="BC57" s="138"/>
    </row>
    <row r="58" spans="1:55" s="193" customFormat="1">
      <c r="A58" s="214" t="str">
        <f>'ENTRY SHEET'!F58</f>
        <v>OD09K-2512 W.TANKER</v>
      </c>
      <c r="B58" s="244">
        <f>'03'!C58</f>
        <v>3029.5</v>
      </c>
      <c r="C58" s="142">
        <v>3034.4</v>
      </c>
      <c r="D58" s="137">
        <f t="shared" si="4"/>
        <v>4.9000000000000909</v>
      </c>
      <c r="E58" s="137">
        <v>12</v>
      </c>
      <c r="F58" s="136"/>
      <c r="G58" s="136">
        <f t="shared" si="16"/>
        <v>4.9000000000000909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4.9000000000000909</v>
      </c>
      <c r="R58" s="137">
        <f>'03'!S58</f>
        <v>44221.9</v>
      </c>
      <c r="S58" s="137">
        <v>44291.1</v>
      </c>
      <c r="T58" s="137">
        <f t="shared" si="17"/>
        <v>69.19999999999709</v>
      </c>
      <c r="U58" s="137">
        <v>10</v>
      </c>
      <c r="V58" s="137"/>
      <c r="W58" s="137"/>
      <c r="X58" s="141"/>
      <c r="Y58" s="137">
        <f t="shared" si="13"/>
        <v>10</v>
      </c>
      <c r="Z58" s="137"/>
      <c r="AA58" s="137"/>
      <c r="AB58" s="137"/>
      <c r="AC58" s="137"/>
      <c r="AD58" s="137"/>
      <c r="AE58" s="137"/>
      <c r="AF58" s="137"/>
      <c r="AG58" s="137">
        <f t="shared" si="14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2">
        <f>'03'!AR58</f>
        <v>70</v>
      </c>
      <c r="AO58" s="142"/>
      <c r="AP58" s="142">
        <f t="shared" si="7"/>
        <v>70</v>
      </c>
      <c r="AQ58" s="142">
        <f t="shared" si="8"/>
        <v>50</v>
      </c>
      <c r="AR58" s="141">
        <v>20</v>
      </c>
      <c r="AS58" s="143">
        <f t="shared" si="18"/>
        <v>10.204081632652873</v>
      </c>
      <c r="AT58" s="143">
        <f>'03'!AT58</f>
        <v>250</v>
      </c>
      <c r="AU58" s="144">
        <f t="shared" si="9"/>
        <v>230</v>
      </c>
      <c r="AV58" s="216"/>
      <c r="AW58" s="138"/>
      <c r="AX58" s="138"/>
      <c r="AY58" s="138"/>
      <c r="AZ58" s="138"/>
      <c r="BA58" s="138"/>
      <c r="BB58" s="138"/>
      <c r="BC58" s="138"/>
    </row>
    <row r="59" spans="1:55" s="193" customFormat="1">
      <c r="A59" s="214">
        <f>'ENTRY SHEET'!F59</f>
        <v>0</v>
      </c>
      <c r="B59" s="244">
        <f>'03'!C59</f>
        <v>0</v>
      </c>
      <c r="C59" s="142"/>
      <c r="D59" s="137">
        <f t="shared" si="4"/>
        <v>0</v>
      </c>
      <c r="E59" s="137">
        <v>12</v>
      </c>
      <c r="F59" s="136"/>
      <c r="G59" s="136">
        <f t="shared" si="16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'03'!S59</f>
        <v>0</v>
      </c>
      <c r="S59" s="137"/>
      <c r="T59" s="137"/>
      <c r="U59" s="137"/>
      <c r="V59" s="137"/>
      <c r="W59" s="137"/>
      <c r="X59" s="141"/>
      <c r="Y59" s="137">
        <f t="shared" si="13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4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2">
        <f>'03'!AR59</f>
        <v>0</v>
      </c>
      <c r="AO59" s="142"/>
      <c r="AP59" s="142">
        <f t="shared" si="7"/>
        <v>0</v>
      </c>
      <c r="AQ59" s="142">
        <f t="shared" si="8"/>
        <v>0</v>
      </c>
      <c r="AR59" s="141"/>
      <c r="AS59" s="143" t="e">
        <f t="shared" si="18"/>
        <v>#DIV/0!</v>
      </c>
      <c r="AT59" s="143">
        <f>'03'!AT59</f>
        <v>0</v>
      </c>
      <c r="AU59" s="144">
        <f t="shared" si="9"/>
        <v>0</v>
      </c>
      <c r="AV59" s="216"/>
      <c r="AW59" s="138"/>
      <c r="AX59" s="138"/>
      <c r="AY59" s="138"/>
      <c r="AZ59" s="138"/>
      <c r="BA59" s="138"/>
      <c r="BB59" s="138"/>
      <c r="BC59" s="138"/>
    </row>
    <row r="60" spans="1:55" s="193" customFormat="1" ht="63">
      <c r="A60" s="214" t="str">
        <f>'ENTRY SHEET'!F60</f>
        <v>DILLING DETALIS</v>
      </c>
      <c r="B60" s="221" t="s">
        <v>6</v>
      </c>
      <c r="C60" s="221" t="s">
        <v>6</v>
      </c>
      <c r="D60" s="229" t="s">
        <v>8</v>
      </c>
      <c r="E60" s="136" t="s">
        <v>116</v>
      </c>
      <c r="F60" s="136" t="s">
        <v>118</v>
      </c>
      <c r="G60" s="194" t="s">
        <v>113</v>
      </c>
      <c r="H60" s="136" t="s">
        <v>126</v>
      </c>
      <c r="I60" s="136" t="s">
        <v>125</v>
      </c>
      <c r="J60" s="136" t="s">
        <v>124</v>
      </c>
      <c r="K60" s="136" t="s">
        <v>52</v>
      </c>
      <c r="L60" s="136" t="s">
        <v>133</v>
      </c>
      <c r="M60" s="136" t="s">
        <v>117</v>
      </c>
      <c r="N60" s="136" t="s">
        <v>127</v>
      </c>
      <c r="O60" s="136" t="s">
        <v>138</v>
      </c>
      <c r="P60" s="136" t="s">
        <v>139</v>
      </c>
      <c r="Q60" s="136" t="s">
        <v>122</v>
      </c>
      <c r="R60" s="137" t="s">
        <v>97</v>
      </c>
      <c r="S60" s="137" t="s">
        <v>98</v>
      </c>
      <c r="T60" s="136" t="s">
        <v>99</v>
      </c>
      <c r="U60" s="136" t="s">
        <v>128</v>
      </c>
      <c r="V60" s="136" t="s">
        <v>130</v>
      </c>
      <c r="W60" s="136" t="s">
        <v>100</v>
      </c>
      <c r="X60" s="137"/>
      <c r="Y60" s="137"/>
      <c r="Z60" s="137"/>
      <c r="AA60" s="137"/>
      <c r="AB60" s="137"/>
      <c r="AC60" s="137"/>
      <c r="AD60" s="137"/>
      <c r="AE60" s="137"/>
      <c r="AF60" s="137"/>
      <c r="AG60" s="137">
        <f t="shared" si="14"/>
        <v>0</v>
      </c>
      <c r="AH60" s="137"/>
      <c r="AI60" s="137"/>
      <c r="AJ60" s="137"/>
      <c r="AK60" s="137"/>
      <c r="AL60" s="137"/>
      <c r="AM60" s="137"/>
      <c r="AN60" s="142">
        <f>'03'!AR60</f>
        <v>0</v>
      </c>
      <c r="AO60" s="142"/>
      <c r="AP60" s="142">
        <f t="shared" si="7"/>
        <v>0</v>
      </c>
      <c r="AQ60" s="142">
        <f t="shared" si="8"/>
        <v>0</v>
      </c>
      <c r="AR60" s="141"/>
      <c r="AS60" s="143" t="e">
        <f t="shared" si="18"/>
        <v>#VALUE!</v>
      </c>
      <c r="AT60" s="143">
        <f>'03'!AT60</f>
        <v>0</v>
      </c>
      <c r="AU60" s="144">
        <f t="shared" si="9"/>
        <v>0</v>
      </c>
      <c r="AV60" s="141"/>
      <c r="AW60" s="137"/>
      <c r="AX60" s="137"/>
      <c r="AY60" s="137"/>
      <c r="AZ60" s="137"/>
      <c r="BA60" s="137"/>
      <c r="BB60" s="137"/>
      <c r="BC60" s="137"/>
    </row>
    <row r="61" spans="1:55" s="193" customFormat="1">
      <c r="A61" s="214" t="str">
        <f>'ENTRY SHEET'!F61</f>
        <v>DRILL-ELGI-650</v>
      </c>
      <c r="B61" s="221">
        <f>'03'!C61</f>
        <v>774.7</v>
      </c>
      <c r="C61" s="221">
        <v>780.3</v>
      </c>
      <c r="D61" s="137">
        <f t="shared" ref="D61:E86" si="19">C61-B61</f>
        <v>5.5999999999999091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>
        <v>94.4</v>
      </c>
      <c r="S61" s="137">
        <v>28</v>
      </c>
      <c r="T61" s="136"/>
      <c r="U61" s="136">
        <v>94.4</v>
      </c>
      <c r="V61" s="136"/>
      <c r="W61" s="137">
        <f>+T61+U61+V61</f>
        <v>94.4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4"/>
        <v>0</v>
      </c>
      <c r="AH61" s="137"/>
      <c r="AI61" s="137"/>
      <c r="AJ61" s="137"/>
      <c r="AK61" s="137"/>
      <c r="AL61" s="137"/>
      <c r="AM61" s="137"/>
      <c r="AN61" s="142">
        <f>'03'!AR61</f>
        <v>0</v>
      </c>
      <c r="AO61" s="142">
        <v>300</v>
      </c>
      <c r="AP61" s="142">
        <f t="shared" si="7"/>
        <v>300</v>
      </c>
      <c r="AQ61" s="142">
        <f t="shared" si="8"/>
        <v>300</v>
      </c>
      <c r="AR61" s="141"/>
      <c r="AS61" s="143">
        <f t="shared" si="18"/>
        <v>53.571428571429443</v>
      </c>
      <c r="AT61" s="143">
        <f>'03'!AT61</f>
        <v>400</v>
      </c>
      <c r="AU61" s="144">
        <f t="shared" si="9"/>
        <v>400</v>
      </c>
      <c r="AV61" s="216"/>
      <c r="AW61" s="138"/>
      <c r="AX61" s="138"/>
      <c r="AY61" s="138"/>
      <c r="AZ61" s="138"/>
      <c r="BA61" s="138"/>
      <c r="BB61" s="138"/>
      <c r="BC61" s="138"/>
    </row>
    <row r="62" spans="1:55" s="193" customFormat="1">
      <c r="A62" s="214" t="str">
        <f>'ENTRY SHEET'!F62</f>
        <v>JRD-600+CD-360</v>
      </c>
      <c r="B62" s="221">
        <f>'03'!C62</f>
        <v>343.4</v>
      </c>
      <c r="C62" s="221">
        <v>349.4</v>
      </c>
      <c r="D62" s="137">
        <f t="shared" si="19"/>
        <v>6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102</v>
      </c>
      <c r="S62" s="137">
        <v>15</v>
      </c>
      <c r="T62" s="137"/>
      <c r="U62" s="137">
        <v>102</v>
      </c>
      <c r="V62" s="137"/>
      <c r="W62" s="137">
        <f t="shared" ref="W62:W64" si="20">+T62+U62+V62</f>
        <v>102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4"/>
        <v>0</v>
      </c>
      <c r="AH62" s="137"/>
      <c r="AI62" s="137"/>
      <c r="AJ62" s="137"/>
      <c r="AK62" s="138"/>
      <c r="AL62" s="141"/>
      <c r="AM62" s="137"/>
      <c r="AN62" s="142">
        <f>'03'!AR62</f>
        <v>0</v>
      </c>
      <c r="AO62" s="142">
        <v>215</v>
      </c>
      <c r="AP62" s="142">
        <f t="shared" si="7"/>
        <v>215</v>
      </c>
      <c r="AQ62" s="142">
        <f t="shared" si="8"/>
        <v>215</v>
      </c>
      <c r="AR62" s="141"/>
      <c r="AS62" s="143">
        <f t="shared" si="18"/>
        <v>35.833333333333336</v>
      </c>
      <c r="AT62" s="143">
        <f>'03'!AT62</f>
        <v>400</v>
      </c>
      <c r="AU62" s="144">
        <f t="shared" si="9"/>
        <v>400</v>
      </c>
      <c r="AV62" s="141"/>
      <c r="AW62" s="138"/>
      <c r="AX62" s="138"/>
      <c r="AY62" s="138"/>
      <c r="AZ62" s="138"/>
      <c r="BA62" s="138"/>
      <c r="BB62" s="138"/>
      <c r="BC62" s="138"/>
    </row>
    <row r="63" spans="1:55" s="193" customFormat="1">
      <c r="A63" s="214" t="str">
        <f>'ENTRY SHEET'!F63</f>
        <v>JRD-450+650-1</v>
      </c>
      <c r="B63" s="221">
        <f>'03'!C63</f>
        <v>8186.7</v>
      </c>
      <c r="C63" s="221">
        <v>8188.5</v>
      </c>
      <c r="D63" s="137">
        <f t="shared" si="19"/>
        <v>1.8000000000001819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34</v>
      </c>
      <c r="S63" s="137">
        <v>5</v>
      </c>
      <c r="T63" s="137"/>
      <c r="U63" s="137">
        <v>34</v>
      </c>
      <c r="V63" s="137"/>
      <c r="W63" s="137">
        <f t="shared" si="20"/>
        <v>34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4"/>
        <v>0</v>
      </c>
      <c r="AH63" s="137"/>
      <c r="AI63" s="137"/>
      <c r="AJ63" s="137"/>
      <c r="AK63" s="138"/>
      <c r="AL63" s="141"/>
      <c r="AM63" s="137"/>
      <c r="AN63" s="142">
        <f>'03'!AR63</f>
        <v>0</v>
      </c>
      <c r="AO63" s="142"/>
      <c r="AP63" s="142">
        <f t="shared" si="7"/>
        <v>0</v>
      </c>
      <c r="AQ63" s="142">
        <f t="shared" si="8"/>
        <v>0</v>
      </c>
      <c r="AR63" s="141"/>
      <c r="AS63" s="143">
        <f t="shared" si="18"/>
        <v>0</v>
      </c>
      <c r="AT63" s="143">
        <f>'03'!AT63</f>
        <v>400</v>
      </c>
      <c r="AU63" s="144">
        <f t="shared" si="9"/>
        <v>400</v>
      </c>
      <c r="AV63" s="141"/>
      <c r="AW63" s="138"/>
      <c r="AX63" s="138"/>
      <c r="AY63" s="138"/>
      <c r="AZ63" s="138"/>
      <c r="BA63" s="138"/>
      <c r="BB63" s="138"/>
      <c r="BC63" s="138"/>
    </row>
    <row r="64" spans="1:55" s="193" customFormat="1">
      <c r="A64" s="214">
        <f>'ENTRY SHEET'!F64</f>
        <v>0</v>
      </c>
      <c r="B64" s="221">
        <f>'03'!C64</f>
        <v>0</v>
      </c>
      <c r="C64" s="221"/>
      <c r="D64" s="137">
        <f t="shared" si="19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0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4"/>
        <v>0</v>
      </c>
      <c r="AH64" s="137"/>
      <c r="AI64" s="137"/>
      <c r="AJ64" s="137"/>
      <c r="AK64" s="138"/>
      <c r="AL64" s="141"/>
      <c r="AM64" s="137"/>
      <c r="AN64" s="142">
        <f>'03'!AR64</f>
        <v>0</v>
      </c>
      <c r="AO64" s="142"/>
      <c r="AP64" s="142">
        <f t="shared" si="7"/>
        <v>0</v>
      </c>
      <c r="AQ64" s="142">
        <f t="shared" si="8"/>
        <v>0</v>
      </c>
      <c r="AR64" s="243"/>
      <c r="AS64" s="143" t="e">
        <f t="shared" si="18"/>
        <v>#DIV/0!</v>
      </c>
      <c r="AT64" s="143">
        <f>'03'!AT64</f>
        <v>400</v>
      </c>
      <c r="AU64" s="144">
        <f t="shared" si="9"/>
        <v>400</v>
      </c>
      <c r="AV64" s="141"/>
      <c r="AW64" s="138"/>
      <c r="AX64" s="138"/>
      <c r="AY64" s="138"/>
      <c r="AZ64" s="138"/>
      <c r="BA64" s="138"/>
      <c r="BB64" s="138"/>
      <c r="BC64" s="138"/>
    </row>
    <row r="65" spans="1:55" s="725" customFormat="1" ht="40.799999999999997" customHeight="1">
      <c r="A65" s="717" t="str">
        <f>'ENTRY SHEET'!F65</f>
        <v>CRUSHER DETAILS</v>
      </c>
      <c r="B65" s="2" t="s">
        <v>6</v>
      </c>
      <c r="C65" s="2" t="s">
        <v>6</v>
      </c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695">
        <f>'03'!AR65</f>
        <v>0</v>
      </c>
      <c r="AO65" s="720"/>
      <c r="AP65" s="720">
        <f t="shared" si="7"/>
        <v>0</v>
      </c>
      <c r="AQ65" s="720">
        <f t="shared" si="8"/>
        <v>0</v>
      </c>
      <c r="AR65" s="721"/>
      <c r="AS65" s="722"/>
      <c r="AT65" s="722"/>
      <c r="AU65" s="723"/>
      <c r="AV65" s="724"/>
      <c r="AW65" s="532"/>
      <c r="AX65" s="532"/>
      <c r="AY65" s="532"/>
      <c r="AZ65" s="532"/>
      <c r="BA65" s="532"/>
      <c r="BB65" s="532"/>
      <c r="BC65" s="532"/>
    </row>
    <row r="66" spans="1:55" s="728" customFormat="1">
      <c r="A66" s="717" t="str">
        <f>'ENTRY SHEET'!F66</f>
        <v>CRUSHER(FEEDER)</v>
      </c>
      <c r="B66" s="657">
        <f>'03'!C66</f>
        <v>1675.54</v>
      </c>
      <c r="C66" s="657">
        <v>1686.45</v>
      </c>
      <c r="D66" s="617">
        <f t="shared" si="19"/>
        <v>10.910000000000082</v>
      </c>
      <c r="E66" s="617">
        <v>16</v>
      </c>
      <c r="F66" s="139"/>
      <c r="G66" s="139"/>
      <c r="H66" s="139"/>
      <c r="I66" s="139"/>
      <c r="J66" s="139">
        <f>D66-G66-H66-I66-K66-L66-O66-P66-F66-M66-N66</f>
        <v>10.910000000000082</v>
      </c>
      <c r="K66" s="139"/>
      <c r="L66" s="139"/>
      <c r="M66" s="139"/>
      <c r="N66" s="139"/>
      <c r="O66" s="139"/>
      <c r="P66" s="139"/>
      <c r="Q66" s="139">
        <f>F66+G66+H66+I66+J66+K66+L66+M66+N66+O66+P66</f>
        <v>10.910000000000082</v>
      </c>
      <c r="R66" s="617">
        <v>1600</v>
      </c>
      <c r="S66" s="617">
        <v>800</v>
      </c>
      <c r="T66" s="617">
        <v>800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1">Z66+AA66+AB66+AC66+AD66+AE66+AF66</f>
        <v>0</v>
      </c>
      <c r="AH66" s="617"/>
      <c r="AI66" s="617"/>
      <c r="AJ66" s="617"/>
      <c r="AK66" s="619"/>
      <c r="AL66" s="658"/>
      <c r="AM66" s="617"/>
      <c r="AN66" s="695">
        <f>'03'!AR66</f>
        <v>0</v>
      </c>
      <c r="AO66" s="695"/>
      <c r="AP66" s="695">
        <f t="shared" si="7"/>
        <v>0</v>
      </c>
      <c r="AQ66" s="695">
        <f t="shared" si="8"/>
        <v>0</v>
      </c>
      <c r="AR66" s="658"/>
      <c r="AS66" s="726">
        <f t="shared" ref="AS66:AS73" si="22">AQ66/D66</f>
        <v>0</v>
      </c>
      <c r="AT66" s="726">
        <f>'03'!AT66</f>
        <v>0</v>
      </c>
      <c r="AU66" s="727">
        <f t="shared" si="9"/>
        <v>0</v>
      </c>
      <c r="AV66" s="658"/>
      <c r="AW66" s="619">
        <f t="shared" ref="AW66:AW93" si="23">ROUNDUP(I66*AS66,0)</f>
        <v>0</v>
      </c>
      <c r="AX66" s="619">
        <f t="shared" ref="AX66:AX93" si="24">ROUNDUP(H66*AS66,0)</f>
        <v>0</v>
      </c>
      <c r="AY66" s="619">
        <f t="shared" si="15"/>
        <v>0</v>
      </c>
      <c r="AZ66" s="619"/>
      <c r="BA66" s="619"/>
      <c r="BB66" s="619">
        <f t="shared" si="12"/>
        <v>0</v>
      </c>
      <c r="BC66" s="619"/>
    </row>
    <row r="67" spans="1:55" s="728" customFormat="1">
      <c r="A67" s="717" t="str">
        <f>'ENTRY SHEET'!F67</f>
        <v>CRUSHER ( JAW )</v>
      </c>
      <c r="B67" s="657">
        <f>'03'!C67</f>
        <v>13447</v>
      </c>
      <c r="C67" s="657">
        <v>13459</v>
      </c>
      <c r="D67" s="617">
        <f t="shared" si="19"/>
        <v>12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12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12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1"/>
        <v>0</v>
      </c>
      <c r="AH67" s="617"/>
      <c r="AI67" s="617"/>
      <c r="AJ67" s="617"/>
      <c r="AK67" s="619"/>
      <c r="AL67" s="658"/>
      <c r="AM67" s="617"/>
      <c r="AN67" s="695">
        <f>'03'!AR67</f>
        <v>0</v>
      </c>
      <c r="AO67" s="695"/>
      <c r="AP67" s="695">
        <f t="shared" si="7"/>
        <v>0</v>
      </c>
      <c r="AQ67" s="695">
        <f t="shared" si="8"/>
        <v>0</v>
      </c>
      <c r="AR67" s="658"/>
      <c r="AS67" s="726">
        <f t="shared" si="22"/>
        <v>0</v>
      </c>
      <c r="AT67" s="726">
        <f>'03'!AT67</f>
        <v>0</v>
      </c>
      <c r="AU67" s="727">
        <f t="shared" si="9"/>
        <v>0</v>
      </c>
      <c r="AV67" s="658"/>
      <c r="AW67" s="619">
        <f t="shared" si="23"/>
        <v>0</v>
      </c>
      <c r="AX67" s="619">
        <f t="shared" si="24"/>
        <v>0</v>
      </c>
      <c r="AY67" s="619">
        <f t="shared" si="15"/>
        <v>0</v>
      </c>
      <c r="AZ67" s="619"/>
      <c r="BA67" s="619"/>
      <c r="BB67" s="619">
        <f t="shared" si="12"/>
        <v>0</v>
      </c>
      <c r="BC67" s="619"/>
    </row>
    <row r="68" spans="1:55" s="728" customFormat="1">
      <c r="A68" s="717" t="str">
        <f>'ENTRY SHEET'!F68</f>
        <v>CRUSHER ( CONE )</v>
      </c>
      <c r="B68" s="657">
        <f>'03'!C68</f>
        <v>13519</v>
      </c>
      <c r="C68" s="657">
        <v>13531</v>
      </c>
      <c r="D68" s="617">
        <f t="shared" si="19"/>
        <v>12</v>
      </c>
      <c r="E68" s="617">
        <v>16</v>
      </c>
      <c r="F68" s="139"/>
      <c r="G68" s="139"/>
      <c r="H68" s="139"/>
      <c r="I68" s="139"/>
      <c r="J68" s="139">
        <f t="shared" si="25"/>
        <v>12</v>
      </c>
      <c r="K68" s="139"/>
      <c r="L68" s="139"/>
      <c r="M68" s="139"/>
      <c r="N68" s="139"/>
      <c r="O68" s="139"/>
      <c r="P68" s="139"/>
      <c r="Q68" s="139">
        <f t="shared" si="26"/>
        <v>12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1"/>
        <v>0</v>
      </c>
      <c r="AH68" s="661"/>
      <c r="AI68" s="661"/>
      <c r="AJ68" s="661"/>
      <c r="AK68" s="661"/>
      <c r="AL68" s="139"/>
      <c r="AM68" s="661"/>
      <c r="AN68" s="695">
        <f>'03'!AR68</f>
        <v>0</v>
      </c>
      <c r="AO68" s="695"/>
      <c r="AP68" s="695">
        <f t="shared" si="7"/>
        <v>0</v>
      </c>
      <c r="AQ68" s="695">
        <f t="shared" si="8"/>
        <v>0</v>
      </c>
      <c r="AR68" s="658"/>
      <c r="AS68" s="726">
        <f t="shared" si="22"/>
        <v>0</v>
      </c>
      <c r="AT68" s="726">
        <f>'03'!AT68</f>
        <v>0</v>
      </c>
      <c r="AU68" s="727">
        <f t="shared" si="9"/>
        <v>0</v>
      </c>
      <c r="AV68" s="659"/>
      <c r="AW68" s="619">
        <f t="shared" si="23"/>
        <v>0</v>
      </c>
      <c r="AX68" s="619">
        <f t="shared" si="24"/>
        <v>0</v>
      </c>
      <c r="AY68" s="619">
        <f t="shared" si="15"/>
        <v>0</v>
      </c>
      <c r="AZ68" s="617"/>
      <c r="BA68" s="617"/>
      <c r="BB68" s="619">
        <f t="shared" si="12"/>
        <v>0</v>
      </c>
      <c r="BC68" s="617"/>
    </row>
    <row r="69" spans="1:55" s="728" customFormat="1">
      <c r="A69" s="717" t="str">
        <f>'ENTRY SHEET'!F69</f>
        <v>CRUSHER DG</v>
      </c>
      <c r="B69" s="657">
        <f>'03'!C69</f>
        <v>17190.34</v>
      </c>
      <c r="C69" s="657">
        <v>17192.259999999998</v>
      </c>
      <c r="D69" s="617">
        <f t="shared" si="19"/>
        <v>1.9199999999982538</v>
      </c>
      <c r="E69" s="617">
        <v>16</v>
      </c>
      <c r="F69" s="139"/>
      <c r="G69" s="139"/>
      <c r="H69" s="139"/>
      <c r="I69" s="139"/>
      <c r="J69" s="139">
        <f t="shared" si="25"/>
        <v>1.9199999999982538</v>
      </c>
      <c r="K69" s="139"/>
      <c r="L69" s="139"/>
      <c r="M69" s="139"/>
      <c r="N69" s="139"/>
      <c r="O69" s="139"/>
      <c r="P69" s="139"/>
      <c r="Q69" s="139">
        <f t="shared" si="26"/>
        <v>1.9199999999982538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>
        <v>7</v>
      </c>
      <c r="AD69" s="619"/>
      <c r="AE69" s="619"/>
      <c r="AF69" s="619"/>
      <c r="AG69" s="617">
        <f t="shared" si="21"/>
        <v>7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95">
        <f>'03'!AR69</f>
        <v>577</v>
      </c>
      <c r="AO69" s="695"/>
      <c r="AP69" s="695">
        <f t="shared" si="7"/>
        <v>577</v>
      </c>
      <c r="AQ69" s="695">
        <f t="shared" si="8"/>
        <v>103</v>
      </c>
      <c r="AR69" s="658">
        <v>474</v>
      </c>
      <c r="AS69" s="726">
        <f t="shared" si="22"/>
        <v>53.645833333382122</v>
      </c>
      <c r="AT69" s="726">
        <f>'03'!AT69</f>
        <v>1000</v>
      </c>
      <c r="AU69" s="727">
        <f t="shared" si="9"/>
        <v>526</v>
      </c>
      <c r="AV69" s="659"/>
      <c r="AW69" s="619">
        <f t="shared" si="23"/>
        <v>0</v>
      </c>
      <c r="AX69" s="619">
        <f t="shared" si="24"/>
        <v>0</v>
      </c>
      <c r="AY69" s="619">
        <f>ROUNDUP(J69*AS69,0)</f>
        <v>103</v>
      </c>
      <c r="AZ69" s="619"/>
      <c r="BA69" s="619"/>
      <c r="BB69" s="619">
        <f t="shared" si="12"/>
        <v>0</v>
      </c>
      <c r="BC69" s="619"/>
    </row>
    <row r="70" spans="1:55" s="728" customFormat="1">
      <c r="A70" s="717" t="str">
        <f>'ENTRY SHEET'!F70</f>
        <v>KAMASTU-210</v>
      </c>
      <c r="B70" s="657">
        <f>'03'!C70</f>
        <v>25805.4</v>
      </c>
      <c r="C70" s="657">
        <v>25820.3</v>
      </c>
      <c r="D70" s="617">
        <f t="shared" si="19"/>
        <v>14.899999999997817</v>
      </c>
      <c r="E70" s="617">
        <v>16</v>
      </c>
      <c r="F70" s="139"/>
      <c r="G70" s="139"/>
      <c r="H70" s="139"/>
      <c r="I70" s="139"/>
      <c r="J70" s="139">
        <f t="shared" si="25"/>
        <v>14.899999999997817</v>
      </c>
      <c r="K70" s="139"/>
      <c r="L70" s="139"/>
      <c r="M70" s="139"/>
      <c r="N70" s="139"/>
      <c r="O70" s="139"/>
      <c r="P70" s="139"/>
      <c r="Q70" s="139">
        <f t="shared" si="26"/>
        <v>14.899999999997817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1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95">
        <f>'03'!AR70</f>
        <v>330</v>
      </c>
      <c r="AO70" s="695">
        <v>215</v>
      </c>
      <c r="AP70" s="695">
        <f t="shared" ref="AP70:AP104" si="28">+AN70+AO70</f>
        <v>545</v>
      </c>
      <c r="AQ70" s="695">
        <f t="shared" ref="AQ70:AQ104" si="29">AP70-AR70</f>
        <v>225</v>
      </c>
      <c r="AR70" s="658">
        <v>320</v>
      </c>
      <c r="AS70" s="726">
        <f t="shared" si="22"/>
        <v>15.10067114094181</v>
      </c>
      <c r="AT70" s="726">
        <f>'03'!AT70</f>
        <v>340</v>
      </c>
      <c r="AU70" s="727">
        <f t="shared" ref="AU70:AU104" si="30">AT70-AR70</f>
        <v>20</v>
      </c>
      <c r="AV70" s="659"/>
      <c r="AW70" s="619">
        <f t="shared" si="23"/>
        <v>0</v>
      </c>
      <c r="AX70" s="619">
        <f t="shared" si="24"/>
        <v>0</v>
      </c>
      <c r="AY70" s="619">
        <f t="shared" si="15"/>
        <v>225</v>
      </c>
      <c r="AZ70" s="619"/>
      <c r="BA70" s="619"/>
      <c r="BB70" s="619"/>
      <c r="BC70" s="619">
        <v>64</v>
      </c>
    </row>
    <row r="71" spans="1:55" s="728" customFormat="1">
      <c r="A71" s="717" t="str">
        <f>'ENTRY SHEET'!F71</f>
        <v>JCB-8262 LOADER</v>
      </c>
      <c r="B71" s="657">
        <f>'03'!C71</f>
        <v>16016.5</v>
      </c>
      <c r="C71" s="657">
        <v>16029.7</v>
      </c>
      <c r="D71" s="617">
        <f t="shared" si="19"/>
        <v>13.200000000000728</v>
      </c>
      <c r="E71" s="617">
        <v>16</v>
      </c>
      <c r="F71" s="139"/>
      <c r="G71" s="139"/>
      <c r="H71" s="139"/>
      <c r="I71" s="139">
        <v>7.2</v>
      </c>
      <c r="J71" s="139">
        <f t="shared" si="25"/>
        <v>6.0000000000007274</v>
      </c>
      <c r="K71" s="139"/>
      <c r="L71" s="139"/>
      <c r="M71" s="139"/>
      <c r="N71" s="139"/>
      <c r="O71" s="139"/>
      <c r="P71" s="139"/>
      <c r="Q71" s="139">
        <f t="shared" si="26"/>
        <v>13.200000000000728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>
        <v>6</v>
      </c>
      <c r="AC71" s="619"/>
      <c r="AD71" s="619"/>
      <c r="AE71" s="619"/>
      <c r="AF71" s="619"/>
      <c r="AG71" s="617">
        <f t="shared" si="21"/>
        <v>6</v>
      </c>
      <c r="AH71" s="617">
        <v>40</v>
      </c>
      <c r="AI71" s="617"/>
      <c r="AJ71" s="617">
        <v>1244.75</v>
      </c>
      <c r="AK71" s="619"/>
      <c r="AL71" s="658">
        <f>AH71+AI71</f>
        <v>40</v>
      </c>
      <c r="AM71" s="617">
        <f>AJ71+AK71</f>
        <v>1244.75</v>
      </c>
      <c r="AN71" s="695">
        <f>'03'!AR71</f>
        <v>140</v>
      </c>
      <c r="AO71" s="695">
        <v>194</v>
      </c>
      <c r="AP71" s="695">
        <f t="shared" si="28"/>
        <v>334</v>
      </c>
      <c r="AQ71" s="695">
        <f t="shared" si="29"/>
        <v>244</v>
      </c>
      <c r="AR71" s="658">
        <v>90</v>
      </c>
      <c r="AS71" s="726">
        <f t="shared" si="22"/>
        <v>18.484848484847465</v>
      </c>
      <c r="AT71" s="726">
        <f>'03'!AT71</f>
        <v>210</v>
      </c>
      <c r="AU71" s="727">
        <f t="shared" si="30"/>
        <v>120</v>
      </c>
      <c r="AV71" s="659"/>
      <c r="AW71" s="619">
        <f>ROUNDUP(I71*AS71,0)</f>
        <v>134</v>
      </c>
      <c r="AX71" s="619">
        <f t="shared" si="24"/>
        <v>0</v>
      </c>
      <c r="AY71" s="619">
        <f t="shared" ref="AY71:AY93" si="31">ROUNDUP(J71*AS71,0)</f>
        <v>111</v>
      </c>
      <c r="AZ71" s="619"/>
      <c r="BA71" s="619"/>
      <c r="BB71" s="619">
        <f t="shared" ref="BB71:BB99" si="32">AQ71-AW71-AX71-AY71</f>
        <v>-1</v>
      </c>
      <c r="BC71" s="619"/>
    </row>
    <row r="72" spans="1:55" s="728" customFormat="1">
      <c r="A72" s="717" t="str">
        <f>'ENTRY SHEET'!F72</f>
        <v>OD09C-5609 JCB</v>
      </c>
      <c r="B72" s="657">
        <f>'03'!C72</f>
        <v>16595.5</v>
      </c>
      <c r="C72" s="657">
        <v>16600.2</v>
      </c>
      <c r="D72" s="617">
        <f t="shared" si="19"/>
        <v>4.7000000000007276</v>
      </c>
      <c r="E72" s="617">
        <v>16</v>
      </c>
      <c r="F72" s="139"/>
      <c r="G72" s="139"/>
      <c r="H72" s="139"/>
      <c r="I72" s="139"/>
      <c r="J72" s="139">
        <f t="shared" si="25"/>
        <v>4.7000000000007276</v>
      </c>
      <c r="K72" s="139"/>
      <c r="L72" s="139"/>
      <c r="M72" s="139"/>
      <c r="N72" s="139"/>
      <c r="O72" s="139"/>
      <c r="P72" s="139"/>
      <c r="Q72" s="139">
        <f t="shared" si="26"/>
        <v>4.7000000000007276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1"/>
        <v>0</v>
      </c>
      <c r="AH72" s="617">
        <v>18</v>
      </c>
      <c r="AI72" s="617"/>
      <c r="AJ72" s="617">
        <v>566.89</v>
      </c>
      <c r="AK72" s="619"/>
      <c r="AL72" s="658">
        <f>AH72+AI72</f>
        <v>18</v>
      </c>
      <c r="AM72" s="617">
        <f>AJ72+AK72</f>
        <v>566.89</v>
      </c>
      <c r="AN72" s="695">
        <f>'03'!AR72</f>
        <v>165</v>
      </c>
      <c r="AO72" s="695">
        <v>240</v>
      </c>
      <c r="AP72" s="695">
        <f t="shared" si="28"/>
        <v>405</v>
      </c>
      <c r="AQ72" s="695">
        <f t="shared" si="29"/>
        <v>235</v>
      </c>
      <c r="AR72" s="658">
        <v>170</v>
      </c>
      <c r="AS72" s="726">
        <f t="shared" si="22"/>
        <v>49.999999999992262</v>
      </c>
      <c r="AT72" s="726">
        <f>'03'!AT72</f>
        <v>210</v>
      </c>
      <c r="AU72" s="727">
        <f t="shared" si="30"/>
        <v>40</v>
      </c>
      <c r="AV72" s="659"/>
      <c r="AW72" s="619">
        <f t="shared" ref="AW72:AW84" si="33">ROUNDUP(I72*AS72,0)</f>
        <v>0</v>
      </c>
      <c r="AX72" s="619">
        <f t="shared" ref="AX72:AX84" si="34">ROUNDUP(H72*AS72,0)</f>
        <v>0</v>
      </c>
      <c r="AY72" s="619">
        <f t="shared" ref="AY72:AY84" si="35">ROUNDUP(J72*AS72,0)</f>
        <v>235</v>
      </c>
      <c r="AZ72" s="619"/>
      <c r="BA72" s="619"/>
      <c r="BB72" s="619">
        <f t="shared" ref="BB72:BB84" si="36">AQ72-AW72-AX72-AY72</f>
        <v>0</v>
      </c>
      <c r="BC72" s="619"/>
    </row>
    <row r="73" spans="1:55" s="728" customFormat="1">
      <c r="A73" s="717" t="str">
        <f>'ENTRY SHEET'!F73</f>
        <v>TATA LOADER-OD02AY-0516</v>
      </c>
      <c r="B73" s="657">
        <f>'03'!C73</f>
        <v>15507.7</v>
      </c>
      <c r="C73" s="657">
        <v>15507.7</v>
      </c>
      <c r="D73" s="617">
        <f t="shared" si="19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1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95">
        <f>'03'!AR73</f>
        <v>100</v>
      </c>
      <c r="AO73" s="695"/>
      <c r="AP73" s="695">
        <f t="shared" si="28"/>
        <v>100</v>
      </c>
      <c r="AQ73" s="695">
        <f t="shared" si="29"/>
        <v>0</v>
      </c>
      <c r="AR73" s="658">
        <v>100</v>
      </c>
      <c r="AS73" s="726" t="e">
        <f t="shared" si="22"/>
        <v>#DIV/0!</v>
      </c>
      <c r="AT73" s="726">
        <f>'03'!AT73</f>
        <v>0</v>
      </c>
      <c r="AU73" s="727">
        <f t="shared" si="30"/>
        <v>-100</v>
      </c>
      <c r="AV73" s="659"/>
      <c r="AW73" s="619" t="e">
        <f t="shared" si="33"/>
        <v>#DIV/0!</v>
      </c>
      <c r="AX73" s="619" t="e">
        <f t="shared" si="34"/>
        <v>#DIV/0!</v>
      </c>
      <c r="AY73" s="619" t="e">
        <f t="shared" si="35"/>
        <v>#DIV/0!</v>
      </c>
      <c r="AZ73" s="619"/>
      <c r="BA73" s="619"/>
      <c r="BB73" s="619" t="e">
        <f t="shared" si="36"/>
        <v>#DIV/0!</v>
      </c>
      <c r="BC73" s="619"/>
    </row>
    <row r="74" spans="1:55" s="713" customFormat="1" ht="57.6">
      <c r="A74" s="702" t="str">
        <f>'ENTRY SHEET'!F74</f>
        <v>POWER SCREEN DETAILS</v>
      </c>
      <c r="B74" s="703" t="s">
        <v>6</v>
      </c>
      <c r="C74" s="703" t="s">
        <v>6</v>
      </c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707">
        <f>'03'!AR74</f>
        <v>0</v>
      </c>
      <c r="AO74" s="708"/>
      <c r="AP74" s="708">
        <f t="shared" si="28"/>
        <v>0</v>
      </c>
      <c r="AQ74" s="708">
        <f t="shared" si="29"/>
        <v>0</v>
      </c>
      <c r="AR74" s="709"/>
      <c r="AS74" s="710"/>
      <c r="AT74" s="710"/>
      <c r="AU74" s="711"/>
      <c r="AV74" s="712"/>
      <c r="AW74" s="619" t="e">
        <f t="shared" si="33"/>
        <v>#VALUE!</v>
      </c>
      <c r="AX74" s="619" t="e">
        <f t="shared" si="34"/>
        <v>#VALUE!</v>
      </c>
      <c r="AY74" s="619" t="e">
        <f t="shared" si="35"/>
        <v>#VALUE!</v>
      </c>
      <c r="AZ74" s="619"/>
      <c r="BA74" s="619"/>
      <c r="BB74" s="619" t="e">
        <f t="shared" si="36"/>
        <v>#VALUE!</v>
      </c>
      <c r="BC74" s="704"/>
    </row>
    <row r="75" spans="1:55" s="716" customFormat="1">
      <c r="A75" s="702" t="str">
        <f>'ENTRY SHEET'!F75</f>
        <v>POWER SCREEN RHS</v>
      </c>
      <c r="B75" s="646">
        <f>'03'!C75</f>
        <v>4403.2</v>
      </c>
      <c r="C75" s="646">
        <v>4403.2</v>
      </c>
      <c r="D75" s="647">
        <f t="shared" si="19"/>
        <v>0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0</v>
      </c>
      <c r="L75" s="648"/>
      <c r="M75" s="648"/>
      <c r="N75" s="648"/>
      <c r="O75" s="648"/>
      <c r="P75" s="648"/>
      <c r="Q75" s="648">
        <f>F75+G75+H75+I75+J75+K75+L75+M75+N75+O75+P75</f>
        <v>0</v>
      </c>
      <c r="R75" s="647"/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707">
        <f>'03'!AR75</f>
        <v>271</v>
      </c>
      <c r="AO75" s="707"/>
      <c r="AP75" s="707">
        <f t="shared" si="28"/>
        <v>271</v>
      </c>
      <c r="AQ75" s="707">
        <f t="shared" si="29"/>
        <v>0</v>
      </c>
      <c r="AR75" s="649">
        <v>271</v>
      </c>
      <c r="AS75" s="714" t="e">
        <f t="shared" ref="AS75:AS81" si="39">AQ75/D75</f>
        <v>#DIV/0!</v>
      </c>
      <c r="AT75" s="714">
        <f>'03'!AT75</f>
        <v>0</v>
      </c>
      <c r="AU75" s="715">
        <f t="shared" si="30"/>
        <v>-271</v>
      </c>
      <c r="AV75" s="651"/>
      <c r="AW75" s="619" t="e">
        <f t="shared" si="33"/>
        <v>#DIV/0!</v>
      </c>
      <c r="AX75" s="619" t="e">
        <f t="shared" si="34"/>
        <v>#DIV/0!</v>
      </c>
      <c r="AY75" s="619" t="e">
        <f t="shared" si="35"/>
        <v>#DIV/0!</v>
      </c>
      <c r="AZ75" s="619"/>
      <c r="BA75" s="619"/>
      <c r="BB75" s="619" t="e">
        <f t="shared" si="36"/>
        <v>#DIV/0!</v>
      </c>
      <c r="BC75" s="650">
        <f>AP75</f>
        <v>271</v>
      </c>
    </row>
    <row r="76" spans="1:55" s="716" customFormat="1">
      <c r="A76" s="702" t="str">
        <f>'ENTRY SHEET'!F76</f>
        <v>HITACHI-120</v>
      </c>
      <c r="B76" s="646">
        <f>'03'!C76</f>
        <v>13071</v>
      </c>
      <c r="C76" s="647">
        <v>13073.9</v>
      </c>
      <c r="D76" s="647">
        <f t="shared" si="19"/>
        <v>2.8999999999996362</v>
      </c>
      <c r="E76" s="647">
        <v>12</v>
      </c>
      <c r="F76" s="648"/>
      <c r="G76" s="648"/>
      <c r="H76" s="648"/>
      <c r="I76" s="648"/>
      <c r="J76" s="648"/>
      <c r="K76" s="648">
        <v>0</v>
      </c>
      <c r="L76" s="648">
        <v>2.9</v>
      </c>
      <c r="M76" s="648"/>
      <c r="N76" s="648"/>
      <c r="O76" s="648"/>
      <c r="P76" s="648"/>
      <c r="Q76" s="648">
        <f t="shared" ref="Q76:Q77" si="40">F76+G76+H76+I76+J76+K76+L76+M76+N76</f>
        <v>2.9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707">
        <f>'03'!AR76</f>
        <v>170</v>
      </c>
      <c r="AO76" s="707"/>
      <c r="AP76" s="707">
        <f t="shared" si="28"/>
        <v>170</v>
      </c>
      <c r="AQ76" s="707">
        <f t="shared" si="29"/>
        <v>20</v>
      </c>
      <c r="AR76" s="649">
        <v>150</v>
      </c>
      <c r="AS76" s="714">
        <f t="shared" si="39"/>
        <v>6.8965517241387966</v>
      </c>
      <c r="AT76" s="714">
        <f>'03'!AT76</f>
        <v>700</v>
      </c>
      <c r="AU76" s="715">
        <f t="shared" si="30"/>
        <v>550</v>
      </c>
      <c r="AV76" s="651" t="s">
        <v>169</v>
      </c>
      <c r="AW76" s="619">
        <f t="shared" si="33"/>
        <v>0</v>
      </c>
      <c r="AX76" s="619">
        <f t="shared" si="34"/>
        <v>0</v>
      </c>
      <c r="AY76" s="619">
        <f t="shared" si="35"/>
        <v>0</v>
      </c>
      <c r="AZ76" s="619"/>
      <c r="BA76" s="619"/>
      <c r="BB76" s="619">
        <f t="shared" si="36"/>
        <v>20</v>
      </c>
      <c r="BC76" s="650"/>
    </row>
    <row r="77" spans="1:55" s="716" customFormat="1">
      <c r="A77" s="702" t="str">
        <f>'ENTRY SHEET'!F77</f>
        <v>L-6268 SDLG</v>
      </c>
      <c r="B77" s="646">
        <f>'03'!C77</f>
        <v>0</v>
      </c>
      <c r="C77" s="646"/>
      <c r="D77" s="647">
        <f t="shared" si="19"/>
        <v>0</v>
      </c>
      <c r="E77" s="647">
        <v>12</v>
      </c>
      <c r="F77" s="648"/>
      <c r="G77" s="648"/>
      <c r="H77" s="648"/>
      <c r="I77" s="648"/>
      <c r="J77" s="648"/>
      <c r="K77" s="648">
        <f t="shared" ref="K77" si="43">D77-G77-H77-I77-J77-L77-M77-N77-O77-P77-F77</f>
        <v>0</v>
      </c>
      <c r="L77" s="648"/>
      <c r="M77" s="648"/>
      <c r="N77" s="648"/>
      <c r="O77" s="648"/>
      <c r="P77" s="648"/>
      <c r="Q77" s="648">
        <f t="shared" si="40"/>
        <v>0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/>
      <c r="AI77" s="650"/>
      <c r="AJ77" s="650"/>
      <c r="AK77" s="650"/>
      <c r="AL77" s="649">
        <f t="shared" si="41"/>
        <v>0</v>
      </c>
      <c r="AM77" s="647">
        <f t="shared" si="42"/>
        <v>0</v>
      </c>
      <c r="AN77" s="707">
        <f>'03'!AR77</f>
        <v>0</v>
      </c>
      <c r="AO77" s="707"/>
      <c r="AP77" s="707">
        <f t="shared" si="28"/>
        <v>0</v>
      </c>
      <c r="AQ77" s="707">
        <f t="shared" si="29"/>
        <v>0</v>
      </c>
      <c r="AR77" s="649"/>
      <c r="AS77" s="714" t="e">
        <f t="shared" si="39"/>
        <v>#DIV/0!</v>
      </c>
      <c r="AT77" s="714">
        <f>'03'!AT77</f>
        <v>0</v>
      </c>
      <c r="AU77" s="715">
        <f t="shared" si="30"/>
        <v>0</v>
      </c>
      <c r="AV77" s="651"/>
      <c r="AW77" s="619" t="e">
        <f t="shared" si="33"/>
        <v>#DIV/0!</v>
      </c>
      <c r="AX77" s="619" t="e">
        <f t="shared" si="34"/>
        <v>#DIV/0!</v>
      </c>
      <c r="AY77" s="619" t="e">
        <f t="shared" si="35"/>
        <v>#DIV/0!</v>
      </c>
      <c r="AZ77" s="619"/>
      <c r="BA77" s="619"/>
      <c r="BB77" s="619" t="e">
        <f t="shared" si="36"/>
        <v>#DIV/0!</v>
      </c>
      <c r="BC77" s="650"/>
    </row>
    <row r="78" spans="1:55" s="741" customFormat="1" ht="70.2" customHeight="1">
      <c r="A78" s="732" t="str">
        <f>'ENTRY SHEET'!F78</f>
        <v>VICHELE NO.</v>
      </c>
      <c r="B78" s="733">
        <f>'03'!C78</f>
        <v>0</v>
      </c>
      <c r="C78" s="733"/>
      <c r="D78" s="453" t="s">
        <v>8</v>
      </c>
      <c r="E78" s="453" t="s">
        <v>116</v>
      </c>
      <c r="F78" s="453" t="s">
        <v>118</v>
      </c>
      <c r="G78" s="453" t="s">
        <v>113</v>
      </c>
      <c r="H78" s="453" t="s">
        <v>126</v>
      </c>
      <c r="I78" s="453" t="s">
        <v>125</v>
      </c>
      <c r="J78" s="453" t="s">
        <v>124</v>
      </c>
      <c r="K78" s="453" t="s">
        <v>52</v>
      </c>
      <c r="L78" s="453" t="s">
        <v>133</v>
      </c>
      <c r="M78" s="453" t="s">
        <v>117</v>
      </c>
      <c r="N78" s="453" t="s">
        <v>127</v>
      </c>
      <c r="O78" s="453" t="s">
        <v>138</v>
      </c>
      <c r="P78" s="453" t="s">
        <v>139</v>
      </c>
      <c r="Q78" s="453" t="s">
        <v>122</v>
      </c>
      <c r="R78" s="453" t="s">
        <v>123</v>
      </c>
      <c r="S78" s="453" t="s">
        <v>101</v>
      </c>
      <c r="T78" s="453" t="s">
        <v>102</v>
      </c>
      <c r="U78" s="734" t="s">
        <v>90</v>
      </c>
      <c r="V78" s="453" t="s">
        <v>91</v>
      </c>
      <c r="W78" s="453" t="s">
        <v>135</v>
      </c>
      <c r="X78" s="453"/>
      <c r="Y78" s="453" t="s">
        <v>92</v>
      </c>
      <c r="Z78" s="735" t="s">
        <v>43</v>
      </c>
      <c r="AA78" s="735" t="s">
        <v>44</v>
      </c>
      <c r="AB78" s="735" t="s">
        <v>45</v>
      </c>
      <c r="AC78" s="735" t="s">
        <v>46</v>
      </c>
      <c r="AD78" s="735" t="s">
        <v>121</v>
      </c>
      <c r="AE78" s="735" t="s">
        <v>67</v>
      </c>
      <c r="AF78" s="735" t="s">
        <v>105</v>
      </c>
      <c r="AG78" s="453" t="s">
        <v>32</v>
      </c>
      <c r="AH78" s="453" t="s">
        <v>41</v>
      </c>
      <c r="AI78" s="453" t="s">
        <v>42</v>
      </c>
      <c r="AJ78" s="453" t="s">
        <v>38</v>
      </c>
      <c r="AK78" s="735" t="s">
        <v>39</v>
      </c>
      <c r="AL78" s="453" t="s">
        <v>31</v>
      </c>
      <c r="AM78" s="453" t="s">
        <v>30</v>
      </c>
      <c r="AN78" s="736">
        <f>'03'!AR78</f>
        <v>0</v>
      </c>
      <c r="AO78" s="736"/>
      <c r="AP78" s="736">
        <f t="shared" si="28"/>
        <v>0</v>
      </c>
      <c r="AQ78" s="736">
        <f t="shared" si="29"/>
        <v>0</v>
      </c>
      <c r="AR78" s="737"/>
      <c r="AS78" s="738" t="e">
        <f t="shared" si="39"/>
        <v>#VALUE!</v>
      </c>
      <c r="AT78" s="738">
        <f>'03'!AT78</f>
        <v>0</v>
      </c>
      <c r="AU78" s="739">
        <f t="shared" si="30"/>
        <v>0</v>
      </c>
      <c r="AV78" s="740"/>
      <c r="AW78" s="619" t="e">
        <f t="shared" si="33"/>
        <v>#VALUE!</v>
      </c>
      <c r="AX78" s="619" t="e">
        <f t="shared" si="34"/>
        <v>#VALUE!</v>
      </c>
      <c r="AY78" s="619" t="e">
        <f t="shared" si="35"/>
        <v>#VALUE!</v>
      </c>
      <c r="AZ78" s="619"/>
      <c r="BA78" s="619"/>
      <c r="BB78" s="619" t="e">
        <f t="shared" si="36"/>
        <v>#VALUE!</v>
      </c>
      <c r="BC78" s="735"/>
    </row>
    <row r="79" spans="1:55" s="700" customFormat="1">
      <c r="A79" s="696" t="str">
        <f>'ENTRY SHEET'!F79</f>
        <v>LOKO TRACK JAW</v>
      </c>
      <c r="B79" s="631">
        <f>'03'!C79</f>
        <v>16161</v>
      </c>
      <c r="C79" s="631">
        <v>16168</v>
      </c>
      <c r="D79" s="632">
        <f t="shared" si="19"/>
        <v>7</v>
      </c>
      <c r="E79" s="631">
        <f>D79-C79</f>
        <v>-16161</v>
      </c>
      <c r="F79" s="302"/>
      <c r="G79" s="302"/>
      <c r="H79" s="302"/>
      <c r="I79" s="302"/>
      <c r="J79" s="302"/>
      <c r="K79" s="302"/>
      <c r="L79" s="254">
        <f>D79-G79-H79-I79-J79-K79-M79-N79-O79-P79</f>
        <v>7</v>
      </c>
      <c r="M79" s="684"/>
      <c r="N79" s="684"/>
      <c r="O79" s="684"/>
      <c r="P79" s="684"/>
      <c r="Q79" s="254">
        <f t="shared" ref="Q79:Q80" si="44">G79+H79+I79+J79+P79+K79+L79+M79+N79+O79+F79</f>
        <v>7</v>
      </c>
      <c r="R79" s="632"/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8"/>
        <v>0</v>
      </c>
      <c r="AH79" s="302"/>
      <c r="AI79" s="302"/>
      <c r="AJ79" s="302"/>
      <c r="AK79" s="635"/>
      <c r="AL79" s="634">
        <f>AH79+AI79</f>
        <v>0</v>
      </c>
      <c r="AM79" s="632">
        <f t="shared" si="42"/>
        <v>0</v>
      </c>
      <c r="AN79" s="697">
        <f>'03'!AR79</f>
        <v>385</v>
      </c>
      <c r="AO79" s="697"/>
      <c r="AP79" s="697">
        <f t="shared" si="28"/>
        <v>385</v>
      </c>
      <c r="AQ79" s="697">
        <f t="shared" si="29"/>
        <v>0</v>
      </c>
      <c r="AR79" s="634">
        <v>385</v>
      </c>
      <c r="AS79" s="698">
        <f t="shared" si="39"/>
        <v>0</v>
      </c>
      <c r="AT79" s="698">
        <f>'03'!AT79</f>
        <v>0</v>
      </c>
      <c r="AU79" s="699">
        <f t="shared" si="30"/>
        <v>-385</v>
      </c>
      <c r="AV79" s="636"/>
      <c r="AW79" s="619">
        <f t="shared" si="33"/>
        <v>0</v>
      </c>
      <c r="AX79" s="619">
        <f t="shared" si="34"/>
        <v>0</v>
      </c>
      <c r="AY79" s="619">
        <f t="shared" si="35"/>
        <v>0</v>
      </c>
      <c r="AZ79" s="619"/>
      <c r="BA79" s="619"/>
      <c r="BB79" s="619">
        <f t="shared" si="36"/>
        <v>0</v>
      </c>
      <c r="BC79" s="638"/>
    </row>
    <row r="80" spans="1:55" s="700" customFormat="1">
      <c r="A80" s="696" t="str">
        <f>'ENTRY SHEET'!F80</f>
        <v>LOKO CONE</v>
      </c>
      <c r="B80" s="631">
        <f>'03'!C80</f>
        <v>16738.900000000001</v>
      </c>
      <c r="C80" s="638">
        <v>16742.7</v>
      </c>
      <c r="D80" s="632">
        <f t="shared" si="19"/>
        <v>3.7999999999992724</v>
      </c>
      <c r="E80" s="631">
        <f t="shared" si="19"/>
        <v>-16738.900000000001</v>
      </c>
      <c r="F80" s="302"/>
      <c r="G80" s="302"/>
      <c r="H80" s="302"/>
      <c r="I80" s="302"/>
      <c r="J80" s="302"/>
      <c r="K80" s="302"/>
      <c r="L80" s="254">
        <f t="shared" ref="L80:L81" si="45">D80-G80-H80-I80-J80-K80-M80-N80-O80-P80</f>
        <v>3.7999999999992724</v>
      </c>
      <c r="M80" s="684"/>
      <c r="N80" s="684"/>
      <c r="O80" s="684"/>
      <c r="P80" s="684"/>
      <c r="Q80" s="254">
        <f t="shared" si="44"/>
        <v>3.7999999999992724</v>
      </c>
      <c r="R80" s="632">
        <v>200</v>
      </c>
      <c r="S80" s="638">
        <v>100</v>
      </c>
      <c r="T80" s="638">
        <v>100</v>
      </c>
      <c r="U80" s="638"/>
      <c r="V80" s="638"/>
      <c r="W80" s="638"/>
      <c r="X80" s="638"/>
      <c r="Y80" s="638"/>
      <c r="Z80" s="632">
        <f t="shared" ref="Z80:Z84" si="46">+V80+W80+X80</f>
        <v>0</v>
      </c>
      <c r="AA80" s="638"/>
      <c r="AB80" s="632"/>
      <c r="AC80" s="632"/>
      <c r="AD80" s="632"/>
      <c r="AE80" s="632"/>
      <c r="AF80" s="632"/>
      <c r="AG80" s="632">
        <f t="shared" si="38"/>
        <v>0</v>
      </c>
      <c r="AH80" s="632"/>
      <c r="AI80" s="632"/>
      <c r="AJ80" s="632"/>
      <c r="AK80" s="638"/>
      <c r="AL80" s="634">
        <f t="shared" ref="AL80:AL84" si="47">AH80+AI80</f>
        <v>0</v>
      </c>
      <c r="AM80" s="632">
        <f t="shared" si="42"/>
        <v>0</v>
      </c>
      <c r="AN80" s="697">
        <f>'03'!AR80</f>
        <v>543</v>
      </c>
      <c r="AO80" s="697"/>
      <c r="AP80" s="697">
        <f t="shared" si="28"/>
        <v>543</v>
      </c>
      <c r="AQ80" s="697">
        <f t="shared" si="29"/>
        <v>0</v>
      </c>
      <c r="AR80" s="634">
        <v>543</v>
      </c>
      <c r="AS80" s="698">
        <f t="shared" si="39"/>
        <v>0</v>
      </c>
      <c r="AT80" s="698">
        <f>'03'!AT80</f>
        <v>0</v>
      </c>
      <c r="AU80" s="699">
        <f t="shared" si="30"/>
        <v>-543</v>
      </c>
      <c r="AV80" s="636"/>
      <c r="AW80" s="619">
        <f t="shared" si="33"/>
        <v>0</v>
      </c>
      <c r="AX80" s="619">
        <f t="shared" si="34"/>
        <v>0</v>
      </c>
      <c r="AY80" s="619">
        <f t="shared" si="35"/>
        <v>0</v>
      </c>
      <c r="AZ80" s="619"/>
      <c r="BA80" s="619"/>
      <c r="BB80" s="619">
        <f t="shared" si="36"/>
        <v>0</v>
      </c>
      <c r="BC80" s="638"/>
    </row>
    <row r="81" spans="1:55" s="700" customFormat="1">
      <c r="A81" s="696" t="str">
        <f>'ENTRY SHEET'!F81</f>
        <v>KOMASTU-200</v>
      </c>
      <c r="B81" s="631">
        <f>'03'!C81</f>
        <v>3363.2</v>
      </c>
      <c r="C81" s="631">
        <v>3370.1</v>
      </c>
      <c r="D81" s="632">
        <f t="shared" si="19"/>
        <v>6.9000000000000909</v>
      </c>
      <c r="E81" s="631">
        <f t="shared" si="19"/>
        <v>-3363.2</v>
      </c>
      <c r="F81" s="635"/>
      <c r="G81" s="635"/>
      <c r="H81" s="635"/>
      <c r="I81" s="635">
        <v>4.3</v>
      </c>
      <c r="J81" s="302">
        <v>2.6</v>
      </c>
      <c r="K81" s="635"/>
      <c r="L81" s="254">
        <f t="shared" si="45"/>
        <v>9.1038288019262836E-14</v>
      </c>
      <c r="M81" s="684"/>
      <c r="N81" s="684"/>
      <c r="O81" s="684"/>
      <c r="P81" s="684"/>
      <c r="Q81" s="254">
        <f>G81+H81+I81+J81+P81+K81+L81+M81+N81+O81+F81</f>
        <v>6.9000000000000909</v>
      </c>
      <c r="R81" s="632"/>
      <c r="S81" s="302"/>
      <c r="T81" s="632"/>
      <c r="U81" s="302"/>
      <c r="V81" s="302"/>
      <c r="W81" s="302"/>
      <c r="X81" s="632"/>
      <c r="Y81" s="632"/>
      <c r="Z81" s="632">
        <f t="shared" si="46"/>
        <v>0</v>
      </c>
      <c r="AA81" s="638"/>
      <c r="AB81" s="638"/>
      <c r="AC81" s="638">
        <v>8</v>
      </c>
      <c r="AD81" s="638"/>
      <c r="AE81" s="638"/>
      <c r="AF81" s="638"/>
      <c r="AG81" s="632">
        <f t="shared" si="38"/>
        <v>8</v>
      </c>
      <c r="AH81" s="638">
        <v>26</v>
      </c>
      <c r="AI81" s="638"/>
      <c r="AJ81" s="638">
        <v>780.58</v>
      </c>
      <c r="AK81" s="638"/>
      <c r="AL81" s="634">
        <f t="shared" si="47"/>
        <v>26</v>
      </c>
      <c r="AM81" s="632">
        <f t="shared" si="42"/>
        <v>780.58</v>
      </c>
      <c r="AN81" s="697">
        <f>'03'!AR81</f>
        <v>235</v>
      </c>
      <c r="AO81" s="697">
        <v>158</v>
      </c>
      <c r="AP81" s="697">
        <f t="shared" si="28"/>
        <v>393</v>
      </c>
      <c r="AQ81" s="697">
        <f t="shared" si="29"/>
        <v>73</v>
      </c>
      <c r="AR81" s="634">
        <v>320</v>
      </c>
      <c r="AS81" s="698">
        <f t="shared" si="39"/>
        <v>10.579710144927397</v>
      </c>
      <c r="AT81" s="698">
        <f>'03'!AT81</f>
        <v>0</v>
      </c>
      <c r="AU81" s="699">
        <f t="shared" si="30"/>
        <v>-320</v>
      </c>
      <c r="AV81" s="636" t="s">
        <v>168</v>
      </c>
      <c r="AW81" s="619">
        <f t="shared" si="33"/>
        <v>46</v>
      </c>
      <c r="AX81" s="619">
        <f t="shared" si="34"/>
        <v>0</v>
      </c>
      <c r="AY81" s="619">
        <f t="shared" si="35"/>
        <v>28</v>
      </c>
      <c r="AZ81" s="619"/>
      <c r="BA81" s="619"/>
      <c r="BB81" s="619">
        <f t="shared" si="36"/>
        <v>-1</v>
      </c>
      <c r="BC81" s="632"/>
    </row>
    <row r="82" spans="1:55" s="700" customFormat="1">
      <c r="A82" s="696">
        <f>'ENTRY SHEET'!F82</f>
        <v>0</v>
      </c>
      <c r="B82" s="631">
        <f>'03'!C82</f>
        <v>0</v>
      </c>
      <c r="C82" s="631"/>
      <c r="D82" s="632">
        <f t="shared" si="19"/>
        <v>0</v>
      </c>
      <c r="E82" s="631">
        <f t="shared" si="19"/>
        <v>0</v>
      </c>
      <c r="F82" s="302"/>
      <c r="G82" s="302"/>
      <c r="H82" s="302"/>
      <c r="I82" s="302"/>
      <c r="J82" s="302"/>
      <c r="K82" s="302"/>
      <c r="L82" s="254">
        <f t="shared" ref="L82:L84" si="48">G82-H82-I82-J82-K82-M82-N82-O82-P82-F82</f>
        <v>0</v>
      </c>
      <c r="M82" s="302"/>
      <c r="N82" s="302"/>
      <c r="O82" s="302"/>
      <c r="P82" s="302"/>
      <c r="Q82" s="302"/>
      <c r="R82" s="632"/>
      <c r="S82" s="632"/>
      <c r="T82" s="632"/>
      <c r="U82" s="632"/>
      <c r="V82" s="632"/>
      <c r="W82" s="632"/>
      <c r="X82" s="632"/>
      <c r="Y82" s="634"/>
      <c r="Z82" s="632">
        <f t="shared" si="46"/>
        <v>0</v>
      </c>
      <c r="AA82" s="701"/>
      <c r="AB82" s="302"/>
      <c r="AC82" s="632"/>
      <c r="AD82" s="302"/>
      <c r="AE82" s="302"/>
      <c r="AF82" s="302"/>
      <c r="AG82" s="632">
        <f t="shared" si="38"/>
        <v>0</v>
      </c>
      <c r="AH82" s="701"/>
      <c r="AI82" s="701"/>
      <c r="AJ82" s="701"/>
      <c r="AK82" s="701"/>
      <c r="AL82" s="634">
        <f t="shared" si="47"/>
        <v>0</v>
      </c>
      <c r="AM82" s="632">
        <f t="shared" si="42"/>
        <v>0</v>
      </c>
      <c r="AN82" s="697">
        <f>'03'!AR82</f>
        <v>0</v>
      </c>
      <c r="AO82" s="697"/>
      <c r="AP82" s="697">
        <f t="shared" si="28"/>
        <v>0</v>
      </c>
      <c r="AQ82" s="697">
        <f t="shared" si="29"/>
        <v>0</v>
      </c>
      <c r="AR82" s="634"/>
      <c r="AS82" s="698" t="e">
        <f t="shared" ref="AS82:AS104" si="49">AQ82/D82</f>
        <v>#DIV/0!</v>
      </c>
      <c r="AT82" s="698">
        <f>'03'!AT82</f>
        <v>0</v>
      </c>
      <c r="AU82" s="699">
        <f t="shared" si="30"/>
        <v>0</v>
      </c>
      <c r="AV82" s="636"/>
      <c r="AW82" s="619" t="e">
        <f t="shared" si="33"/>
        <v>#DIV/0!</v>
      </c>
      <c r="AX82" s="619" t="e">
        <f t="shared" si="34"/>
        <v>#DIV/0!</v>
      </c>
      <c r="AY82" s="619" t="e">
        <f t="shared" si="35"/>
        <v>#DIV/0!</v>
      </c>
      <c r="AZ82" s="619"/>
      <c r="BA82" s="619"/>
      <c r="BB82" s="619" t="e">
        <f t="shared" si="36"/>
        <v>#DIV/0!</v>
      </c>
      <c r="BC82" s="638"/>
    </row>
    <row r="83" spans="1:55" s="700" customFormat="1">
      <c r="A83" s="696">
        <f>'ENTRY SHEET'!F83</f>
        <v>0</v>
      </c>
      <c r="B83" s="631">
        <f>'03'!C83</f>
        <v>0</v>
      </c>
      <c r="C83" s="631"/>
      <c r="D83" s="632">
        <f t="shared" si="19"/>
        <v>0</v>
      </c>
      <c r="E83" s="631">
        <f t="shared" si="19"/>
        <v>0</v>
      </c>
      <c r="F83" s="302"/>
      <c r="G83" s="302"/>
      <c r="H83" s="302"/>
      <c r="I83" s="302"/>
      <c r="J83" s="302"/>
      <c r="K83" s="302"/>
      <c r="L83" s="254">
        <f t="shared" si="48"/>
        <v>0</v>
      </c>
      <c r="M83" s="302"/>
      <c r="N83" s="302"/>
      <c r="O83" s="302"/>
      <c r="P83" s="302"/>
      <c r="Q83" s="302"/>
      <c r="R83" s="632"/>
      <c r="S83" s="632"/>
      <c r="T83" s="632"/>
      <c r="U83" s="632"/>
      <c r="V83" s="632"/>
      <c r="W83" s="632"/>
      <c r="X83" s="632"/>
      <c r="Y83" s="634"/>
      <c r="Z83" s="632">
        <f t="shared" si="46"/>
        <v>0</v>
      </c>
      <c r="AA83" s="638"/>
      <c r="AB83" s="632"/>
      <c r="AC83" s="632"/>
      <c r="AD83" s="632"/>
      <c r="AE83" s="632"/>
      <c r="AF83" s="632"/>
      <c r="AG83" s="632">
        <f t="shared" si="38"/>
        <v>0</v>
      </c>
      <c r="AH83" s="632"/>
      <c r="AI83" s="632"/>
      <c r="AJ83" s="632"/>
      <c r="AK83" s="638"/>
      <c r="AL83" s="634">
        <f t="shared" si="47"/>
        <v>0</v>
      </c>
      <c r="AM83" s="632">
        <f t="shared" si="42"/>
        <v>0</v>
      </c>
      <c r="AN83" s="697">
        <f>'03'!AR83</f>
        <v>0</v>
      </c>
      <c r="AO83" s="697"/>
      <c r="AP83" s="697">
        <f t="shared" si="28"/>
        <v>0</v>
      </c>
      <c r="AQ83" s="697">
        <f t="shared" si="29"/>
        <v>0</v>
      </c>
      <c r="AR83" s="634"/>
      <c r="AS83" s="698" t="e">
        <f t="shared" si="49"/>
        <v>#DIV/0!</v>
      </c>
      <c r="AT83" s="698">
        <f>'03'!AT83</f>
        <v>0</v>
      </c>
      <c r="AU83" s="699">
        <f t="shared" si="30"/>
        <v>0</v>
      </c>
      <c r="AV83" s="636"/>
      <c r="AW83" s="619" t="e">
        <f t="shared" si="33"/>
        <v>#DIV/0!</v>
      </c>
      <c r="AX83" s="619" t="e">
        <f t="shared" si="34"/>
        <v>#DIV/0!</v>
      </c>
      <c r="AY83" s="619" t="e">
        <f t="shared" si="35"/>
        <v>#DIV/0!</v>
      </c>
      <c r="AZ83" s="619"/>
      <c r="BA83" s="619"/>
      <c r="BB83" s="619" t="e">
        <f t="shared" si="36"/>
        <v>#DIV/0!</v>
      </c>
      <c r="BC83" s="638"/>
    </row>
    <row r="84" spans="1:55" s="700" customFormat="1">
      <c r="A84" s="696">
        <f>'ENTRY SHEET'!F84</f>
        <v>0</v>
      </c>
      <c r="B84" s="631">
        <f>'03'!C84</f>
        <v>0</v>
      </c>
      <c r="C84" s="631"/>
      <c r="D84" s="632">
        <f t="shared" si="19"/>
        <v>0</v>
      </c>
      <c r="E84" s="631">
        <f t="shared" si="19"/>
        <v>0</v>
      </c>
      <c r="F84" s="302"/>
      <c r="G84" s="302"/>
      <c r="H84" s="302"/>
      <c r="I84" s="302"/>
      <c r="J84" s="302"/>
      <c r="K84" s="302"/>
      <c r="L84" s="254">
        <f t="shared" si="48"/>
        <v>0</v>
      </c>
      <c r="M84" s="302"/>
      <c r="N84" s="302"/>
      <c r="O84" s="302"/>
      <c r="P84" s="302"/>
      <c r="Q84" s="302"/>
      <c r="R84" s="632"/>
      <c r="S84" s="632"/>
      <c r="T84" s="632"/>
      <c r="U84" s="632"/>
      <c r="V84" s="632"/>
      <c r="W84" s="632"/>
      <c r="X84" s="632"/>
      <c r="Y84" s="634"/>
      <c r="Z84" s="632">
        <f t="shared" si="46"/>
        <v>0</v>
      </c>
      <c r="AA84" s="638"/>
      <c r="AB84" s="632"/>
      <c r="AC84" s="632"/>
      <c r="AD84" s="632"/>
      <c r="AE84" s="632"/>
      <c r="AF84" s="632"/>
      <c r="AG84" s="632">
        <f t="shared" si="38"/>
        <v>0</v>
      </c>
      <c r="AH84" s="632"/>
      <c r="AI84" s="632"/>
      <c r="AJ84" s="632"/>
      <c r="AK84" s="638"/>
      <c r="AL84" s="634">
        <f t="shared" si="47"/>
        <v>0</v>
      </c>
      <c r="AM84" s="632">
        <f t="shared" si="42"/>
        <v>0</v>
      </c>
      <c r="AN84" s="697">
        <f>'03'!AR84</f>
        <v>0</v>
      </c>
      <c r="AO84" s="697"/>
      <c r="AP84" s="697">
        <f t="shared" si="28"/>
        <v>0</v>
      </c>
      <c r="AQ84" s="697">
        <f t="shared" si="29"/>
        <v>0</v>
      </c>
      <c r="AR84" s="634"/>
      <c r="AS84" s="698" t="e">
        <f t="shared" si="49"/>
        <v>#DIV/0!</v>
      </c>
      <c r="AT84" s="698">
        <f>'03'!AT84</f>
        <v>0</v>
      </c>
      <c r="AU84" s="699">
        <f t="shared" si="30"/>
        <v>0</v>
      </c>
      <c r="AV84" s="636"/>
      <c r="AW84" s="619" t="e">
        <f t="shared" si="33"/>
        <v>#DIV/0!</v>
      </c>
      <c r="AX84" s="619" t="e">
        <f t="shared" si="34"/>
        <v>#DIV/0!</v>
      </c>
      <c r="AY84" s="619" t="e">
        <f t="shared" si="35"/>
        <v>#DIV/0!</v>
      </c>
      <c r="AZ84" s="619"/>
      <c r="BA84" s="619"/>
      <c r="BB84" s="619" t="e">
        <f t="shared" si="36"/>
        <v>#DIV/0!</v>
      </c>
      <c r="BC84" s="638"/>
    </row>
    <row r="85" spans="1:55" s="193" customFormat="1">
      <c r="A85" s="214" t="str">
        <f>'ENTRY SHEET'!F85</f>
        <v>OD09P-2986 (CAMPAR)</v>
      </c>
      <c r="B85" s="221">
        <f>'03'!C85</f>
        <v>0</v>
      </c>
      <c r="C85" s="263"/>
      <c r="D85" s="137">
        <f t="shared" si="19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2">
        <f>'03'!AR85</f>
        <v>0</v>
      </c>
      <c r="AO85" s="142"/>
      <c r="AP85" s="142">
        <f t="shared" si="28"/>
        <v>0</v>
      </c>
      <c r="AQ85" s="142">
        <f t="shared" si="29"/>
        <v>0</v>
      </c>
      <c r="AR85" s="141"/>
      <c r="AS85" s="143" t="e">
        <f t="shared" si="49"/>
        <v>#DIV/0!</v>
      </c>
      <c r="AT85" s="143">
        <f>'03'!AT85</f>
        <v>60</v>
      </c>
      <c r="AU85" s="144">
        <f t="shared" si="30"/>
        <v>60</v>
      </c>
      <c r="AV85" s="216"/>
      <c r="AW85" s="138"/>
      <c r="AX85" s="138"/>
      <c r="AY85" s="138"/>
      <c r="AZ85" s="138"/>
      <c r="BA85" s="138"/>
      <c r="BB85" s="138"/>
      <c r="BC85" s="138"/>
    </row>
    <row r="86" spans="1:55" s="193" customFormat="1">
      <c r="A86" s="214" t="str">
        <f>'ENTRY SHEET'!F86</f>
        <v>JH06P-6214 SCORPIO</v>
      </c>
      <c r="B86" s="221">
        <f>'03'!C86</f>
        <v>183480</v>
      </c>
      <c r="C86" s="263">
        <v>183620</v>
      </c>
      <c r="D86" s="137">
        <f t="shared" si="19"/>
        <v>140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2">
        <f>'03'!AR86</f>
        <v>13</v>
      </c>
      <c r="AO86" s="142">
        <v>33</v>
      </c>
      <c r="AP86" s="142">
        <f t="shared" si="28"/>
        <v>46</v>
      </c>
      <c r="AQ86" s="142">
        <f t="shared" si="29"/>
        <v>14</v>
      </c>
      <c r="AR86" s="141">
        <v>32</v>
      </c>
      <c r="AS86" s="143">
        <f t="shared" si="49"/>
        <v>0.1</v>
      </c>
      <c r="AT86" s="143">
        <f>'03'!AT86</f>
        <v>80</v>
      </c>
      <c r="AU86" s="144">
        <f t="shared" si="30"/>
        <v>48</v>
      </c>
      <c r="AV86" s="216"/>
      <c r="AW86" s="138">
        <v>0</v>
      </c>
      <c r="AX86" s="138">
        <v>0</v>
      </c>
      <c r="AY86" s="138">
        <v>0</v>
      </c>
      <c r="AZ86" s="138"/>
      <c r="BA86" s="138"/>
      <c r="BB86" s="138">
        <f t="shared" si="32"/>
        <v>14</v>
      </c>
      <c r="BC86" s="138"/>
    </row>
    <row r="87" spans="1:55" s="193" customFormat="1">
      <c r="A87" s="214" t="str">
        <f>'ENTRY SHEET'!F87</f>
        <v>OD09K-7213 BSM BUS</v>
      </c>
      <c r="B87" s="221">
        <f>'03'!C87</f>
        <v>0</v>
      </c>
      <c r="C87" s="404"/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ref="Q87:Q94" si="51">F87+G87+H87+I87+J87+K87+L87-E87</f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2">
        <f>'03'!AR87</f>
        <v>70</v>
      </c>
      <c r="AO87" s="142"/>
      <c r="AP87" s="142">
        <f t="shared" si="28"/>
        <v>70</v>
      </c>
      <c r="AQ87" s="142">
        <f t="shared" si="29"/>
        <v>10</v>
      </c>
      <c r="AR87" s="141">
        <v>60</v>
      </c>
      <c r="AS87" s="143" t="e">
        <f t="shared" si="49"/>
        <v>#DIV/0!</v>
      </c>
      <c r="AT87" s="143">
        <f>'03'!AT87</f>
        <v>60</v>
      </c>
      <c r="AU87" s="144">
        <f t="shared" si="30"/>
        <v>0</v>
      </c>
      <c r="AV87" s="216"/>
      <c r="AW87" s="138">
        <v>0</v>
      </c>
      <c r="AX87" s="138">
        <v>0</v>
      </c>
      <c r="AY87" s="138">
        <v>0</v>
      </c>
      <c r="AZ87" s="138"/>
      <c r="BA87" s="138"/>
      <c r="BB87" s="138">
        <f t="shared" si="32"/>
        <v>10</v>
      </c>
      <c r="BC87" s="138"/>
    </row>
    <row r="88" spans="1:55" s="193" customFormat="1">
      <c r="A88" s="214" t="str">
        <f>'ENTRY SHEET'!F88</f>
        <v>OD09G-6065 CAMPER</v>
      </c>
      <c r="B88" s="244">
        <f>'03'!C88</f>
        <v>166115</v>
      </c>
      <c r="C88" s="404">
        <v>166115</v>
      </c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1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2">
        <f>'03'!AR88</f>
        <v>30</v>
      </c>
      <c r="AO88" s="142"/>
      <c r="AP88" s="142">
        <f t="shared" si="28"/>
        <v>30</v>
      </c>
      <c r="AQ88" s="142">
        <f t="shared" si="29"/>
        <v>10</v>
      </c>
      <c r="AR88" s="141">
        <v>20</v>
      </c>
      <c r="AS88" s="143" t="e">
        <f t="shared" si="49"/>
        <v>#DIV/0!</v>
      </c>
      <c r="AT88" s="143">
        <f>'03'!AT88</f>
        <v>120</v>
      </c>
      <c r="AU88" s="144">
        <f t="shared" si="30"/>
        <v>100</v>
      </c>
      <c r="AV88" s="216"/>
      <c r="AW88" s="138">
        <v>0</v>
      </c>
      <c r="AX88" s="138">
        <v>0</v>
      </c>
      <c r="AY88" s="138">
        <v>0</v>
      </c>
      <c r="AZ88" s="138"/>
      <c r="BA88" s="138"/>
      <c r="BB88" s="138">
        <f t="shared" si="32"/>
        <v>10</v>
      </c>
      <c r="BC88" s="138"/>
    </row>
    <row r="89" spans="1:55" s="193" customFormat="1">
      <c r="A89" s="214" t="str">
        <f>'ENTRY SHEET'!F89</f>
        <v>OD09V-5619 TATA YODHA</v>
      </c>
      <c r="B89" s="244">
        <f>'03'!C89</f>
        <v>45691</v>
      </c>
      <c r="C89" s="404">
        <v>45834</v>
      </c>
      <c r="D89" s="137">
        <f t="shared" si="50"/>
        <v>143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1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2">
        <f>'03'!AR89</f>
        <v>25</v>
      </c>
      <c r="AO89" s="142">
        <v>40</v>
      </c>
      <c r="AP89" s="142">
        <f t="shared" si="28"/>
        <v>65</v>
      </c>
      <c r="AQ89" s="142">
        <f t="shared" si="29"/>
        <v>14</v>
      </c>
      <c r="AR89" s="141">
        <v>51</v>
      </c>
      <c r="AS89" s="143">
        <f t="shared" si="49"/>
        <v>9.7902097902097904E-2</v>
      </c>
      <c r="AT89" s="143">
        <f>'03'!AT89</f>
        <v>60</v>
      </c>
      <c r="AU89" s="144">
        <f t="shared" si="30"/>
        <v>9</v>
      </c>
      <c r="AV89" s="216"/>
      <c r="AW89" s="138">
        <v>0</v>
      </c>
      <c r="AX89" s="138">
        <v>0</v>
      </c>
      <c r="AY89" s="138">
        <v>0</v>
      </c>
      <c r="AZ89" s="138"/>
      <c r="BA89" s="138"/>
      <c r="BB89" s="138">
        <f t="shared" si="32"/>
        <v>14</v>
      </c>
      <c r="BC89" s="138"/>
    </row>
    <row r="90" spans="1:55" s="193" customFormat="1">
      <c r="A90" s="214" t="str">
        <f>'ENTRY SHEET'!F90</f>
        <v>WATER PUMP</v>
      </c>
      <c r="B90" s="244">
        <f>'03'!C90</f>
        <v>0</v>
      </c>
      <c r="C90" s="142"/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1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2">
        <f>'03'!AR90</f>
        <v>0</v>
      </c>
      <c r="AO90" s="142"/>
      <c r="AP90" s="142">
        <f t="shared" si="28"/>
        <v>0</v>
      </c>
      <c r="AQ90" s="142">
        <f t="shared" si="29"/>
        <v>0</v>
      </c>
      <c r="AR90" s="141">
        <v>0</v>
      </c>
      <c r="AS90" s="143" t="e">
        <f t="shared" si="49"/>
        <v>#DIV/0!</v>
      </c>
      <c r="AT90" s="143">
        <f>'03'!AT90</f>
        <v>0</v>
      </c>
      <c r="AU90" s="144">
        <f t="shared" si="30"/>
        <v>0</v>
      </c>
      <c r="AV90" s="216"/>
      <c r="AW90" s="138">
        <v>0</v>
      </c>
      <c r="AX90" s="138">
        <v>0</v>
      </c>
      <c r="AY90" s="138">
        <v>0</v>
      </c>
      <c r="AZ90" s="138"/>
      <c r="BA90" s="138"/>
      <c r="BB90" s="138">
        <f t="shared" si="32"/>
        <v>0</v>
      </c>
      <c r="BC90" s="138"/>
    </row>
    <row r="91" spans="1:55" s="193" customFormat="1">
      <c r="A91" s="214" t="str">
        <f>'ENTRY SHEET'!F91</f>
        <v>JH06H-6198 D.TANKER</v>
      </c>
      <c r="B91" s="244">
        <f>'03'!C91</f>
        <v>15482</v>
      </c>
      <c r="C91" s="142">
        <v>15488</v>
      </c>
      <c r="D91" s="137">
        <f t="shared" si="50"/>
        <v>6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1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2">
        <f>'03'!AR91</f>
        <v>30</v>
      </c>
      <c r="AO91" s="142">
        <v>110</v>
      </c>
      <c r="AP91" s="142">
        <f t="shared" si="28"/>
        <v>140</v>
      </c>
      <c r="AQ91" s="142">
        <f t="shared" si="29"/>
        <v>30</v>
      </c>
      <c r="AR91" s="141">
        <v>110</v>
      </c>
      <c r="AS91" s="143">
        <f t="shared" si="49"/>
        <v>5</v>
      </c>
      <c r="AT91" s="143">
        <f>'03'!AT91</f>
        <v>0</v>
      </c>
      <c r="AU91" s="144">
        <f t="shared" si="30"/>
        <v>-110</v>
      </c>
      <c r="AV91" s="216"/>
      <c r="AW91" s="138">
        <v>0</v>
      </c>
      <c r="AX91" s="138">
        <v>0</v>
      </c>
      <c r="AY91" s="138">
        <v>0</v>
      </c>
      <c r="AZ91" s="138"/>
      <c r="BA91" s="138"/>
      <c r="BB91" s="138">
        <f t="shared" si="32"/>
        <v>30</v>
      </c>
      <c r="BC91" s="138"/>
    </row>
    <row r="92" spans="1:55" s="193" customFormat="1">
      <c r="A92" s="214" t="str">
        <f>'ENTRY SHEET'!F92</f>
        <v>OMC DG (NIGHT USE)</v>
      </c>
      <c r="B92" s="244">
        <f>'03'!C92</f>
        <v>0</v>
      </c>
      <c r="C92" s="142"/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1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2">
        <f>'03'!AR92</f>
        <v>0</v>
      </c>
      <c r="AO92" s="142"/>
      <c r="AP92" s="142">
        <f t="shared" si="28"/>
        <v>0</v>
      </c>
      <c r="AQ92" s="142">
        <f t="shared" si="29"/>
        <v>0</v>
      </c>
      <c r="AR92" s="141"/>
      <c r="AS92" s="143" t="e">
        <f t="shared" si="49"/>
        <v>#DIV/0!</v>
      </c>
      <c r="AT92" s="143">
        <f>'03'!AT92</f>
        <v>0</v>
      </c>
      <c r="AU92" s="144">
        <f t="shared" si="30"/>
        <v>0</v>
      </c>
      <c r="AV92" s="216"/>
      <c r="AW92" s="138">
        <v>0</v>
      </c>
      <c r="AX92" s="138">
        <v>0</v>
      </c>
      <c r="AY92" s="138">
        <v>0</v>
      </c>
      <c r="AZ92" s="138"/>
      <c r="BA92" s="138"/>
      <c r="BB92" s="138">
        <f t="shared" si="32"/>
        <v>0</v>
      </c>
      <c r="BC92" s="138"/>
    </row>
    <row r="93" spans="1:55" s="193" customFormat="1">
      <c r="A93" s="214" t="str">
        <f>'ENTRY SHEET'!F93</f>
        <v>HYDRA CRANE-1686</v>
      </c>
      <c r="B93" s="244">
        <f>'03'!C93</f>
        <v>0</v>
      </c>
      <c r="C93" s="142"/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1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2">
        <f>'03'!AR93</f>
        <v>0</v>
      </c>
      <c r="AO93" s="142"/>
      <c r="AP93" s="142">
        <f t="shared" si="28"/>
        <v>0</v>
      </c>
      <c r="AQ93" s="142">
        <f t="shared" si="29"/>
        <v>0</v>
      </c>
      <c r="AR93" s="141"/>
      <c r="AS93" s="143" t="e">
        <f t="shared" si="49"/>
        <v>#DIV/0!</v>
      </c>
      <c r="AT93" s="143">
        <f>'03'!AT93</f>
        <v>0</v>
      </c>
      <c r="AU93" s="144">
        <f t="shared" si="30"/>
        <v>0</v>
      </c>
      <c r="AV93" s="216"/>
      <c r="AW93" s="138" t="e">
        <f t="shared" si="23"/>
        <v>#DIV/0!</v>
      </c>
      <c r="AX93" s="138" t="e">
        <f t="shared" si="24"/>
        <v>#DIV/0!</v>
      </c>
      <c r="AY93" s="138" t="e">
        <f t="shared" si="31"/>
        <v>#DIV/0!</v>
      </c>
      <c r="AZ93" s="138"/>
      <c r="BA93" s="138"/>
      <c r="BB93" s="138" t="e">
        <f t="shared" si="32"/>
        <v>#DIV/0!</v>
      </c>
      <c r="BC93" s="138"/>
    </row>
    <row r="94" spans="1:55" s="193" customFormat="1">
      <c r="A94" s="214">
        <f>'ENTRY SHEET'!F94</f>
        <v>0</v>
      </c>
      <c r="B94" s="244">
        <f>'03'!C94</f>
        <v>0</v>
      </c>
      <c r="C94" s="142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1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2">
        <f>'03'!AR94</f>
        <v>0</v>
      </c>
      <c r="AO94" s="142"/>
      <c r="AP94" s="142">
        <f t="shared" si="28"/>
        <v>0</v>
      </c>
      <c r="AQ94" s="142">
        <f t="shared" si="29"/>
        <v>0</v>
      </c>
      <c r="AR94" s="141"/>
      <c r="AS94" s="143" t="e">
        <f t="shared" si="49"/>
        <v>#DIV/0!</v>
      </c>
      <c r="AT94" s="143">
        <f>'03'!AT94</f>
        <v>0</v>
      </c>
      <c r="AU94" s="144">
        <f t="shared" si="30"/>
        <v>0</v>
      </c>
      <c r="AV94" s="216"/>
      <c r="AW94" s="138">
        <v>0</v>
      </c>
      <c r="AX94" s="138">
        <v>0</v>
      </c>
      <c r="AY94" s="138">
        <v>0</v>
      </c>
      <c r="AZ94" s="138">
        <v>0</v>
      </c>
      <c r="BA94" s="138">
        <v>0</v>
      </c>
      <c r="BB94" s="138">
        <f t="shared" si="32"/>
        <v>0</v>
      </c>
      <c r="BC94" s="138"/>
    </row>
    <row r="95" spans="1:55" s="193" customFormat="1" hidden="1">
      <c r="A95" s="214">
        <f>'ENTRY SHEET'!F95</f>
        <v>0</v>
      </c>
      <c r="B95" s="244">
        <f>'03'!C95</f>
        <v>0</v>
      </c>
      <c r="C95" s="142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2">
        <f>'03'!AR95</f>
        <v>0</v>
      </c>
      <c r="AO95" s="142"/>
      <c r="AP95" s="142">
        <f t="shared" si="28"/>
        <v>0</v>
      </c>
      <c r="AQ95" s="142">
        <f t="shared" si="29"/>
        <v>0</v>
      </c>
      <c r="AR95" s="141"/>
      <c r="AS95" s="143" t="e">
        <f t="shared" si="49"/>
        <v>#DIV/0!</v>
      </c>
      <c r="AT95" s="143">
        <f>'03'!AT95</f>
        <v>0</v>
      </c>
      <c r="AU95" s="144">
        <f t="shared" si="30"/>
        <v>0</v>
      </c>
      <c r="AV95" s="216"/>
      <c r="AW95" s="138">
        <v>0</v>
      </c>
      <c r="AX95" s="138">
        <v>0</v>
      </c>
      <c r="AY95" s="138">
        <v>0</v>
      </c>
      <c r="AZ95" s="138">
        <v>0</v>
      </c>
      <c r="BA95" s="138">
        <v>0</v>
      </c>
      <c r="BB95" s="138">
        <f t="shared" si="32"/>
        <v>0</v>
      </c>
      <c r="BC95" s="138"/>
    </row>
    <row r="96" spans="1:55" s="193" customFormat="1" hidden="1">
      <c r="A96" s="214">
        <f>'ENTRY SHEET'!F96</f>
        <v>0</v>
      </c>
      <c r="B96" s="244">
        <f>'03'!C96</f>
        <v>0</v>
      </c>
      <c r="C96" s="142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2">
        <f>'03'!AR96</f>
        <v>0</v>
      </c>
      <c r="AO96" s="142"/>
      <c r="AP96" s="142">
        <f t="shared" si="28"/>
        <v>0</v>
      </c>
      <c r="AQ96" s="142">
        <f t="shared" si="29"/>
        <v>0</v>
      </c>
      <c r="AR96" s="141"/>
      <c r="AS96" s="143" t="e">
        <f t="shared" si="49"/>
        <v>#DIV/0!</v>
      </c>
      <c r="AT96" s="143">
        <f>'03'!AT96</f>
        <v>0</v>
      </c>
      <c r="AU96" s="144">
        <f t="shared" si="30"/>
        <v>0</v>
      </c>
      <c r="AV96" s="216"/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138">
        <f t="shared" si="32"/>
        <v>0</v>
      </c>
      <c r="BC96" s="138"/>
    </row>
    <row r="97" spans="1:55" s="193" customFormat="1" hidden="1">
      <c r="A97" s="214">
        <f>'ENTRY SHEET'!F97</f>
        <v>0</v>
      </c>
      <c r="B97" s="244">
        <f>'03'!C97</f>
        <v>0</v>
      </c>
      <c r="C97" s="142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2">
        <f>'03'!AR97</f>
        <v>0</v>
      </c>
      <c r="AO97" s="142"/>
      <c r="AP97" s="142">
        <f t="shared" si="28"/>
        <v>0</v>
      </c>
      <c r="AQ97" s="142">
        <f t="shared" si="29"/>
        <v>0</v>
      </c>
      <c r="AR97" s="141"/>
      <c r="AS97" s="143" t="e">
        <f t="shared" si="49"/>
        <v>#DIV/0!</v>
      </c>
      <c r="AT97" s="143">
        <f>'03'!AT97</f>
        <v>0</v>
      </c>
      <c r="AU97" s="144">
        <f t="shared" si="30"/>
        <v>0</v>
      </c>
      <c r="AV97" s="216"/>
      <c r="AW97" s="138">
        <v>0</v>
      </c>
      <c r="AX97" s="138">
        <v>0</v>
      </c>
      <c r="AY97" s="138">
        <v>0</v>
      </c>
      <c r="AZ97" s="138">
        <v>0</v>
      </c>
      <c r="BA97" s="138">
        <v>0</v>
      </c>
      <c r="BB97" s="138">
        <f t="shared" si="32"/>
        <v>0</v>
      </c>
      <c r="BC97" s="138"/>
    </row>
    <row r="98" spans="1:55" s="193" customFormat="1" hidden="1">
      <c r="A98" s="214">
        <f>'ENTRY SHEET'!F98</f>
        <v>0</v>
      </c>
      <c r="B98" s="244">
        <f>'03'!C98</f>
        <v>0</v>
      </c>
      <c r="C98" s="142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2">
        <f>'03'!AR98</f>
        <v>0</v>
      </c>
      <c r="AO98" s="142"/>
      <c r="AP98" s="142">
        <f t="shared" si="28"/>
        <v>0</v>
      </c>
      <c r="AQ98" s="142">
        <f t="shared" si="29"/>
        <v>0</v>
      </c>
      <c r="AR98" s="141"/>
      <c r="AS98" s="143" t="e">
        <f t="shared" si="49"/>
        <v>#DIV/0!</v>
      </c>
      <c r="AT98" s="143">
        <f>'03'!AT98</f>
        <v>0</v>
      </c>
      <c r="AU98" s="144">
        <f t="shared" si="30"/>
        <v>0</v>
      </c>
      <c r="AV98" s="216"/>
      <c r="AW98" s="138">
        <v>0</v>
      </c>
      <c r="AX98" s="138">
        <v>0</v>
      </c>
      <c r="AY98" s="138">
        <v>0</v>
      </c>
      <c r="AZ98" s="138">
        <v>0</v>
      </c>
      <c r="BA98" s="138">
        <v>0</v>
      </c>
      <c r="BB98" s="138">
        <f t="shared" si="32"/>
        <v>0</v>
      </c>
      <c r="BC98" s="138"/>
    </row>
    <row r="99" spans="1:55" s="193" customFormat="1" hidden="1">
      <c r="A99" s="214">
        <f>'ENTRY SHEET'!F99</f>
        <v>0</v>
      </c>
      <c r="B99" s="244">
        <f>'03'!C99</f>
        <v>0</v>
      </c>
      <c r="C99" s="142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2">
        <f>'03'!AR99</f>
        <v>0</v>
      </c>
      <c r="AO99" s="142"/>
      <c r="AP99" s="142">
        <f t="shared" si="28"/>
        <v>0</v>
      </c>
      <c r="AQ99" s="142">
        <f t="shared" si="29"/>
        <v>0</v>
      </c>
      <c r="AR99" s="141"/>
      <c r="AS99" s="143" t="e">
        <f t="shared" si="49"/>
        <v>#DIV/0!</v>
      </c>
      <c r="AT99" s="143">
        <f>'03'!AT99</f>
        <v>0</v>
      </c>
      <c r="AU99" s="144">
        <f t="shared" si="30"/>
        <v>0</v>
      </c>
      <c r="AV99" s="216"/>
      <c r="AW99" s="138">
        <v>0</v>
      </c>
      <c r="AX99" s="138">
        <v>0</v>
      </c>
      <c r="AY99" s="138">
        <v>0</v>
      </c>
      <c r="AZ99" s="138">
        <v>0</v>
      </c>
      <c r="BA99" s="138">
        <v>0</v>
      </c>
      <c r="BB99" s="138">
        <f t="shared" si="32"/>
        <v>0</v>
      </c>
      <c r="BC99" s="138"/>
    </row>
    <row r="100" spans="1:55" s="193" customFormat="1" hidden="1">
      <c r="A100" s="214">
        <f>'ENTRY SHEET'!F100</f>
        <v>0</v>
      </c>
      <c r="B100" s="244">
        <f>'03'!C100</f>
        <v>0</v>
      </c>
      <c r="C100" s="142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2">
        <f>'03'!AR100</f>
        <v>0</v>
      </c>
      <c r="AO100" s="142"/>
      <c r="AP100" s="142">
        <f t="shared" si="28"/>
        <v>0</v>
      </c>
      <c r="AQ100" s="142">
        <f t="shared" si="29"/>
        <v>0</v>
      </c>
      <c r="AR100" s="141"/>
      <c r="AS100" s="143" t="e">
        <f t="shared" si="49"/>
        <v>#DIV/0!</v>
      </c>
      <c r="AT100" s="143">
        <f>'03'!AT100</f>
        <v>0</v>
      </c>
      <c r="AU100" s="144">
        <f t="shared" si="30"/>
        <v>0</v>
      </c>
      <c r="AV100" s="216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s="193" customFormat="1" hidden="1">
      <c r="A101" s="214">
        <f>'ENTRY SHEET'!F101</f>
        <v>0</v>
      </c>
      <c r="B101" s="244">
        <f>'03'!C101</f>
        <v>0</v>
      </c>
      <c r="C101" s="142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2">
        <f>'03'!AR101</f>
        <v>0</v>
      </c>
      <c r="AO101" s="142"/>
      <c r="AP101" s="142">
        <f t="shared" si="28"/>
        <v>0</v>
      </c>
      <c r="AQ101" s="142">
        <f t="shared" si="29"/>
        <v>0</v>
      </c>
      <c r="AR101" s="141"/>
      <c r="AS101" s="143" t="e">
        <f t="shared" si="49"/>
        <v>#DIV/0!</v>
      </c>
      <c r="AT101" s="143">
        <f>'03'!AT101</f>
        <v>0</v>
      </c>
      <c r="AU101" s="144">
        <f t="shared" si="30"/>
        <v>0</v>
      </c>
      <c r="AV101" s="216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s="193" customFormat="1" hidden="1">
      <c r="A102" s="214">
        <f>'ENTRY SHEET'!F102</f>
        <v>0</v>
      </c>
      <c r="B102" s="244">
        <f>'03'!C102</f>
        <v>0</v>
      </c>
      <c r="C102" s="142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2">
        <f>'03'!AR102</f>
        <v>0</v>
      </c>
      <c r="AO102" s="142"/>
      <c r="AP102" s="142">
        <f t="shared" si="28"/>
        <v>0</v>
      </c>
      <c r="AQ102" s="142">
        <f t="shared" si="29"/>
        <v>0</v>
      </c>
      <c r="AR102" s="141"/>
      <c r="AS102" s="143" t="e">
        <f t="shared" si="49"/>
        <v>#DIV/0!</v>
      </c>
      <c r="AT102" s="143">
        <f>'03'!AT102</f>
        <v>0</v>
      </c>
      <c r="AU102" s="144">
        <f t="shared" si="30"/>
        <v>0</v>
      </c>
      <c r="AV102" s="216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s="193" customFormat="1" hidden="1">
      <c r="A103" s="214">
        <f>'ENTRY SHEET'!F103</f>
        <v>0</v>
      </c>
      <c r="B103" s="244">
        <f>'03'!C103</f>
        <v>0</v>
      </c>
      <c r="C103" s="142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2">
        <f>'03'!AR103</f>
        <v>0</v>
      </c>
      <c r="AO103" s="142"/>
      <c r="AP103" s="142">
        <f t="shared" si="28"/>
        <v>0</v>
      </c>
      <c r="AQ103" s="142">
        <f t="shared" si="29"/>
        <v>0</v>
      </c>
      <c r="AR103" s="141"/>
      <c r="AS103" s="143" t="e">
        <f t="shared" si="49"/>
        <v>#DIV/0!</v>
      </c>
      <c r="AT103" s="143">
        <f>'03'!AT103</f>
        <v>0</v>
      </c>
      <c r="AU103" s="144">
        <f t="shared" si="30"/>
        <v>0</v>
      </c>
      <c r="AV103" s="216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s="193" customFormat="1" hidden="1">
      <c r="A104" s="214">
        <f>'ENTRY SHEET'!F104</f>
        <v>0</v>
      </c>
      <c r="B104" s="244">
        <f>'03'!C104</f>
        <v>0</v>
      </c>
      <c r="C104" s="142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2">
        <f>'03'!AR104</f>
        <v>0</v>
      </c>
      <c r="AO104" s="142"/>
      <c r="AP104" s="142">
        <f t="shared" si="28"/>
        <v>0</v>
      </c>
      <c r="AQ104" s="142">
        <f t="shared" si="29"/>
        <v>0</v>
      </c>
      <c r="AR104" s="141"/>
      <c r="AS104" s="143" t="e">
        <f t="shared" si="49"/>
        <v>#DIV/0!</v>
      </c>
      <c r="AT104" s="143">
        <f>'03'!AT104</f>
        <v>0</v>
      </c>
      <c r="AU104" s="144">
        <f t="shared" si="30"/>
        <v>0</v>
      </c>
      <c r="AV104" s="216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229" t="s">
        <v>27</v>
      </c>
      <c r="B105" s="221"/>
      <c r="C105" s="221"/>
      <c r="D105" s="221">
        <f>SUM(D5:D104)</f>
        <v>575.67999999999438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1791.8999999999869</v>
      </c>
      <c r="U105" s="221">
        <f>SUM(U17:U56)</f>
        <v>15</v>
      </c>
      <c r="V105" s="221">
        <f t="shared" ref="V105:AM105" si="52">SUM(V17:V56)</f>
        <v>54</v>
      </c>
      <c r="W105" s="221">
        <f t="shared" si="52"/>
        <v>0</v>
      </c>
      <c r="X105" s="221">
        <f t="shared" si="52"/>
        <v>30</v>
      </c>
      <c r="Y105" s="221">
        <f t="shared" si="52"/>
        <v>99</v>
      </c>
      <c r="Z105" s="221">
        <f t="shared" si="52"/>
        <v>0</v>
      </c>
      <c r="AA105" s="221">
        <f t="shared" si="52"/>
        <v>0</v>
      </c>
      <c r="AB105" s="221">
        <f t="shared" si="52"/>
        <v>6</v>
      </c>
      <c r="AC105" s="221">
        <f t="shared" si="52"/>
        <v>15</v>
      </c>
      <c r="AD105" s="221">
        <f t="shared" si="52"/>
        <v>76</v>
      </c>
      <c r="AE105" s="221">
        <f t="shared" si="52"/>
        <v>0</v>
      </c>
      <c r="AF105" s="221">
        <f t="shared" si="52"/>
        <v>0</v>
      </c>
      <c r="AG105" s="221">
        <f t="shared" si="52"/>
        <v>97</v>
      </c>
      <c r="AH105" s="221">
        <f t="shared" si="52"/>
        <v>84</v>
      </c>
      <c r="AI105" s="221">
        <f t="shared" si="52"/>
        <v>0</v>
      </c>
      <c r="AJ105" s="221">
        <f t="shared" si="52"/>
        <v>2592.2199999999998</v>
      </c>
      <c r="AK105" s="221">
        <f t="shared" si="52"/>
        <v>0</v>
      </c>
      <c r="AL105" s="221">
        <f t="shared" si="52"/>
        <v>84</v>
      </c>
      <c r="AM105" s="221">
        <f t="shared" si="52"/>
        <v>2592.2199999999998</v>
      </c>
      <c r="AN105" s="221">
        <f>SUM(AN5:AN104)</f>
        <v>7948</v>
      </c>
      <c r="AO105" s="221">
        <f t="shared" ref="AO105:AR105" si="53">SUM(AO5:AO104)</f>
        <v>3761</v>
      </c>
      <c r="AP105" s="221">
        <f t="shared" si="53"/>
        <v>11709</v>
      </c>
      <c r="AQ105" s="221">
        <f t="shared" si="53"/>
        <v>3596</v>
      </c>
      <c r="AR105" s="221">
        <f t="shared" si="53"/>
        <v>8113</v>
      </c>
      <c r="AS105" s="221" t="e">
        <f t="shared" ref="AS105:AU105" si="54">SUM(AS5:AS68)</f>
        <v>#DIV/0!</v>
      </c>
      <c r="AT105" s="221">
        <f t="shared" si="54"/>
        <v>11230</v>
      </c>
      <c r="AU105" s="221">
        <f t="shared" si="54"/>
        <v>6213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5">SUM(AY5:AY104)</f>
        <v>#DIV/0!</v>
      </c>
      <c r="AZ105" s="138">
        <f t="shared" si="55"/>
        <v>0</v>
      </c>
      <c r="BA105" s="138">
        <f t="shared" si="55"/>
        <v>0</v>
      </c>
      <c r="BB105" s="138" t="e">
        <f t="shared" si="55"/>
        <v>#DIV/0!</v>
      </c>
      <c r="BC105" s="138">
        <f t="shared" si="55"/>
        <v>335</v>
      </c>
    </row>
    <row r="106" spans="1:55">
      <c r="AN106" s="145">
        <v>4000</v>
      </c>
      <c r="AO106" s="193">
        <v>3761</v>
      </c>
      <c r="AR106" s="145">
        <v>553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9"/>
  <sheetViews>
    <sheetView zoomScale="66" zoomScaleNormal="66" workbookViewId="0">
      <pane xSplit="7" ySplit="4" topLeftCell="H37" activePane="bottomRight" state="frozen"/>
      <selection pane="topRight" activeCell="H1" sqref="H1"/>
      <selection pane="bottomLeft" activeCell="A5" sqref="A5"/>
      <selection pane="bottomRight" activeCell="C43" sqref="C43"/>
    </sheetView>
  </sheetViews>
  <sheetFormatPr defaultColWidth="30.5546875" defaultRowHeight="23.4"/>
  <cols>
    <col min="1" max="1" width="49.88671875" style="148" bestFit="1" customWidth="1"/>
    <col min="2" max="2" width="14.77734375" style="148" customWidth="1"/>
    <col min="3" max="3" width="15.33203125" style="148" customWidth="1"/>
    <col min="4" max="4" width="11.44140625" style="148" customWidth="1"/>
    <col min="5" max="5" width="14.33203125" style="148" hidden="1" customWidth="1"/>
    <col min="6" max="6" width="12.88671875" style="148" hidden="1" customWidth="1"/>
    <col min="7" max="7" width="10.77734375" style="148" bestFit="1" customWidth="1"/>
    <col min="8" max="8" width="15.109375" style="148" bestFit="1" customWidth="1"/>
    <col min="9" max="9" width="12.5546875" style="148" customWidth="1"/>
    <col min="10" max="10" width="12.6640625" style="148" customWidth="1"/>
    <col min="11" max="11" width="12.21875" style="148" customWidth="1"/>
    <col min="12" max="12" width="14" style="148" customWidth="1"/>
    <col min="13" max="13" width="7.5546875" style="148" hidden="1" customWidth="1"/>
    <col min="14" max="14" width="15.21875" style="148" hidden="1" customWidth="1"/>
    <col min="15" max="15" width="12.77734375" style="148" hidden="1" customWidth="1"/>
    <col min="16" max="16" width="16.88671875" style="148" hidden="1" customWidth="1"/>
    <col min="17" max="17" width="14" style="148" bestFit="1" customWidth="1"/>
    <col min="18" max="18" width="13.77734375" style="148" bestFit="1" customWidth="1"/>
    <col min="19" max="19" width="17.6640625" style="148" bestFit="1" customWidth="1"/>
    <col min="20" max="20" width="16.6640625" style="148" bestFit="1" customWidth="1"/>
    <col min="21" max="21" width="11.21875" style="148" hidden="1" customWidth="1"/>
    <col min="22" max="22" width="14.33203125" style="148" hidden="1" customWidth="1"/>
    <col min="23" max="23" width="9.77734375" style="148" hidden="1" customWidth="1"/>
    <col min="24" max="24" width="7.6640625" style="148" hidden="1" customWidth="1"/>
    <col min="25" max="25" width="10.77734375" style="148" hidden="1" customWidth="1"/>
    <col min="26" max="26" width="9.88671875" style="148" customWidth="1"/>
    <col min="27" max="27" width="9.88671875" style="148" hidden="1" customWidth="1"/>
    <col min="28" max="29" width="9.88671875" style="148" customWidth="1"/>
    <col min="30" max="32" width="9.88671875" style="148" hidden="1" customWidth="1"/>
    <col min="33" max="33" width="9.88671875" style="148" customWidth="1"/>
    <col min="34" max="39" width="9.88671875" style="148" hidden="1" customWidth="1"/>
    <col min="40" max="40" width="9.88671875" style="148" customWidth="1"/>
    <col min="41" max="41" width="11.44140625" style="166" customWidth="1"/>
    <col min="42" max="42" width="12.109375" style="148" customWidth="1"/>
    <col min="43" max="43" width="13.5546875" style="165" customWidth="1"/>
    <col min="44" max="44" width="10.5546875" style="148" customWidth="1"/>
    <col min="45" max="45" width="15.33203125" style="148" customWidth="1"/>
    <col min="46" max="46" width="14.77734375" style="148" bestFit="1" customWidth="1"/>
    <col min="47" max="47" width="18.109375" style="148" bestFit="1" customWidth="1"/>
    <col min="48" max="48" width="32.109375" style="148" customWidth="1"/>
    <col min="49" max="51" width="12.33203125" style="148" bestFit="1" customWidth="1"/>
    <col min="52" max="52" width="11.88671875" style="148" bestFit="1" customWidth="1"/>
    <col min="53" max="53" width="7.21875" style="148" hidden="1" customWidth="1"/>
    <col min="54" max="54" width="12.33203125" style="148" hidden="1" customWidth="1"/>
    <col min="55" max="55" width="12" style="148" bestFit="1" customWidth="1"/>
    <col min="56" max="16384" width="30.5546875" style="148"/>
  </cols>
  <sheetData>
    <row r="1" spans="1:55">
      <c r="A1" s="118" t="str">
        <f>'ENTRY SHEET'!G1</f>
        <v>DAILY REPORT OF APRIL-2026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46"/>
      <c r="AR1" s="119"/>
      <c r="AS1" s="119"/>
      <c r="AT1" s="119"/>
      <c r="AU1" s="119"/>
      <c r="AV1" s="120"/>
      <c r="AW1" s="147"/>
      <c r="AX1" s="147"/>
      <c r="AY1" s="147"/>
    </row>
    <row r="2" spans="1:55" s="151" customFormat="1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 t="s">
        <v>48</v>
      </c>
      <c r="S2" s="150">
        <f>'04'!S2+1</f>
        <v>46117</v>
      </c>
      <c r="T2" s="150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</row>
    <row r="3" spans="1:55" s="161" customFormat="1">
      <c r="A3" s="152"/>
      <c r="B3" s="153" t="s">
        <v>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4" t="s">
        <v>1</v>
      </c>
      <c r="S3" s="154"/>
      <c r="T3" s="154"/>
      <c r="U3" s="155" t="s">
        <v>2</v>
      </c>
      <c r="V3" s="155"/>
      <c r="W3" s="155"/>
      <c r="X3" s="155"/>
      <c r="Y3" s="155"/>
      <c r="Z3" s="156" t="s">
        <v>3</v>
      </c>
      <c r="AA3" s="156"/>
      <c r="AB3" s="156"/>
      <c r="AC3" s="156"/>
      <c r="AD3" s="156"/>
      <c r="AE3" s="156"/>
      <c r="AF3" s="156"/>
      <c r="AG3" s="156"/>
      <c r="AH3" s="157" t="s">
        <v>37</v>
      </c>
      <c r="AI3" s="158"/>
      <c r="AJ3" s="158"/>
      <c r="AK3" s="158"/>
      <c r="AL3" s="158"/>
      <c r="AM3" s="159"/>
      <c r="AN3" s="154" t="s">
        <v>4</v>
      </c>
      <c r="AO3" s="154"/>
      <c r="AP3" s="154"/>
      <c r="AQ3" s="160"/>
      <c r="AR3" s="154"/>
      <c r="AS3" s="154"/>
      <c r="AT3" s="154"/>
      <c r="AU3" s="154"/>
      <c r="AV3" s="129" t="s">
        <v>28</v>
      </c>
      <c r="AW3" s="1236" t="s">
        <v>119</v>
      </c>
      <c r="AX3" s="1237"/>
      <c r="AY3" s="1237"/>
      <c r="AZ3" s="1237"/>
      <c r="BA3" s="1237"/>
      <c r="BB3" s="1237"/>
      <c r="BC3" s="1238"/>
    </row>
    <row r="4" spans="1:55" s="417" customFormat="1" ht="46.8">
      <c r="A4" s="418" t="s">
        <v>5</v>
      </c>
      <c r="B4" s="406" t="s">
        <v>6</v>
      </c>
      <c r="C4" s="406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407" t="s">
        <v>6</v>
      </c>
      <c r="S4" s="407" t="s">
        <v>7</v>
      </c>
      <c r="T4" s="364" t="s">
        <v>9</v>
      </c>
      <c r="U4" s="408" t="s">
        <v>104</v>
      </c>
      <c r="V4" s="408" t="s">
        <v>105</v>
      </c>
      <c r="W4" s="408" t="s">
        <v>12</v>
      </c>
      <c r="X4" s="408" t="s">
        <v>13</v>
      </c>
      <c r="Y4" s="329" t="s">
        <v>14</v>
      </c>
      <c r="Z4" s="8" t="s">
        <v>43</v>
      </c>
      <c r="AA4" s="462" t="s">
        <v>44</v>
      </c>
      <c r="AB4" s="463" t="s">
        <v>45</v>
      </c>
      <c r="AC4" s="558" t="s">
        <v>46</v>
      </c>
      <c r="AD4" s="449" t="s">
        <v>121</v>
      </c>
      <c r="AE4" s="449" t="s">
        <v>67</v>
      </c>
      <c r="AF4" s="463" t="s">
        <v>105</v>
      </c>
      <c r="AG4" s="463" t="s">
        <v>32</v>
      </c>
      <c r="AH4" s="367" t="s">
        <v>41</v>
      </c>
      <c r="AI4" s="367" t="s">
        <v>42</v>
      </c>
      <c r="AJ4" s="365" t="s">
        <v>38</v>
      </c>
      <c r="AK4" s="365" t="s">
        <v>39</v>
      </c>
      <c r="AL4" s="368" t="s">
        <v>31</v>
      </c>
      <c r="AM4" s="367" t="s">
        <v>30</v>
      </c>
      <c r="AN4" s="411" t="s">
        <v>15</v>
      </c>
      <c r="AO4" s="411" t="s">
        <v>16</v>
      </c>
      <c r="AP4" s="411" t="s">
        <v>17</v>
      </c>
      <c r="AQ4" s="412" t="s">
        <v>35</v>
      </c>
      <c r="AR4" s="411" t="s">
        <v>18</v>
      </c>
      <c r="AS4" s="413" t="s">
        <v>19</v>
      </c>
      <c r="AT4" s="413" t="s">
        <v>20</v>
      </c>
      <c r="AU4" s="414" t="s">
        <v>21</v>
      </c>
      <c r="AV4" s="415"/>
      <c r="AW4" s="332" t="s">
        <v>70</v>
      </c>
      <c r="AX4" s="332" t="s">
        <v>73</v>
      </c>
      <c r="AY4" s="332" t="s">
        <v>84</v>
      </c>
      <c r="AZ4" s="333" t="s">
        <v>85</v>
      </c>
      <c r="BA4" s="333" t="s">
        <v>86</v>
      </c>
      <c r="BB4" s="416" t="s">
        <v>51</v>
      </c>
      <c r="BC4" s="333" t="s">
        <v>87</v>
      </c>
    </row>
    <row r="5" spans="1:55" s="145" customFormat="1" ht="21">
      <c r="A5" s="223" t="str">
        <f>'ENTRY SHEET'!F5</f>
        <v>VOLVO 300-2</v>
      </c>
      <c r="B5" s="137">
        <f>'04'!C5</f>
        <v>21982</v>
      </c>
      <c r="C5" s="137">
        <v>21982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'04'!AR5</f>
        <v>310</v>
      </c>
      <c r="AO5" s="141"/>
      <c r="AP5" s="141">
        <f>AO5+AN5</f>
        <v>310</v>
      </c>
      <c r="AQ5" s="141">
        <f t="shared" ref="AQ5" si="2">AP5-AR5</f>
        <v>0</v>
      </c>
      <c r="AR5" s="141">
        <v>310</v>
      </c>
      <c r="AS5" s="216" t="e">
        <f t="shared" ref="AS5:AS36" si="3">AQ5/D5</f>
        <v>#DIV/0!</v>
      </c>
      <c r="AT5" s="216">
        <f>'04'!AT5</f>
        <v>470</v>
      </c>
      <c r="AU5" s="224">
        <f>AT5-AR5</f>
        <v>160</v>
      </c>
      <c r="AV5" s="248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/>
      <c r="BB5" s="138" t="e">
        <f>AQ5-AW5-AX5-AY5</f>
        <v>#DIV/0!</v>
      </c>
      <c r="BC5" s="138" t="e">
        <f>AS5*K5</f>
        <v>#DIV/0!</v>
      </c>
    </row>
    <row r="6" spans="1:55" s="145" customFormat="1" ht="21">
      <c r="A6" s="223" t="str">
        <f>'ENTRY SHEET'!F6</f>
        <v>VOLVO-300-7</v>
      </c>
      <c r="B6" s="137">
        <f>'04'!C6</f>
        <v>17678.599999999999</v>
      </c>
      <c r="C6" s="137">
        <v>17678.599999999999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'04'!AR6</f>
        <v>130</v>
      </c>
      <c r="AO6" s="141"/>
      <c r="AP6" s="141">
        <f t="shared" ref="AP6:AP69" si="7">AO6+AN6</f>
        <v>130</v>
      </c>
      <c r="AQ6" s="141">
        <f t="shared" ref="AQ6:AQ69" si="8">AP6-AR6</f>
        <v>0</v>
      </c>
      <c r="AR6" s="141">
        <v>130</v>
      </c>
      <c r="AS6" s="216" t="e">
        <f t="shared" si="3"/>
        <v>#DIV/0!</v>
      </c>
      <c r="AT6" s="216">
        <f>'04'!AT6</f>
        <v>470</v>
      </c>
      <c r="AU6" s="224">
        <f t="shared" ref="AU6:AU69" si="9">AT6-AR6</f>
        <v>340</v>
      </c>
      <c r="AV6" s="238"/>
      <c r="AW6" s="138" t="e">
        <f t="shared" ref="AW6:AW56" si="10">ROUNDUP(I6*AS6,0)</f>
        <v>#DIV/0!</v>
      </c>
      <c r="AX6" s="138" t="e">
        <f t="shared" ref="AX6:AX56" si="11">ROUNDUP(H6*AS6,0)</f>
        <v>#DIV/0!</v>
      </c>
      <c r="AY6" s="138" t="e">
        <f>ROUNDUP(J6*AS6,0)</f>
        <v>#DIV/0!</v>
      </c>
      <c r="AZ6" s="138" t="e">
        <f t="shared" ref="AZ6:AZ69" si="12">AS6*L6</f>
        <v>#DIV/0!</v>
      </c>
      <c r="BA6" s="138"/>
      <c r="BB6" s="138" t="e">
        <f t="shared" ref="BB6:BB69" si="13">AQ6-AW6-AX6-AY6</f>
        <v>#DIV/0!</v>
      </c>
      <c r="BC6" s="138" t="e">
        <f t="shared" ref="BC6:BC69" si="14">AS6*K6</f>
        <v>#DIV/0!</v>
      </c>
    </row>
    <row r="7" spans="1:55" s="145" customFormat="1" ht="21">
      <c r="A7" s="223" t="str">
        <f>'ENTRY SHEET'!F7</f>
        <v>HITACHI-350</v>
      </c>
      <c r="B7" s="137">
        <f>'04'!C7</f>
        <v>15807.3</v>
      </c>
      <c r="C7" s="137">
        <v>15807.3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59" si="15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6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'04'!AR7</f>
        <v>438</v>
      </c>
      <c r="AO7" s="141"/>
      <c r="AP7" s="141">
        <f t="shared" si="7"/>
        <v>438</v>
      </c>
      <c r="AQ7" s="141">
        <f t="shared" si="8"/>
        <v>0</v>
      </c>
      <c r="AR7" s="141">
        <v>438</v>
      </c>
      <c r="AS7" s="216" t="e">
        <f t="shared" si="3"/>
        <v>#DIV/0!</v>
      </c>
      <c r="AT7" s="216">
        <f>'04'!AT7</f>
        <v>630</v>
      </c>
      <c r="AU7" s="224">
        <f t="shared" si="9"/>
        <v>192</v>
      </c>
      <c r="AV7" s="138"/>
      <c r="AW7" s="138" t="e">
        <f t="shared" si="10"/>
        <v>#DIV/0!</v>
      </c>
      <c r="AX7" s="138" t="e">
        <f t="shared" si="11"/>
        <v>#DIV/0!</v>
      </c>
      <c r="AY7" s="138" t="e">
        <f t="shared" ref="AY7:AY70" si="17">ROUNDUP(J7*AS7,0)</f>
        <v>#DIV/0!</v>
      </c>
      <c r="AZ7" s="138" t="e">
        <f t="shared" si="12"/>
        <v>#DIV/0!</v>
      </c>
      <c r="BA7" s="138"/>
      <c r="BB7" s="138" t="e">
        <f t="shared" si="13"/>
        <v>#DIV/0!</v>
      </c>
      <c r="BC7" s="138" t="e">
        <f t="shared" si="14"/>
        <v>#DIV/0!</v>
      </c>
    </row>
    <row r="8" spans="1:55" s="145" customFormat="1" ht="21">
      <c r="A8" s="223" t="str">
        <f>'ENTRY SHEET'!F8</f>
        <v>VOLVO-480</v>
      </c>
      <c r="B8" s="137">
        <f>'04'!C8</f>
        <v>0</v>
      </c>
      <c r="C8" s="137">
        <v>0</v>
      </c>
      <c r="D8" s="137">
        <f t="shared" si="4"/>
        <v>0</v>
      </c>
      <c r="E8" s="137">
        <v>12</v>
      </c>
      <c r="F8" s="136"/>
      <c r="G8" s="136">
        <f t="shared" si="5"/>
        <v>0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0</v>
      </c>
      <c r="R8" s="226"/>
      <c r="S8" s="226"/>
      <c r="T8" s="137"/>
      <c r="U8" s="137"/>
      <c r="V8" s="137"/>
      <c r="W8" s="137"/>
      <c r="X8" s="137"/>
      <c r="Y8" s="137">
        <f t="shared" si="15"/>
        <v>0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'04'!AR8</f>
        <v>300</v>
      </c>
      <c r="AO8" s="141"/>
      <c r="AP8" s="141">
        <f t="shared" si="7"/>
        <v>300</v>
      </c>
      <c r="AQ8" s="141">
        <f t="shared" si="8"/>
        <v>0</v>
      </c>
      <c r="AR8" s="141">
        <v>300</v>
      </c>
      <c r="AS8" s="216" t="e">
        <f t="shared" si="3"/>
        <v>#DIV/0!</v>
      </c>
      <c r="AT8" s="216">
        <f>'04'!AT8</f>
        <v>650</v>
      </c>
      <c r="AU8" s="224">
        <f t="shared" si="9"/>
        <v>350</v>
      </c>
      <c r="AV8" s="138"/>
      <c r="AW8" s="138" t="e">
        <f t="shared" si="10"/>
        <v>#DIV/0!</v>
      </c>
      <c r="AX8" s="138" t="e">
        <f t="shared" si="11"/>
        <v>#DIV/0!</v>
      </c>
      <c r="AY8" s="138" t="e">
        <f t="shared" si="17"/>
        <v>#DIV/0!</v>
      </c>
      <c r="AZ8" s="138" t="e">
        <f t="shared" si="12"/>
        <v>#DIV/0!</v>
      </c>
      <c r="BA8" s="138"/>
      <c r="BB8" s="138" t="e">
        <f t="shared" si="13"/>
        <v>#DIV/0!</v>
      </c>
      <c r="BC8" s="138" t="e">
        <f t="shared" si="14"/>
        <v>#DIV/0!</v>
      </c>
    </row>
    <row r="9" spans="1:55" s="145" customFormat="1" ht="18" customHeight="1">
      <c r="A9" s="223" t="str">
        <f>'ENTRY SHEET'!F9</f>
        <v>KOMASTU-350 DMC</v>
      </c>
      <c r="B9" s="137">
        <f>'04'!C9</f>
        <v>12610.9</v>
      </c>
      <c r="C9" s="137">
        <v>12610.9</v>
      </c>
      <c r="D9" s="137">
        <f t="shared" si="4"/>
        <v>0</v>
      </c>
      <c r="E9" s="137">
        <v>12</v>
      </c>
      <c r="F9" s="136"/>
      <c r="G9" s="136">
        <f t="shared" si="5"/>
        <v>0</v>
      </c>
      <c r="H9" s="136"/>
      <c r="I9" s="136"/>
      <c r="J9" s="136"/>
      <c r="K9" s="136"/>
      <c r="L9" s="136"/>
      <c r="M9" s="136"/>
      <c r="N9" s="136"/>
      <c r="O9" s="136"/>
      <c r="P9" s="136"/>
      <c r="Q9" s="136">
        <f t="shared" si="6"/>
        <v>0</v>
      </c>
      <c r="R9" s="137"/>
      <c r="S9" s="137"/>
      <c r="T9" s="137"/>
      <c r="U9" s="137"/>
      <c r="V9" s="137"/>
      <c r="W9" s="137"/>
      <c r="X9" s="137"/>
      <c r="Y9" s="137">
        <f t="shared" si="15"/>
        <v>0</v>
      </c>
      <c r="Z9" s="137"/>
      <c r="AA9" s="137"/>
      <c r="AB9" s="137"/>
      <c r="AC9" s="137"/>
      <c r="AD9" s="137"/>
      <c r="AE9" s="137"/>
      <c r="AF9" s="137"/>
      <c r="AG9" s="137">
        <f t="shared" si="16"/>
        <v>0</v>
      </c>
      <c r="AH9" s="137"/>
      <c r="AI9" s="137"/>
      <c r="AJ9" s="137"/>
      <c r="AK9" s="138"/>
      <c r="AL9" s="141">
        <f t="shared" si="0"/>
        <v>0</v>
      </c>
      <c r="AM9" s="137">
        <f t="shared" si="1"/>
        <v>0</v>
      </c>
      <c r="AN9" s="141">
        <f>'04'!AR9</f>
        <v>0</v>
      </c>
      <c r="AO9" s="141"/>
      <c r="AP9" s="141">
        <f t="shared" si="7"/>
        <v>0</v>
      </c>
      <c r="AQ9" s="141">
        <f t="shared" si="8"/>
        <v>0</v>
      </c>
      <c r="AR9" s="141"/>
      <c r="AS9" s="216" t="e">
        <f t="shared" si="3"/>
        <v>#DIV/0!</v>
      </c>
      <c r="AT9" s="216">
        <f>'04'!AT9</f>
        <v>0</v>
      </c>
      <c r="AU9" s="224">
        <f t="shared" si="9"/>
        <v>0</v>
      </c>
      <c r="AV9" s="138"/>
      <c r="AW9" s="138" t="e">
        <f t="shared" si="10"/>
        <v>#DIV/0!</v>
      </c>
      <c r="AX9" s="138" t="e">
        <f t="shared" si="11"/>
        <v>#DIV/0!</v>
      </c>
      <c r="AY9" s="138" t="e">
        <f t="shared" si="17"/>
        <v>#DIV/0!</v>
      </c>
      <c r="AZ9" s="138" t="e">
        <f t="shared" si="12"/>
        <v>#DIV/0!</v>
      </c>
      <c r="BA9" s="138"/>
      <c r="BB9" s="138" t="e">
        <f t="shared" si="13"/>
        <v>#DIV/0!</v>
      </c>
      <c r="BC9" s="138" t="e">
        <f t="shared" si="14"/>
        <v>#DIV/0!</v>
      </c>
    </row>
    <row r="10" spans="1:55" s="145" customFormat="1" ht="18" customHeight="1">
      <c r="A10" s="223" t="str">
        <f>'ENTRY SHEET'!F10</f>
        <v>VOLVO-300(5)</v>
      </c>
      <c r="B10" s="137">
        <f>'04'!C10</f>
        <v>0</v>
      </c>
      <c r="C10" s="137">
        <v>0</v>
      </c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6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'04'!AR10</f>
        <v>0</v>
      </c>
      <c r="AO10" s="141"/>
      <c r="AP10" s="141">
        <f t="shared" si="7"/>
        <v>0</v>
      </c>
      <c r="AQ10" s="141">
        <f t="shared" si="8"/>
        <v>0</v>
      </c>
      <c r="AR10" s="141"/>
      <c r="AS10" s="216" t="e">
        <f t="shared" si="3"/>
        <v>#DIV/0!</v>
      </c>
      <c r="AT10" s="216">
        <f>'04'!AT10</f>
        <v>0</v>
      </c>
      <c r="AU10" s="224">
        <f t="shared" si="9"/>
        <v>0</v>
      </c>
      <c r="AV10" s="138"/>
      <c r="AW10" s="138" t="e">
        <f t="shared" si="10"/>
        <v>#DIV/0!</v>
      </c>
      <c r="AX10" s="138" t="e">
        <f t="shared" si="11"/>
        <v>#DIV/0!</v>
      </c>
      <c r="AY10" s="138" t="e">
        <f t="shared" si="17"/>
        <v>#DIV/0!</v>
      </c>
      <c r="AZ10" s="138" t="e">
        <f t="shared" si="12"/>
        <v>#DIV/0!</v>
      </c>
      <c r="BA10" s="138"/>
      <c r="BB10" s="138" t="e">
        <f t="shared" si="13"/>
        <v>#DIV/0!</v>
      </c>
      <c r="BC10" s="138" t="e">
        <f t="shared" si="14"/>
        <v>#DIV/0!</v>
      </c>
    </row>
    <row r="11" spans="1:55" s="145" customFormat="1" ht="21">
      <c r="A11" s="223" t="str">
        <f>'ENTRY SHEET'!F11</f>
        <v>VOLVO-380</v>
      </c>
      <c r="B11" s="137">
        <f>'04'!C11</f>
        <v>0</v>
      </c>
      <c r="C11" s="137">
        <v>0</v>
      </c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5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'04'!AR11</f>
        <v>0</v>
      </c>
      <c r="AO11" s="141"/>
      <c r="AP11" s="141">
        <f t="shared" si="7"/>
        <v>0</v>
      </c>
      <c r="AQ11" s="141">
        <f t="shared" si="8"/>
        <v>0</v>
      </c>
      <c r="AR11" s="141"/>
      <c r="AS11" s="216" t="e">
        <f t="shared" si="3"/>
        <v>#DIV/0!</v>
      </c>
      <c r="AT11" s="216">
        <f>'04'!AT11</f>
        <v>0</v>
      </c>
      <c r="AU11" s="224">
        <f t="shared" si="9"/>
        <v>0</v>
      </c>
      <c r="AV11" s="138"/>
      <c r="AW11" s="138" t="e">
        <f t="shared" si="10"/>
        <v>#DIV/0!</v>
      </c>
      <c r="AX11" s="138" t="e">
        <f t="shared" si="11"/>
        <v>#DIV/0!</v>
      </c>
      <c r="AY11" s="138" t="e">
        <f t="shared" si="17"/>
        <v>#DIV/0!</v>
      </c>
      <c r="AZ11" s="138" t="e">
        <f t="shared" si="12"/>
        <v>#DIV/0!</v>
      </c>
      <c r="BA11" s="138"/>
      <c r="BB11" s="138" t="e">
        <f t="shared" si="13"/>
        <v>#DIV/0!</v>
      </c>
      <c r="BC11" s="138" t="e">
        <f t="shared" si="14"/>
        <v>#DIV/0!</v>
      </c>
    </row>
    <row r="12" spans="1:55" s="145" customFormat="1" ht="21">
      <c r="A12" s="223" t="str">
        <f>'ENTRY SHEET'!F12</f>
        <v>DOZZER D65E</v>
      </c>
      <c r="B12" s="137">
        <f>'04'!C12</f>
        <v>2231.9</v>
      </c>
      <c r="C12" s="137">
        <v>2237.3000000000002</v>
      </c>
      <c r="D12" s="137">
        <f t="shared" si="4"/>
        <v>5.4000000000000909</v>
      </c>
      <c r="E12" s="137">
        <v>12</v>
      </c>
      <c r="F12" s="136"/>
      <c r="G12" s="136">
        <v>0</v>
      </c>
      <c r="H12" s="136"/>
      <c r="I12" s="136"/>
      <c r="J12" s="136">
        <v>5.4</v>
      </c>
      <c r="K12" s="136"/>
      <c r="L12" s="136"/>
      <c r="M12" s="136"/>
      <c r="N12" s="136"/>
      <c r="O12" s="136"/>
      <c r="P12" s="136"/>
      <c r="Q12" s="136">
        <f t="shared" si="6"/>
        <v>5.4</v>
      </c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'04'!AR12</f>
        <v>230</v>
      </c>
      <c r="AO12" s="141"/>
      <c r="AP12" s="141">
        <f t="shared" si="7"/>
        <v>230</v>
      </c>
      <c r="AQ12" s="141">
        <f t="shared" si="8"/>
        <v>75</v>
      </c>
      <c r="AR12" s="141">
        <v>155</v>
      </c>
      <c r="AS12" s="216">
        <f t="shared" si="3"/>
        <v>13.888888888888655</v>
      </c>
      <c r="AT12" s="216">
        <f>'04'!AT12</f>
        <v>350</v>
      </c>
      <c r="AU12" s="224">
        <f t="shared" si="9"/>
        <v>195</v>
      </c>
      <c r="AV12" s="138"/>
      <c r="AW12" s="138">
        <f t="shared" si="10"/>
        <v>0</v>
      </c>
      <c r="AX12" s="138">
        <f t="shared" si="11"/>
        <v>0</v>
      </c>
      <c r="AY12" s="138">
        <f t="shared" si="17"/>
        <v>75</v>
      </c>
      <c r="AZ12" s="138">
        <f t="shared" si="12"/>
        <v>0</v>
      </c>
      <c r="BA12" s="138"/>
      <c r="BB12" s="138">
        <f t="shared" si="13"/>
        <v>0</v>
      </c>
      <c r="BC12" s="138">
        <f t="shared" si="14"/>
        <v>0</v>
      </c>
    </row>
    <row r="13" spans="1:55" s="145" customFormat="1" ht="21">
      <c r="A13" s="223" t="str">
        <f>'ENTRY SHEET'!F13</f>
        <v>BD 85 DOZER</v>
      </c>
      <c r="B13" s="137">
        <f>'04'!C13</f>
        <v>250.1</v>
      </c>
      <c r="C13" s="137">
        <v>250.1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'04'!AR13</f>
        <v>225</v>
      </c>
      <c r="AO13" s="141"/>
      <c r="AP13" s="141">
        <f t="shared" si="7"/>
        <v>225</v>
      </c>
      <c r="AQ13" s="141">
        <f t="shared" si="8"/>
        <v>0</v>
      </c>
      <c r="AR13" s="141">
        <v>225</v>
      </c>
      <c r="AS13" s="216" t="e">
        <f t="shared" si="3"/>
        <v>#DIV/0!</v>
      </c>
      <c r="AT13" s="216">
        <f>'04'!AT13</f>
        <v>350</v>
      </c>
      <c r="AU13" s="224">
        <f t="shared" si="9"/>
        <v>125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7"/>
        <v>#DIV/0!</v>
      </c>
      <c r="AZ13" s="138" t="e">
        <f t="shared" si="12"/>
        <v>#DIV/0!</v>
      </c>
      <c r="BA13" s="138"/>
      <c r="BB13" s="138" t="e">
        <f t="shared" si="13"/>
        <v>#DIV/0!</v>
      </c>
      <c r="BC13" s="138" t="e">
        <f t="shared" si="14"/>
        <v>#DIV/0!</v>
      </c>
    </row>
    <row r="14" spans="1:55" s="145" customFormat="1" ht="21">
      <c r="A14" s="223" t="str">
        <f>'ENTRY SHEET'!F14</f>
        <v>KOBELCO-380 DMCS</v>
      </c>
      <c r="B14" s="137">
        <f>'04'!C14</f>
        <v>0</v>
      </c>
      <c r="C14" s="137">
        <v>0</v>
      </c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5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6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'04'!AR14</f>
        <v>0</v>
      </c>
      <c r="AO14" s="141"/>
      <c r="AP14" s="141">
        <f t="shared" si="7"/>
        <v>0</v>
      </c>
      <c r="AQ14" s="141">
        <f t="shared" si="8"/>
        <v>0</v>
      </c>
      <c r="AR14" s="141">
        <v>0</v>
      </c>
      <c r="AS14" s="216" t="e">
        <f t="shared" si="3"/>
        <v>#DIV/0!</v>
      </c>
      <c r="AT14" s="216">
        <f>'04'!AT14</f>
        <v>350</v>
      </c>
      <c r="AU14" s="224">
        <f t="shared" si="9"/>
        <v>350</v>
      </c>
      <c r="AV14" s="141"/>
      <c r="AW14" s="138" t="e">
        <f t="shared" si="10"/>
        <v>#DIV/0!</v>
      </c>
      <c r="AX14" s="138" t="e">
        <f t="shared" si="11"/>
        <v>#DIV/0!</v>
      </c>
      <c r="AY14" s="138" t="e">
        <f t="shared" si="17"/>
        <v>#DIV/0!</v>
      </c>
      <c r="AZ14" s="138" t="e">
        <f t="shared" si="12"/>
        <v>#DIV/0!</v>
      </c>
      <c r="BA14" s="138"/>
      <c r="BB14" s="138" t="e">
        <f t="shared" si="13"/>
        <v>#DIV/0!</v>
      </c>
      <c r="BC14" s="138" t="e">
        <f t="shared" si="14"/>
        <v>#DIV/0!</v>
      </c>
    </row>
    <row r="15" spans="1:55" s="145" customFormat="1" ht="21">
      <c r="A15" s="223" t="str">
        <f>'ENTRY SHEET'!F15</f>
        <v>GRADER OD09P-1732</v>
      </c>
      <c r="B15" s="137">
        <f>'04'!C15</f>
        <v>4556.6000000000004</v>
      </c>
      <c r="C15" s="137">
        <v>4556.6000000000004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'04'!AR15</f>
        <v>30</v>
      </c>
      <c r="AO15" s="141"/>
      <c r="AP15" s="141">
        <f t="shared" si="7"/>
        <v>30</v>
      </c>
      <c r="AQ15" s="141">
        <f t="shared" si="8"/>
        <v>0</v>
      </c>
      <c r="AR15" s="141">
        <v>30</v>
      </c>
      <c r="AS15" s="216" t="e">
        <f t="shared" si="3"/>
        <v>#DIV/0!</v>
      </c>
      <c r="AT15" s="216">
        <f>'04'!AT15</f>
        <v>350</v>
      </c>
      <c r="AU15" s="224">
        <f t="shared" si="9"/>
        <v>320</v>
      </c>
      <c r="AV15" s="141"/>
      <c r="AW15" s="138" t="e">
        <f t="shared" si="10"/>
        <v>#DIV/0!</v>
      </c>
      <c r="AX15" s="138" t="e">
        <f t="shared" si="11"/>
        <v>#DIV/0!</v>
      </c>
      <c r="AY15" s="138" t="e">
        <f t="shared" si="17"/>
        <v>#DIV/0!</v>
      </c>
      <c r="AZ15" s="138" t="e">
        <f t="shared" si="12"/>
        <v>#DIV/0!</v>
      </c>
      <c r="BA15" s="138"/>
      <c r="BB15" s="138" t="e">
        <f t="shared" si="13"/>
        <v>#DIV/0!</v>
      </c>
      <c r="BC15" s="138" t="e">
        <f t="shared" si="14"/>
        <v>#DIV/0!</v>
      </c>
    </row>
    <row r="16" spans="1:55" s="145" customFormat="1" ht="21">
      <c r="A16" s="223">
        <f>'ENTRY SHEET'!F16</f>
        <v>0</v>
      </c>
      <c r="B16" s="137">
        <f>'04'!C16</f>
        <v>0</v>
      </c>
      <c r="C16" s="137">
        <v>0</v>
      </c>
      <c r="D16" s="137">
        <f t="shared" si="4"/>
        <v>0</v>
      </c>
      <c r="E16" s="137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'04'!AR16</f>
        <v>0</v>
      </c>
      <c r="AO16" s="141"/>
      <c r="AP16" s="141">
        <f t="shared" si="7"/>
        <v>0</v>
      </c>
      <c r="AQ16" s="141">
        <f t="shared" si="8"/>
        <v>0</v>
      </c>
      <c r="AR16" s="141">
        <v>0</v>
      </c>
      <c r="AS16" s="216" t="e">
        <f t="shared" si="3"/>
        <v>#DIV/0!</v>
      </c>
      <c r="AT16" s="216">
        <f>'04'!AT16</f>
        <v>0</v>
      </c>
      <c r="AU16" s="224">
        <f t="shared" si="9"/>
        <v>0</v>
      </c>
      <c r="AV16" s="141"/>
      <c r="AW16" s="138" t="e">
        <f t="shared" si="10"/>
        <v>#DIV/0!</v>
      </c>
      <c r="AX16" s="138" t="e">
        <f t="shared" si="11"/>
        <v>#DIV/0!</v>
      </c>
      <c r="AY16" s="138" t="e">
        <f t="shared" si="17"/>
        <v>#DIV/0!</v>
      </c>
      <c r="AZ16" s="138" t="e">
        <f t="shared" si="12"/>
        <v>#DIV/0!</v>
      </c>
      <c r="BA16" s="138"/>
      <c r="BB16" s="138" t="e">
        <f t="shared" si="13"/>
        <v>#DIV/0!</v>
      </c>
      <c r="BC16" s="138" t="e">
        <f t="shared" si="14"/>
        <v>#DIV/0!</v>
      </c>
    </row>
    <row r="17" spans="1:55" s="145" customFormat="1" ht="21">
      <c r="A17" s="223" t="str">
        <f>'ENTRY SHEET'!F17</f>
        <v>OD09C-1962</v>
      </c>
      <c r="B17" s="137">
        <f>'04'!C17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'04'!S17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'04'!AR17</f>
        <v>115</v>
      </c>
      <c r="AO17" s="141"/>
      <c r="AP17" s="141">
        <f t="shared" si="7"/>
        <v>115</v>
      </c>
      <c r="AQ17" s="141">
        <f t="shared" si="8"/>
        <v>0</v>
      </c>
      <c r="AR17" s="141">
        <v>115</v>
      </c>
      <c r="AS17" s="216" t="e">
        <f t="shared" si="3"/>
        <v>#DIV/0!</v>
      </c>
      <c r="AT17" s="216">
        <f>'04'!AT17</f>
        <v>250</v>
      </c>
      <c r="AU17" s="224">
        <f t="shared" si="9"/>
        <v>135</v>
      </c>
      <c r="AV17" s="141"/>
      <c r="AW17" s="138" t="e">
        <f t="shared" si="10"/>
        <v>#DIV/0!</v>
      </c>
      <c r="AX17" s="138" t="e">
        <f t="shared" si="11"/>
        <v>#DIV/0!</v>
      </c>
      <c r="AY17" s="138" t="e">
        <f t="shared" si="17"/>
        <v>#DIV/0!</v>
      </c>
      <c r="AZ17" s="138" t="e">
        <f t="shared" si="12"/>
        <v>#DIV/0!</v>
      </c>
      <c r="BA17" s="138"/>
      <c r="BB17" s="138" t="e">
        <f t="shared" si="13"/>
        <v>#DIV/0!</v>
      </c>
      <c r="BC17" s="138" t="e">
        <f t="shared" si="14"/>
        <v>#DIV/0!</v>
      </c>
    </row>
    <row r="18" spans="1:55" s="145" customFormat="1" ht="21">
      <c r="A18" s="223" t="str">
        <f>'ENTRY SHEET'!F18</f>
        <v>OD09C-1964</v>
      </c>
      <c r="B18" s="137">
        <f>'04'!C18</f>
        <v>14408.9</v>
      </c>
      <c r="C18" s="137">
        <v>14408.9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'04'!S18</f>
        <v>152558</v>
      </c>
      <c r="S18" s="137">
        <v>152558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5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6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'04'!AR18</f>
        <v>140</v>
      </c>
      <c r="AO18" s="141"/>
      <c r="AP18" s="141">
        <f t="shared" si="7"/>
        <v>140</v>
      </c>
      <c r="AQ18" s="141">
        <f t="shared" si="8"/>
        <v>0</v>
      </c>
      <c r="AR18" s="141">
        <v>140</v>
      </c>
      <c r="AS18" s="216" t="e">
        <f t="shared" si="3"/>
        <v>#DIV/0!</v>
      </c>
      <c r="AT18" s="216">
        <f>'04'!AT18</f>
        <v>250</v>
      </c>
      <c r="AU18" s="224">
        <f t="shared" si="9"/>
        <v>110</v>
      </c>
      <c r="AV18" s="141"/>
      <c r="AW18" s="138" t="e">
        <f t="shared" si="10"/>
        <v>#DIV/0!</v>
      </c>
      <c r="AX18" s="138" t="e">
        <f t="shared" si="11"/>
        <v>#DIV/0!</v>
      </c>
      <c r="AY18" s="138" t="e">
        <f t="shared" si="17"/>
        <v>#DIV/0!</v>
      </c>
      <c r="AZ18" s="138" t="e">
        <f t="shared" si="12"/>
        <v>#DIV/0!</v>
      </c>
      <c r="BA18" s="138"/>
      <c r="BB18" s="138" t="e">
        <f t="shared" si="13"/>
        <v>#DIV/0!</v>
      </c>
      <c r="BC18" s="138" t="e">
        <f t="shared" si="14"/>
        <v>#DIV/0!</v>
      </c>
    </row>
    <row r="19" spans="1:55" s="145" customFormat="1" ht="21">
      <c r="A19" s="223" t="str">
        <f>'ENTRY SHEET'!F19</f>
        <v>OD09C1965</v>
      </c>
      <c r="B19" s="137">
        <f>'04'!C19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'04'!S19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'04'!AR19</f>
        <v>0</v>
      </c>
      <c r="AO19" s="141"/>
      <c r="AP19" s="141">
        <f t="shared" si="7"/>
        <v>0</v>
      </c>
      <c r="AQ19" s="141">
        <f t="shared" si="8"/>
        <v>0</v>
      </c>
      <c r="AR19" s="141">
        <v>0</v>
      </c>
      <c r="AS19" s="216" t="e">
        <f t="shared" si="3"/>
        <v>#DIV/0!</v>
      </c>
      <c r="AT19" s="216">
        <f>'04'!AT19</f>
        <v>250</v>
      </c>
      <c r="AU19" s="224">
        <f t="shared" si="9"/>
        <v>250</v>
      </c>
      <c r="AV19" s="141"/>
      <c r="AW19" s="138" t="e">
        <f t="shared" si="10"/>
        <v>#DIV/0!</v>
      </c>
      <c r="AX19" s="138" t="e">
        <f t="shared" si="11"/>
        <v>#DIV/0!</v>
      </c>
      <c r="AY19" s="138" t="e">
        <f t="shared" si="17"/>
        <v>#DIV/0!</v>
      </c>
      <c r="AZ19" s="138" t="e">
        <f t="shared" si="12"/>
        <v>#DIV/0!</v>
      </c>
      <c r="BA19" s="138"/>
      <c r="BB19" s="138" t="e">
        <f t="shared" si="13"/>
        <v>#DIV/0!</v>
      </c>
      <c r="BC19" s="138" t="e">
        <f t="shared" si="14"/>
        <v>#DIV/0!</v>
      </c>
    </row>
    <row r="20" spans="1:55" s="145" customFormat="1" ht="21">
      <c r="A20" s="223" t="str">
        <f>'ENTRY SHEET'!F20</f>
        <v>ODO9C5136</v>
      </c>
      <c r="B20" s="137">
        <f>'04'!C20</f>
        <v>17052.5</v>
      </c>
      <c r="C20" s="137">
        <v>17052.5</v>
      </c>
      <c r="D20" s="137">
        <f t="shared" si="4"/>
        <v>0</v>
      </c>
      <c r="E20" s="137">
        <v>12</v>
      </c>
      <c r="F20" s="136"/>
      <c r="G20" s="136">
        <f t="shared" si="18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'04'!S20</f>
        <v>125216</v>
      </c>
      <c r="S20" s="137">
        <v>125216</v>
      </c>
      <c r="T20" s="137">
        <f t="shared" si="19"/>
        <v>0</v>
      </c>
      <c r="U20" s="137"/>
      <c r="V20" s="137"/>
      <c r="W20" s="137"/>
      <c r="X20" s="137"/>
      <c r="Y20" s="137">
        <f t="shared" si="15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6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'04'!AR20</f>
        <v>80</v>
      </c>
      <c r="AO20" s="141"/>
      <c r="AP20" s="141">
        <f t="shared" si="7"/>
        <v>80</v>
      </c>
      <c r="AQ20" s="141">
        <f t="shared" si="8"/>
        <v>0</v>
      </c>
      <c r="AR20" s="141">
        <v>80</v>
      </c>
      <c r="AS20" s="216" t="e">
        <f t="shared" si="3"/>
        <v>#DIV/0!</v>
      </c>
      <c r="AT20" s="216">
        <f>'04'!AT20</f>
        <v>250</v>
      </c>
      <c r="AU20" s="224">
        <f t="shared" si="9"/>
        <v>170</v>
      </c>
      <c r="AV20" s="141"/>
      <c r="AW20" s="138" t="e">
        <f t="shared" si="10"/>
        <v>#DIV/0!</v>
      </c>
      <c r="AX20" s="138" t="e">
        <f t="shared" si="11"/>
        <v>#DIV/0!</v>
      </c>
      <c r="AY20" s="138" t="e">
        <f t="shared" si="17"/>
        <v>#DIV/0!</v>
      </c>
      <c r="AZ20" s="138" t="e">
        <f t="shared" si="12"/>
        <v>#DIV/0!</v>
      </c>
      <c r="BA20" s="138"/>
      <c r="BB20" s="138" t="e">
        <f t="shared" si="13"/>
        <v>#DIV/0!</v>
      </c>
      <c r="BC20" s="138" t="e">
        <f t="shared" si="14"/>
        <v>#DIV/0!</v>
      </c>
    </row>
    <row r="21" spans="1:55" s="145" customFormat="1" ht="21">
      <c r="A21" s="223" t="str">
        <f>'ENTRY SHEET'!F21</f>
        <v>OD09C5137</v>
      </c>
      <c r="B21" s="137">
        <f>'04'!C21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'04'!S21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'04'!AR21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'04'!AT21</f>
        <v>250</v>
      </c>
      <c r="AU21" s="224">
        <f t="shared" si="9"/>
        <v>180</v>
      </c>
      <c r="AV21" s="141"/>
      <c r="AW21" s="138" t="e">
        <f t="shared" si="10"/>
        <v>#DIV/0!</v>
      </c>
      <c r="AX21" s="138" t="e">
        <f t="shared" si="11"/>
        <v>#DIV/0!</v>
      </c>
      <c r="AY21" s="138" t="e">
        <f t="shared" si="17"/>
        <v>#DIV/0!</v>
      </c>
      <c r="AZ21" s="138" t="e">
        <f t="shared" si="12"/>
        <v>#DIV/0!</v>
      </c>
      <c r="BA21" s="138"/>
      <c r="BB21" s="138" t="e">
        <f t="shared" si="13"/>
        <v>#DIV/0!</v>
      </c>
      <c r="BC21" s="138" t="e">
        <f t="shared" si="14"/>
        <v>#DIV/0!</v>
      </c>
    </row>
    <row r="22" spans="1:55" s="145" customFormat="1" ht="21">
      <c r="A22" s="223" t="str">
        <f>'ENTRY SHEET'!F22</f>
        <v>OD09C4623</v>
      </c>
      <c r="B22" s="137">
        <f>'04'!C22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'04'!S22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'04'!AR22</f>
        <v>0</v>
      </c>
      <c r="AO22" s="141"/>
      <c r="AP22" s="141">
        <f t="shared" si="7"/>
        <v>0</v>
      </c>
      <c r="AQ22" s="141">
        <f t="shared" si="8"/>
        <v>0</v>
      </c>
      <c r="AR22" s="141">
        <v>0</v>
      </c>
      <c r="AS22" s="216" t="e">
        <f t="shared" si="3"/>
        <v>#DIV/0!</v>
      </c>
      <c r="AT22" s="216">
        <f>'04'!AT22</f>
        <v>250</v>
      </c>
      <c r="AU22" s="224">
        <f t="shared" si="9"/>
        <v>250</v>
      </c>
      <c r="AV22" s="141"/>
      <c r="AW22" s="138" t="e">
        <f t="shared" si="10"/>
        <v>#DIV/0!</v>
      </c>
      <c r="AX22" s="138" t="e">
        <f t="shared" si="11"/>
        <v>#DIV/0!</v>
      </c>
      <c r="AY22" s="138" t="e">
        <f t="shared" si="17"/>
        <v>#DIV/0!</v>
      </c>
      <c r="AZ22" s="138" t="e">
        <f t="shared" si="12"/>
        <v>#DIV/0!</v>
      </c>
      <c r="BA22" s="138"/>
      <c r="BB22" s="138" t="e">
        <f t="shared" si="13"/>
        <v>#DIV/0!</v>
      </c>
      <c r="BC22" s="138" t="e">
        <f t="shared" si="14"/>
        <v>#DIV/0!</v>
      </c>
    </row>
    <row r="23" spans="1:55" s="782" customFormat="1" ht="21">
      <c r="A23" s="775" t="str">
        <f>'ENTRY SHEET'!F23</f>
        <v>OD09C4625</v>
      </c>
      <c r="B23" s="776">
        <f>'04'!C23</f>
        <v>24086</v>
      </c>
      <c r="C23" s="776">
        <v>24090.15</v>
      </c>
      <c r="D23" s="776">
        <f t="shared" si="4"/>
        <v>4.1500000000014552</v>
      </c>
      <c r="E23" s="776">
        <v>12</v>
      </c>
      <c r="F23" s="777"/>
      <c r="G23" s="777">
        <v>0</v>
      </c>
      <c r="H23" s="777">
        <v>4.1500000000000004</v>
      </c>
      <c r="I23" s="777"/>
      <c r="J23" s="777"/>
      <c r="K23" s="777"/>
      <c r="L23" s="777"/>
      <c r="M23" s="777"/>
      <c r="N23" s="777"/>
      <c r="O23" s="777"/>
      <c r="P23" s="777"/>
      <c r="Q23" s="777">
        <f t="shared" si="6"/>
        <v>4.1500000000000004</v>
      </c>
      <c r="R23" s="776">
        <f>'04'!S23</f>
        <v>88602.4</v>
      </c>
      <c r="S23" s="776">
        <v>88602.4</v>
      </c>
      <c r="T23" s="776">
        <f t="shared" si="19"/>
        <v>0</v>
      </c>
      <c r="U23" s="776"/>
      <c r="V23" s="776"/>
      <c r="W23" s="776"/>
      <c r="X23" s="776"/>
      <c r="Y23" s="776">
        <f t="shared" si="15"/>
        <v>0</v>
      </c>
      <c r="Z23" s="776"/>
      <c r="AA23" s="776"/>
      <c r="AB23" s="776"/>
      <c r="AC23" s="776">
        <v>12</v>
      </c>
      <c r="AD23" s="776"/>
      <c r="AE23" s="776"/>
      <c r="AF23" s="776"/>
      <c r="AG23" s="776">
        <f t="shared" si="16"/>
        <v>12</v>
      </c>
      <c r="AH23" s="776"/>
      <c r="AI23" s="776"/>
      <c r="AJ23" s="776"/>
      <c r="AK23" s="778"/>
      <c r="AL23" s="779">
        <f t="shared" si="0"/>
        <v>0</v>
      </c>
      <c r="AM23" s="776">
        <f t="shared" si="1"/>
        <v>0</v>
      </c>
      <c r="AN23" s="779">
        <f>'04'!AR23</f>
        <v>120</v>
      </c>
      <c r="AO23" s="779"/>
      <c r="AP23" s="779">
        <f t="shared" si="7"/>
        <v>120</v>
      </c>
      <c r="AQ23" s="779">
        <f t="shared" si="8"/>
        <v>0</v>
      </c>
      <c r="AR23" s="779">
        <v>120</v>
      </c>
      <c r="AS23" s="780">
        <f t="shared" si="3"/>
        <v>0</v>
      </c>
      <c r="AT23" s="780">
        <f>'04'!AT23</f>
        <v>250</v>
      </c>
      <c r="AU23" s="781">
        <f t="shared" si="9"/>
        <v>130</v>
      </c>
      <c r="AV23" s="779" t="s">
        <v>171</v>
      </c>
      <c r="AW23" s="778">
        <f t="shared" si="10"/>
        <v>0</v>
      </c>
      <c r="AX23" s="778">
        <f t="shared" si="11"/>
        <v>0</v>
      </c>
      <c r="AY23" s="778">
        <f t="shared" si="17"/>
        <v>0</v>
      </c>
      <c r="AZ23" s="778">
        <f t="shared" si="12"/>
        <v>0</v>
      </c>
      <c r="BA23" s="778"/>
      <c r="BB23" s="778">
        <f t="shared" si="13"/>
        <v>0</v>
      </c>
      <c r="BC23" s="778">
        <f t="shared" si="14"/>
        <v>0</v>
      </c>
    </row>
    <row r="24" spans="1:55" s="782" customFormat="1" ht="21">
      <c r="A24" s="775" t="str">
        <f>'ENTRY SHEET'!F24</f>
        <v>OD09C4823</v>
      </c>
      <c r="B24" s="776">
        <f>'04'!C24</f>
        <v>23988.75</v>
      </c>
      <c r="C24" s="776">
        <v>23993.8</v>
      </c>
      <c r="D24" s="776">
        <f t="shared" si="4"/>
        <v>5.0499999999992724</v>
      </c>
      <c r="E24" s="776">
        <v>12</v>
      </c>
      <c r="F24" s="777"/>
      <c r="G24" s="777">
        <v>0</v>
      </c>
      <c r="H24" s="777">
        <v>5.05</v>
      </c>
      <c r="I24" s="777"/>
      <c r="J24" s="777"/>
      <c r="K24" s="777"/>
      <c r="L24" s="777"/>
      <c r="M24" s="777"/>
      <c r="N24" s="777"/>
      <c r="O24" s="777"/>
      <c r="P24" s="777"/>
      <c r="Q24" s="777">
        <f t="shared" si="6"/>
        <v>5.05</v>
      </c>
      <c r="R24" s="776">
        <f>'04'!S24</f>
        <v>146394.29999999999</v>
      </c>
      <c r="S24" s="776">
        <v>146394.29999999999</v>
      </c>
      <c r="T24" s="776">
        <f t="shared" si="19"/>
        <v>0</v>
      </c>
      <c r="U24" s="776"/>
      <c r="V24" s="776"/>
      <c r="W24" s="776"/>
      <c r="X24" s="776"/>
      <c r="Y24" s="776">
        <f t="shared" si="15"/>
        <v>0</v>
      </c>
      <c r="Z24" s="776"/>
      <c r="AA24" s="776"/>
      <c r="AB24" s="776">
        <v>10</v>
      </c>
      <c r="AC24" s="776">
        <v>7</v>
      </c>
      <c r="AD24" s="776"/>
      <c r="AE24" s="776"/>
      <c r="AF24" s="776"/>
      <c r="AG24" s="776">
        <f t="shared" si="16"/>
        <v>17</v>
      </c>
      <c r="AH24" s="776"/>
      <c r="AI24" s="776"/>
      <c r="AJ24" s="776"/>
      <c r="AK24" s="778"/>
      <c r="AL24" s="779">
        <f t="shared" si="0"/>
        <v>0</v>
      </c>
      <c r="AM24" s="776">
        <f t="shared" si="1"/>
        <v>0</v>
      </c>
      <c r="AN24" s="779">
        <f>'04'!AR24</f>
        <v>140</v>
      </c>
      <c r="AO24" s="779"/>
      <c r="AP24" s="779">
        <f t="shared" si="7"/>
        <v>140</v>
      </c>
      <c r="AQ24" s="779">
        <f t="shared" si="8"/>
        <v>0</v>
      </c>
      <c r="AR24" s="779">
        <v>140</v>
      </c>
      <c r="AS24" s="780">
        <f t="shared" si="3"/>
        <v>0</v>
      </c>
      <c r="AT24" s="780">
        <f>'04'!AT24</f>
        <v>250</v>
      </c>
      <c r="AU24" s="781">
        <f t="shared" si="9"/>
        <v>110</v>
      </c>
      <c r="AV24" s="779" t="s">
        <v>171</v>
      </c>
      <c r="AW24" s="778">
        <f t="shared" si="10"/>
        <v>0</v>
      </c>
      <c r="AX24" s="778">
        <f t="shared" si="11"/>
        <v>0</v>
      </c>
      <c r="AY24" s="778">
        <f t="shared" si="17"/>
        <v>0</v>
      </c>
      <c r="AZ24" s="778">
        <f t="shared" si="12"/>
        <v>0</v>
      </c>
      <c r="BA24" s="778"/>
      <c r="BB24" s="778">
        <f t="shared" si="13"/>
        <v>0</v>
      </c>
      <c r="BC24" s="778">
        <f t="shared" si="14"/>
        <v>0</v>
      </c>
    </row>
    <row r="25" spans="1:55" s="145" customFormat="1" ht="21">
      <c r="A25" s="223" t="str">
        <f>'ENTRY SHEET'!F25</f>
        <v>OD09C-4824</v>
      </c>
      <c r="B25" s="137">
        <f>'04'!C25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'04'!S25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'04'!AR25</f>
        <v>175</v>
      </c>
      <c r="AO25" s="141"/>
      <c r="AP25" s="141">
        <f t="shared" si="7"/>
        <v>175</v>
      </c>
      <c r="AQ25" s="141">
        <f t="shared" si="8"/>
        <v>0</v>
      </c>
      <c r="AR25" s="141">
        <v>175</v>
      </c>
      <c r="AS25" s="216" t="e">
        <f t="shared" si="3"/>
        <v>#DIV/0!</v>
      </c>
      <c r="AT25" s="216">
        <f>'04'!AT25</f>
        <v>250</v>
      </c>
      <c r="AU25" s="224">
        <f t="shared" si="9"/>
        <v>75</v>
      </c>
      <c r="AV25" s="141"/>
      <c r="AW25" s="138" t="e">
        <f>ROUNDUP(I25*AS25,0)</f>
        <v>#DIV/0!</v>
      </c>
      <c r="AX25" s="138" t="e">
        <f t="shared" si="11"/>
        <v>#DIV/0!</v>
      </c>
      <c r="AY25" s="138" t="e">
        <f t="shared" si="17"/>
        <v>#DIV/0!</v>
      </c>
      <c r="AZ25" s="138" t="e">
        <f t="shared" si="12"/>
        <v>#DIV/0!</v>
      </c>
      <c r="BA25" s="138"/>
      <c r="BB25" s="138" t="e">
        <f t="shared" si="13"/>
        <v>#DIV/0!</v>
      </c>
      <c r="BC25" s="138" t="e">
        <f t="shared" si="14"/>
        <v>#DIV/0!</v>
      </c>
    </row>
    <row r="26" spans="1:55" s="145" customFormat="1" ht="21">
      <c r="A26" s="223" t="str">
        <f>'ENTRY SHEET'!F26</f>
        <v>JH06H-3742</v>
      </c>
      <c r="B26" s="137">
        <f>'04'!C26</f>
        <v>0</v>
      </c>
      <c r="C26" s="137">
        <v>0</v>
      </c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'04'!S26</f>
        <v>0</v>
      </c>
      <c r="S26" s="137">
        <v>0</v>
      </c>
      <c r="T26" s="137">
        <f t="shared" si="19"/>
        <v>0</v>
      </c>
      <c r="U26" s="137"/>
      <c r="V26" s="137"/>
      <c r="W26" s="137"/>
      <c r="X26" s="137"/>
      <c r="Y26" s="137">
        <f t="shared" si="15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6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'04'!AR26</f>
        <v>90</v>
      </c>
      <c r="AO26" s="141"/>
      <c r="AP26" s="141">
        <f t="shared" si="7"/>
        <v>90</v>
      </c>
      <c r="AQ26" s="141">
        <f t="shared" si="8"/>
        <v>0</v>
      </c>
      <c r="AR26" s="141">
        <v>90</v>
      </c>
      <c r="AS26" s="216" t="e">
        <f t="shared" si="3"/>
        <v>#DIV/0!</v>
      </c>
      <c r="AT26" s="216">
        <f>'04'!AT26</f>
        <v>250</v>
      </c>
      <c r="AU26" s="224">
        <f t="shared" si="9"/>
        <v>160</v>
      </c>
      <c r="AV26" s="141"/>
      <c r="AW26" s="138" t="e">
        <f>ROUNDUP(I26*AS26,0)</f>
        <v>#DIV/0!</v>
      </c>
      <c r="AX26" s="138" t="e">
        <f t="shared" si="11"/>
        <v>#DIV/0!</v>
      </c>
      <c r="AY26" s="138" t="e">
        <f t="shared" si="17"/>
        <v>#DIV/0!</v>
      </c>
      <c r="AZ26" s="138" t="e">
        <f t="shared" si="12"/>
        <v>#DIV/0!</v>
      </c>
      <c r="BA26" s="138"/>
      <c r="BB26" s="138" t="e">
        <f t="shared" si="13"/>
        <v>#DIV/0!</v>
      </c>
      <c r="BC26" s="138" t="e">
        <f t="shared" si="14"/>
        <v>#DIV/0!</v>
      </c>
    </row>
    <row r="27" spans="1:55" s="145" customFormat="1" ht="21">
      <c r="A27" s="223" t="str">
        <f>'ENTRY SHEET'!F27</f>
        <v>OD09C-4879</v>
      </c>
      <c r="B27" s="137">
        <f>'04'!C27</f>
        <v>12993</v>
      </c>
      <c r="C27" s="137">
        <v>12993</v>
      </c>
      <c r="D27" s="137">
        <f t="shared" si="4"/>
        <v>0</v>
      </c>
      <c r="E27" s="137">
        <v>12</v>
      </c>
      <c r="F27" s="136"/>
      <c r="G27" s="136">
        <f t="shared" si="18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0</v>
      </c>
      <c r="R27" s="137">
        <f>'04'!S27</f>
        <v>0</v>
      </c>
      <c r="S27" s="137">
        <v>0</v>
      </c>
      <c r="T27" s="137">
        <f t="shared" si="19"/>
        <v>0</v>
      </c>
      <c r="U27" s="137"/>
      <c r="V27" s="137"/>
      <c r="W27" s="137"/>
      <c r="X27" s="137"/>
      <c r="Y27" s="137">
        <f t="shared" si="15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6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'04'!AR27</f>
        <v>120</v>
      </c>
      <c r="AO27" s="141"/>
      <c r="AP27" s="141">
        <f t="shared" si="7"/>
        <v>120</v>
      </c>
      <c r="AQ27" s="141">
        <f t="shared" si="8"/>
        <v>0</v>
      </c>
      <c r="AR27" s="141">
        <v>120</v>
      </c>
      <c r="AS27" s="216" t="e">
        <f t="shared" si="3"/>
        <v>#DIV/0!</v>
      </c>
      <c r="AT27" s="216">
        <f>'04'!AT27</f>
        <v>250</v>
      </c>
      <c r="AU27" s="224">
        <f t="shared" si="9"/>
        <v>130</v>
      </c>
      <c r="AV27" s="141"/>
      <c r="AW27" s="138" t="e">
        <f t="shared" si="10"/>
        <v>#DIV/0!</v>
      </c>
      <c r="AX27" s="138" t="e">
        <f t="shared" si="11"/>
        <v>#DIV/0!</v>
      </c>
      <c r="AY27" s="138" t="e">
        <f t="shared" si="17"/>
        <v>#DIV/0!</v>
      </c>
      <c r="AZ27" s="138" t="e">
        <f t="shared" si="12"/>
        <v>#DIV/0!</v>
      </c>
      <c r="BA27" s="138"/>
      <c r="BB27" s="138" t="e">
        <f t="shared" si="13"/>
        <v>#DIV/0!</v>
      </c>
      <c r="BC27" s="138" t="e">
        <f t="shared" si="14"/>
        <v>#DIV/0!</v>
      </c>
    </row>
    <row r="28" spans="1:55" s="145" customFormat="1" ht="21">
      <c r="A28" s="223" t="str">
        <f>'ENTRY SHEET'!F28</f>
        <v>OD09C-1371</v>
      </c>
      <c r="B28" s="137">
        <f>'04'!C28</f>
        <v>11512</v>
      </c>
      <c r="C28" s="137">
        <v>11512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'04'!S28</f>
        <v>137634</v>
      </c>
      <c r="S28" s="137">
        <v>137634</v>
      </c>
      <c r="T28" s="137">
        <f t="shared" si="19"/>
        <v>0</v>
      </c>
      <c r="U28" s="137"/>
      <c r="V28" s="137"/>
      <c r="W28" s="137"/>
      <c r="X28" s="137"/>
      <c r="Y28" s="137">
        <f t="shared" si="15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'04'!AR28</f>
        <v>160</v>
      </c>
      <c r="AO28" s="141"/>
      <c r="AP28" s="141">
        <f t="shared" si="7"/>
        <v>160</v>
      </c>
      <c r="AQ28" s="141">
        <f t="shared" si="8"/>
        <v>0</v>
      </c>
      <c r="AR28" s="141">
        <v>160</v>
      </c>
      <c r="AS28" s="216" t="e">
        <f t="shared" si="3"/>
        <v>#DIV/0!</v>
      </c>
      <c r="AT28" s="216">
        <f>'04'!AT28</f>
        <v>250</v>
      </c>
      <c r="AU28" s="224">
        <f t="shared" si="9"/>
        <v>90</v>
      </c>
      <c r="AV28" s="141"/>
      <c r="AW28" s="138" t="e">
        <f t="shared" si="10"/>
        <v>#DIV/0!</v>
      </c>
      <c r="AX28" s="138" t="e">
        <f t="shared" si="11"/>
        <v>#DIV/0!</v>
      </c>
      <c r="AY28" s="138" t="e">
        <f t="shared" si="17"/>
        <v>#DIV/0!</v>
      </c>
      <c r="AZ28" s="138" t="e">
        <f t="shared" si="12"/>
        <v>#DIV/0!</v>
      </c>
      <c r="BA28" s="138"/>
      <c r="BB28" s="138" t="e">
        <f t="shared" si="13"/>
        <v>#DIV/0!</v>
      </c>
      <c r="BC28" s="138" t="e">
        <f t="shared" si="14"/>
        <v>#DIV/0!</v>
      </c>
    </row>
    <row r="29" spans="1:55" s="145" customFormat="1" ht="18.75" customHeight="1">
      <c r="A29" s="223" t="str">
        <f>'ENTRY SHEET'!F29</f>
        <v>OD09C-4878</v>
      </c>
      <c r="B29" s="137">
        <f>'04'!C29</f>
        <v>0</v>
      </c>
      <c r="C29" s="137">
        <v>0</v>
      </c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'04'!S29</f>
        <v>0</v>
      </c>
      <c r="S29" s="137">
        <v>0</v>
      </c>
      <c r="T29" s="137">
        <f t="shared" si="19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'04'!AR29</f>
        <v>0</v>
      </c>
      <c r="AO29" s="141"/>
      <c r="AP29" s="141">
        <f t="shared" si="7"/>
        <v>0</v>
      </c>
      <c r="AQ29" s="141">
        <f t="shared" si="8"/>
        <v>0</v>
      </c>
      <c r="AR29" s="141">
        <v>0</v>
      </c>
      <c r="AS29" s="216" t="e">
        <f t="shared" si="3"/>
        <v>#DIV/0!</v>
      </c>
      <c r="AT29" s="216">
        <f>'04'!AT29</f>
        <v>250</v>
      </c>
      <c r="AU29" s="224">
        <f t="shared" si="9"/>
        <v>250</v>
      </c>
      <c r="AV29" s="141"/>
      <c r="AW29" s="138" t="e">
        <f t="shared" si="10"/>
        <v>#DIV/0!</v>
      </c>
      <c r="AX29" s="138" t="e">
        <f t="shared" si="11"/>
        <v>#DIV/0!</v>
      </c>
      <c r="AY29" s="138" t="e">
        <f t="shared" si="17"/>
        <v>#DIV/0!</v>
      </c>
      <c r="AZ29" s="138" t="e">
        <f t="shared" si="12"/>
        <v>#DIV/0!</v>
      </c>
      <c r="BA29" s="138"/>
      <c r="BB29" s="138" t="e">
        <f t="shared" si="13"/>
        <v>#DIV/0!</v>
      </c>
      <c r="BC29" s="138" t="e">
        <f t="shared" si="14"/>
        <v>#DIV/0!</v>
      </c>
    </row>
    <row r="30" spans="1:55" s="145" customFormat="1" ht="21">
      <c r="A30" s="223" t="str">
        <f>'ENTRY SHEET'!F30</f>
        <v>OD09C-8163</v>
      </c>
      <c r="B30" s="137">
        <f>'04'!C30</f>
        <v>13392</v>
      </c>
      <c r="C30" s="137">
        <v>13392</v>
      </c>
      <c r="D30" s="137">
        <f t="shared" si="4"/>
        <v>0</v>
      </c>
      <c r="E30" s="137">
        <v>12</v>
      </c>
      <c r="F30" s="136"/>
      <c r="G30" s="136">
        <f t="shared" si="18"/>
        <v>0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0</v>
      </c>
      <c r="R30" s="137">
        <f>'04'!S30</f>
        <v>61595</v>
      </c>
      <c r="S30" s="137">
        <v>61595</v>
      </c>
      <c r="T30" s="137">
        <f t="shared" si="19"/>
        <v>0</v>
      </c>
      <c r="U30" s="137"/>
      <c r="V30" s="137"/>
      <c r="W30" s="137"/>
      <c r="X30" s="137"/>
      <c r="Y30" s="137">
        <f t="shared" si="15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6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'04'!AR30</f>
        <v>110</v>
      </c>
      <c r="AO30" s="141"/>
      <c r="AP30" s="141">
        <f t="shared" si="7"/>
        <v>110</v>
      </c>
      <c r="AQ30" s="141">
        <f t="shared" si="8"/>
        <v>0</v>
      </c>
      <c r="AR30" s="141">
        <v>110</v>
      </c>
      <c r="AS30" s="216" t="e">
        <f t="shared" si="3"/>
        <v>#DIV/0!</v>
      </c>
      <c r="AT30" s="216">
        <f>'04'!AT30</f>
        <v>250</v>
      </c>
      <c r="AU30" s="224">
        <f t="shared" si="9"/>
        <v>140</v>
      </c>
      <c r="AV30" s="141"/>
      <c r="AW30" s="138" t="e">
        <f t="shared" si="10"/>
        <v>#DIV/0!</v>
      </c>
      <c r="AX30" s="138" t="e">
        <f t="shared" si="11"/>
        <v>#DIV/0!</v>
      </c>
      <c r="AY30" s="138" t="e">
        <f t="shared" si="17"/>
        <v>#DIV/0!</v>
      </c>
      <c r="AZ30" s="138" t="e">
        <f t="shared" si="12"/>
        <v>#DIV/0!</v>
      </c>
      <c r="BA30" s="138"/>
      <c r="BB30" s="138" t="e">
        <f t="shared" si="13"/>
        <v>#DIV/0!</v>
      </c>
      <c r="BC30" s="138" t="e">
        <f t="shared" si="14"/>
        <v>#DIV/0!</v>
      </c>
    </row>
    <row r="31" spans="1:55" s="145" customFormat="1" ht="21">
      <c r="A31" s="223" t="str">
        <f>'ENTRY SHEET'!F31</f>
        <v>OD09A-5106</v>
      </c>
      <c r="B31" s="137">
        <f>'04'!C31</f>
        <v>15072</v>
      </c>
      <c r="C31" s="137">
        <v>15072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'04'!S31</f>
        <v>123208</v>
      </c>
      <c r="S31" s="137">
        <v>123208</v>
      </c>
      <c r="T31" s="137">
        <f t="shared" si="19"/>
        <v>0</v>
      </c>
      <c r="U31" s="137"/>
      <c r="V31" s="137"/>
      <c r="W31" s="137"/>
      <c r="X31" s="137"/>
      <c r="Y31" s="137">
        <f t="shared" si="15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6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'04'!AR31</f>
        <v>159</v>
      </c>
      <c r="AO31" s="141"/>
      <c r="AP31" s="141">
        <f t="shared" si="7"/>
        <v>159</v>
      </c>
      <c r="AQ31" s="141">
        <f t="shared" si="8"/>
        <v>0</v>
      </c>
      <c r="AR31" s="141">
        <v>159</v>
      </c>
      <c r="AS31" s="216" t="e">
        <f t="shared" si="3"/>
        <v>#DIV/0!</v>
      </c>
      <c r="AT31" s="216">
        <f>'04'!AT31</f>
        <v>250</v>
      </c>
      <c r="AU31" s="224">
        <f t="shared" si="9"/>
        <v>91</v>
      </c>
      <c r="AV31" s="141"/>
      <c r="AW31" s="138" t="e">
        <f t="shared" si="10"/>
        <v>#DIV/0!</v>
      </c>
      <c r="AX31" s="138" t="e">
        <f t="shared" si="11"/>
        <v>#DIV/0!</v>
      </c>
      <c r="AY31" s="138" t="e">
        <f t="shared" si="17"/>
        <v>#DIV/0!</v>
      </c>
      <c r="AZ31" s="138" t="e">
        <f t="shared" si="12"/>
        <v>#DIV/0!</v>
      </c>
      <c r="BA31" s="138"/>
      <c r="BB31" s="138" t="e">
        <f t="shared" si="13"/>
        <v>#DIV/0!</v>
      </c>
      <c r="BC31" s="138" t="e">
        <f t="shared" si="14"/>
        <v>#DIV/0!</v>
      </c>
    </row>
    <row r="32" spans="1:55" s="145" customFormat="1" ht="21">
      <c r="A32" s="223" t="str">
        <f>'ENTRY SHEET'!F32</f>
        <v>OD09C-8164</v>
      </c>
      <c r="B32" s="137">
        <f>'04'!C32</f>
        <v>10406.700000000001</v>
      </c>
      <c r="C32" s="137">
        <v>10406.700000000001</v>
      </c>
      <c r="D32" s="137">
        <f t="shared" si="4"/>
        <v>0</v>
      </c>
      <c r="E32" s="137">
        <v>12</v>
      </c>
      <c r="F32" s="136"/>
      <c r="G32" s="136">
        <f t="shared" si="18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'04'!S32</f>
        <v>69764</v>
      </c>
      <c r="S32" s="137">
        <v>69764</v>
      </c>
      <c r="T32" s="137">
        <f t="shared" si="19"/>
        <v>0</v>
      </c>
      <c r="U32" s="137"/>
      <c r="V32" s="137"/>
      <c r="W32" s="137"/>
      <c r="X32" s="137"/>
      <c r="Y32" s="137">
        <f t="shared" si="15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'04'!AR32</f>
        <v>170</v>
      </c>
      <c r="AO32" s="141"/>
      <c r="AP32" s="141">
        <f t="shared" si="7"/>
        <v>170</v>
      </c>
      <c r="AQ32" s="141">
        <f t="shared" si="8"/>
        <v>0</v>
      </c>
      <c r="AR32" s="141">
        <v>170</v>
      </c>
      <c r="AS32" s="216" t="e">
        <f t="shared" si="3"/>
        <v>#DIV/0!</v>
      </c>
      <c r="AT32" s="216">
        <f>'04'!AT32</f>
        <v>250</v>
      </c>
      <c r="AU32" s="224">
        <f t="shared" si="9"/>
        <v>80</v>
      </c>
      <c r="AV32" s="141"/>
      <c r="AW32" s="138" t="e">
        <f t="shared" si="10"/>
        <v>#DIV/0!</v>
      </c>
      <c r="AX32" s="138" t="e">
        <f t="shared" si="11"/>
        <v>#DIV/0!</v>
      </c>
      <c r="AY32" s="138" t="e">
        <f t="shared" si="17"/>
        <v>#DIV/0!</v>
      </c>
      <c r="AZ32" s="138" t="e">
        <f t="shared" si="12"/>
        <v>#DIV/0!</v>
      </c>
      <c r="BA32" s="138"/>
      <c r="BB32" s="138" t="e">
        <f t="shared" si="13"/>
        <v>#DIV/0!</v>
      </c>
      <c r="BC32" s="138" t="e">
        <f t="shared" si="14"/>
        <v>#DIV/0!</v>
      </c>
    </row>
    <row r="33" spans="1:55" s="145" customFormat="1" ht="21">
      <c r="A33" s="223" t="str">
        <f>'ENTRY SHEET'!F33</f>
        <v>OD09C-1373</v>
      </c>
      <c r="B33" s="137">
        <f>'04'!C33</f>
        <v>0</v>
      </c>
      <c r="C33" s="137">
        <v>0</v>
      </c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'04'!S33</f>
        <v>0</v>
      </c>
      <c r="S33" s="137">
        <v>0</v>
      </c>
      <c r="T33" s="137">
        <f t="shared" si="19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'04'!AR33</f>
        <v>0</v>
      </c>
      <c r="AO33" s="141"/>
      <c r="AP33" s="141">
        <f t="shared" si="7"/>
        <v>0</v>
      </c>
      <c r="AQ33" s="141">
        <f t="shared" si="8"/>
        <v>0</v>
      </c>
      <c r="AR33" s="141">
        <v>0</v>
      </c>
      <c r="AS33" s="216" t="e">
        <f t="shared" si="3"/>
        <v>#DIV/0!</v>
      </c>
      <c r="AT33" s="216">
        <f>'04'!AT33</f>
        <v>250</v>
      </c>
      <c r="AU33" s="224">
        <f t="shared" si="9"/>
        <v>250</v>
      </c>
      <c r="AV33" s="141"/>
      <c r="AW33" s="138" t="e">
        <f t="shared" si="10"/>
        <v>#DIV/0!</v>
      </c>
      <c r="AX33" s="138" t="e">
        <f t="shared" si="11"/>
        <v>#DIV/0!</v>
      </c>
      <c r="AY33" s="138" t="e">
        <f t="shared" si="17"/>
        <v>#DIV/0!</v>
      </c>
      <c r="AZ33" s="138" t="e">
        <f t="shared" si="12"/>
        <v>#DIV/0!</v>
      </c>
      <c r="BA33" s="138"/>
      <c r="BB33" s="138" t="e">
        <f t="shared" si="13"/>
        <v>#DIV/0!</v>
      </c>
      <c r="BC33" s="138" t="e">
        <f t="shared" si="14"/>
        <v>#DIV/0!</v>
      </c>
    </row>
    <row r="34" spans="1:55" s="145" customFormat="1" ht="21">
      <c r="A34" s="223" t="str">
        <f>'ENTRY SHEET'!F34</f>
        <v>OD09A-5666</v>
      </c>
      <c r="B34" s="137">
        <f>'04'!C34</f>
        <v>21876</v>
      </c>
      <c r="C34" s="137">
        <v>21876</v>
      </c>
      <c r="D34" s="137">
        <f t="shared" si="4"/>
        <v>0</v>
      </c>
      <c r="E34" s="137">
        <v>12</v>
      </c>
      <c r="F34" s="136"/>
      <c r="G34" s="136">
        <f t="shared" si="18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0</v>
      </c>
      <c r="R34" s="137">
        <f>'04'!S34</f>
        <v>102184</v>
      </c>
      <c r="S34" s="137">
        <v>102184</v>
      </c>
      <c r="T34" s="137">
        <f t="shared" si="19"/>
        <v>0</v>
      </c>
      <c r="U34" s="137"/>
      <c r="V34" s="137"/>
      <c r="W34" s="137"/>
      <c r="X34" s="138"/>
      <c r="Y34" s="137">
        <f t="shared" si="15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6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'04'!AR34</f>
        <v>140</v>
      </c>
      <c r="AO34" s="141"/>
      <c r="AP34" s="141">
        <f t="shared" si="7"/>
        <v>140</v>
      </c>
      <c r="AQ34" s="141">
        <f t="shared" si="8"/>
        <v>0</v>
      </c>
      <c r="AR34" s="141">
        <v>140</v>
      </c>
      <c r="AS34" s="216" t="e">
        <f t="shared" si="3"/>
        <v>#DIV/0!</v>
      </c>
      <c r="AT34" s="216">
        <f>'04'!AT34</f>
        <v>250</v>
      </c>
      <c r="AU34" s="224">
        <f t="shared" si="9"/>
        <v>110</v>
      </c>
      <c r="AV34" s="141"/>
      <c r="AW34" s="138" t="e">
        <f t="shared" si="10"/>
        <v>#DIV/0!</v>
      </c>
      <c r="AX34" s="138" t="e">
        <f t="shared" si="11"/>
        <v>#DIV/0!</v>
      </c>
      <c r="AY34" s="138" t="e">
        <f t="shared" si="17"/>
        <v>#DIV/0!</v>
      </c>
      <c r="AZ34" s="138" t="e">
        <f t="shared" si="12"/>
        <v>#DIV/0!</v>
      </c>
      <c r="BA34" s="138"/>
      <c r="BB34" s="138" t="e">
        <f t="shared" si="13"/>
        <v>#DIV/0!</v>
      </c>
      <c r="BC34" s="138" t="e">
        <f t="shared" si="14"/>
        <v>#DIV/0!</v>
      </c>
    </row>
    <row r="35" spans="1:55" s="145" customFormat="1" ht="21">
      <c r="A35" s="223" t="str">
        <f>'ENTRY SHEET'!F35</f>
        <v>OD09A-6059</v>
      </c>
      <c r="B35" s="137">
        <f>'04'!C35</f>
        <v>14059</v>
      </c>
      <c r="C35" s="137">
        <v>14059</v>
      </c>
      <c r="D35" s="137">
        <f t="shared" si="4"/>
        <v>0</v>
      </c>
      <c r="E35" s="137">
        <v>12</v>
      </c>
      <c r="F35" s="136"/>
      <c r="G35" s="136">
        <f t="shared" si="18"/>
        <v>0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0</v>
      </c>
      <c r="R35" s="137">
        <f>'04'!S35</f>
        <v>91738</v>
      </c>
      <c r="S35" s="137">
        <v>91738</v>
      </c>
      <c r="T35" s="137">
        <f t="shared" si="19"/>
        <v>0</v>
      </c>
      <c r="U35" s="137"/>
      <c r="V35" s="137"/>
      <c r="W35" s="137"/>
      <c r="X35" s="138"/>
      <c r="Y35" s="137">
        <f t="shared" si="15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6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'04'!AR35</f>
        <v>160</v>
      </c>
      <c r="AO35" s="141"/>
      <c r="AP35" s="141">
        <f t="shared" si="7"/>
        <v>160</v>
      </c>
      <c r="AQ35" s="141">
        <f t="shared" si="8"/>
        <v>0</v>
      </c>
      <c r="AR35" s="141">
        <v>160</v>
      </c>
      <c r="AS35" s="216" t="e">
        <f t="shared" si="3"/>
        <v>#DIV/0!</v>
      </c>
      <c r="AT35" s="216">
        <f>'04'!AT35</f>
        <v>250</v>
      </c>
      <c r="AU35" s="224">
        <f t="shared" si="9"/>
        <v>90</v>
      </c>
      <c r="AV35" s="141"/>
      <c r="AW35" s="138" t="e">
        <f t="shared" si="10"/>
        <v>#DIV/0!</v>
      </c>
      <c r="AX35" s="138" t="e">
        <f t="shared" si="11"/>
        <v>#DIV/0!</v>
      </c>
      <c r="AY35" s="138" t="e">
        <f t="shared" si="17"/>
        <v>#DIV/0!</v>
      </c>
      <c r="AZ35" s="138" t="e">
        <f t="shared" si="12"/>
        <v>#DIV/0!</v>
      </c>
      <c r="BA35" s="138"/>
      <c r="BB35" s="138" t="e">
        <f t="shared" si="13"/>
        <v>#DIV/0!</v>
      </c>
      <c r="BC35" s="138" t="e">
        <f t="shared" si="14"/>
        <v>#DIV/0!</v>
      </c>
    </row>
    <row r="36" spans="1:55" s="145" customFormat="1" ht="21">
      <c r="A36" s="223" t="str">
        <f>'ENTRY SHEET'!F36</f>
        <v>JH06H-9654</v>
      </c>
      <c r="B36" s="137">
        <f>'04'!C36</f>
        <v>0</v>
      </c>
      <c r="C36" s="137">
        <v>0</v>
      </c>
      <c r="D36" s="137">
        <f t="shared" si="4"/>
        <v>0</v>
      </c>
      <c r="E36" s="137">
        <v>12</v>
      </c>
      <c r="F36" s="136"/>
      <c r="G36" s="136">
        <f t="shared" si="18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7">
        <f>'04'!S36</f>
        <v>100828</v>
      </c>
      <c r="S36" s="137">
        <v>100828</v>
      </c>
      <c r="T36" s="137">
        <f t="shared" si="19"/>
        <v>0</v>
      </c>
      <c r="U36" s="137"/>
      <c r="V36" s="137"/>
      <c r="W36" s="137"/>
      <c r="X36" s="138"/>
      <c r="Y36" s="137">
        <f t="shared" si="15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6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'04'!AR36</f>
        <v>130</v>
      </c>
      <c r="AO36" s="141"/>
      <c r="AP36" s="141">
        <f t="shared" si="7"/>
        <v>130</v>
      </c>
      <c r="AQ36" s="141">
        <f t="shared" si="8"/>
        <v>0</v>
      </c>
      <c r="AR36" s="141">
        <v>130</v>
      </c>
      <c r="AS36" s="216" t="e">
        <f t="shared" si="3"/>
        <v>#DIV/0!</v>
      </c>
      <c r="AT36" s="216">
        <f>'04'!AT36</f>
        <v>250</v>
      </c>
      <c r="AU36" s="224">
        <f t="shared" si="9"/>
        <v>120</v>
      </c>
      <c r="AV36" s="141"/>
      <c r="AW36" s="138" t="e">
        <f t="shared" si="10"/>
        <v>#DIV/0!</v>
      </c>
      <c r="AX36" s="138" t="e">
        <f t="shared" si="11"/>
        <v>#DIV/0!</v>
      </c>
      <c r="AY36" s="138" t="e">
        <f t="shared" si="17"/>
        <v>#DIV/0!</v>
      </c>
      <c r="AZ36" s="138" t="e">
        <f t="shared" si="12"/>
        <v>#DIV/0!</v>
      </c>
      <c r="BA36" s="138"/>
      <c r="BB36" s="138" t="e">
        <f t="shared" si="13"/>
        <v>#DIV/0!</v>
      </c>
      <c r="BC36" s="138" t="e">
        <f t="shared" si="14"/>
        <v>#DIV/0!</v>
      </c>
    </row>
    <row r="37" spans="1:55" s="145" customFormat="1" ht="21">
      <c r="A37" s="223" t="str">
        <f>'ENTRY SHEET'!F37</f>
        <v>OD09A-5105</v>
      </c>
      <c r="B37" s="137">
        <f>'04'!C37</f>
        <v>12624</v>
      </c>
      <c r="C37" s="137">
        <v>12624</v>
      </c>
      <c r="D37" s="137">
        <f t="shared" si="4"/>
        <v>0</v>
      </c>
      <c r="E37" s="137">
        <v>12</v>
      </c>
      <c r="F37" s="136"/>
      <c r="G37" s="136">
        <f t="shared" si="18"/>
        <v>0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0</v>
      </c>
      <c r="R37" s="137">
        <f>'04'!S37</f>
        <v>91373</v>
      </c>
      <c r="S37" s="137">
        <v>91373</v>
      </c>
      <c r="T37" s="137">
        <f t="shared" si="19"/>
        <v>0</v>
      </c>
      <c r="U37" s="137"/>
      <c r="V37" s="137"/>
      <c r="W37" s="137"/>
      <c r="X37" s="138"/>
      <c r="Y37" s="137">
        <f t="shared" si="15"/>
        <v>0</v>
      </c>
      <c r="Z37" s="137"/>
      <c r="AA37" s="137"/>
      <c r="AB37" s="137"/>
      <c r="AC37" s="137"/>
      <c r="AD37" s="137"/>
      <c r="AE37" s="137"/>
      <c r="AF37" s="137"/>
      <c r="AG37" s="137">
        <f t="shared" si="16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'04'!AR37</f>
        <v>140</v>
      </c>
      <c r="AO37" s="141"/>
      <c r="AP37" s="141">
        <f t="shared" si="7"/>
        <v>140</v>
      </c>
      <c r="AQ37" s="141">
        <f t="shared" si="8"/>
        <v>0</v>
      </c>
      <c r="AR37" s="141">
        <v>140</v>
      </c>
      <c r="AS37" s="216" t="e">
        <f t="shared" ref="AS37:AS59" si="20">AQ37/D37</f>
        <v>#DIV/0!</v>
      </c>
      <c r="AT37" s="216">
        <f>'04'!AT37</f>
        <v>250</v>
      </c>
      <c r="AU37" s="224">
        <f t="shared" si="9"/>
        <v>110</v>
      </c>
      <c r="AV37" s="141"/>
      <c r="AW37" s="138" t="e">
        <f t="shared" si="10"/>
        <v>#DIV/0!</v>
      </c>
      <c r="AX37" s="138" t="e">
        <f t="shared" si="11"/>
        <v>#DIV/0!</v>
      </c>
      <c r="AY37" s="138" t="e">
        <f t="shared" si="17"/>
        <v>#DIV/0!</v>
      </c>
      <c r="AZ37" s="138" t="e">
        <f t="shared" si="12"/>
        <v>#DIV/0!</v>
      </c>
      <c r="BA37" s="138"/>
      <c r="BB37" s="138" t="e">
        <f t="shared" si="13"/>
        <v>#DIV/0!</v>
      </c>
      <c r="BC37" s="138" t="e">
        <f t="shared" si="14"/>
        <v>#DIV/0!</v>
      </c>
    </row>
    <row r="38" spans="1:55" s="145" customFormat="1" ht="21">
      <c r="A38" s="223" t="str">
        <f>'ENTRY SHEET'!F38</f>
        <v>JH06G-4703</v>
      </c>
      <c r="B38" s="137">
        <f>'04'!C38</f>
        <v>8171</v>
      </c>
      <c r="C38" s="137">
        <v>8171</v>
      </c>
      <c r="D38" s="137">
        <f t="shared" si="4"/>
        <v>0</v>
      </c>
      <c r="E38" s="137">
        <v>12</v>
      </c>
      <c r="F38" s="136"/>
      <c r="G38" s="136">
        <f t="shared" si="18"/>
        <v>0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0</v>
      </c>
      <c r="R38" s="137">
        <f>'04'!S38</f>
        <v>95533</v>
      </c>
      <c r="S38" s="137">
        <v>95533</v>
      </c>
      <c r="T38" s="137">
        <f t="shared" si="19"/>
        <v>0</v>
      </c>
      <c r="U38" s="137"/>
      <c r="V38" s="137"/>
      <c r="W38" s="137"/>
      <c r="X38" s="141"/>
      <c r="Y38" s="137">
        <f t="shared" si="15"/>
        <v>0</v>
      </c>
      <c r="Z38" s="137"/>
      <c r="AA38" s="137"/>
      <c r="AB38" s="137"/>
      <c r="AC38" s="137"/>
      <c r="AD38" s="137"/>
      <c r="AE38" s="137"/>
      <c r="AF38" s="137"/>
      <c r="AG38" s="137">
        <f t="shared" si="16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'04'!AR38</f>
        <v>140</v>
      </c>
      <c r="AO38" s="141"/>
      <c r="AP38" s="141">
        <f t="shared" si="7"/>
        <v>140</v>
      </c>
      <c r="AQ38" s="141">
        <f t="shared" si="8"/>
        <v>0</v>
      </c>
      <c r="AR38" s="141">
        <v>140</v>
      </c>
      <c r="AS38" s="216" t="e">
        <f t="shared" si="20"/>
        <v>#DIV/0!</v>
      </c>
      <c r="AT38" s="216">
        <f>'04'!AT38</f>
        <v>250</v>
      </c>
      <c r="AU38" s="224">
        <f t="shared" si="9"/>
        <v>110</v>
      </c>
      <c r="AV38" s="141"/>
      <c r="AW38" s="138" t="e">
        <f t="shared" si="10"/>
        <v>#DIV/0!</v>
      </c>
      <c r="AX38" s="138" t="e">
        <f t="shared" si="11"/>
        <v>#DIV/0!</v>
      </c>
      <c r="AY38" s="138" t="e">
        <f t="shared" si="17"/>
        <v>#DIV/0!</v>
      </c>
      <c r="AZ38" s="138" t="e">
        <f t="shared" si="12"/>
        <v>#DIV/0!</v>
      </c>
      <c r="BA38" s="138"/>
      <c r="BB38" s="138" t="e">
        <f t="shared" si="13"/>
        <v>#DIV/0!</v>
      </c>
      <c r="BC38" s="138" t="e">
        <f t="shared" si="14"/>
        <v>#DIV/0!</v>
      </c>
    </row>
    <row r="39" spans="1:55" s="145" customFormat="1" ht="21">
      <c r="A39" s="223" t="str">
        <f>'ENTRY SHEET'!F39</f>
        <v>JH06H-5348</v>
      </c>
      <c r="B39" s="137">
        <f>'04'!C39</f>
        <v>423</v>
      </c>
      <c r="C39" s="137">
        <v>423</v>
      </c>
      <c r="D39" s="137">
        <f t="shared" si="4"/>
        <v>0</v>
      </c>
      <c r="E39" s="137">
        <v>12</v>
      </c>
      <c r="F39" s="136"/>
      <c r="G39" s="136">
        <f t="shared" si="18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0</v>
      </c>
      <c r="R39" s="137">
        <f>'04'!S39</f>
        <v>122177</v>
      </c>
      <c r="S39" s="137">
        <v>122177</v>
      </c>
      <c r="T39" s="137">
        <f t="shared" si="19"/>
        <v>0</v>
      </c>
      <c r="U39" s="137"/>
      <c r="V39" s="137"/>
      <c r="W39" s="137"/>
      <c r="X39" s="141"/>
      <c r="Y39" s="137">
        <f t="shared" si="15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6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'04'!AR39</f>
        <v>130</v>
      </c>
      <c r="AO39" s="141"/>
      <c r="AP39" s="141">
        <f t="shared" si="7"/>
        <v>130</v>
      </c>
      <c r="AQ39" s="141">
        <f t="shared" si="8"/>
        <v>0</v>
      </c>
      <c r="AR39" s="141">
        <v>130</v>
      </c>
      <c r="AS39" s="216" t="e">
        <f t="shared" si="20"/>
        <v>#DIV/0!</v>
      </c>
      <c r="AT39" s="216">
        <f>'04'!AT39</f>
        <v>0</v>
      </c>
      <c r="AU39" s="224">
        <f t="shared" si="9"/>
        <v>-130</v>
      </c>
      <c r="AV39" s="141"/>
      <c r="AW39" s="138" t="e">
        <f t="shared" si="10"/>
        <v>#DIV/0!</v>
      </c>
      <c r="AX39" s="138" t="e">
        <f t="shared" si="11"/>
        <v>#DIV/0!</v>
      </c>
      <c r="AY39" s="138" t="e">
        <f t="shared" si="17"/>
        <v>#DIV/0!</v>
      </c>
      <c r="AZ39" s="138" t="e">
        <f t="shared" si="12"/>
        <v>#DIV/0!</v>
      </c>
      <c r="BA39" s="138"/>
      <c r="BB39" s="138" t="e">
        <f t="shared" si="13"/>
        <v>#DIV/0!</v>
      </c>
      <c r="BC39" s="138" t="e">
        <f t="shared" si="14"/>
        <v>#DIV/0!</v>
      </c>
    </row>
    <row r="40" spans="1:55" s="145" customFormat="1" ht="21">
      <c r="A40" s="223" t="str">
        <f>'ENTRY SHEET'!F40</f>
        <v>OD09K-5036</v>
      </c>
      <c r="B40" s="137">
        <f>'04'!C40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'04'!S40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'04'!AR40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20"/>
        <v>#DIV/0!</v>
      </c>
      <c r="AT40" s="216">
        <f>'04'!AT40</f>
        <v>0</v>
      </c>
      <c r="AU40" s="224">
        <f t="shared" si="9"/>
        <v>-145</v>
      </c>
      <c r="AV40" s="141"/>
      <c r="AW40" s="138" t="e">
        <f t="shared" si="10"/>
        <v>#DIV/0!</v>
      </c>
      <c r="AX40" s="138" t="e">
        <f t="shared" si="11"/>
        <v>#DIV/0!</v>
      </c>
      <c r="AY40" s="138" t="e">
        <f t="shared" si="17"/>
        <v>#DIV/0!</v>
      </c>
      <c r="AZ40" s="138" t="e">
        <f t="shared" si="12"/>
        <v>#DIV/0!</v>
      </c>
      <c r="BA40" s="138"/>
      <c r="BB40" s="138" t="e">
        <f t="shared" si="13"/>
        <v>#DIV/0!</v>
      </c>
      <c r="BC40" s="138" t="e">
        <f t="shared" si="14"/>
        <v>#DIV/0!</v>
      </c>
    </row>
    <row r="41" spans="1:55" s="145" customFormat="1" ht="21">
      <c r="A41" s="223" t="str">
        <f>'ENTRY SHEET'!F41</f>
        <v>OD09K-1394</v>
      </c>
      <c r="B41" s="137">
        <f>'04'!C41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'04'!S41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5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6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'04'!AR41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20"/>
        <v>#DIV/0!</v>
      </c>
      <c r="AT41" s="216">
        <f>'04'!AT41</f>
        <v>0</v>
      </c>
      <c r="AU41" s="224">
        <f t="shared" si="9"/>
        <v>-160</v>
      </c>
      <c r="AV41" s="141"/>
      <c r="AW41" s="138" t="e">
        <f t="shared" si="10"/>
        <v>#DIV/0!</v>
      </c>
      <c r="AX41" s="138" t="e">
        <f t="shared" si="11"/>
        <v>#DIV/0!</v>
      </c>
      <c r="AY41" s="138" t="e">
        <f t="shared" si="17"/>
        <v>#DIV/0!</v>
      </c>
      <c r="AZ41" s="138" t="e">
        <f t="shared" si="12"/>
        <v>#DIV/0!</v>
      </c>
      <c r="BA41" s="138"/>
      <c r="BB41" s="138" t="e">
        <f t="shared" si="13"/>
        <v>#DIV/0!</v>
      </c>
      <c r="BC41" s="138" t="e">
        <f t="shared" si="14"/>
        <v>#DIV/0!</v>
      </c>
    </row>
    <row r="42" spans="1:55" s="145" customFormat="1" ht="21">
      <c r="A42" s="223" t="str">
        <f>'ENTRY SHEET'!F42</f>
        <v>JH06T-7706</v>
      </c>
      <c r="B42" s="137">
        <f>'04'!C42</f>
        <v>16058.9</v>
      </c>
      <c r="C42" s="137">
        <v>16058.9</v>
      </c>
      <c r="D42" s="137">
        <f t="shared" si="4"/>
        <v>0</v>
      </c>
      <c r="E42" s="137">
        <v>12</v>
      </c>
      <c r="F42" s="136"/>
      <c r="G42" s="136">
        <f t="shared" si="18"/>
        <v>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0</v>
      </c>
      <c r="R42" s="137">
        <f>'04'!S42</f>
        <v>105279</v>
      </c>
      <c r="S42" s="137">
        <v>105279</v>
      </c>
      <c r="T42" s="137">
        <f t="shared" si="19"/>
        <v>0</v>
      </c>
      <c r="U42" s="137"/>
      <c r="V42" s="137"/>
      <c r="W42" s="137"/>
      <c r="X42" s="141"/>
      <c r="Y42" s="137">
        <f t="shared" si="15"/>
        <v>0</v>
      </c>
      <c r="Z42" s="137"/>
      <c r="AA42" s="137"/>
      <c r="AB42" s="137"/>
      <c r="AC42" s="137"/>
      <c r="AD42" s="137"/>
      <c r="AE42" s="137"/>
      <c r="AF42" s="137"/>
      <c r="AG42" s="137">
        <f t="shared" si="16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'04'!AR42</f>
        <v>160</v>
      </c>
      <c r="AO42" s="141"/>
      <c r="AP42" s="141">
        <f t="shared" si="7"/>
        <v>160</v>
      </c>
      <c r="AQ42" s="141">
        <f t="shared" si="8"/>
        <v>0</v>
      </c>
      <c r="AR42" s="141">
        <v>160</v>
      </c>
      <c r="AS42" s="216" t="e">
        <f t="shared" si="20"/>
        <v>#DIV/0!</v>
      </c>
      <c r="AT42" s="216">
        <f>'04'!AT42</f>
        <v>0</v>
      </c>
      <c r="AU42" s="224">
        <f t="shared" si="9"/>
        <v>-160</v>
      </c>
      <c r="AV42" s="141"/>
      <c r="AW42" s="138" t="e">
        <f t="shared" si="10"/>
        <v>#DIV/0!</v>
      </c>
      <c r="AX42" s="138" t="e">
        <f t="shared" si="11"/>
        <v>#DIV/0!</v>
      </c>
      <c r="AY42" s="138" t="e">
        <f t="shared" si="17"/>
        <v>#DIV/0!</v>
      </c>
      <c r="AZ42" s="138" t="e">
        <f t="shared" si="12"/>
        <v>#DIV/0!</v>
      </c>
      <c r="BA42" s="138"/>
      <c r="BB42" s="138" t="e">
        <f t="shared" si="13"/>
        <v>#DIV/0!</v>
      </c>
      <c r="BC42" s="138" t="e">
        <f t="shared" si="14"/>
        <v>#DIV/0!</v>
      </c>
    </row>
    <row r="43" spans="1:55" s="145" customFormat="1" ht="21">
      <c r="A43" s="223" t="str">
        <f>'ENTRY SHEET'!F43</f>
        <v>JH06H-7764</v>
      </c>
      <c r="B43" s="137">
        <f>'04'!C43</f>
        <v>17916.599999999999</v>
      </c>
      <c r="C43" s="137">
        <v>17916.599999999999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'04'!S43</f>
        <v>87514</v>
      </c>
      <c r="S43" s="137">
        <v>87514</v>
      </c>
      <c r="T43" s="137">
        <f t="shared" si="19"/>
        <v>0</v>
      </c>
      <c r="U43" s="137"/>
      <c r="V43" s="137"/>
      <c r="W43" s="137"/>
      <c r="X43" s="141"/>
      <c r="Y43" s="137">
        <f t="shared" si="15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6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'04'!AR43</f>
        <v>145</v>
      </c>
      <c r="AO43" s="141"/>
      <c r="AP43" s="141">
        <f t="shared" si="7"/>
        <v>145</v>
      </c>
      <c r="AQ43" s="141">
        <f t="shared" si="8"/>
        <v>0</v>
      </c>
      <c r="AR43" s="141">
        <v>145</v>
      </c>
      <c r="AS43" s="216" t="e">
        <f t="shared" si="20"/>
        <v>#DIV/0!</v>
      </c>
      <c r="AT43" s="216">
        <f>'04'!AT43</f>
        <v>0</v>
      </c>
      <c r="AU43" s="224">
        <f t="shared" si="9"/>
        <v>-145</v>
      </c>
      <c r="AV43" s="141"/>
      <c r="AW43" s="138" t="e">
        <f t="shared" si="10"/>
        <v>#DIV/0!</v>
      </c>
      <c r="AX43" s="138" t="e">
        <f t="shared" si="11"/>
        <v>#DIV/0!</v>
      </c>
      <c r="AY43" s="138" t="e">
        <f t="shared" si="17"/>
        <v>#DIV/0!</v>
      </c>
      <c r="AZ43" s="138" t="e">
        <f t="shared" si="12"/>
        <v>#DIV/0!</v>
      </c>
      <c r="BA43" s="138"/>
      <c r="BB43" s="138" t="e">
        <f t="shared" si="13"/>
        <v>#DIV/0!</v>
      </c>
      <c r="BC43" s="138" t="e">
        <f t="shared" si="14"/>
        <v>#DIV/0!</v>
      </c>
    </row>
    <row r="44" spans="1:55" s="297" customFormat="1" ht="21">
      <c r="A44" s="892" t="str">
        <f>'ENTRY SHEET'!F44</f>
        <v>OD09AE-5513 DMC</v>
      </c>
      <c r="B44" s="893">
        <f>'04'!C44</f>
        <v>3968.5</v>
      </c>
      <c r="C44" s="893">
        <v>3968.5</v>
      </c>
      <c r="D44" s="893">
        <f t="shared" si="4"/>
        <v>0</v>
      </c>
      <c r="E44" s="893">
        <v>12</v>
      </c>
      <c r="F44" s="684"/>
      <c r="G44" s="684">
        <f t="shared" si="18"/>
        <v>0</v>
      </c>
      <c r="H44" s="684"/>
      <c r="I44" s="684"/>
      <c r="J44" s="684"/>
      <c r="K44" s="684"/>
      <c r="L44" s="684"/>
      <c r="M44" s="684"/>
      <c r="N44" s="684"/>
      <c r="O44" s="684"/>
      <c r="P44" s="684"/>
      <c r="Q44" s="684">
        <f t="shared" si="6"/>
        <v>0</v>
      </c>
      <c r="R44" s="893">
        <f>'04'!S44</f>
        <v>22865.599999999999</v>
      </c>
      <c r="S44" s="893">
        <v>22865.599999999999</v>
      </c>
      <c r="T44" s="893">
        <f t="shared" si="19"/>
        <v>0</v>
      </c>
      <c r="U44" s="893"/>
      <c r="V44" s="893"/>
      <c r="W44" s="893"/>
      <c r="X44" s="905"/>
      <c r="Y44" s="893">
        <f t="shared" si="15"/>
        <v>0</v>
      </c>
      <c r="Z44" s="893"/>
      <c r="AA44" s="893"/>
      <c r="AB44" s="893"/>
      <c r="AC44" s="893"/>
      <c r="AD44" s="893"/>
      <c r="AE44" s="893"/>
      <c r="AF44" s="893"/>
      <c r="AG44" s="893">
        <f t="shared" si="16"/>
        <v>0</v>
      </c>
      <c r="AH44" s="893"/>
      <c r="AI44" s="893"/>
      <c r="AJ44" s="893"/>
      <c r="AK44" s="907"/>
      <c r="AL44" s="905">
        <f t="shared" si="0"/>
        <v>0</v>
      </c>
      <c r="AM44" s="893">
        <f t="shared" si="1"/>
        <v>0</v>
      </c>
      <c r="AN44" s="905">
        <f>'04'!AR44</f>
        <v>0</v>
      </c>
      <c r="AO44" s="905"/>
      <c r="AP44" s="905">
        <f t="shared" si="7"/>
        <v>0</v>
      </c>
      <c r="AQ44" s="905">
        <f t="shared" si="8"/>
        <v>0</v>
      </c>
      <c r="AR44" s="905">
        <v>0</v>
      </c>
      <c r="AS44" s="899" t="e">
        <f t="shared" si="20"/>
        <v>#DIV/0!</v>
      </c>
      <c r="AT44" s="899">
        <f>'04'!AT44</f>
        <v>0</v>
      </c>
      <c r="AU44" s="900">
        <f t="shared" si="9"/>
        <v>0</v>
      </c>
      <c r="AV44" s="905"/>
      <c r="AW44" s="907" t="e">
        <f t="shared" si="10"/>
        <v>#DIV/0!</v>
      </c>
      <c r="AX44" s="907" t="e">
        <f t="shared" si="11"/>
        <v>#DIV/0!</v>
      </c>
      <c r="AY44" s="907" t="e">
        <f t="shared" si="17"/>
        <v>#DIV/0!</v>
      </c>
      <c r="AZ44" s="907" t="e">
        <f t="shared" si="12"/>
        <v>#DIV/0!</v>
      </c>
      <c r="BA44" s="907"/>
      <c r="BB44" s="907" t="e">
        <f t="shared" si="13"/>
        <v>#DIV/0!</v>
      </c>
      <c r="BC44" s="907" t="e">
        <f t="shared" si="14"/>
        <v>#DIV/0!</v>
      </c>
    </row>
    <row r="45" spans="1:55" s="297" customFormat="1" ht="21">
      <c r="A45" s="892" t="str">
        <f>'ENTRY SHEET'!F45</f>
        <v>OD09Z-5713 DMC</v>
      </c>
      <c r="B45" s="893">
        <f>'04'!C45</f>
        <v>3802.2</v>
      </c>
      <c r="C45" s="893">
        <v>3802.2</v>
      </c>
      <c r="D45" s="893">
        <f t="shared" si="4"/>
        <v>0</v>
      </c>
      <c r="E45" s="893">
        <v>12</v>
      </c>
      <c r="F45" s="684"/>
      <c r="G45" s="684">
        <f t="shared" si="18"/>
        <v>0</v>
      </c>
      <c r="H45" s="684"/>
      <c r="I45" s="684"/>
      <c r="J45" s="684"/>
      <c r="K45" s="684"/>
      <c r="L45" s="684"/>
      <c r="M45" s="684"/>
      <c r="N45" s="684"/>
      <c r="O45" s="684"/>
      <c r="P45" s="684"/>
      <c r="Q45" s="684">
        <f t="shared" si="6"/>
        <v>0</v>
      </c>
      <c r="R45" s="893">
        <f>'04'!S45</f>
        <v>22327.4</v>
      </c>
      <c r="S45" s="893">
        <v>22327.4</v>
      </c>
      <c r="T45" s="893">
        <f t="shared" si="19"/>
        <v>0</v>
      </c>
      <c r="U45" s="893"/>
      <c r="V45" s="893"/>
      <c r="W45" s="893"/>
      <c r="X45" s="905"/>
      <c r="Y45" s="893">
        <f t="shared" si="15"/>
        <v>0</v>
      </c>
      <c r="Z45" s="893"/>
      <c r="AA45" s="893"/>
      <c r="AB45" s="893"/>
      <c r="AC45" s="893"/>
      <c r="AD45" s="893"/>
      <c r="AE45" s="893"/>
      <c r="AF45" s="893"/>
      <c r="AG45" s="893">
        <f t="shared" si="16"/>
        <v>0</v>
      </c>
      <c r="AH45" s="893"/>
      <c r="AI45" s="893"/>
      <c r="AJ45" s="893"/>
      <c r="AK45" s="907"/>
      <c r="AL45" s="905">
        <f t="shared" si="0"/>
        <v>0</v>
      </c>
      <c r="AM45" s="893">
        <f t="shared" si="1"/>
        <v>0</v>
      </c>
      <c r="AN45" s="905">
        <f>'04'!AR45</f>
        <v>0</v>
      </c>
      <c r="AO45" s="905"/>
      <c r="AP45" s="905">
        <f t="shared" si="7"/>
        <v>0</v>
      </c>
      <c r="AQ45" s="905">
        <f t="shared" si="8"/>
        <v>0</v>
      </c>
      <c r="AR45" s="905">
        <v>0</v>
      </c>
      <c r="AS45" s="899" t="e">
        <f t="shared" si="20"/>
        <v>#DIV/0!</v>
      </c>
      <c r="AT45" s="899">
        <f>'04'!AT45</f>
        <v>0</v>
      </c>
      <c r="AU45" s="900">
        <f t="shared" si="9"/>
        <v>0</v>
      </c>
      <c r="AV45" s="905"/>
      <c r="AW45" s="907" t="e">
        <f t="shared" si="10"/>
        <v>#DIV/0!</v>
      </c>
      <c r="AX45" s="907" t="e">
        <f t="shared" si="11"/>
        <v>#DIV/0!</v>
      </c>
      <c r="AY45" s="907" t="e">
        <f t="shared" si="17"/>
        <v>#DIV/0!</v>
      </c>
      <c r="AZ45" s="907" t="e">
        <f t="shared" si="12"/>
        <v>#DIV/0!</v>
      </c>
      <c r="BA45" s="907"/>
      <c r="BB45" s="907" t="e">
        <f t="shared" si="13"/>
        <v>#DIV/0!</v>
      </c>
      <c r="BC45" s="907" t="e">
        <f t="shared" si="14"/>
        <v>#DIV/0!</v>
      </c>
    </row>
    <row r="46" spans="1:55" s="297" customFormat="1" ht="21">
      <c r="A46" s="892" t="str">
        <f>'ENTRY SHEET'!F46</f>
        <v>OD09Z-5813 DMC</v>
      </c>
      <c r="B46" s="893">
        <f>'04'!C46</f>
        <v>3696.3</v>
      </c>
      <c r="C46" s="893">
        <v>3696.3</v>
      </c>
      <c r="D46" s="893">
        <f t="shared" si="4"/>
        <v>0</v>
      </c>
      <c r="E46" s="893">
        <v>12</v>
      </c>
      <c r="F46" s="684"/>
      <c r="G46" s="684">
        <f t="shared" si="18"/>
        <v>0</v>
      </c>
      <c r="H46" s="684"/>
      <c r="I46" s="684"/>
      <c r="J46" s="684"/>
      <c r="K46" s="684"/>
      <c r="L46" s="684"/>
      <c r="M46" s="684"/>
      <c r="N46" s="684"/>
      <c r="O46" s="684"/>
      <c r="P46" s="684"/>
      <c r="Q46" s="684">
        <f t="shared" si="6"/>
        <v>0</v>
      </c>
      <c r="R46" s="893">
        <f>'04'!S46</f>
        <v>21313.200000000001</v>
      </c>
      <c r="S46" s="893">
        <v>21313.200000000001</v>
      </c>
      <c r="T46" s="893">
        <f t="shared" si="19"/>
        <v>0</v>
      </c>
      <c r="U46" s="893"/>
      <c r="V46" s="893"/>
      <c r="W46" s="893"/>
      <c r="X46" s="905"/>
      <c r="Y46" s="893">
        <f t="shared" si="15"/>
        <v>0</v>
      </c>
      <c r="Z46" s="893"/>
      <c r="AA46" s="893"/>
      <c r="AB46" s="893"/>
      <c r="AC46" s="893"/>
      <c r="AD46" s="893"/>
      <c r="AE46" s="893"/>
      <c r="AF46" s="893"/>
      <c r="AG46" s="893">
        <f t="shared" si="16"/>
        <v>0</v>
      </c>
      <c r="AH46" s="893"/>
      <c r="AI46" s="893"/>
      <c r="AJ46" s="893"/>
      <c r="AK46" s="907"/>
      <c r="AL46" s="905">
        <f t="shared" si="0"/>
        <v>0</v>
      </c>
      <c r="AM46" s="893">
        <f t="shared" si="1"/>
        <v>0</v>
      </c>
      <c r="AN46" s="905">
        <f>'04'!AR46</f>
        <v>0</v>
      </c>
      <c r="AO46" s="905"/>
      <c r="AP46" s="905">
        <f t="shared" si="7"/>
        <v>0</v>
      </c>
      <c r="AQ46" s="905">
        <f t="shared" si="8"/>
        <v>0</v>
      </c>
      <c r="AR46" s="905">
        <v>0</v>
      </c>
      <c r="AS46" s="899" t="e">
        <f t="shared" si="20"/>
        <v>#DIV/0!</v>
      </c>
      <c r="AT46" s="899">
        <f>'04'!AT46</f>
        <v>0</v>
      </c>
      <c r="AU46" s="900">
        <f t="shared" si="9"/>
        <v>0</v>
      </c>
      <c r="AV46" s="905"/>
      <c r="AW46" s="907" t="e">
        <f t="shared" si="10"/>
        <v>#DIV/0!</v>
      </c>
      <c r="AX46" s="907" t="e">
        <f t="shared" si="11"/>
        <v>#DIV/0!</v>
      </c>
      <c r="AY46" s="907" t="e">
        <f t="shared" si="17"/>
        <v>#DIV/0!</v>
      </c>
      <c r="AZ46" s="907" t="e">
        <f t="shared" si="12"/>
        <v>#DIV/0!</v>
      </c>
      <c r="BA46" s="907"/>
      <c r="BB46" s="907" t="e">
        <f t="shared" si="13"/>
        <v>#DIV/0!</v>
      </c>
      <c r="BC46" s="907" t="e">
        <f t="shared" si="14"/>
        <v>#DIV/0!</v>
      </c>
    </row>
    <row r="47" spans="1:55" s="297" customFormat="1" ht="21">
      <c r="A47" s="892" t="str">
        <f>'ENTRY SHEET'!F47</f>
        <v>OD07AR-4113 DMC</v>
      </c>
      <c r="B47" s="893">
        <f>'04'!C47</f>
        <v>8750</v>
      </c>
      <c r="C47" s="893">
        <v>8750</v>
      </c>
      <c r="D47" s="893">
        <f t="shared" si="4"/>
        <v>0</v>
      </c>
      <c r="E47" s="893">
        <v>12</v>
      </c>
      <c r="F47" s="684"/>
      <c r="G47" s="684">
        <f t="shared" si="18"/>
        <v>0</v>
      </c>
      <c r="H47" s="684"/>
      <c r="I47" s="684"/>
      <c r="J47" s="684"/>
      <c r="K47" s="684"/>
      <c r="L47" s="684"/>
      <c r="M47" s="684"/>
      <c r="N47" s="684"/>
      <c r="O47" s="684"/>
      <c r="P47" s="684"/>
      <c r="Q47" s="684">
        <f t="shared" si="6"/>
        <v>0</v>
      </c>
      <c r="R47" s="893">
        <f>'04'!S47</f>
        <v>48411.8</v>
      </c>
      <c r="S47" s="893">
        <v>48411.8</v>
      </c>
      <c r="T47" s="893">
        <f t="shared" si="19"/>
        <v>0</v>
      </c>
      <c r="U47" s="893"/>
      <c r="V47" s="893"/>
      <c r="W47" s="893"/>
      <c r="X47" s="905"/>
      <c r="Y47" s="893">
        <f t="shared" si="15"/>
        <v>0</v>
      </c>
      <c r="Z47" s="893"/>
      <c r="AA47" s="893"/>
      <c r="AB47" s="893"/>
      <c r="AC47" s="893"/>
      <c r="AD47" s="893"/>
      <c r="AE47" s="893"/>
      <c r="AF47" s="893"/>
      <c r="AG47" s="893">
        <f t="shared" si="16"/>
        <v>0</v>
      </c>
      <c r="AH47" s="893"/>
      <c r="AI47" s="893"/>
      <c r="AJ47" s="893"/>
      <c r="AK47" s="907"/>
      <c r="AL47" s="905">
        <f t="shared" si="0"/>
        <v>0</v>
      </c>
      <c r="AM47" s="893">
        <f t="shared" si="1"/>
        <v>0</v>
      </c>
      <c r="AN47" s="905">
        <f>'04'!AR47</f>
        <v>0</v>
      </c>
      <c r="AO47" s="905"/>
      <c r="AP47" s="905">
        <f t="shared" si="7"/>
        <v>0</v>
      </c>
      <c r="AQ47" s="905">
        <f t="shared" si="8"/>
        <v>0</v>
      </c>
      <c r="AR47" s="905">
        <v>0</v>
      </c>
      <c r="AS47" s="899" t="e">
        <f t="shared" si="20"/>
        <v>#DIV/0!</v>
      </c>
      <c r="AT47" s="899">
        <f>'04'!AT47</f>
        <v>0</v>
      </c>
      <c r="AU47" s="900">
        <f t="shared" si="9"/>
        <v>0</v>
      </c>
      <c r="AV47" s="905"/>
      <c r="AW47" s="907" t="e">
        <f t="shared" si="10"/>
        <v>#DIV/0!</v>
      </c>
      <c r="AX47" s="907" t="e">
        <f t="shared" si="11"/>
        <v>#DIV/0!</v>
      </c>
      <c r="AY47" s="907" t="e">
        <f t="shared" si="17"/>
        <v>#DIV/0!</v>
      </c>
      <c r="AZ47" s="907" t="e">
        <f t="shared" si="12"/>
        <v>#DIV/0!</v>
      </c>
      <c r="BA47" s="907"/>
      <c r="BB47" s="907" t="e">
        <f t="shared" si="13"/>
        <v>#DIV/0!</v>
      </c>
      <c r="BC47" s="907" t="e">
        <f t="shared" si="14"/>
        <v>#DIV/0!</v>
      </c>
    </row>
    <row r="48" spans="1:55" s="297" customFormat="1" ht="21">
      <c r="A48" s="892" t="str">
        <f>'ENTRY SHEET'!F48</f>
        <v>OD09Z-5913 DMC</v>
      </c>
      <c r="B48" s="893">
        <f>'04'!C48</f>
        <v>3828.5</v>
      </c>
      <c r="C48" s="893">
        <v>3828.5</v>
      </c>
      <c r="D48" s="893">
        <f t="shared" si="4"/>
        <v>0</v>
      </c>
      <c r="E48" s="893">
        <v>12</v>
      </c>
      <c r="F48" s="684"/>
      <c r="G48" s="684">
        <f t="shared" si="18"/>
        <v>0</v>
      </c>
      <c r="H48" s="684"/>
      <c r="I48" s="684"/>
      <c r="J48" s="684"/>
      <c r="K48" s="684"/>
      <c r="L48" s="684"/>
      <c r="M48" s="684"/>
      <c r="N48" s="684"/>
      <c r="O48" s="684"/>
      <c r="P48" s="684"/>
      <c r="Q48" s="684">
        <f t="shared" si="6"/>
        <v>0</v>
      </c>
      <c r="R48" s="893">
        <f>'04'!S48</f>
        <v>22188.2</v>
      </c>
      <c r="S48" s="893">
        <v>22188.2</v>
      </c>
      <c r="T48" s="893">
        <f t="shared" si="19"/>
        <v>0</v>
      </c>
      <c r="U48" s="893"/>
      <c r="V48" s="893"/>
      <c r="W48" s="893"/>
      <c r="X48" s="905"/>
      <c r="Y48" s="893">
        <f t="shared" si="15"/>
        <v>0</v>
      </c>
      <c r="Z48" s="893"/>
      <c r="AA48" s="893"/>
      <c r="AB48" s="893"/>
      <c r="AC48" s="893"/>
      <c r="AD48" s="893"/>
      <c r="AE48" s="893"/>
      <c r="AF48" s="893"/>
      <c r="AG48" s="893">
        <f t="shared" si="16"/>
        <v>0</v>
      </c>
      <c r="AH48" s="893"/>
      <c r="AI48" s="893"/>
      <c r="AJ48" s="893"/>
      <c r="AK48" s="907"/>
      <c r="AL48" s="905">
        <f t="shared" si="0"/>
        <v>0</v>
      </c>
      <c r="AM48" s="893">
        <f t="shared" si="1"/>
        <v>0</v>
      </c>
      <c r="AN48" s="905">
        <f>'04'!AR48</f>
        <v>0</v>
      </c>
      <c r="AO48" s="905"/>
      <c r="AP48" s="905">
        <f t="shared" si="7"/>
        <v>0</v>
      </c>
      <c r="AQ48" s="905">
        <f t="shared" si="8"/>
        <v>0</v>
      </c>
      <c r="AR48" s="905">
        <v>0</v>
      </c>
      <c r="AS48" s="899" t="e">
        <f t="shared" si="20"/>
        <v>#DIV/0!</v>
      </c>
      <c r="AT48" s="899">
        <f>'04'!AT48</f>
        <v>0</v>
      </c>
      <c r="AU48" s="900">
        <f t="shared" si="9"/>
        <v>0</v>
      </c>
      <c r="AV48" s="905"/>
      <c r="AW48" s="907" t="e">
        <f t="shared" si="10"/>
        <v>#DIV/0!</v>
      </c>
      <c r="AX48" s="907" t="e">
        <f t="shared" si="11"/>
        <v>#DIV/0!</v>
      </c>
      <c r="AY48" s="907" t="e">
        <f t="shared" si="17"/>
        <v>#DIV/0!</v>
      </c>
      <c r="AZ48" s="907" t="e">
        <f t="shared" si="12"/>
        <v>#DIV/0!</v>
      </c>
      <c r="BA48" s="907"/>
      <c r="BB48" s="907" t="e">
        <f t="shared" si="13"/>
        <v>#DIV/0!</v>
      </c>
      <c r="BC48" s="907" t="e">
        <f t="shared" si="14"/>
        <v>#DIV/0!</v>
      </c>
    </row>
    <row r="49" spans="1:55" s="297" customFormat="1" ht="21">
      <c r="A49" s="892" t="str">
        <f>'ENTRY SHEET'!F49</f>
        <v>OD09Z-5613 DMC</v>
      </c>
      <c r="B49" s="893">
        <f>'04'!C49</f>
        <v>3831.4</v>
      </c>
      <c r="C49" s="893">
        <v>3831.4</v>
      </c>
      <c r="D49" s="893">
        <f t="shared" si="4"/>
        <v>0</v>
      </c>
      <c r="E49" s="893">
        <v>12</v>
      </c>
      <c r="F49" s="684"/>
      <c r="G49" s="684">
        <f t="shared" si="18"/>
        <v>0</v>
      </c>
      <c r="H49" s="684"/>
      <c r="I49" s="684"/>
      <c r="J49" s="684"/>
      <c r="K49" s="684"/>
      <c r="L49" s="684"/>
      <c r="M49" s="684"/>
      <c r="N49" s="684"/>
      <c r="O49" s="684"/>
      <c r="P49" s="684"/>
      <c r="Q49" s="684">
        <f t="shared" si="6"/>
        <v>0</v>
      </c>
      <c r="R49" s="893">
        <f>'04'!S49</f>
        <v>22908.1</v>
      </c>
      <c r="S49" s="893">
        <v>22908.1</v>
      </c>
      <c r="T49" s="893">
        <f t="shared" si="19"/>
        <v>0</v>
      </c>
      <c r="U49" s="893"/>
      <c r="V49" s="893"/>
      <c r="W49" s="893"/>
      <c r="X49" s="905"/>
      <c r="Y49" s="893">
        <f t="shared" si="15"/>
        <v>0</v>
      </c>
      <c r="Z49" s="893"/>
      <c r="AA49" s="893"/>
      <c r="AB49" s="893"/>
      <c r="AC49" s="893"/>
      <c r="AD49" s="893"/>
      <c r="AE49" s="893"/>
      <c r="AF49" s="893"/>
      <c r="AG49" s="893">
        <f t="shared" si="16"/>
        <v>0</v>
      </c>
      <c r="AH49" s="893"/>
      <c r="AI49" s="893"/>
      <c r="AJ49" s="893"/>
      <c r="AK49" s="907"/>
      <c r="AL49" s="905">
        <f t="shared" si="0"/>
        <v>0</v>
      </c>
      <c r="AM49" s="893">
        <f t="shared" si="1"/>
        <v>0</v>
      </c>
      <c r="AN49" s="905">
        <f>'04'!AR49</f>
        <v>0</v>
      </c>
      <c r="AO49" s="905"/>
      <c r="AP49" s="905">
        <f t="shared" si="7"/>
        <v>0</v>
      </c>
      <c r="AQ49" s="905">
        <f t="shared" si="8"/>
        <v>0</v>
      </c>
      <c r="AR49" s="905">
        <v>0</v>
      </c>
      <c r="AS49" s="899" t="e">
        <f t="shared" si="20"/>
        <v>#DIV/0!</v>
      </c>
      <c r="AT49" s="899">
        <f>'04'!AT49</f>
        <v>0</v>
      </c>
      <c r="AU49" s="900">
        <f t="shared" si="9"/>
        <v>0</v>
      </c>
      <c r="AV49" s="905"/>
      <c r="AW49" s="907" t="e">
        <f t="shared" si="10"/>
        <v>#DIV/0!</v>
      </c>
      <c r="AX49" s="907" t="e">
        <f t="shared" si="11"/>
        <v>#DIV/0!</v>
      </c>
      <c r="AY49" s="907" t="e">
        <f t="shared" si="17"/>
        <v>#DIV/0!</v>
      </c>
      <c r="AZ49" s="907" t="e">
        <f t="shared" si="12"/>
        <v>#DIV/0!</v>
      </c>
      <c r="BA49" s="907"/>
      <c r="BB49" s="907" t="e">
        <f t="shared" si="13"/>
        <v>#DIV/0!</v>
      </c>
      <c r="BC49" s="907" t="e">
        <f t="shared" si="14"/>
        <v>#DIV/0!</v>
      </c>
    </row>
    <row r="50" spans="1:55" s="145" customFormat="1" ht="21">
      <c r="A50" s="223" t="str">
        <f>'ENTRY SHEET'!F50</f>
        <v>JH06G-5437</v>
      </c>
      <c r="B50" s="137">
        <f>'04'!C50</f>
        <v>12100</v>
      </c>
      <c r="C50" s="137">
        <v>12100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'04'!S50</f>
        <v>82361</v>
      </c>
      <c r="S50" s="137">
        <v>82361</v>
      </c>
      <c r="T50" s="137">
        <f t="shared" si="19"/>
        <v>0</v>
      </c>
      <c r="U50" s="137"/>
      <c r="V50" s="137"/>
      <c r="W50" s="137"/>
      <c r="X50" s="141"/>
      <c r="Y50" s="137">
        <f t="shared" si="15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6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'04'!AR50</f>
        <v>135</v>
      </c>
      <c r="AO50" s="141"/>
      <c r="AP50" s="141">
        <f t="shared" si="7"/>
        <v>135</v>
      </c>
      <c r="AQ50" s="141">
        <f t="shared" si="8"/>
        <v>0</v>
      </c>
      <c r="AR50" s="141">
        <v>135</v>
      </c>
      <c r="AS50" s="216" t="e">
        <f t="shared" si="20"/>
        <v>#DIV/0!</v>
      </c>
      <c r="AT50" s="216">
        <f>'04'!AT50</f>
        <v>0</v>
      </c>
      <c r="AU50" s="224">
        <f t="shared" si="9"/>
        <v>-135</v>
      </c>
      <c r="AV50" s="141"/>
      <c r="AW50" s="138" t="e">
        <f t="shared" si="10"/>
        <v>#DIV/0!</v>
      </c>
      <c r="AX50" s="138" t="e">
        <f t="shared" si="11"/>
        <v>#DIV/0!</v>
      </c>
      <c r="AY50" s="138" t="e">
        <f t="shared" si="17"/>
        <v>#DIV/0!</v>
      </c>
      <c r="AZ50" s="138" t="e">
        <f t="shared" si="12"/>
        <v>#DIV/0!</v>
      </c>
      <c r="BA50" s="138"/>
      <c r="BB50" s="138" t="e">
        <f t="shared" si="13"/>
        <v>#DIV/0!</v>
      </c>
      <c r="BC50" s="138" t="e">
        <f t="shared" si="14"/>
        <v>#DIV/0!</v>
      </c>
    </row>
    <row r="51" spans="1:55" s="145" customFormat="1" ht="21">
      <c r="A51" s="223" t="str">
        <f>'ENTRY SHEET'!F51</f>
        <v>OD09Z-1273</v>
      </c>
      <c r="B51" s="137">
        <f>'04'!C51</f>
        <v>0</v>
      </c>
      <c r="C51" s="137">
        <v>0</v>
      </c>
      <c r="D51" s="137">
        <f t="shared" si="4"/>
        <v>0</v>
      </c>
      <c r="E51" s="137">
        <v>12</v>
      </c>
      <c r="F51" s="136"/>
      <c r="G51" s="136">
        <f t="shared" si="18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'04'!S51</f>
        <v>0</v>
      </c>
      <c r="S51" s="137">
        <v>0</v>
      </c>
      <c r="T51" s="137">
        <f t="shared" si="19"/>
        <v>0</v>
      </c>
      <c r="U51" s="137"/>
      <c r="V51" s="137"/>
      <c r="W51" s="137"/>
      <c r="X51" s="141"/>
      <c r="Y51" s="137">
        <f t="shared" si="15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6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'04'!AR51</f>
        <v>0</v>
      </c>
      <c r="AO51" s="141"/>
      <c r="AP51" s="141">
        <f t="shared" si="7"/>
        <v>0</v>
      </c>
      <c r="AQ51" s="141">
        <f t="shared" si="8"/>
        <v>0</v>
      </c>
      <c r="AR51" s="141">
        <v>0</v>
      </c>
      <c r="AS51" s="216" t="e">
        <f t="shared" si="20"/>
        <v>#DIV/0!</v>
      </c>
      <c r="AT51" s="216">
        <f>'04'!AT51</f>
        <v>0</v>
      </c>
      <c r="AU51" s="224">
        <f t="shared" si="9"/>
        <v>0</v>
      </c>
      <c r="AV51" s="141"/>
      <c r="AW51" s="138" t="e">
        <f t="shared" si="10"/>
        <v>#DIV/0!</v>
      </c>
      <c r="AX51" s="138" t="e">
        <f t="shared" si="11"/>
        <v>#DIV/0!</v>
      </c>
      <c r="AY51" s="138" t="e">
        <f t="shared" si="17"/>
        <v>#DIV/0!</v>
      </c>
      <c r="AZ51" s="138" t="e">
        <f t="shared" si="12"/>
        <v>#DIV/0!</v>
      </c>
      <c r="BA51" s="138"/>
      <c r="BB51" s="138" t="e">
        <f t="shared" si="13"/>
        <v>#DIV/0!</v>
      </c>
      <c r="BC51" s="138" t="e">
        <f t="shared" si="14"/>
        <v>#DIV/0!</v>
      </c>
    </row>
    <row r="52" spans="1:55" s="145" customFormat="1" ht="21" hidden="1">
      <c r="A52" s="223" t="str">
        <f>'ENTRY SHEET'!F52</f>
        <v>OD09Z-1274</v>
      </c>
      <c r="B52" s="137">
        <f>'04'!C52</f>
        <v>0</v>
      </c>
      <c r="C52" s="137">
        <v>0</v>
      </c>
      <c r="D52" s="137">
        <f t="shared" si="4"/>
        <v>0</v>
      </c>
      <c r="E52" s="137">
        <v>12</v>
      </c>
      <c r="F52" s="136"/>
      <c r="G52" s="136">
        <f t="shared" si="18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'04'!S52</f>
        <v>0</v>
      </c>
      <c r="S52" s="137">
        <v>0</v>
      </c>
      <c r="T52" s="137">
        <f t="shared" si="19"/>
        <v>0</v>
      </c>
      <c r="U52" s="137"/>
      <c r="V52" s="137"/>
      <c r="W52" s="137"/>
      <c r="X52" s="141"/>
      <c r="Y52" s="137">
        <f t="shared" si="15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'04'!AR52</f>
        <v>0</v>
      </c>
      <c r="AO52" s="141"/>
      <c r="AP52" s="141">
        <f t="shared" si="7"/>
        <v>0</v>
      </c>
      <c r="AQ52" s="141">
        <f t="shared" si="8"/>
        <v>0</v>
      </c>
      <c r="AR52" s="141">
        <v>0</v>
      </c>
      <c r="AS52" s="216" t="e">
        <f t="shared" si="20"/>
        <v>#DIV/0!</v>
      </c>
      <c r="AT52" s="216">
        <f>'04'!AT52</f>
        <v>0</v>
      </c>
      <c r="AU52" s="224">
        <f t="shared" si="9"/>
        <v>0</v>
      </c>
      <c r="AV52" s="141"/>
      <c r="AW52" s="138" t="e">
        <f t="shared" si="10"/>
        <v>#DIV/0!</v>
      </c>
      <c r="AX52" s="138" t="e">
        <f t="shared" si="11"/>
        <v>#DIV/0!</v>
      </c>
      <c r="AY52" s="138" t="e">
        <f t="shared" si="17"/>
        <v>#DIV/0!</v>
      </c>
      <c r="AZ52" s="138" t="e">
        <f t="shared" si="12"/>
        <v>#DIV/0!</v>
      </c>
      <c r="BA52" s="138"/>
      <c r="BB52" s="138" t="e">
        <f t="shared" si="13"/>
        <v>#DIV/0!</v>
      </c>
      <c r="BC52" s="138" t="e">
        <f t="shared" si="14"/>
        <v>#DIV/0!</v>
      </c>
    </row>
    <row r="53" spans="1:55" s="145" customFormat="1" ht="21" hidden="1">
      <c r="A53" s="223" t="str">
        <f>'ENTRY SHEET'!F53</f>
        <v>OD09Z-1202</v>
      </c>
      <c r="B53" s="137">
        <f>'04'!C53</f>
        <v>0</v>
      </c>
      <c r="C53" s="137">
        <v>0</v>
      </c>
      <c r="D53" s="137">
        <f t="shared" si="4"/>
        <v>0</v>
      </c>
      <c r="E53" s="137">
        <v>12</v>
      </c>
      <c r="F53" s="136"/>
      <c r="G53" s="136">
        <f t="shared" si="18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'04'!S53</f>
        <v>0</v>
      </c>
      <c r="S53" s="137">
        <v>0</v>
      </c>
      <c r="T53" s="137">
        <f t="shared" si="19"/>
        <v>0</v>
      </c>
      <c r="U53" s="137"/>
      <c r="V53" s="137"/>
      <c r="W53" s="137"/>
      <c r="X53" s="141"/>
      <c r="Y53" s="137">
        <f t="shared" si="15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'04'!AR53</f>
        <v>0</v>
      </c>
      <c r="AO53" s="141"/>
      <c r="AP53" s="141">
        <f t="shared" si="7"/>
        <v>0</v>
      </c>
      <c r="AQ53" s="141">
        <f t="shared" si="8"/>
        <v>0</v>
      </c>
      <c r="AR53" s="141">
        <v>0</v>
      </c>
      <c r="AS53" s="216" t="e">
        <f t="shared" si="20"/>
        <v>#DIV/0!</v>
      </c>
      <c r="AT53" s="216">
        <f>'04'!AT53</f>
        <v>0</v>
      </c>
      <c r="AU53" s="224">
        <f t="shared" si="9"/>
        <v>0</v>
      </c>
      <c r="AV53" s="216"/>
      <c r="AW53" s="138" t="e">
        <f t="shared" si="10"/>
        <v>#DIV/0!</v>
      </c>
      <c r="AX53" s="138" t="e">
        <f t="shared" si="11"/>
        <v>#DIV/0!</v>
      </c>
      <c r="AY53" s="138" t="e">
        <f t="shared" si="17"/>
        <v>#DIV/0!</v>
      </c>
      <c r="AZ53" s="138" t="e">
        <f t="shared" si="12"/>
        <v>#DIV/0!</v>
      </c>
      <c r="BA53" s="138"/>
      <c r="BB53" s="138" t="e">
        <f t="shared" si="13"/>
        <v>#DIV/0!</v>
      </c>
      <c r="BC53" s="138" t="e">
        <f t="shared" si="14"/>
        <v>#DIV/0!</v>
      </c>
    </row>
    <row r="54" spans="1:55" s="145" customFormat="1" ht="21" hidden="1">
      <c r="A54" s="223">
        <f>'ENTRY SHEET'!F54</f>
        <v>0</v>
      </c>
      <c r="B54" s="137">
        <f>'04'!C54</f>
        <v>0</v>
      </c>
      <c r="C54" s="137">
        <v>0</v>
      </c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'04'!S54</f>
        <v>0</v>
      </c>
      <c r="S54" s="137">
        <v>0</v>
      </c>
      <c r="T54" s="137">
        <f t="shared" si="19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'04'!AR54</f>
        <v>0</v>
      </c>
      <c r="AO54" s="141"/>
      <c r="AP54" s="141">
        <f t="shared" si="7"/>
        <v>0</v>
      </c>
      <c r="AQ54" s="141">
        <f t="shared" si="8"/>
        <v>0</v>
      </c>
      <c r="AR54" s="141">
        <v>0</v>
      </c>
      <c r="AS54" s="216" t="e">
        <f t="shared" si="20"/>
        <v>#DIV/0!</v>
      </c>
      <c r="AT54" s="216">
        <f>'04'!AT54</f>
        <v>0</v>
      </c>
      <c r="AU54" s="224">
        <f t="shared" si="9"/>
        <v>0</v>
      </c>
      <c r="AV54" s="141"/>
      <c r="AW54" s="138" t="e">
        <f t="shared" si="10"/>
        <v>#DIV/0!</v>
      </c>
      <c r="AX54" s="138" t="e">
        <f t="shared" si="11"/>
        <v>#DIV/0!</v>
      </c>
      <c r="AY54" s="138" t="e">
        <f t="shared" si="17"/>
        <v>#DIV/0!</v>
      </c>
      <c r="AZ54" s="138" t="e">
        <f t="shared" si="12"/>
        <v>#DIV/0!</v>
      </c>
      <c r="BA54" s="138"/>
      <c r="BB54" s="138" t="e">
        <f t="shared" si="13"/>
        <v>#DIV/0!</v>
      </c>
      <c r="BC54" s="138" t="e">
        <f t="shared" si="14"/>
        <v>#DIV/0!</v>
      </c>
    </row>
    <row r="55" spans="1:55" s="145" customFormat="1" ht="21" hidden="1">
      <c r="A55" s="223">
        <f>'ENTRY SHEET'!F55</f>
        <v>0</v>
      </c>
      <c r="B55" s="137">
        <f>'04'!C55</f>
        <v>0</v>
      </c>
      <c r="C55" s="137">
        <v>0</v>
      </c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'04'!S55</f>
        <v>0</v>
      </c>
      <c r="S55" s="137">
        <v>0</v>
      </c>
      <c r="T55" s="137">
        <f t="shared" si="19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'04'!AR55</f>
        <v>0</v>
      </c>
      <c r="AO55" s="141"/>
      <c r="AP55" s="141">
        <f t="shared" si="7"/>
        <v>0</v>
      </c>
      <c r="AQ55" s="141">
        <f t="shared" si="8"/>
        <v>0</v>
      </c>
      <c r="AR55" s="141">
        <v>0</v>
      </c>
      <c r="AS55" s="216" t="e">
        <f t="shared" si="20"/>
        <v>#DIV/0!</v>
      </c>
      <c r="AT55" s="216">
        <f>'04'!AT55</f>
        <v>0</v>
      </c>
      <c r="AU55" s="224">
        <f t="shared" si="9"/>
        <v>0</v>
      </c>
      <c r="AV55" s="141"/>
      <c r="AW55" s="138" t="e">
        <f t="shared" si="10"/>
        <v>#DIV/0!</v>
      </c>
      <c r="AX55" s="138" t="e">
        <f t="shared" si="11"/>
        <v>#DIV/0!</v>
      </c>
      <c r="AY55" s="138" t="e">
        <f t="shared" si="17"/>
        <v>#DIV/0!</v>
      </c>
      <c r="AZ55" s="138" t="e">
        <f t="shared" si="12"/>
        <v>#DIV/0!</v>
      </c>
      <c r="BA55" s="138"/>
      <c r="BB55" s="138" t="e">
        <f t="shared" si="13"/>
        <v>#DIV/0!</v>
      </c>
      <c r="BC55" s="138" t="e">
        <f t="shared" si="14"/>
        <v>#DIV/0!</v>
      </c>
    </row>
    <row r="56" spans="1:55" s="145" customFormat="1" ht="21" hidden="1">
      <c r="A56" s="223">
        <f>'ENTRY SHEET'!F56</f>
        <v>0</v>
      </c>
      <c r="B56" s="137">
        <f>'04'!C56</f>
        <v>0</v>
      </c>
      <c r="C56" s="137">
        <v>0</v>
      </c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'04'!S56</f>
        <v>0</v>
      </c>
      <c r="S56" s="137">
        <v>0</v>
      </c>
      <c r="T56" s="137">
        <f t="shared" si="19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'04'!AR56</f>
        <v>0</v>
      </c>
      <c r="AO56" s="141"/>
      <c r="AP56" s="141">
        <f t="shared" si="7"/>
        <v>0</v>
      </c>
      <c r="AQ56" s="141">
        <f t="shared" si="8"/>
        <v>0</v>
      </c>
      <c r="AR56" s="141">
        <v>0</v>
      </c>
      <c r="AS56" s="216" t="e">
        <f t="shared" si="20"/>
        <v>#DIV/0!</v>
      </c>
      <c r="AT56" s="216">
        <f>'04'!AT56</f>
        <v>0</v>
      </c>
      <c r="AU56" s="224">
        <f t="shared" si="9"/>
        <v>0</v>
      </c>
      <c r="AV56" s="141"/>
      <c r="AW56" s="138" t="e">
        <f t="shared" si="10"/>
        <v>#DIV/0!</v>
      </c>
      <c r="AX56" s="138" t="e">
        <f t="shared" si="11"/>
        <v>#DIV/0!</v>
      </c>
      <c r="AY56" s="138" t="e">
        <f t="shared" si="17"/>
        <v>#DIV/0!</v>
      </c>
      <c r="AZ56" s="138" t="e">
        <f t="shared" si="12"/>
        <v>#DIV/0!</v>
      </c>
      <c r="BA56" s="138"/>
      <c r="BB56" s="138" t="e">
        <f t="shared" si="13"/>
        <v>#DIV/0!</v>
      </c>
      <c r="BC56" s="138" t="e">
        <f t="shared" si="14"/>
        <v>#DIV/0!</v>
      </c>
    </row>
    <row r="57" spans="1:55" s="145" customFormat="1" ht="21">
      <c r="A57" s="223" t="str">
        <f>'ENTRY SHEET'!F57</f>
        <v>OD09P-6973 W.TANKER</v>
      </c>
      <c r="B57" s="137">
        <f>'04'!C57</f>
        <v>4689.6000000000004</v>
      </c>
      <c r="C57" s="137">
        <v>4689.6000000000004</v>
      </c>
      <c r="D57" s="137">
        <f t="shared" si="4"/>
        <v>0</v>
      </c>
      <c r="E57" s="137">
        <v>12</v>
      </c>
      <c r="F57" s="136"/>
      <c r="G57" s="136">
        <f t="shared" si="18"/>
        <v>0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0</v>
      </c>
      <c r="R57" s="137">
        <f>'04'!S57</f>
        <v>52472.9</v>
      </c>
      <c r="S57" s="137">
        <v>52472.9</v>
      </c>
      <c r="T57" s="137">
        <f t="shared" si="19"/>
        <v>0</v>
      </c>
      <c r="U57" s="137"/>
      <c r="V57" s="137"/>
      <c r="W57" s="137"/>
      <c r="X57" s="141"/>
      <c r="Y57" s="137">
        <f t="shared" si="15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'04'!AR57</f>
        <v>100</v>
      </c>
      <c r="AO57" s="141"/>
      <c r="AP57" s="141">
        <f t="shared" si="7"/>
        <v>100</v>
      </c>
      <c r="AQ57" s="141">
        <f t="shared" si="8"/>
        <v>0</v>
      </c>
      <c r="AR57" s="141">
        <v>100</v>
      </c>
      <c r="AS57" s="216" t="e">
        <f t="shared" si="20"/>
        <v>#DIV/0!</v>
      </c>
      <c r="AT57" s="216">
        <f>'04'!AT57</f>
        <v>260</v>
      </c>
      <c r="AU57" s="224">
        <f t="shared" si="9"/>
        <v>160</v>
      </c>
      <c r="AV57" s="137"/>
      <c r="AW57" s="138"/>
      <c r="AX57" s="138"/>
      <c r="AY57" s="138"/>
      <c r="AZ57" s="138" t="e">
        <f t="shared" si="12"/>
        <v>#DIV/0!</v>
      </c>
      <c r="BA57" s="138"/>
      <c r="BB57" s="138"/>
      <c r="BC57" s="138" t="e">
        <f t="shared" si="14"/>
        <v>#DIV/0!</v>
      </c>
    </row>
    <row r="58" spans="1:55" s="145" customFormat="1" ht="21">
      <c r="A58" s="223" t="str">
        <f>'ENTRY SHEET'!F58</f>
        <v>OD09K-2512 W.TANKER</v>
      </c>
      <c r="B58" s="137">
        <f>'04'!C58</f>
        <v>3034.4</v>
      </c>
      <c r="C58" s="137">
        <v>3034.4</v>
      </c>
      <c r="D58" s="137">
        <f t="shared" si="4"/>
        <v>0</v>
      </c>
      <c r="E58" s="137">
        <v>12</v>
      </c>
      <c r="F58" s="136"/>
      <c r="G58" s="136">
        <f t="shared" si="18"/>
        <v>0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0</v>
      </c>
      <c r="R58" s="137">
        <f>'04'!S58</f>
        <v>44291.1</v>
      </c>
      <c r="S58" s="137">
        <v>44291.1</v>
      </c>
      <c r="T58" s="137">
        <f t="shared" si="19"/>
        <v>0</v>
      </c>
      <c r="U58" s="137"/>
      <c r="V58" s="137"/>
      <c r="W58" s="137"/>
      <c r="X58" s="141"/>
      <c r="Y58" s="137">
        <f t="shared" si="15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'04'!AR58</f>
        <v>20</v>
      </c>
      <c r="AO58" s="141"/>
      <c r="AP58" s="141">
        <f t="shared" si="7"/>
        <v>20</v>
      </c>
      <c r="AQ58" s="141">
        <f t="shared" si="8"/>
        <v>0</v>
      </c>
      <c r="AR58" s="141">
        <v>20</v>
      </c>
      <c r="AS58" s="216" t="e">
        <f t="shared" si="20"/>
        <v>#DIV/0!</v>
      </c>
      <c r="AT58" s="216">
        <f>'04'!AT58</f>
        <v>250</v>
      </c>
      <c r="AU58" s="224">
        <f t="shared" si="9"/>
        <v>230</v>
      </c>
      <c r="AV58" s="221"/>
      <c r="AW58" s="138"/>
      <c r="AX58" s="138"/>
      <c r="AY58" s="138"/>
      <c r="AZ58" s="138" t="e">
        <f t="shared" si="12"/>
        <v>#DIV/0!</v>
      </c>
      <c r="BA58" s="138"/>
      <c r="BB58" s="138"/>
      <c r="BC58" s="138" t="e">
        <f t="shared" si="14"/>
        <v>#DIV/0!</v>
      </c>
    </row>
    <row r="59" spans="1:55" s="145" customFormat="1" ht="21">
      <c r="A59" s="223">
        <f>'ENTRY SHEET'!F59</f>
        <v>0</v>
      </c>
      <c r="B59" s="137">
        <f>'04'!C59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'04'!S59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'04'!AR59</f>
        <v>0</v>
      </c>
      <c r="AO59" s="141"/>
      <c r="AP59" s="141">
        <f t="shared" si="7"/>
        <v>0</v>
      </c>
      <c r="AQ59" s="141">
        <f t="shared" si="8"/>
        <v>0</v>
      </c>
      <c r="AR59" s="141">
        <v>0</v>
      </c>
      <c r="AS59" s="216" t="e">
        <f t="shared" si="20"/>
        <v>#DIV/0!</v>
      </c>
      <c r="AT59" s="216">
        <f>'04'!AT59</f>
        <v>0</v>
      </c>
      <c r="AU59" s="224">
        <f t="shared" si="9"/>
        <v>0</v>
      </c>
      <c r="AV59" s="221"/>
      <c r="AW59" s="138"/>
      <c r="AX59" s="138"/>
      <c r="AY59" s="138"/>
      <c r="AZ59" s="138" t="e">
        <f t="shared" si="12"/>
        <v>#DIV/0!</v>
      </c>
      <c r="BA59" s="138"/>
      <c r="BB59" s="138"/>
      <c r="BC59" s="138" t="e">
        <f t="shared" si="14"/>
        <v>#DIV/0!</v>
      </c>
    </row>
    <row r="60" spans="1:55" s="422" customFormat="1" ht="46.8">
      <c r="A60" s="249" t="str">
        <f>'ENTRY SHEET'!F60</f>
        <v>DILLING DETALIS</v>
      </c>
      <c r="B60" s="348" t="s">
        <v>6</v>
      </c>
      <c r="C60" s="348"/>
      <c r="D60" s="354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63" t="s">
        <v>122</v>
      </c>
      <c r="R60" s="4" t="s">
        <v>97</v>
      </c>
      <c r="S60" s="4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6"/>
        <v>0</v>
      </c>
      <c r="AH60" s="4"/>
      <c r="AI60" s="4"/>
      <c r="AJ60" s="4"/>
      <c r="AK60" s="4"/>
      <c r="AL60" s="4"/>
      <c r="AM60" s="4"/>
      <c r="AN60" s="419"/>
      <c r="AO60" s="419"/>
      <c r="AP60" s="419"/>
      <c r="AQ60" s="419"/>
      <c r="AR60" s="419"/>
      <c r="AS60" s="420"/>
      <c r="AT60" s="420"/>
      <c r="AU60" s="421"/>
      <c r="AV60" s="63"/>
      <c r="AW60" s="4"/>
      <c r="AX60" s="4"/>
      <c r="AY60" s="4"/>
      <c r="AZ60" s="138" t="e">
        <f t="shared" si="12"/>
        <v>#VALUE!</v>
      </c>
      <c r="BA60" s="4"/>
      <c r="BB60" s="4"/>
      <c r="BC60" s="138" t="e">
        <f t="shared" si="14"/>
        <v>#VALUE!</v>
      </c>
    </row>
    <row r="61" spans="1:55" s="145" customFormat="1" ht="21">
      <c r="A61" s="223" t="str">
        <f>'ENTRY SHEET'!F61</f>
        <v>DRILL-ELGI-650</v>
      </c>
      <c r="B61" s="137">
        <f>'04'!C61</f>
        <v>780.3</v>
      </c>
      <c r="C61" s="221">
        <v>780.3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'04'!AR61</f>
        <v>0</v>
      </c>
      <c r="AO61" s="141"/>
      <c r="AP61" s="141">
        <f t="shared" si="7"/>
        <v>0</v>
      </c>
      <c r="AQ61" s="141">
        <f t="shared" si="8"/>
        <v>0</v>
      </c>
      <c r="AR61" s="141"/>
      <c r="AS61" s="216" t="e">
        <f>AQ61/D61</f>
        <v>#DIV/0!</v>
      </c>
      <c r="AT61" s="216">
        <f>'04'!AT61</f>
        <v>400</v>
      </c>
      <c r="AU61" s="224">
        <f t="shared" si="9"/>
        <v>400</v>
      </c>
      <c r="AV61" s="221"/>
      <c r="AW61" s="138"/>
      <c r="AX61" s="138"/>
      <c r="AY61" s="138"/>
      <c r="AZ61" s="138" t="e">
        <f t="shared" si="12"/>
        <v>#DIV/0!</v>
      </c>
      <c r="BA61" s="138"/>
      <c r="BB61" s="138"/>
      <c r="BC61" s="138" t="e">
        <f t="shared" si="14"/>
        <v>#DIV/0!</v>
      </c>
    </row>
    <row r="62" spans="1:55" s="145" customFormat="1" ht="21">
      <c r="A62" s="223" t="str">
        <f>'ENTRY SHEET'!F62</f>
        <v>JRD-600+CD-360</v>
      </c>
      <c r="B62" s="137">
        <f>'04'!C62</f>
        <v>349.4</v>
      </c>
      <c r="C62" s="221">
        <v>349.4</v>
      </c>
      <c r="D62" s="137">
        <f t="shared" si="21"/>
        <v>0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/>
      <c r="S62" s="137"/>
      <c r="T62" s="137"/>
      <c r="U62" s="137"/>
      <c r="V62" s="137"/>
      <c r="W62" s="137">
        <f>+T62+U62+V62</f>
        <v>0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'04'!AR62</f>
        <v>0</v>
      </c>
      <c r="AO62" s="141"/>
      <c r="AP62" s="141">
        <f t="shared" si="7"/>
        <v>0</v>
      </c>
      <c r="AQ62" s="141">
        <f t="shared" si="8"/>
        <v>0</v>
      </c>
      <c r="AR62" s="141"/>
      <c r="AS62" s="216" t="e">
        <f>AQ62/D62</f>
        <v>#DIV/0!</v>
      </c>
      <c r="AT62" s="216">
        <f>'04'!AT62</f>
        <v>400</v>
      </c>
      <c r="AU62" s="224">
        <f t="shared" si="9"/>
        <v>400</v>
      </c>
      <c r="AV62" s="137"/>
      <c r="AW62" s="138"/>
      <c r="AX62" s="138"/>
      <c r="AY62" s="138"/>
      <c r="AZ62" s="138" t="e">
        <f t="shared" si="12"/>
        <v>#DIV/0!</v>
      </c>
      <c r="BA62" s="138"/>
      <c r="BB62" s="138"/>
      <c r="BC62" s="138" t="e">
        <f t="shared" si="14"/>
        <v>#DIV/0!</v>
      </c>
    </row>
    <row r="63" spans="1:55" s="145" customFormat="1" ht="21">
      <c r="A63" s="223" t="str">
        <f>'ENTRY SHEET'!F63</f>
        <v>JRD-450+650-1</v>
      </c>
      <c r="B63" s="137">
        <f>'04'!C63</f>
        <v>8188.5</v>
      </c>
      <c r="C63" s="221">
        <v>8188.5</v>
      </c>
      <c r="D63" s="137">
        <f t="shared" si="21"/>
        <v>0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/>
      <c r="S63" s="137"/>
      <c r="T63" s="137"/>
      <c r="U63" s="137"/>
      <c r="V63" s="137"/>
      <c r="W63" s="137">
        <f t="shared" ref="W63:W64" si="22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'04'!AR63</f>
        <v>0</v>
      </c>
      <c r="AO63" s="141"/>
      <c r="AP63" s="141">
        <f t="shared" si="7"/>
        <v>0</v>
      </c>
      <c r="AQ63" s="141">
        <f t="shared" si="8"/>
        <v>0</v>
      </c>
      <c r="AR63" s="141"/>
      <c r="AS63" s="216" t="e">
        <f>AQ63/D63</f>
        <v>#DIV/0!</v>
      </c>
      <c r="AT63" s="216">
        <f>'04'!AT63</f>
        <v>400</v>
      </c>
      <c r="AU63" s="224">
        <f t="shared" si="9"/>
        <v>400</v>
      </c>
      <c r="AV63" s="137"/>
      <c r="AW63" s="138"/>
      <c r="AX63" s="138"/>
      <c r="AY63" s="138"/>
      <c r="AZ63" s="138" t="e">
        <f t="shared" si="12"/>
        <v>#DIV/0!</v>
      </c>
      <c r="BA63" s="138"/>
      <c r="BB63" s="138"/>
      <c r="BC63" s="138" t="e">
        <f t="shared" si="14"/>
        <v>#DIV/0!</v>
      </c>
    </row>
    <row r="64" spans="1:55" s="145" customFormat="1" ht="21">
      <c r="A64" s="223">
        <f>'ENTRY SHEET'!F64</f>
        <v>0</v>
      </c>
      <c r="B64" s="137">
        <f>'04'!C64</f>
        <v>0</v>
      </c>
      <c r="C64" s="221">
        <v>0</v>
      </c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'04'!AR64</f>
        <v>0</v>
      </c>
      <c r="AO64" s="243"/>
      <c r="AP64" s="141">
        <f t="shared" si="7"/>
        <v>0</v>
      </c>
      <c r="AQ64" s="141">
        <f t="shared" si="8"/>
        <v>0</v>
      </c>
      <c r="AR64" s="243"/>
      <c r="AS64" s="216" t="e">
        <f>AQ64/D64</f>
        <v>#DIV/0!</v>
      </c>
      <c r="AT64" s="216">
        <f>'04'!AT64</f>
        <v>400</v>
      </c>
      <c r="AU64" s="224">
        <f t="shared" si="9"/>
        <v>400</v>
      </c>
      <c r="AV64" s="137"/>
      <c r="AW64" s="138"/>
      <c r="AX64" s="138"/>
      <c r="AY64" s="138"/>
      <c r="AZ64" s="138" t="e">
        <f t="shared" si="12"/>
        <v>#DIV/0!</v>
      </c>
      <c r="BA64" s="138"/>
      <c r="BB64" s="138"/>
      <c r="BC64" s="138" t="e">
        <f t="shared" si="14"/>
        <v>#DIV/0!</v>
      </c>
    </row>
    <row r="65" spans="1:55" s="750" customFormat="1" ht="39" customHeight="1">
      <c r="A65" s="747" t="str">
        <f>'ENTRY SHEET'!F65</f>
        <v>CRUSHER DETAILS</v>
      </c>
      <c r="B65" s="590" t="s">
        <v>6</v>
      </c>
      <c r="C65" s="590"/>
      <c r="D65" s="331" t="s">
        <v>8</v>
      </c>
      <c r="E65" s="653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21"/>
      <c r="AO65" s="748"/>
      <c r="AP65" s="721"/>
      <c r="AQ65" s="721"/>
      <c r="AR65" s="721"/>
      <c r="AS65" s="724"/>
      <c r="AT65" s="724"/>
      <c r="AU65" s="749"/>
      <c r="AV65" s="2"/>
      <c r="AW65" s="532"/>
      <c r="AX65" s="532"/>
      <c r="AY65" s="532"/>
      <c r="AZ65" s="619"/>
      <c r="BA65" s="532"/>
      <c r="BB65" s="532"/>
      <c r="BC65" s="619"/>
    </row>
    <row r="66" spans="1:55" s="614" customFormat="1" ht="21">
      <c r="A66" s="751" t="str">
        <f>'ENTRY SHEET'!F66</f>
        <v>CRUSHER(FEEDER)</v>
      </c>
      <c r="B66" s="617">
        <f>'04'!C66</f>
        <v>1686.45</v>
      </c>
      <c r="C66" s="657">
        <v>1692.45</v>
      </c>
      <c r="D66" s="617">
        <f t="shared" si="21"/>
        <v>6</v>
      </c>
      <c r="E66" s="617">
        <v>16</v>
      </c>
      <c r="F66" s="139"/>
      <c r="G66" s="139"/>
      <c r="H66" s="139"/>
      <c r="I66" s="139"/>
      <c r="J66" s="139">
        <f>D66-G66-H66-I66-K66-L66-O66-P66-F66-M66-N66</f>
        <v>6</v>
      </c>
      <c r="K66" s="139"/>
      <c r="L66" s="139"/>
      <c r="M66" s="139"/>
      <c r="N66" s="139"/>
      <c r="O66" s="139"/>
      <c r="P66" s="139"/>
      <c r="Q66" s="139">
        <f>F66+G66+H66+I66+J66+K66+L66+M66+N66+O66+P66</f>
        <v>6</v>
      </c>
      <c r="R66" s="617">
        <v>900</v>
      </c>
      <c r="S66" s="617">
        <f>R66*0.4</f>
        <v>360</v>
      </c>
      <c r="T66" s="617">
        <f>R66-S66</f>
        <v>540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'04'!AR66</f>
        <v>0</v>
      </c>
      <c r="AO66" s="658"/>
      <c r="AP66" s="658">
        <f t="shared" si="7"/>
        <v>0</v>
      </c>
      <c r="AQ66" s="658">
        <f t="shared" si="8"/>
        <v>0</v>
      </c>
      <c r="AR66" s="658"/>
      <c r="AS66" s="659">
        <f t="shared" ref="AS66:AS73" si="24">AQ66/D66</f>
        <v>0</v>
      </c>
      <c r="AT66" s="659">
        <f>'04'!AT66</f>
        <v>0</v>
      </c>
      <c r="AU66" s="660">
        <f t="shared" si="9"/>
        <v>0</v>
      </c>
      <c r="AV66" s="617"/>
      <c r="AW66" s="619">
        <f t="shared" ref="AW66:AW93" si="25">ROUNDUP(I66*AS66,0)</f>
        <v>0</v>
      </c>
      <c r="AX66" s="619">
        <f t="shared" ref="AX66:AX93" si="26">ROUNDUP(H66*AS66,0)</f>
        <v>0</v>
      </c>
      <c r="AY66" s="619">
        <f t="shared" si="17"/>
        <v>0</v>
      </c>
      <c r="AZ66" s="619">
        <f t="shared" si="12"/>
        <v>0</v>
      </c>
      <c r="BA66" s="619"/>
      <c r="BB66" s="619">
        <f t="shared" si="13"/>
        <v>0</v>
      </c>
      <c r="BC66" s="619">
        <f t="shared" si="14"/>
        <v>0</v>
      </c>
    </row>
    <row r="67" spans="1:55" s="614" customFormat="1" ht="21">
      <c r="A67" s="751" t="str">
        <f>'ENTRY SHEET'!F67</f>
        <v>CRUSHER ( JAW )</v>
      </c>
      <c r="B67" s="617">
        <f>'04'!C67</f>
        <v>13459</v>
      </c>
      <c r="C67" s="657">
        <v>13466</v>
      </c>
      <c r="D67" s="617">
        <f t="shared" si="21"/>
        <v>7</v>
      </c>
      <c r="E67" s="617">
        <v>16</v>
      </c>
      <c r="F67" s="139"/>
      <c r="G67" s="139"/>
      <c r="H67" s="139"/>
      <c r="I67" s="139"/>
      <c r="J67" s="139">
        <f t="shared" ref="J67:J73" si="27">D67-G67-H67-I67-K67-L67-O67-P67-F67-M67-N67</f>
        <v>7</v>
      </c>
      <c r="K67" s="139"/>
      <c r="L67" s="139"/>
      <c r="M67" s="139"/>
      <c r="N67" s="139"/>
      <c r="O67" s="139"/>
      <c r="P67" s="139"/>
      <c r="Q67" s="139">
        <f t="shared" ref="Q67:Q73" si="28">F67+G67+H67+I67+J67+K67+L67+M67+N67+O67+P67</f>
        <v>7</v>
      </c>
      <c r="R67" s="617"/>
      <c r="S67" s="617"/>
      <c r="T67" s="617"/>
      <c r="U67" s="617"/>
      <c r="V67" s="617"/>
      <c r="W67" s="617"/>
      <c r="X67" s="658"/>
      <c r="Y67" s="617">
        <f t="shared" ref="Y67:Y73" si="29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'04'!AR67</f>
        <v>0</v>
      </c>
      <c r="AO67" s="658"/>
      <c r="AP67" s="658">
        <f t="shared" si="7"/>
        <v>0</v>
      </c>
      <c r="AQ67" s="658">
        <f t="shared" si="8"/>
        <v>0</v>
      </c>
      <c r="AR67" s="658"/>
      <c r="AS67" s="659">
        <f t="shared" si="24"/>
        <v>0</v>
      </c>
      <c r="AT67" s="659">
        <f>'04'!AT67</f>
        <v>0</v>
      </c>
      <c r="AU67" s="660">
        <f t="shared" si="9"/>
        <v>0</v>
      </c>
      <c r="AV67" s="617"/>
      <c r="AW67" s="619">
        <f t="shared" si="25"/>
        <v>0</v>
      </c>
      <c r="AX67" s="619">
        <f t="shared" si="26"/>
        <v>0</v>
      </c>
      <c r="AY67" s="619">
        <f t="shared" si="17"/>
        <v>0</v>
      </c>
      <c r="AZ67" s="619">
        <f t="shared" si="12"/>
        <v>0</v>
      </c>
      <c r="BA67" s="619"/>
      <c r="BB67" s="619">
        <f t="shared" si="13"/>
        <v>0</v>
      </c>
      <c r="BC67" s="619">
        <f t="shared" si="14"/>
        <v>0</v>
      </c>
    </row>
    <row r="68" spans="1:55" s="614" customFormat="1" ht="21">
      <c r="A68" s="751" t="str">
        <f>'ENTRY SHEET'!F68</f>
        <v>CRUSHER ( CONE )</v>
      </c>
      <c r="B68" s="617">
        <f>'04'!C68</f>
        <v>13531</v>
      </c>
      <c r="C68" s="657">
        <v>13538</v>
      </c>
      <c r="D68" s="617">
        <f t="shared" si="21"/>
        <v>7</v>
      </c>
      <c r="E68" s="617">
        <v>16</v>
      </c>
      <c r="F68" s="139"/>
      <c r="G68" s="139"/>
      <c r="H68" s="139"/>
      <c r="I68" s="139"/>
      <c r="J68" s="139">
        <f t="shared" si="27"/>
        <v>7</v>
      </c>
      <c r="K68" s="139"/>
      <c r="L68" s="139"/>
      <c r="M68" s="139"/>
      <c r="N68" s="139"/>
      <c r="O68" s="139"/>
      <c r="P68" s="139"/>
      <c r="Q68" s="139">
        <f t="shared" si="28"/>
        <v>7</v>
      </c>
      <c r="R68" s="617"/>
      <c r="S68" s="617"/>
      <c r="T68" s="617"/>
      <c r="U68" s="617"/>
      <c r="V68" s="617"/>
      <c r="W68" s="617"/>
      <c r="X68" s="617"/>
      <c r="Y68" s="617">
        <f t="shared" si="29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'04'!AR68</f>
        <v>0</v>
      </c>
      <c r="AO68" s="658"/>
      <c r="AP68" s="658">
        <f t="shared" si="7"/>
        <v>0</v>
      </c>
      <c r="AQ68" s="658">
        <f t="shared" si="8"/>
        <v>0</v>
      </c>
      <c r="AR68" s="658"/>
      <c r="AS68" s="659">
        <f t="shared" si="24"/>
        <v>0</v>
      </c>
      <c r="AT68" s="659">
        <f>'04'!AT68</f>
        <v>0</v>
      </c>
      <c r="AU68" s="660">
        <f t="shared" si="9"/>
        <v>0</v>
      </c>
      <c r="AV68" s="617"/>
      <c r="AW68" s="619">
        <f t="shared" si="25"/>
        <v>0</v>
      </c>
      <c r="AX68" s="619">
        <f t="shared" si="26"/>
        <v>0</v>
      </c>
      <c r="AY68" s="619">
        <f t="shared" si="17"/>
        <v>0</v>
      </c>
      <c r="AZ68" s="619">
        <f t="shared" si="12"/>
        <v>0</v>
      </c>
      <c r="BA68" s="617"/>
      <c r="BB68" s="619">
        <f t="shared" si="13"/>
        <v>0</v>
      </c>
      <c r="BC68" s="619">
        <f t="shared" si="14"/>
        <v>0</v>
      </c>
    </row>
    <row r="69" spans="1:55" s="614" customFormat="1" ht="21">
      <c r="A69" s="751" t="str">
        <f>'ENTRY SHEET'!F69</f>
        <v>CRUSHER DG</v>
      </c>
      <c r="B69" s="617">
        <f>'04'!C69</f>
        <v>17192.259999999998</v>
      </c>
      <c r="C69" s="657">
        <v>17196.349999999999</v>
      </c>
      <c r="D69" s="617">
        <f t="shared" si="21"/>
        <v>4.0900000000001455</v>
      </c>
      <c r="E69" s="617">
        <v>16</v>
      </c>
      <c r="F69" s="139"/>
      <c r="G69" s="139"/>
      <c r="H69" s="139"/>
      <c r="I69" s="139"/>
      <c r="J69" s="139">
        <f t="shared" si="27"/>
        <v>4.0900000000001455</v>
      </c>
      <c r="K69" s="139"/>
      <c r="L69" s="139"/>
      <c r="M69" s="139"/>
      <c r="N69" s="139"/>
      <c r="O69" s="139"/>
      <c r="P69" s="139"/>
      <c r="Q69" s="139">
        <f t="shared" si="28"/>
        <v>4.0900000000001455</v>
      </c>
      <c r="R69" s="617"/>
      <c r="S69" s="617"/>
      <c r="T69" s="617"/>
      <c r="U69" s="617"/>
      <c r="V69" s="617"/>
      <c r="W69" s="617"/>
      <c r="X69" s="658"/>
      <c r="Y69" s="617">
        <f t="shared" si="29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'04'!AR69</f>
        <v>474</v>
      </c>
      <c r="AO69" s="658"/>
      <c r="AP69" s="658">
        <f t="shared" si="7"/>
        <v>474</v>
      </c>
      <c r="AQ69" s="658">
        <f t="shared" si="8"/>
        <v>141</v>
      </c>
      <c r="AR69" s="658">
        <v>333</v>
      </c>
      <c r="AS69" s="659">
        <f t="shared" si="24"/>
        <v>34.474327628360633</v>
      </c>
      <c r="AT69" s="659">
        <f>'04'!AT69</f>
        <v>1000</v>
      </c>
      <c r="AU69" s="660">
        <f t="shared" si="9"/>
        <v>667</v>
      </c>
      <c r="AV69" s="617"/>
      <c r="AW69" s="619">
        <f t="shared" si="25"/>
        <v>0</v>
      </c>
      <c r="AX69" s="619">
        <f t="shared" si="26"/>
        <v>0</v>
      </c>
      <c r="AY69" s="619">
        <f>ROUNDUP(J69*AS69,0)</f>
        <v>141</v>
      </c>
      <c r="AZ69" s="619">
        <f t="shared" si="12"/>
        <v>0</v>
      </c>
      <c r="BA69" s="619"/>
      <c r="BB69" s="619">
        <f t="shared" si="13"/>
        <v>0</v>
      </c>
      <c r="BC69" s="619">
        <f t="shared" si="14"/>
        <v>0</v>
      </c>
    </row>
    <row r="70" spans="1:55" s="614" customFormat="1" ht="21">
      <c r="A70" s="751" t="str">
        <f>'ENTRY SHEET'!F70</f>
        <v>KAMASTU-210</v>
      </c>
      <c r="B70" s="617">
        <f>'04'!C70</f>
        <v>25820.3</v>
      </c>
      <c r="C70" s="657">
        <v>25828</v>
      </c>
      <c r="D70" s="617">
        <f t="shared" si="21"/>
        <v>7.7000000000007276</v>
      </c>
      <c r="E70" s="617">
        <v>16</v>
      </c>
      <c r="F70" s="139"/>
      <c r="G70" s="139"/>
      <c r="H70" s="139"/>
      <c r="I70" s="139"/>
      <c r="J70" s="139">
        <f t="shared" si="27"/>
        <v>7.7000000000007276</v>
      </c>
      <c r="K70" s="139"/>
      <c r="L70" s="139"/>
      <c r="M70" s="139"/>
      <c r="N70" s="139"/>
      <c r="O70" s="139"/>
      <c r="P70" s="139"/>
      <c r="Q70" s="139">
        <f t="shared" si="28"/>
        <v>7.7000000000007276</v>
      </c>
      <c r="R70" s="617"/>
      <c r="S70" s="617"/>
      <c r="T70" s="617"/>
      <c r="U70" s="617"/>
      <c r="V70" s="617"/>
      <c r="W70" s="617"/>
      <c r="X70" s="658"/>
      <c r="Y70" s="617">
        <f t="shared" si="29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'04'!AR70</f>
        <v>320</v>
      </c>
      <c r="AO70" s="658">
        <v>151</v>
      </c>
      <c r="AP70" s="658">
        <f t="shared" ref="AP70:AP104" si="30">AO70+AN70</f>
        <v>471</v>
      </c>
      <c r="AQ70" s="658">
        <f>AP70-AR70</f>
        <v>121</v>
      </c>
      <c r="AR70" s="658">
        <v>350</v>
      </c>
      <c r="AS70" s="659">
        <f t="shared" si="24"/>
        <v>15.71428571428423</v>
      </c>
      <c r="AT70" s="659">
        <f>'04'!AT70</f>
        <v>340</v>
      </c>
      <c r="AU70" s="660">
        <f t="shared" ref="AU70:AU104" si="31">AT70-AR70</f>
        <v>-10</v>
      </c>
      <c r="AV70" s="617"/>
      <c r="AW70" s="619">
        <f t="shared" si="25"/>
        <v>0</v>
      </c>
      <c r="AX70" s="619">
        <f t="shared" si="26"/>
        <v>0</v>
      </c>
      <c r="AY70" s="619">
        <f t="shared" si="17"/>
        <v>121</v>
      </c>
      <c r="AZ70" s="619">
        <f t="shared" ref="AZ70:AZ93" si="32">AS70*L70</f>
        <v>0</v>
      </c>
      <c r="BA70" s="619"/>
      <c r="BB70" s="619"/>
      <c r="BC70" s="619">
        <f t="shared" ref="BC70:BC93" si="33">AS70*K70</f>
        <v>0</v>
      </c>
    </row>
    <row r="71" spans="1:55" s="614" customFormat="1" ht="21">
      <c r="A71" s="751" t="str">
        <f>'ENTRY SHEET'!F71</f>
        <v>JCB-8262 LOADER</v>
      </c>
      <c r="B71" s="617">
        <f>'04'!C71</f>
        <v>16029.7</v>
      </c>
      <c r="C71" s="657">
        <v>16037.6</v>
      </c>
      <c r="D71" s="617">
        <f t="shared" si="21"/>
        <v>7.8999999999996362</v>
      </c>
      <c r="E71" s="617">
        <v>16</v>
      </c>
      <c r="F71" s="139"/>
      <c r="G71" s="139"/>
      <c r="H71" s="139">
        <v>5.2</v>
      </c>
      <c r="I71" s="139"/>
      <c r="J71" s="139">
        <f t="shared" si="27"/>
        <v>2.699999999999636</v>
      </c>
      <c r="K71" s="139"/>
      <c r="L71" s="139"/>
      <c r="M71" s="139"/>
      <c r="N71" s="139"/>
      <c r="O71" s="139"/>
      <c r="P71" s="139"/>
      <c r="Q71" s="139">
        <f t="shared" si="28"/>
        <v>7.8999999999996362</v>
      </c>
      <c r="R71" s="617"/>
      <c r="S71" s="617"/>
      <c r="T71" s="617"/>
      <c r="U71" s="617"/>
      <c r="V71" s="617"/>
      <c r="W71" s="617"/>
      <c r="X71" s="658"/>
      <c r="Y71" s="617">
        <f t="shared" si="29"/>
        <v>0</v>
      </c>
      <c r="Z71" s="619"/>
      <c r="AA71" s="619"/>
      <c r="AB71" s="619">
        <v>10</v>
      </c>
      <c r="AC71" s="619">
        <v>11</v>
      </c>
      <c r="AD71" s="619"/>
      <c r="AE71" s="619"/>
      <c r="AF71" s="619"/>
      <c r="AG71" s="617">
        <f t="shared" si="23"/>
        <v>21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658">
        <f>'04'!AR71</f>
        <v>90</v>
      </c>
      <c r="AO71" s="658">
        <v>127</v>
      </c>
      <c r="AP71" s="658">
        <f t="shared" si="30"/>
        <v>217</v>
      </c>
      <c r="AQ71" s="658">
        <f t="shared" ref="AQ71:AQ104" si="34">AP71-AR71</f>
        <v>147</v>
      </c>
      <c r="AR71" s="658">
        <v>70</v>
      </c>
      <c r="AS71" s="659">
        <f t="shared" si="24"/>
        <v>18.607594936709717</v>
      </c>
      <c r="AT71" s="659">
        <f>'04'!AT71</f>
        <v>210</v>
      </c>
      <c r="AU71" s="660">
        <f t="shared" si="31"/>
        <v>140</v>
      </c>
      <c r="AV71" s="617"/>
      <c r="AW71" s="619">
        <f>ROUNDUP(I71*AS71,0)</f>
        <v>0</v>
      </c>
      <c r="AX71" s="619">
        <f t="shared" si="26"/>
        <v>97</v>
      </c>
      <c r="AY71" s="619">
        <f t="shared" ref="AY71:AY93" si="35">ROUNDUP(J71*AS71,0)</f>
        <v>51</v>
      </c>
      <c r="AZ71" s="619">
        <f t="shared" si="32"/>
        <v>0</v>
      </c>
      <c r="BA71" s="619"/>
      <c r="BB71" s="619">
        <f t="shared" ref="BB71:BB99" si="36">AQ71-AW71-AX71-AY71</f>
        <v>-1</v>
      </c>
      <c r="BC71" s="619">
        <f t="shared" si="33"/>
        <v>0</v>
      </c>
    </row>
    <row r="72" spans="1:55" s="614" customFormat="1" ht="21">
      <c r="A72" s="751" t="str">
        <f>'ENTRY SHEET'!F72</f>
        <v>OD09C-5609 JCB</v>
      </c>
      <c r="B72" s="617">
        <f>'04'!C72</f>
        <v>16600.2</v>
      </c>
      <c r="C72" s="657">
        <v>16603.599999999999</v>
      </c>
      <c r="D72" s="617">
        <f t="shared" si="21"/>
        <v>3.3999999999978172</v>
      </c>
      <c r="E72" s="617">
        <v>16</v>
      </c>
      <c r="F72" s="139"/>
      <c r="G72" s="139"/>
      <c r="H72" s="139">
        <v>3.4</v>
      </c>
      <c r="I72" s="139"/>
      <c r="J72" s="139">
        <v>0</v>
      </c>
      <c r="K72" s="139"/>
      <c r="L72" s="139"/>
      <c r="M72" s="139"/>
      <c r="N72" s="139"/>
      <c r="O72" s="139"/>
      <c r="P72" s="139"/>
      <c r="Q72" s="139">
        <f t="shared" si="28"/>
        <v>3.4</v>
      </c>
      <c r="R72" s="617"/>
      <c r="S72" s="617"/>
      <c r="T72" s="617"/>
      <c r="U72" s="617"/>
      <c r="V72" s="617"/>
      <c r="W72" s="617"/>
      <c r="X72" s="658"/>
      <c r="Y72" s="617">
        <f t="shared" si="29"/>
        <v>0</v>
      </c>
      <c r="Z72" s="619"/>
      <c r="AA72" s="619"/>
      <c r="AB72" s="619"/>
      <c r="AC72" s="619">
        <v>8</v>
      </c>
      <c r="AD72" s="619"/>
      <c r="AE72" s="619"/>
      <c r="AF72" s="619"/>
      <c r="AG72" s="617">
        <f t="shared" si="23"/>
        <v>8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'04'!AR72</f>
        <v>170</v>
      </c>
      <c r="AO72" s="658">
        <v>48</v>
      </c>
      <c r="AP72" s="658">
        <f t="shared" si="30"/>
        <v>218</v>
      </c>
      <c r="AQ72" s="658">
        <f t="shared" si="34"/>
        <v>38</v>
      </c>
      <c r="AR72" s="658">
        <v>180</v>
      </c>
      <c r="AS72" s="659">
        <f t="shared" si="24"/>
        <v>11.17647058824247</v>
      </c>
      <c r="AT72" s="659">
        <f>'04'!AT72</f>
        <v>210</v>
      </c>
      <c r="AU72" s="660">
        <f t="shared" si="31"/>
        <v>30</v>
      </c>
      <c r="AV72" s="617"/>
      <c r="AW72" s="619">
        <f t="shared" si="25"/>
        <v>0</v>
      </c>
      <c r="AX72" s="619">
        <f t="shared" si="26"/>
        <v>39</v>
      </c>
      <c r="AY72" s="619">
        <f t="shared" si="35"/>
        <v>0</v>
      </c>
      <c r="AZ72" s="619">
        <f t="shared" si="32"/>
        <v>0</v>
      </c>
      <c r="BA72" s="619"/>
      <c r="BB72" s="619">
        <f t="shared" si="36"/>
        <v>-1</v>
      </c>
      <c r="BC72" s="619">
        <f t="shared" si="33"/>
        <v>0</v>
      </c>
    </row>
    <row r="73" spans="1:55" s="614" customFormat="1" ht="21">
      <c r="A73" s="751" t="str">
        <f>'ENTRY SHEET'!F73</f>
        <v>TATA LOADER-OD02AY-0516</v>
      </c>
      <c r="B73" s="617">
        <f>'04'!C73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7"/>
        <v>0</v>
      </c>
      <c r="K73" s="139"/>
      <c r="L73" s="139"/>
      <c r="M73" s="139"/>
      <c r="N73" s="139"/>
      <c r="O73" s="139"/>
      <c r="P73" s="139"/>
      <c r="Q73" s="139">
        <f t="shared" si="28"/>
        <v>0</v>
      </c>
      <c r="R73" s="617"/>
      <c r="S73" s="617"/>
      <c r="T73" s="617"/>
      <c r="U73" s="617"/>
      <c r="V73" s="617"/>
      <c r="W73" s="617"/>
      <c r="X73" s="658"/>
      <c r="Y73" s="617">
        <f t="shared" si="29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'04'!AR73</f>
        <v>100</v>
      </c>
      <c r="AO73" s="658"/>
      <c r="AP73" s="658">
        <f t="shared" si="30"/>
        <v>100</v>
      </c>
      <c r="AQ73" s="658">
        <f t="shared" si="34"/>
        <v>0</v>
      </c>
      <c r="AR73" s="658">
        <v>100</v>
      </c>
      <c r="AS73" s="659" t="e">
        <f t="shared" si="24"/>
        <v>#DIV/0!</v>
      </c>
      <c r="AT73" s="659">
        <f>'04'!AT73</f>
        <v>0</v>
      </c>
      <c r="AU73" s="660">
        <f t="shared" si="31"/>
        <v>-100</v>
      </c>
      <c r="AV73" s="617"/>
      <c r="AW73" s="619"/>
      <c r="AX73" s="619"/>
      <c r="AY73" s="619"/>
      <c r="AZ73" s="619" t="e">
        <f t="shared" si="32"/>
        <v>#DIV/0!</v>
      </c>
      <c r="BA73" s="619"/>
      <c r="BB73" s="619"/>
      <c r="BC73" s="619" t="e">
        <f t="shared" si="33"/>
        <v>#DIV/0!</v>
      </c>
    </row>
    <row r="74" spans="1:55" s="757" customFormat="1" ht="46.8">
      <c r="A74" s="752" t="str">
        <f>'ENTRY SHEET'!F74</f>
        <v>POWER SCREEN DETAILS</v>
      </c>
      <c r="B74" s="677" t="s">
        <v>6</v>
      </c>
      <c r="C74" s="677"/>
      <c r="D74" s="753" t="s">
        <v>8</v>
      </c>
      <c r="E74" s="754" t="s">
        <v>116</v>
      </c>
      <c r="F74" s="754" t="s">
        <v>118</v>
      </c>
      <c r="G74" s="754" t="s">
        <v>113</v>
      </c>
      <c r="H74" s="754" t="s">
        <v>126</v>
      </c>
      <c r="I74" s="754" t="s">
        <v>125</v>
      </c>
      <c r="J74" s="754" t="s">
        <v>124</v>
      </c>
      <c r="K74" s="754" t="s">
        <v>52</v>
      </c>
      <c r="L74" s="754" t="s">
        <v>133</v>
      </c>
      <c r="M74" s="754" t="s">
        <v>117</v>
      </c>
      <c r="N74" s="754" t="s">
        <v>127</v>
      </c>
      <c r="O74" s="754" t="s">
        <v>138</v>
      </c>
      <c r="P74" s="754" t="s">
        <v>139</v>
      </c>
      <c r="Q74" s="336" t="s">
        <v>122</v>
      </c>
      <c r="R74" s="443" t="s">
        <v>88</v>
      </c>
      <c r="S74" s="443" t="s">
        <v>89</v>
      </c>
      <c r="T74" s="443" t="s">
        <v>106</v>
      </c>
      <c r="U74" s="443" t="s">
        <v>90</v>
      </c>
      <c r="V74" s="443" t="s">
        <v>91</v>
      </c>
      <c r="W74" s="443"/>
      <c r="X74" s="443"/>
      <c r="Y74" s="443" t="s">
        <v>92</v>
      </c>
      <c r="Z74" s="443" t="s">
        <v>43</v>
      </c>
      <c r="AA74" s="442" t="s">
        <v>44</v>
      </c>
      <c r="AB74" s="443" t="s">
        <v>45</v>
      </c>
      <c r="AC74" s="443" t="s">
        <v>46</v>
      </c>
      <c r="AD74" s="443" t="s">
        <v>121</v>
      </c>
      <c r="AE74" s="443" t="s">
        <v>67</v>
      </c>
      <c r="AF74" s="443" t="s">
        <v>105</v>
      </c>
      <c r="AG74" s="336" t="s">
        <v>32</v>
      </c>
      <c r="AH74" s="442"/>
      <c r="AI74" s="442" t="s">
        <v>42</v>
      </c>
      <c r="AJ74" s="442"/>
      <c r="AK74" s="442" t="s">
        <v>39</v>
      </c>
      <c r="AL74" s="443" t="s">
        <v>31</v>
      </c>
      <c r="AM74" s="442" t="s">
        <v>30</v>
      </c>
      <c r="AN74" s="336">
        <f>'04'!AR74</f>
        <v>0</v>
      </c>
      <c r="AO74" s="336"/>
      <c r="AP74" s="336">
        <f t="shared" si="30"/>
        <v>0</v>
      </c>
      <c r="AQ74" s="336">
        <f t="shared" si="34"/>
        <v>0</v>
      </c>
      <c r="AR74" s="336"/>
      <c r="AS74" s="677"/>
      <c r="AT74" s="677"/>
      <c r="AU74" s="755"/>
      <c r="AV74" s="336"/>
      <c r="AW74" s="756">
        <v>0</v>
      </c>
      <c r="AX74" s="756">
        <v>0</v>
      </c>
      <c r="AY74" s="756">
        <v>0</v>
      </c>
      <c r="AZ74" s="761"/>
      <c r="BA74" s="443"/>
      <c r="BB74" s="756"/>
      <c r="BC74" s="761"/>
    </row>
    <row r="75" spans="1:55" s="195" customFormat="1" ht="21">
      <c r="A75" s="752" t="str">
        <f>'ENTRY SHEET'!F75</f>
        <v>POWER SCREEN RHS</v>
      </c>
      <c r="B75" s="758">
        <f>'04'!C75</f>
        <v>4403.2</v>
      </c>
      <c r="C75" s="759">
        <v>4403.2</v>
      </c>
      <c r="D75" s="758">
        <f t="shared" si="21"/>
        <v>0</v>
      </c>
      <c r="E75" s="758">
        <v>12</v>
      </c>
      <c r="F75" s="513"/>
      <c r="G75" s="513"/>
      <c r="H75" s="513"/>
      <c r="I75" s="513"/>
      <c r="J75" s="513"/>
      <c r="K75" s="513">
        <f>D75-G75-H75-I75-J75-L75-M75-N75-O75-P75-F75</f>
        <v>0</v>
      </c>
      <c r="L75" s="513"/>
      <c r="M75" s="513"/>
      <c r="N75" s="513"/>
      <c r="O75" s="513"/>
      <c r="P75" s="513"/>
      <c r="Q75" s="513">
        <f>F75+G75+H75+I75+J75+K75+L75+M75+N75+O75+P75</f>
        <v>0</v>
      </c>
      <c r="R75" s="758"/>
      <c r="S75" s="758"/>
      <c r="T75" s="758"/>
      <c r="U75" s="758"/>
      <c r="V75" s="758"/>
      <c r="W75" s="758"/>
      <c r="X75" s="760"/>
      <c r="Y75" s="758">
        <f t="shared" ref="Y75:Y77" si="37">X75+W75+V75+U75</f>
        <v>0</v>
      </c>
      <c r="Z75" s="761"/>
      <c r="AA75" s="761"/>
      <c r="AB75" s="761"/>
      <c r="AC75" s="761"/>
      <c r="AD75" s="761"/>
      <c r="AE75" s="761"/>
      <c r="AF75" s="761"/>
      <c r="AG75" s="758">
        <f t="shared" ref="AG75:AG84" si="38">Z75+AA75+AB75+AC75+AD75+AE75+AF75</f>
        <v>0</v>
      </c>
      <c r="AH75" s="758"/>
      <c r="AI75" s="758"/>
      <c r="AJ75" s="758"/>
      <c r="AK75" s="761"/>
      <c r="AL75" s="760">
        <f>AH75+AI75</f>
        <v>0</v>
      </c>
      <c r="AM75" s="758">
        <f>AJ75+AK75</f>
        <v>0</v>
      </c>
      <c r="AN75" s="760">
        <f>'04'!AR75</f>
        <v>271</v>
      </c>
      <c r="AO75" s="760"/>
      <c r="AP75" s="760">
        <f t="shared" si="30"/>
        <v>271</v>
      </c>
      <c r="AQ75" s="760">
        <f t="shared" si="34"/>
        <v>0</v>
      </c>
      <c r="AR75" s="760">
        <v>271</v>
      </c>
      <c r="AS75" s="762" t="e">
        <f t="shared" ref="AS75:AS80" si="39">AQ75/D75</f>
        <v>#DIV/0!</v>
      </c>
      <c r="AT75" s="762">
        <f>'04'!AT75</f>
        <v>0</v>
      </c>
      <c r="AU75" s="763">
        <f t="shared" si="31"/>
        <v>-271</v>
      </c>
      <c r="AV75" s="758"/>
      <c r="AW75" s="761" t="e">
        <f t="shared" si="25"/>
        <v>#DIV/0!</v>
      </c>
      <c r="AX75" s="761" t="e">
        <f t="shared" si="26"/>
        <v>#DIV/0!</v>
      </c>
      <c r="AY75" s="761" t="e">
        <f t="shared" si="35"/>
        <v>#DIV/0!</v>
      </c>
      <c r="AZ75" s="761" t="e">
        <f t="shared" si="32"/>
        <v>#DIV/0!</v>
      </c>
      <c r="BA75" s="761"/>
      <c r="BB75" s="761"/>
      <c r="BC75" s="761" t="e">
        <f t="shared" si="33"/>
        <v>#DIV/0!</v>
      </c>
    </row>
    <row r="76" spans="1:55" s="195" customFormat="1" ht="21">
      <c r="A76" s="752" t="str">
        <f>'ENTRY SHEET'!F76</f>
        <v>HITACHI-120</v>
      </c>
      <c r="B76" s="758">
        <f>'04'!C76</f>
        <v>13073.9</v>
      </c>
      <c r="C76" s="760">
        <v>13073.9</v>
      </c>
      <c r="D76" s="758">
        <f t="shared" si="21"/>
        <v>0</v>
      </c>
      <c r="E76" s="758">
        <v>12</v>
      </c>
      <c r="F76" s="513"/>
      <c r="G76" s="513"/>
      <c r="H76" s="513"/>
      <c r="I76" s="513"/>
      <c r="J76" s="513"/>
      <c r="K76" s="513">
        <f t="shared" ref="K76:K77" si="40">D76-G76-H76-I76-J76-L76-M76-N76-O76-P76-F76</f>
        <v>0</v>
      </c>
      <c r="L76" s="513"/>
      <c r="M76" s="513"/>
      <c r="N76" s="513"/>
      <c r="O76" s="513"/>
      <c r="P76" s="513"/>
      <c r="Q76" s="513">
        <f t="shared" ref="Q76:Q77" si="41">F76+G76+H76+I76+J76+K76+L76+M76+N76+O76+P76</f>
        <v>0</v>
      </c>
      <c r="R76" s="761"/>
      <c r="S76" s="761"/>
      <c r="T76" s="761"/>
      <c r="U76" s="761"/>
      <c r="V76" s="761"/>
      <c r="W76" s="761"/>
      <c r="X76" s="761"/>
      <c r="Y76" s="758">
        <f t="shared" si="37"/>
        <v>0</v>
      </c>
      <c r="Z76" s="761"/>
      <c r="AA76" s="761"/>
      <c r="AB76" s="761"/>
      <c r="AC76" s="761"/>
      <c r="AD76" s="761"/>
      <c r="AE76" s="761"/>
      <c r="AF76" s="761"/>
      <c r="AG76" s="758">
        <f t="shared" si="38"/>
        <v>0</v>
      </c>
      <c r="AH76" s="761"/>
      <c r="AI76" s="761"/>
      <c r="AJ76" s="761"/>
      <c r="AK76" s="761"/>
      <c r="AL76" s="760">
        <f t="shared" ref="AL76:AL77" si="42">AH76+AI76</f>
        <v>0</v>
      </c>
      <c r="AM76" s="758">
        <f t="shared" ref="AM76:AM84" si="43">AJ76+AK76</f>
        <v>0</v>
      </c>
      <c r="AN76" s="760">
        <f>'04'!AR76</f>
        <v>150</v>
      </c>
      <c r="AO76" s="760"/>
      <c r="AP76" s="760">
        <f t="shared" si="30"/>
        <v>150</v>
      </c>
      <c r="AQ76" s="760">
        <f t="shared" si="34"/>
        <v>0</v>
      </c>
      <c r="AR76" s="760">
        <v>150</v>
      </c>
      <c r="AS76" s="762" t="e">
        <f t="shared" si="39"/>
        <v>#DIV/0!</v>
      </c>
      <c r="AT76" s="762">
        <f>'04'!AT76</f>
        <v>700</v>
      </c>
      <c r="AU76" s="763">
        <f t="shared" si="31"/>
        <v>550</v>
      </c>
      <c r="AV76" s="758"/>
      <c r="AW76" s="761" t="e">
        <f t="shared" si="25"/>
        <v>#DIV/0!</v>
      </c>
      <c r="AX76" s="761" t="e">
        <f t="shared" si="26"/>
        <v>#DIV/0!</v>
      </c>
      <c r="AY76" s="761" t="e">
        <f t="shared" si="35"/>
        <v>#DIV/0!</v>
      </c>
      <c r="AZ76" s="761" t="e">
        <f t="shared" si="32"/>
        <v>#DIV/0!</v>
      </c>
      <c r="BA76" s="761"/>
      <c r="BB76" s="761" t="e">
        <f t="shared" si="36"/>
        <v>#DIV/0!</v>
      </c>
      <c r="BC76" s="761" t="e">
        <f t="shared" si="33"/>
        <v>#DIV/0!</v>
      </c>
    </row>
    <row r="77" spans="1:55" s="195" customFormat="1" ht="21">
      <c r="A77" s="752" t="str">
        <f>'ENTRY SHEET'!F77</f>
        <v>L-6268 SDLG</v>
      </c>
      <c r="B77" s="758">
        <f>'04'!C77</f>
        <v>0</v>
      </c>
      <c r="C77" s="759">
        <v>0</v>
      </c>
      <c r="D77" s="758">
        <f t="shared" si="21"/>
        <v>0</v>
      </c>
      <c r="E77" s="758">
        <v>12</v>
      </c>
      <c r="F77" s="513"/>
      <c r="G77" s="513"/>
      <c r="H77" s="513"/>
      <c r="I77" s="513"/>
      <c r="J77" s="513"/>
      <c r="K77" s="513">
        <f t="shared" si="40"/>
        <v>0</v>
      </c>
      <c r="L77" s="513"/>
      <c r="M77" s="513"/>
      <c r="N77" s="513"/>
      <c r="O77" s="513"/>
      <c r="P77" s="513"/>
      <c r="Q77" s="513">
        <f t="shared" si="41"/>
        <v>0</v>
      </c>
      <c r="R77" s="761"/>
      <c r="S77" s="761"/>
      <c r="T77" s="761"/>
      <c r="U77" s="761"/>
      <c r="V77" s="761"/>
      <c r="W77" s="761"/>
      <c r="X77" s="761"/>
      <c r="Y77" s="758">
        <f t="shared" si="37"/>
        <v>0</v>
      </c>
      <c r="Z77" s="761"/>
      <c r="AA77" s="761"/>
      <c r="AB77" s="761"/>
      <c r="AC77" s="761"/>
      <c r="AD77" s="761"/>
      <c r="AE77" s="761"/>
      <c r="AF77" s="761"/>
      <c r="AG77" s="758">
        <f t="shared" si="38"/>
        <v>0</v>
      </c>
      <c r="AH77" s="761"/>
      <c r="AI77" s="761"/>
      <c r="AJ77" s="761"/>
      <c r="AK77" s="761"/>
      <c r="AL77" s="760">
        <f t="shared" si="42"/>
        <v>0</v>
      </c>
      <c r="AM77" s="758">
        <f t="shared" si="43"/>
        <v>0</v>
      </c>
      <c r="AN77" s="760">
        <f>'04'!AR77</f>
        <v>0</v>
      </c>
      <c r="AO77" s="760"/>
      <c r="AP77" s="760">
        <f t="shared" si="30"/>
        <v>0</v>
      </c>
      <c r="AQ77" s="760">
        <f t="shared" si="34"/>
        <v>0</v>
      </c>
      <c r="AR77" s="760"/>
      <c r="AS77" s="762" t="e">
        <f t="shared" si="39"/>
        <v>#DIV/0!</v>
      </c>
      <c r="AT77" s="762">
        <f>'04'!AT77</f>
        <v>0</v>
      </c>
      <c r="AU77" s="763">
        <f t="shared" si="31"/>
        <v>0</v>
      </c>
      <c r="AV77" s="758"/>
      <c r="AW77" s="761"/>
      <c r="AX77" s="761"/>
      <c r="AY77" s="761"/>
      <c r="AZ77" s="761" t="e">
        <f t="shared" si="32"/>
        <v>#DIV/0!</v>
      </c>
      <c r="BA77" s="761"/>
      <c r="BB77" s="761"/>
      <c r="BC77" s="761" t="e">
        <f t="shared" si="33"/>
        <v>#DIV/0!</v>
      </c>
    </row>
    <row r="78" spans="1:55" s="772" customFormat="1" ht="41.4">
      <c r="A78" s="764" t="str">
        <f>'ENTRY SHEET'!F78</f>
        <v>VICHELE NO.</v>
      </c>
      <c r="B78" s="765">
        <f>'04'!C78</f>
        <v>0</v>
      </c>
      <c r="C78" s="766"/>
      <c r="D78" s="543" t="s">
        <v>8</v>
      </c>
      <c r="E78" s="543" t="s">
        <v>116</v>
      </c>
      <c r="F78" s="543" t="s">
        <v>118</v>
      </c>
      <c r="G78" s="543" t="s">
        <v>113</v>
      </c>
      <c r="H78" s="543" t="s">
        <v>126</v>
      </c>
      <c r="I78" s="543" t="s">
        <v>125</v>
      </c>
      <c r="J78" s="543" t="s">
        <v>124</v>
      </c>
      <c r="K78" s="543" t="s">
        <v>52</v>
      </c>
      <c r="L78" s="543" t="s">
        <v>133</v>
      </c>
      <c r="M78" s="543" t="s">
        <v>117</v>
      </c>
      <c r="N78" s="543" t="s">
        <v>127</v>
      </c>
      <c r="O78" s="543" t="s">
        <v>138</v>
      </c>
      <c r="P78" s="543" t="s">
        <v>139</v>
      </c>
      <c r="Q78" s="543" t="s">
        <v>122</v>
      </c>
      <c r="R78" s="543" t="s">
        <v>123</v>
      </c>
      <c r="S78" s="543" t="s">
        <v>101</v>
      </c>
      <c r="T78" s="543" t="s">
        <v>102</v>
      </c>
      <c r="U78" s="767" t="s">
        <v>90</v>
      </c>
      <c r="V78" s="543" t="s">
        <v>91</v>
      </c>
      <c r="W78" s="543" t="s">
        <v>135</v>
      </c>
      <c r="X78" s="543"/>
      <c r="Y78" s="543" t="s">
        <v>92</v>
      </c>
      <c r="Z78" s="768" t="s">
        <v>43</v>
      </c>
      <c r="AA78" s="768" t="s">
        <v>44</v>
      </c>
      <c r="AB78" s="768" t="s">
        <v>45</v>
      </c>
      <c r="AC78" s="768" t="s">
        <v>46</v>
      </c>
      <c r="AD78" s="768" t="s">
        <v>121</v>
      </c>
      <c r="AE78" s="768" t="s">
        <v>67</v>
      </c>
      <c r="AF78" s="768" t="s">
        <v>105</v>
      </c>
      <c r="AG78" s="543" t="s">
        <v>32</v>
      </c>
      <c r="AH78" s="543" t="s">
        <v>41</v>
      </c>
      <c r="AI78" s="543" t="s">
        <v>42</v>
      </c>
      <c r="AJ78" s="543" t="s">
        <v>38</v>
      </c>
      <c r="AK78" s="768" t="s">
        <v>39</v>
      </c>
      <c r="AL78" s="543" t="s">
        <v>31</v>
      </c>
      <c r="AM78" s="543" t="s">
        <v>30</v>
      </c>
      <c r="AN78" s="769">
        <f>'04'!AR78</f>
        <v>0</v>
      </c>
      <c r="AO78" s="769"/>
      <c r="AP78" s="769">
        <f t="shared" si="30"/>
        <v>0</v>
      </c>
      <c r="AQ78" s="769">
        <f t="shared" si="34"/>
        <v>0</v>
      </c>
      <c r="AR78" s="769"/>
      <c r="AS78" s="770" t="e">
        <f t="shared" si="39"/>
        <v>#VALUE!</v>
      </c>
      <c r="AT78" s="770">
        <f>'04'!AT78</f>
        <v>0</v>
      </c>
      <c r="AU78" s="771">
        <f t="shared" si="31"/>
        <v>0</v>
      </c>
      <c r="AV78" s="765"/>
      <c r="AW78" s="768">
        <v>0</v>
      </c>
      <c r="AX78" s="768">
        <v>0</v>
      </c>
      <c r="AY78" s="768">
        <v>0</v>
      </c>
      <c r="AZ78" s="638"/>
      <c r="BA78" s="768"/>
      <c r="BB78" s="768"/>
      <c r="BC78" s="638"/>
    </row>
    <row r="79" spans="1:55" s="639" customFormat="1" ht="21">
      <c r="A79" s="764" t="str">
        <f>'ENTRY SHEET'!F79</f>
        <v>LOKO TRACK JAW</v>
      </c>
      <c r="B79" s="632">
        <f>'04'!C79</f>
        <v>16168</v>
      </c>
      <c r="C79" s="631">
        <v>16172</v>
      </c>
      <c r="D79" s="632">
        <f t="shared" si="21"/>
        <v>4</v>
      </c>
      <c r="E79" s="631">
        <f>D79-C79</f>
        <v>-16168</v>
      </c>
      <c r="F79" s="302"/>
      <c r="G79" s="302"/>
      <c r="H79" s="302"/>
      <c r="I79" s="302"/>
      <c r="J79" s="302"/>
      <c r="K79" s="302"/>
      <c r="L79" s="254">
        <f>D79-G79-H79-I79-J79-K79-M79-N79-O79-P79</f>
        <v>4</v>
      </c>
      <c r="M79" s="684"/>
      <c r="N79" s="684"/>
      <c r="O79" s="684"/>
      <c r="P79" s="684"/>
      <c r="Q79" s="254">
        <f t="shared" ref="Q79:Q80" si="44">G79+H79+I79+J79+P79+K79+L79+M79+N79+O79+F79</f>
        <v>4</v>
      </c>
      <c r="R79" s="632"/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8"/>
        <v>0</v>
      </c>
      <c r="AH79" s="302"/>
      <c r="AI79" s="302"/>
      <c r="AJ79" s="302"/>
      <c r="AK79" s="635"/>
      <c r="AL79" s="634">
        <f>AH79+AI79</f>
        <v>0</v>
      </c>
      <c r="AM79" s="632">
        <f t="shared" si="43"/>
        <v>0</v>
      </c>
      <c r="AN79" s="634">
        <f>'04'!AR79</f>
        <v>385</v>
      </c>
      <c r="AO79" s="634"/>
      <c r="AP79" s="634">
        <f t="shared" si="30"/>
        <v>385</v>
      </c>
      <c r="AQ79" s="634">
        <f t="shared" si="34"/>
        <v>0</v>
      </c>
      <c r="AR79" s="634">
        <v>385</v>
      </c>
      <c r="AS79" s="636">
        <f t="shared" si="39"/>
        <v>0</v>
      </c>
      <c r="AT79" s="636">
        <f>'04'!AT79</f>
        <v>0</v>
      </c>
      <c r="AU79" s="637">
        <f t="shared" si="31"/>
        <v>-385</v>
      </c>
      <c r="AV79" s="632" t="s">
        <v>170</v>
      </c>
      <c r="AW79" s="638">
        <v>0</v>
      </c>
      <c r="AX79" s="638">
        <v>0</v>
      </c>
      <c r="AY79" s="638">
        <v>0</v>
      </c>
      <c r="AZ79" s="638">
        <f t="shared" si="32"/>
        <v>0</v>
      </c>
      <c r="BA79" s="638">
        <v>0</v>
      </c>
      <c r="BB79" s="638">
        <v>0</v>
      </c>
      <c r="BC79" s="638">
        <f t="shared" si="33"/>
        <v>0</v>
      </c>
    </row>
    <row r="80" spans="1:55" s="639" customFormat="1" ht="21">
      <c r="A80" s="764" t="str">
        <f>'ENTRY SHEET'!F80</f>
        <v>LOKO CONE</v>
      </c>
      <c r="B80" s="632">
        <f>'04'!C80</f>
        <v>16742.7</v>
      </c>
      <c r="C80" s="638">
        <v>16746.7</v>
      </c>
      <c r="D80" s="632">
        <f t="shared" si="21"/>
        <v>4</v>
      </c>
      <c r="E80" s="631">
        <f t="shared" si="21"/>
        <v>-16742.7</v>
      </c>
      <c r="F80" s="302"/>
      <c r="G80" s="302"/>
      <c r="H80" s="302"/>
      <c r="I80" s="302"/>
      <c r="J80" s="302"/>
      <c r="K80" s="302"/>
      <c r="L80" s="254">
        <f t="shared" ref="L80:L81" si="45">D80-G80-H80-I80-J80-K80-M80-N80-O80-P80</f>
        <v>4</v>
      </c>
      <c r="M80" s="684"/>
      <c r="N80" s="684"/>
      <c r="O80" s="684"/>
      <c r="P80" s="684"/>
      <c r="Q80" s="254">
        <f t="shared" si="44"/>
        <v>4</v>
      </c>
      <c r="R80" s="632">
        <v>240</v>
      </c>
      <c r="S80" s="638">
        <v>150</v>
      </c>
      <c r="T80" s="638">
        <v>90</v>
      </c>
      <c r="U80" s="638"/>
      <c r="V80" s="638"/>
      <c r="W80" s="638"/>
      <c r="X80" s="638"/>
      <c r="Y80" s="638"/>
      <c r="Z80" s="632">
        <f t="shared" ref="Z80:Z84" si="46">+V80+W80+X80</f>
        <v>0</v>
      </c>
      <c r="AA80" s="638"/>
      <c r="AB80" s="632"/>
      <c r="AC80" s="632"/>
      <c r="AD80" s="632"/>
      <c r="AE80" s="632"/>
      <c r="AF80" s="632"/>
      <c r="AG80" s="632">
        <f t="shared" si="38"/>
        <v>0</v>
      </c>
      <c r="AH80" s="632"/>
      <c r="AI80" s="632"/>
      <c r="AJ80" s="632"/>
      <c r="AK80" s="638"/>
      <c r="AL80" s="634">
        <f t="shared" ref="AL80:AL84" si="47">AH80+AI80</f>
        <v>0</v>
      </c>
      <c r="AM80" s="632">
        <f t="shared" si="43"/>
        <v>0</v>
      </c>
      <c r="AN80" s="634">
        <f>'04'!AR80</f>
        <v>543</v>
      </c>
      <c r="AO80" s="634">
        <v>200</v>
      </c>
      <c r="AP80" s="634">
        <f t="shared" si="30"/>
        <v>743</v>
      </c>
      <c r="AQ80" s="634">
        <f t="shared" si="34"/>
        <v>123</v>
      </c>
      <c r="AR80" s="634">
        <v>620</v>
      </c>
      <c r="AS80" s="636">
        <f t="shared" si="39"/>
        <v>30.75</v>
      </c>
      <c r="AT80" s="636">
        <f>'04'!AT80</f>
        <v>0</v>
      </c>
      <c r="AU80" s="637">
        <f t="shared" si="31"/>
        <v>-620</v>
      </c>
      <c r="AV80" s="632"/>
      <c r="AW80" s="638">
        <v>0</v>
      </c>
      <c r="AX80" s="638">
        <v>0</v>
      </c>
      <c r="AY80" s="638">
        <v>0</v>
      </c>
      <c r="AZ80" s="638">
        <f t="shared" si="32"/>
        <v>123</v>
      </c>
      <c r="BA80" s="638"/>
      <c r="BB80" s="638">
        <v>0</v>
      </c>
      <c r="BC80" s="638">
        <f t="shared" si="33"/>
        <v>0</v>
      </c>
    </row>
    <row r="81" spans="1:55" s="774" customFormat="1" ht="21">
      <c r="A81" s="764" t="str">
        <f>'ENTRY SHEET'!F81</f>
        <v>KOMASTU-200</v>
      </c>
      <c r="B81" s="632">
        <f>'04'!C81</f>
        <v>3370.1</v>
      </c>
      <c r="C81" s="254">
        <v>3374.2</v>
      </c>
      <c r="D81" s="632">
        <f t="shared" si="21"/>
        <v>4.0999999999999091</v>
      </c>
      <c r="E81" s="631">
        <f t="shared" si="21"/>
        <v>-3370.1</v>
      </c>
      <c r="F81" s="635"/>
      <c r="G81" s="635"/>
      <c r="H81" s="635"/>
      <c r="I81" s="635"/>
      <c r="J81" s="302"/>
      <c r="K81" s="635"/>
      <c r="L81" s="254">
        <f t="shared" si="45"/>
        <v>4.0999999999999091</v>
      </c>
      <c r="M81" s="684"/>
      <c r="N81" s="684"/>
      <c r="O81" s="684"/>
      <c r="P81" s="684"/>
      <c r="Q81" s="254">
        <f>G81+H81+I81+J81+P81+K81+L81+M81+N81+O81+F81</f>
        <v>4.0999999999999091</v>
      </c>
      <c r="R81" s="632">
        <v>0</v>
      </c>
      <c r="S81" s="302"/>
      <c r="T81" s="632"/>
      <c r="U81" s="302"/>
      <c r="V81" s="302"/>
      <c r="W81" s="302"/>
      <c r="X81" s="632"/>
      <c r="Y81" s="632"/>
      <c r="Z81" s="632">
        <f t="shared" si="46"/>
        <v>0</v>
      </c>
      <c r="AA81" s="638"/>
      <c r="AB81" s="638"/>
      <c r="AC81" s="638"/>
      <c r="AD81" s="638"/>
      <c r="AE81" s="638"/>
      <c r="AF81" s="638"/>
      <c r="AG81" s="632">
        <f t="shared" si="38"/>
        <v>0</v>
      </c>
      <c r="AH81" s="638"/>
      <c r="AI81" s="638"/>
      <c r="AJ81" s="638"/>
      <c r="AK81" s="638"/>
      <c r="AL81" s="634">
        <f t="shared" si="47"/>
        <v>0</v>
      </c>
      <c r="AM81" s="632">
        <f t="shared" si="43"/>
        <v>0</v>
      </c>
      <c r="AN81" s="773">
        <f>'04'!AR81</f>
        <v>320</v>
      </c>
      <c r="AO81" s="773"/>
      <c r="AP81" s="773">
        <f t="shared" si="30"/>
        <v>320</v>
      </c>
      <c r="AQ81" s="773">
        <f t="shared" si="34"/>
        <v>70</v>
      </c>
      <c r="AR81" s="773">
        <v>250</v>
      </c>
      <c r="AS81" s="636">
        <f t="shared" ref="AS81" si="48">AQ81/D81</f>
        <v>17.073170731707695</v>
      </c>
      <c r="AT81" s="636">
        <f>'04'!AT81</f>
        <v>0</v>
      </c>
      <c r="AU81" s="637">
        <f t="shared" ref="AU81" si="49">AT81-AR81</f>
        <v>-250</v>
      </c>
      <c r="AV81" s="302"/>
      <c r="AW81" s="638">
        <v>0</v>
      </c>
      <c r="AX81" s="638">
        <v>0</v>
      </c>
      <c r="AY81" s="638">
        <v>0</v>
      </c>
      <c r="AZ81" s="638">
        <f t="shared" si="32"/>
        <v>70</v>
      </c>
      <c r="BA81" s="632"/>
      <c r="BB81" s="638">
        <v>0</v>
      </c>
      <c r="BC81" s="638">
        <f t="shared" si="33"/>
        <v>0</v>
      </c>
    </row>
    <row r="82" spans="1:55" s="145" customFormat="1" ht="21">
      <c r="A82" s="223">
        <f>'ENTRY SHEET'!F82</f>
        <v>0</v>
      </c>
      <c r="B82" s="137">
        <f>'04'!C82</f>
        <v>0</v>
      </c>
      <c r="C82" s="221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3"/>
        <v>0</v>
      </c>
      <c r="AN82" s="141">
        <f>'04'!AR82</f>
        <v>0</v>
      </c>
      <c r="AO82" s="141"/>
      <c r="AP82" s="141">
        <f t="shared" si="30"/>
        <v>0</v>
      </c>
      <c r="AQ82" s="141">
        <f t="shared" si="34"/>
        <v>0</v>
      </c>
      <c r="AR82" s="141"/>
      <c r="AS82" s="216" t="e">
        <f t="shared" ref="AS82:AS104" si="50">AQ82/D82</f>
        <v>#DIV/0!</v>
      </c>
      <c r="AT82" s="216">
        <f>'04'!AT82</f>
        <v>0</v>
      </c>
      <c r="AU82" s="224">
        <f t="shared" si="31"/>
        <v>0</v>
      </c>
      <c r="AV82" s="137"/>
      <c r="AW82" s="138">
        <v>0</v>
      </c>
      <c r="AX82" s="138">
        <v>0</v>
      </c>
      <c r="AY82" s="138">
        <v>0</v>
      </c>
      <c r="AZ82" s="138" t="e">
        <f t="shared" si="32"/>
        <v>#DIV/0!</v>
      </c>
      <c r="BA82" s="138"/>
      <c r="BB82" s="138">
        <v>0</v>
      </c>
      <c r="BC82" s="138" t="e">
        <f t="shared" si="33"/>
        <v>#DIV/0!</v>
      </c>
    </row>
    <row r="83" spans="1:55" s="145" customFormat="1" ht="21">
      <c r="A83" s="223">
        <f>'ENTRY SHEET'!F83</f>
        <v>0</v>
      </c>
      <c r="B83" s="137">
        <f>'04'!C83</f>
        <v>0</v>
      </c>
      <c r="C83" s="221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51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3"/>
        <v>0</v>
      </c>
      <c r="AN83" s="141">
        <f>'04'!AR83</f>
        <v>0</v>
      </c>
      <c r="AO83" s="141"/>
      <c r="AP83" s="141">
        <f t="shared" si="30"/>
        <v>0</v>
      </c>
      <c r="AQ83" s="141">
        <f t="shared" si="34"/>
        <v>0</v>
      </c>
      <c r="AR83" s="141"/>
      <c r="AS83" s="216" t="e">
        <f t="shared" si="50"/>
        <v>#DIV/0!</v>
      </c>
      <c r="AT83" s="216">
        <f>'04'!AT83</f>
        <v>0</v>
      </c>
      <c r="AU83" s="224">
        <f t="shared" si="31"/>
        <v>0</v>
      </c>
      <c r="AV83" s="137"/>
      <c r="AW83" s="138"/>
      <c r="AX83" s="138"/>
      <c r="AY83" s="138"/>
      <c r="AZ83" s="138" t="e">
        <f t="shared" si="32"/>
        <v>#DIV/0!</v>
      </c>
      <c r="BA83" s="138"/>
      <c r="BB83" s="138"/>
      <c r="BC83" s="138" t="e">
        <f t="shared" si="33"/>
        <v>#DIV/0!</v>
      </c>
    </row>
    <row r="84" spans="1:55" s="145" customFormat="1" ht="21">
      <c r="A84" s="223">
        <f>'ENTRY SHEET'!F84</f>
        <v>0</v>
      </c>
      <c r="B84" s="137">
        <f>'04'!C84</f>
        <v>0</v>
      </c>
      <c r="C84" s="221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51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3"/>
        <v>0</v>
      </c>
      <c r="AN84" s="141">
        <f>'04'!AR84</f>
        <v>0</v>
      </c>
      <c r="AO84" s="141"/>
      <c r="AP84" s="141">
        <f t="shared" si="30"/>
        <v>0</v>
      </c>
      <c r="AQ84" s="141">
        <f t="shared" si="34"/>
        <v>0</v>
      </c>
      <c r="AR84" s="141"/>
      <c r="AS84" s="216" t="e">
        <f t="shared" si="50"/>
        <v>#DIV/0!</v>
      </c>
      <c r="AT84" s="216">
        <f>'04'!AT84</f>
        <v>0</v>
      </c>
      <c r="AU84" s="224">
        <f t="shared" si="31"/>
        <v>0</v>
      </c>
      <c r="AV84" s="137"/>
      <c r="AW84" s="138"/>
      <c r="AX84" s="138"/>
      <c r="AY84" s="138"/>
      <c r="AZ84" s="138" t="e">
        <f t="shared" si="32"/>
        <v>#DIV/0!</v>
      </c>
      <c r="BA84" s="138"/>
      <c r="BB84" s="138"/>
      <c r="BC84" s="138" t="e">
        <f t="shared" si="33"/>
        <v>#DIV/0!</v>
      </c>
    </row>
    <row r="85" spans="1:55" s="145" customFormat="1" ht="21">
      <c r="A85" s="223" t="str">
        <f>'ENTRY SHEET'!F85</f>
        <v>OD09P-2986 (CAMPAR)</v>
      </c>
      <c r="B85" s="137">
        <f>'04'!C85</f>
        <v>0</v>
      </c>
      <c r="C85" s="221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'04'!AR85</f>
        <v>0</v>
      </c>
      <c r="AO85" s="141"/>
      <c r="AP85" s="141">
        <f t="shared" si="30"/>
        <v>0</v>
      </c>
      <c r="AQ85" s="141">
        <f t="shared" si="34"/>
        <v>0</v>
      </c>
      <c r="AR85" s="141"/>
      <c r="AS85" s="216" t="e">
        <f t="shared" si="50"/>
        <v>#DIV/0!</v>
      </c>
      <c r="AT85" s="216">
        <f>'04'!AT85</f>
        <v>60</v>
      </c>
      <c r="AU85" s="224">
        <f t="shared" si="31"/>
        <v>60</v>
      </c>
      <c r="AV85" s="137"/>
      <c r="AW85" s="138"/>
      <c r="AX85" s="138"/>
      <c r="AY85" s="138"/>
      <c r="AZ85" s="138" t="e">
        <f t="shared" si="32"/>
        <v>#DIV/0!</v>
      </c>
      <c r="BA85" s="138"/>
      <c r="BB85" s="138"/>
      <c r="BC85" s="138" t="e">
        <f t="shared" si="33"/>
        <v>#DIV/0!</v>
      </c>
    </row>
    <row r="86" spans="1:55" s="145" customFormat="1" ht="21">
      <c r="A86" s="223" t="str">
        <f>'ENTRY SHEET'!F86</f>
        <v>JH06P-6214 SCORPIO</v>
      </c>
      <c r="B86" s="137">
        <f>'04'!C86</f>
        <v>183620</v>
      </c>
      <c r="C86" s="221">
        <v>183620</v>
      </c>
      <c r="D86" s="137">
        <f t="shared" si="21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2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'04'!AR86</f>
        <v>32</v>
      </c>
      <c r="AO86" s="141"/>
      <c r="AP86" s="141">
        <f t="shared" si="30"/>
        <v>32</v>
      </c>
      <c r="AQ86" s="141">
        <f t="shared" si="34"/>
        <v>0</v>
      </c>
      <c r="AR86" s="141">
        <v>32</v>
      </c>
      <c r="AS86" s="216" t="e">
        <f t="shared" si="50"/>
        <v>#DIV/0!</v>
      </c>
      <c r="AT86" s="216">
        <f>'04'!AT86</f>
        <v>80</v>
      </c>
      <c r="AU86" s="224">
        <f t="shared" si="31"/>
        <v>48</v>
      </c>
      <c r="AV86" s="137"/>
      <c r="AW86" s="138">
        <v>0</v>
      </c>
      <c r="AX86" s="138">
        <v>0</v>
      </c>
      <c r="AY86" s="138">
        <v>0</v>
      </c>
      <c r="AZ86" s="138" t="e">
        <f t="shared" si="32"/>
        <v>#DIV/0!</v>
      </c>
      <c r="BA86" s="138"/>
      <c r="BB86" s="138">
        <f t="shared" si="36"/>
        <v>0</v>
      </c>
      <c r="BC86" s="138" t="e">
        <f t="shared" si="33"/>
        <v>#DIV/0!</v>
      </c>
    </row>
    <row r="87" spans="1:55" s="145" customFormat="1" ht="21">
      <c r="A87" s="223" t="str">
        <f>'ENTRY SHEET'!F87</f>
        <v>OD09K-7213 BSM BUS</v>
      </c>
      <c r="B87" s="137">
        <f>'04'!C87</f>
        <v>0</v>
      </c>
      <c r="C87" s="138">
        <v>0</v>
      </c>
      <c r="D87" s="137">
        <f t="shared" ref="D87:D104" si="53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2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'04'!AR87</f>
        <v>60</v>
      </c>
      <c r="AO87" s="141"/>
      <c r="AP87" s="141">
        <f t="shared" si="30"/>
        <v>60</v>
      </c>
      <c r="AQ87" s="141">
        <f t="shared" si="34"/>
        <v>0</v>
      </c>
      <c r="AR87" s="141">
        <v>60</v>
      </c>
      <c r="AS87" s="216" t="e">
        <f t="shared" si="50"/>
        <v>#DIV/0!</v>
      </c>
      <c r="AT87" s="216">
        <f>'04'!AT87</f>
        <v>60</v>
      </c>
      <c r="AU87" s="224">
        <f t="shared" si="31"/>
        <v>0</v>
      </c>
      <c r="AV87" s="137"/>
      <c r="AW87" s="138">
        <v>0</v>
      </c>
      <c r="AX87" s="138">
        <v>0</v>
      </c>
      <c r="AY87" s="138">
        <v>0</v>
      </c>
      <c r="AZ87" s="138" t="e">
        <f t="shared" si="32"/>
        <v>#DIV/0!</v>
      </c>
      <c r="BA87" s="138"/>
      <c r="BB87" s="138">
        <f t="shared" si="36"/>
        <v>0</v>
      </c>
      <c r="BC87" s="138" t="e">
        <f t="shared" si="33"/>
        <v>#DIV/0!</v>
      </c>
    </row>
    <row r="88" spans="1:55" s="145" customFormat="1" ht="21">
      <c r="A88" s="223" t="str">
        <f>'ENTRY SHEET'!F88</f>
        <v>OD09G-6065 CAMPER</v>
      </c>
      <c r="B88" s="137">
        <f>'04'!C88</f>
        <v>166115</v>
      </c>
      <c r="C88" s="138">
        <v>166115</v>
      </c>
      <c r="D88" s="137">
        <f t="shared" si="53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2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'04'!AR88</f>
        <v>20</v>
      </c>
      <c r="AO88" s="141"/>
      <c r="AP88" s="141">
        <f t="shared" si="30"/>
        <v>20</v>
      </c>
      <c r="AQ88" s="141">
        <f t="shared" si="34"/>
        <v>0</v>
      </c>
      <c r="AR88" s="141">
        <v>20</v>
      </c>
      <c r="AS88" s="216" t="e">
        <f t="shared" si="50"/>
        <v>#DIV/0!</v>
      </c>
      <c r="AT88" s="216">
        <f>'04'!AT88</f>
        <v>120</v>
      </c>
      <c r="AU88" s="224">
        <f t="shared" si="31"/>
        <v>100</v>
      </c>
      <c r="AV88" s="137"/>
      <c r="AW88" s="138">
        <v>0</v>
      </c>
      <c r="AX88" s="138">
        <v>0</v>
      </c>
      <c r="AY88" s="138">
        <v>0</v>
      </c>
      <c r="AZ88" s="138" t="e">
        <f t="shared" si="32"/>
        <v>#DIV/0!</v>
      </c>
      <c r="BA88" s="138"/>
      <c r="BB88" s="138">
        <f t="shared" si="36"/>
        <v>0</v>
      </c>
      <c r="BC88" s="138" t="e">
        <f t="shared" si="33"/>
        <v>#DIV/0!</v>
      </c>
    </row>
    <row r="89" spans="1:55" s="145" customFormat="1" ht="21">
      <c r="A89" s="223" t="str">
        <f>'ENTRY SHEET'!F89</f>
        <v>OD09V-5619 TATA YODHA</v>
      </c>
      <c r="B89" s="137">
        <f>'04'!C89</f>
        <v>45834</v>
      </c>
      <c r="C89" s="138">
        <v>45834</v>
      </c>
      <c r="D89" s="137">
        <f t="shared" si="53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2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'04'!AR89</f>
        <v>51</v>
      </c>
      <c r="AO89" s="141"/>
      <c r="AP89" s="141">
        <f t="shared" si="30"/>
        <v>51</v>
      </c>
      <c r="AQ89" s="141">
        <f t="shared" si="34"/>
        <v>0</v>
      </c>
      <c r="AR89" s="141">
        <v>51</v>
      </c>
      <c r="AS89" s="216" t="e">
        <f t="shared" si="50"/>
        <v>#DIV/0!</v>
      </c>
      <c r="AT89" s="216">
        <f>'04'!AT89</f>
        <v>60</v>
      </c>
      <c r="AU89" s="224">
        <f t="shared" si="31"/>
        <v>9</v>
      </c>
      <c r="AV89" s="137"/>
      <c r="AW89" s="138">
        <v>0</v>
      </c>
      <c r="AX89" s="138">
        <v>0</v>
      </c>
      <c r="AY89" s="138">
        <v>0</v>
      </c>
      <c r="AZ89" s="138" t="e">
        <f t="shared" si="32"/>
        <v>#DIV/0!</v>
      </c>
      <c r="BA89" s="138"/>
      <c r="BB89" s="138">
        <f t="shared" si="36"/>
        <v>0</v>
      </c>
      <c r="BC89" s="138" t="e">
        <f t="shared" si="33"/>
        <v>#DIV/0!</v>
      </c>
    </row>
    <row r="90" spans="1:55" s="145" customFormat="1" ht="21">
      <c r="A90" s="223" t="str">
        <f>'ENTRY SHEET'!F90</f>
        <v>WATER PUMP</v>
      </c>
      <c r="B90" s="137">
        <f>'04'!C90</f>
        <v>0</v>
      </c>
      <c r="C90" s="138">
        <v>0</v>
      </c>
      <c r="D90" s="137">
        <f t="shared" si="53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2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'04'!AR90</f>
        <v>0</v>
      </c>
      <c r="AO90" s="141"/>
      <c r="AP90" s="141">
        <f t="shared" si="30"/>
        <v>0</v>
      </c>
      <c r="AQ90" s="141">
        <f t="shared" si="34"/>
        <v>0</v>
      </c>
      <c r="AR90" s="141">
        <v>0</v>
      </c>
      <c r="AS90" s="216" t="e">
        <f t="shared" si="50"/>
        <v>#DIV/0!</v>
      </c>
      <c r="AT90" s="216">
        <f>'04'!AT90</f>
        <v>0</v>
      </c>
      <c r="AU90" s="224">
        <f t="shared" si="31"/>
        <v>0</v>
      </c>
      <c r="AV90" s="137"/>
      <c r="AW90" s="138">
        <v>0</v>
      </c>
      <c r="AX90" s="138">
        <v>0</v>
      </c>
      <c r="AY90" s="138">
        <v>0</v>
      </c>
      <c r="AZ90" s="138" t="e">
        <f t="shared" si="32"/>
        <v>#DIV/0!</v>
      </c>
      <c r="BA90" s="138"/>
      <c r="BB90" s="138">
        <f t="shared" si="36"/>
        <v>0</v>
      </c>
      <c r="BC90" s="138" t="e">
        <f t="shared" si="33"/>
        <v>#DIV/0!</v>
      </c>
    </row>
    <row r="91" spans="1:55" s="145" customFormat="1" ht="21">
      <c r="A91" s="223" t="str">
        <f>'ENTRY SHEET'!F91</f>
        <v>JH06H-6198 D.TANKER</v>
      </c>
      <c r="B91" s="137">
        <f>'04'!C91</f>
        <v>15488</v>
      </c>
      <c r="C91" s="138">
        <v>15488</v>
      </c>
      <c r="D91" s="137">
        <f t="shared" si="53"/>
        <v>0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2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'04'!AR91</f>
        <v>110</v>
      </c>
      <c r="AO91" s="141"/>
      <c r="AP91" s="141">
        <f t="shared" si="30"/>
        <v>110</v>
      </c>
      <c r="AQ91" s="141">
        <f t="shared" si="34"/>
        <v>0</v>
      </c>
      <c r="AR91" s="141">
        <v>110</v>
      </c>
      <c r="AS91" s="216" t="e">
        <f t="shared" si="50"/>
        <v>#DIV/0!</v>
      </c>
      <c r="AT91" s="216">
        <f>'04'!AT91</f>
        <v>0</v>
      </c>
      <c r="AU91" s="224">
        <f t="shared" si="31"/>
        <v>-110</v>
      </c>
      <c r="AV91" s="137"/>
      <c r="AW91" s="138">
        <v>0</v>
      </c>
      <c r="AX91" s="138">
        <v>0</v>
      </c>
      <c r="AY91" s="138">
        <v>0</v>
      </c>
      <c r="AZ91" s="138" t="e">
        <f t="shared" si="32"/>
        <v>#DIV/0!</v>
      </c>
      <c r="BA91" s="138"/>
      <c r="BB91" s="138">
        <f t="shared" si="36"/>
        <v>0</v>
      </c>
      <c r="BC91" s="138" t="e">
        <f t="shared" si="33"/>
        <v>#DIV/0!</v>
      </c>
    </row>
    <row r="92" spans="1:55" s="145" customFormat="1" ht="21">
      <c r="A92" s="223" t="str">
        <f>'ENTRY SHEET'!F92</f>
        <v>OMC DG (NIGHT USE)</v>
      </c>
      <c r="B92" s="137">
        <f>'04'!C92</f>
        <v>0</v>
      </c>
      <c r="C92" s="138"/>
      <c r="D92" s="137">
        <f t="shared" si="53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2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'04'!AR92</f>
        <v>0</v>
      </c>
      <c r="AO92" s="141"/>
      <c r="AP92" s="141">
        <f t="shared" si="30"/>
        <v>0</v>
      </c>
      <c r="AQ92" s="141">
        <f t="shared" si="34"/>
        <v>0</v>
      </c>
      <c r="AR92" s="141"/>
      <c r="AS92" s="216" t="e">
        <f t="shared" si="50"/>
        <v>#DIV/0!</v>
      </c>
      <c r="AT92" s="216">
        <f>'04'!AT92</f>
        <v>0</v>
      </c>
      <c r="AU92" s="224">
        <f t="shared" si="31"/>
        <v>0</v>
      </c>
      <c r="AV92" s="137"/>
      <c r="AW92" s="138">
        <v>0</v>
      </c>
      <c r="AX92" s="138">
        <v>0</v>
      </c>
      <c r="AY92" s="138">
        <v>0</v>
      </c>
      <c r="AZ92" s="138" t="e">
        <f t="shared" si="32"/>
        <v>#DIV/0!</v>
      </c>
      <c r="BA92" s="138"/>
      <c r="BB92" s="138">
        <f t="shared" si="36"/>
        <v>0</v>
      </c>
      <c r="BC92" s="138" t="e">
        <f t="shared" si="33"/>
        <v>#DIV/0!</v>
      </c>
    </row>
    <row r="93" spans="1:55" s="145" customFormat="1" ht="21">
      <c r="A93" s="223" t="str">
        <f>'ENTRY SHEET'!F93</f>
        <v>HYDRA CRANE-1686</v>
      </c>
      <c r="B93" s="137">
        <f>'04'!C93</f>
        <v>0</v>
      </c>
      <c r="C93" s="138"/>
      <c r="D93" s="137">
        <f t="shared" si="53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2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'04'!AR93</f>
        <v>0</v>
      </c>
      <c r="AO93" s="141"/>
      <c r="AP93" s="141">
        <f t="shared" si="30"/>
        <v>0</v>
      </c>
      <c r="AQ93" s="141">
        <f t="shared" si="34"/>
        <v>0</v>
      </c>
      <c r="AR93" s="141"/>
      <c r="AS93" s="216" t="e">
        <f t="shared" si="50"/>
        <v>#DIV/0!</v>
      </c>
      <c r="AT93" s="216">
        <f>'04'!AT93</f>
        <v>0</v>
      </c>
      <c r="AU93" s="224">
        <f t="shared" si="31"/>
        <v>0</v>
      </c>
      <c r="AV93" s="137"/>
      <c r="AW93" s="138" t="e">
        <f t="shared" si="25"/>
        <v>#DIV/0!</v>
      </c>
      <c r="AX93" s="138" t="e">
        <f t="shared" si="26"/>
        <v>#DIV/0!</v>
      </c>
      <c r="AY93" s="138" t="e">
        <f t="shared" si="35"/>
        <v>#DIV/0!</v>
      </c>
      <c r="AZ93" s="138" t="e">
        <f t="shared" si="32"/>
        <v>#DIV/0!</v>
      </c>
      <c r="BA93" s="138"/>
      <c r="BB93" s="138" t="e">
        <f t="shared" si="36"/>
        <v>#DIV/0!</v>
      </c>
      <c r="BC93" s="138" t="e">
        <f t="shared" si="33"/>
        <v>#DIV/0!</v>
      </c>
    </row>
    <row r="94" spans="1:55" s="145" customFormat="1" ht="21" hidden="1">
      <c r="A94" s="223">
        <f>'ENTRY SHEET'!F94</f>
        <v>0</v>
      </c>
      <c r="B94" s="137">
        <f>'04'!C94</f>
        <v>0</v>
      </c>
      <c r="C94" s="138"/>
      <c r="D94" s="137">
        <f t="shared" si="53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2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'04'!AR94</f>
        <v>0</v>
      </c>
      <c r="AO94" s="141"/>
      <c r="AP94" s="141">
        <f t="shared" si="30"/>
        <v>0</v>
      </c>
      <c r="AQ94" s="141">
        <f t="shared" si="34"/>
        <v>0</v>
      </c>
      <c r="AR94" s="141"/>
      <c r="AS94" s="216" t="e">
        <f t="shared" si="50"/>
        <v>#DIV/0!</v>
      </c>
      <c r="AT94" s="216">
        <f>'04'!AT94</f>
        <v>0</v>
      </c>
      <c r="AU94" s="224">
        <f t="shared" si="31"/>
        <v>0</v>
      </c>
      <c r="AV94" s="137"/>
      <c r="AW94" s="138">
        <v>0</v>
      </c>
      <c r="AX94" s="138">
        <v>0</v>
      </c>
      <c r="AY94" s="138">
        <v>0</v>
      </c>
      <c r="AZ94" s="138">
        <v>0</v>
      </c>
      <c r="BA94" s="138">
        <v>0</v>
      </c>
      <c r="BB94" s="138">
        <f t="shared" si="36"/>
        <v>0</v>
      </c>
      <c r="BC94" s="138"/>
    </row>
    <row r="95" spans="1:55" s="145" customFormat="1" ht="21" hidden="1">
      <c r="A95" s="223">
        <f>'ENTRY SHEET'!F95</f>
        <v>0</v>
      </c>
      <c r="B95" s="137">
        <f>'04'!C95</f>
        <v>0</v>
      </c>
      <c r="C95" s="138"/>
      <c r="D95" s="137">
        <f t="shared" si="53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'04'!AR95</f>
        <v>0</v>
      </c>
      <c r="AO95" s="141"/>
      <c r="AP95" s="141">
        <f t="shared" si="30"/>
        <v>0</v>
      </c>
      <c r="AQ95" s="141">
        <f t="shared" si="34"/>
        <v>0</v>
      </c>
      <c r="AR95" s="141"/>
      <c r="AS95" s="216" t="e">
        <f t="shared" si="50"/>
        <v>#DIV/0!</v>
      </c>
      <c r="AT95" s="216">
        <f>'04'!AT95</f>
        <v>0</v>
      </c>
      <c r="AU95" s="224">
        <f t="shared" si="31"/>
        <v>0</v>
      </c>
      <c r="AV95" s="137"/>
      <c r="AW95" s="138">
        <v>0</v>
      </c>
      <c r="AX95" s="138">
        <v>0</v>
      </c>
      <c r="AY95" s="138">
        <v>0</v>
      </c>
      <c r="AZ95" s="138">
        <v>0</v>
      </c>
      <c r="BA95" s="138">
        <v>0</v>
      </c>
      <c r="BB95" s="138">
        <f t="shared" si="36"/>
        <v>0</v>
      </c>
      <c r="BC95" s="138"/>
    </row>
    <row r="96" spans="1:55" s="145" customFormat="1" ht="21" hidden="1">
      <c r="A96" s="223">
        <f>'ENTRY SHEET'!F96</f>
        <v>0</v>
      </c>
      <c r="B96" s="137">
        <f>'04'!C96</f>
        <v>0</v>
      </c>
      <c r="C96" s="138"/>
      <c r="D96" s="137">
        <f t="shared" si="53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'04'!AR96</f>
        <v>0</v>
      </c>
      <c r="AO96" s="141"/>
      <c r="AP96" s="141">
        <f t="shared" si="30"/>
        <v>0</v>
      </c>
      <c r="AQ96" s="141">
        <f t="shared" si="34"/>
        <v>0</v>
      </c>
      <c r="AR96" s="141"/>
      <c r="AS96" s="216" t="e">
        <f t="shared" si="50"/>
        <v>#DIV/0!</v>
      </c>
      <c r="AT96" s="216">
        <f>'04'!AT96</f>
        <v>0</v>
      </c>
      <c r="AU96" s="224">
        <f t="shared" si="31"/>
        <v>0</v>
      </c>
      <c r="AV96" s="137"/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138">
        <f t="shared" si="36"/>
        <v>0</v>
      </c>
      <c r="BC96" s="138"/>
    </row>
    <row r="97" spans="1:55" s="145" customFormat="1" ht="21" hidden="1">
      <c r="A97" s="223">
        <f>'ENTRY SHEET'!F97</f>
        <v>0</v>
      </c>
      <c r="B97" s="137">
        <f>'04'!C97</f>
        <v>0</v>
      </c>
      <c r="C97" s="138"/>
      <c r="D97" s="137">
        <f t="shared" si="53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'04'!AR97</f>
        <v>0</v>
      </c>
      <c r="AO97" s="141"/>
      <c r="AP97" s="141">
        <f t="shared" si="30"/>
        <v>0</v>
      </c>
      <c r="AQ97" s="141">
        <f t="shared" si="34"/>
        <v>0</v>
      </c>
      <c r="AR97" s="141"/>
      <c r="AS97" s="216" t="e">
        <f t="shared" si="50"/>
        <v>#DIV/0!</v>
      </c>
      <c r="AT97" s="216">
        <f>'04'!AT97</f>
        <v>0</v>
      </c>
      <c r="AU97" s="224">
        <f t="shared" si="31"/>
        <v>0</v>
      </c>
      <c r="AV97" s="137"/>
      <c r="AW97" s="138">
        <v>0</v>
      </c>
      <c r="AX97" s="138">
        <v>0</v>
      </c>
      <c r="AY97" s="138">
        <v>0</v>
      </c>
      <c r="AZ97" s="138">
        <v>0</v>
      </c>
      <c r="BA97" s="138">
        <v>0</v>
      </c>
      <c r="BB97" s="138">
        <f t="shared" si="36"/>
        <v>0</v>
      </c>
      <c r="BC97" s="138"/>
    </row>
    <row r="98" spans="1:55" s="145" customFormat="1" ht="21" hidden="1">
      <c r="A98" s="223">
        <f>'ENTRY SHEET'!F98</f>
        <v>0</v>
      </c>
      <c r="B98" s="137">
        <f>'04'!C98</f>
        <v>0</v>
      </c>
      <c r="C98" s="138"/>
      <c r="D98" s="137">
        <f t="shared" si="53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'04'!AR98</f>
        <v>0</v>
      </c>
      <c r="AO98" s="141"/>
      <c r="AP98" s="141">
        <f t="shared" si="30"/>
        <v>0</v>
      </c>
      <c r="AQ98" s="141">
        <f t="shared" si="34"/>
        <v>0</v>
      </c>
      <c r="AR98" s="141"/>
      <c r="AS98" s="216" t="e">
        <f t="shared" si="50"/>
        <v>#DIV/0!</v>
      </c>
      <c r="AT98" s="216">
        <f>'04'!AT98</f>
        <v>0</v>
      </c>
      <c r="AU98" s="224">
        <f t="shared" si="31"/>
        <v>0</v>
      </c>
      <c r="AV98" s="137"/>
      <c r="AW98" s="138">
        <v>0</v>
      </c>
      <c r="AX98" s="138">
        <v>0</v>
      </c>
      <c r="AY98" s="138">
        <v>0</v>
      </c>
      <c r="AZ98" s="138">
        <v>0</v>
      </c>
      <c r="BA98" s="138">
        <v>0</v>
      </c>
      <c r="BB98" s="138">
        <f t="shared" si="36"/>
        <v>0</v>
      </c>
      <c r="BC98" s="138"/>
    </row>
    <row r="99" spans="1:55" s="145" customFormat="1" ht="21" hidden="1">
      <c r="A99" s="223">
        <f>'ENTRY SHEET'!F99</f>
        <v>0</v>
      </c>
      <c r="B99" s="137">
        <f>'04'!C99</f>
        <v>0</v>
      </c>
      <c r="C99" s="138"/>
      <c r="D99" s="137">
        <f t="shared" si="53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'04'!AR99</f>
        <v>0</v>
      </c>
      <c r="AO99" s="141"/>
      <c r="AP99" s="141">
        <f t="shared" si="30"/>
        <v>0</v>
      </c>
      <c r="AQ99" s="141">
        <f t="shared" si="34"/>
        <v>0</v>
      </c>
      <c r="AR99" s="141"/>
      <c r="AS99" s="216" t="e">
        <f t="shared" si="50"/>
        <v>#DIV/0!</v>
      </c>
      <c r="AT99" s="216">
        <f>'04'!AT99</f>
        <v>0</v>
      </c>
      <c r="AU99" s="224">
        <f t="shared" si="31"/>
        <v>0</v>
      </c>
      <c r="AV99" s="137"/>
      <c r="AW99" s="138">
        <v>0</v>
      </c>
      <c r="AX99" s="138">
        <v>0</v>
      </c>
      <c r="AY99" s="138">
        <v>0</v>
      </c>
      <c r="AZ99" s="138">
        <v>0</v>
      </c>
      <c r="BA99" s="138">
        <v>0</v>
      </c>
      <c r="BB99" s="138">
        <f t="shared" si="36"/>
        <v>0</v>
      </c>
      <c r="BC99" s="138"/>
    </row>
    <row r="100" spans="1:55" s="145" customFormat="1" ht="21" hidden="1">
      <c r="A100" s="223">
        <f>'ENTRY SHEET'!F100</f>
        <v>0</v>
      </c>
      <c r="B100" s="137">
        <f>'04'!C100</f>
        <v>0</v>
      </c>
      <c r="C100" s="138"/>
      <c r="D100" s="137">
        <f t="shared" si="53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'04'!AR100</f>
        <v>0</v>
      </c>
      <c r="AO100" s="141"/>
      <c r="AP100" s="141">
        <f t="shared" si="30"/>
        <v>0</v>
      </c>
      <c r="AQ100" s="141">
        <f t="shared" si="34"/>
        <v>0</v>
      </c>
      <c r="AR100" s="141"/>
      <c r="AS100" s="216" t="e">
        <f t="shared" si="50"/>
        <v>#DIV/0!</v>
      </c>
      <c r="AT100" s="216">
        <f>'04'!AT100</f>
        <v>0</v>
      </c>
      <c r="AU100" s="224">
        <f t="shared" si="31"/>
        <v>0</v>
      </c>
      <c r="AV100" s="137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s="145" customFormat="1" ht="21" hidden="1">
      <c r="A101" s="223">
        <f>'ENTRY SHEET'!F101</f>
        <v>0</v>
      </c>
      <c r="B101" s="137">
        <f>'04'!C101</f>
        <v>0</v>
      </c>
      <c r="C101" s="138"/>
      <c r="D101" s="137">
        <f t="shared" si="53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'04'!AR101</f>
        <v>0</v>
      </c>
      <c r="AO101" s="141"/>
      <c r="AP101" s="141">
        <f t="shared" si="30"/>
        <v>0</v>
      </c>
      <c r="AQ101" s="141">
        <f t="shared" si="34"/>
        <v>0</v>
      </c>
      <c r="AR101" s="141"/>
      <c r="AS101" s="216" t="e">
        <f t="shared" si="50"/>
        <v>#DIV/0!</v>
      </c>
      <c r="AT101" s="216">
        <f>'04'!AT101</f>
        <v>0</v>
      </c>
      <c r="AU101" s="224">
        <f t="shared" si="31"/>
        <v>0</v>
      </c>
      <c r="AV101" s="137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s="145" customFormat="1" ht="21" hidden="1">
      <c r="A102" s="223">
        <f>'ENTRY SHEET'!F102</f>
        <v>0</v>
      </c>
      <c r="B102" s="137">
        <f>'04'!C102</f>
        <v>0</v>
      </c>
      <c r="C102" s="138"/>
      <c r="D102" s="137">
        <f t="shared" si="53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'04'!AR102</f>
        <v>0</v>
      </c>
      <c r="AO102" s="141"/>
      <c r="AP102" s="141">
        <f t="shared" si="30"/>
        <v>0</v>
      </c>
      <c r="AQ102" s="141">
        <f t="shared" si="34"/>
        <v>0</v>
      </c>
      <c r="AR102" s="141"/>
      <c r="AS102" s="216" t="e">
        <f t="shared" si="50"/>
        <v>#DIV/0!</v>
      </c>
      <c r="AT102" s="216">
        <f>'04'!AT102</f>
        <v>0</v>
      </c>
      <c r="AU102" s="224">
        <f t="shared" si="31"/>
        <v>0</v>
      </c>
      <c r="AV102" s="137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s="145" customFormat="1" ht="21" hidden="1">
      <c r="A103" s="223">
        <f>'ENTRY SHEET'!F103</f>
        <v>0</v>
      </c>
      <c r="B103" s="137">
        <f>'04'!C103</f>
        <v>0</v>
      </c>
      <c r="C103" s="138"/>
      <c r="D103" s="137">
        <f t="shared" si="53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'04'!AR103</f>
        <v>0</v>
      </c>
      <c r="AO103" s="141"/>
      <c r="AP103" s="141">
        <f t="shared" si="30"/>
        <v>0</v>
      </c>
      <c r="AQ103" s="141">
        <f t="shared" si="34"/>
        <v>0</v>
      </c>
      <c r="AR103" s="141"/>
      <c r="AS103" s="216" t="e">
        <f t="shared" si="50"/>
        <v>#DIV/0!</v>
      </c>
      <c r="AT103" s="216">
        <f>'04'!AT103</f>
        <v>0</v>
      </c>
      <c r="AU103" s="224">
        <f t="shared" si="31"/>
        <v>0</v>
      </c>
      <c r="AV103" s="137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s="145" customFormat="1" ht="21" hidden="1">
      <c r="A104" s="223">
        <f>'ENTRY SHEET'!F104</f>
        <v>0</v>
      </c>
      <c r="B104" s="137">
        <f>'04'!C104</f>
        <v>0</v>
      </c>
      <c r="C104" s="138"/>
      <c r="D104" s="137">
        <f t="shared" si="53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'04'!AR104</f>
        <v>0</v>
      </c>
      <c r="AO104" s="141"/>
      <c r="AP104" s="141">
        <f t="shared" si="30"/>
        <v>0</v>
      </c>
      <c r="AQ104" s="141">
        <f t="shared" si="34"/>
        <v>0</v>
      </c>
      <c r="AR104" s="141"/>
      <c r="AS104" s="216" t="e">
        <f t="shared" si="50"/>
        <v>#DIV/0!</v>
      </c>
      <c r="AT104" s="216">
        <f>'04'!AT104</f>
        <v>0</v>
      </c>
      <c r="AU104" s="224">
        <f t="shared" si="31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s="145" customFormat="1" ht="28.8" customHeight="1">
      <c r="A105" s="137" t="s">
        <v>27</v>
      </c>
      <c r="B105" s="221"/>
      <c r="C105" s="221"/>
      <c r="D105" s="221">
        <f>SUM(D5:D104)</f>
        <v>69.789999999999054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630</v>
      </c>
      <c r="U105" s="221">
        <f>SUM(U17:U56)</f>
        <v>0</v>
      </c>
      <c r="V105" s="221">
        <f t="shared" ref="V105:AM105" si="54">SUM(V17:V56)</f>
        <v>0</v>
      </c>
      <c r="W105" s="221">
        <f t="shared" si="54"/>
        <v>0</v>
      </c>
      <c r="X105" s="221">
        <f t="shared" si="54"/>
        <v>0</v>
      </c>
      <c r="Y105" s="221">
        <f t="shared" si="54"/>
        <v>0</v>
      </c>
      <c r="Z105" s="221">
        <f t="shared" si="54"/>
        <v>0</v>
      </c>
      <c r="AA105" s="221">
        <f t="shared" si="54"/>
        <v>0</v>
      </c>
      <c r="AB105" s="221">
        <f t="shared" si="54"/>
        <v>10</v>
      </c>
      <c r="AC105" s="221">
        <f t="shared" si="54"/>
        <v>19</v>
      </c>
      <c r="AD105" s="221">
        <f t="shared" si="54"/>
        <v>0</v>
      </c>
      <c r="AE105" s="221">
        <f t="shared" si="54"/>
        <v>0</v>
      </c>
      <c r="AF105" s="221">
        <f t="shared" si="54"/>
        <v>0</v>
      </c>
      <c r="AG105" s="221">
        <f t="shared" si="54"/>
        <v>29</v>
      </c>
      <c r="AH105" s="221">
        <f t="shared" si="54"/>
        <v>0</v>
      </c>
      <c r="AI105" s="221">
        <f t="shared" si="54"/>
        <v>0</v>
      </c>
      <c r="AJ105" s="221">
        <f t="shared" si="54"/>
        <v>0</v>
      </c>
      <c r="AK105" s="221">
        <f t="shared" si="54"/>
        <v>0</v>
      </c>
      <c r="AL105" s="221">
        <f t="shared" si="54"/>
        <v>0</v>
      </c>
      <c r="AM105" s="221">
        <f t="shared" si="54"/>
        <v>0</v>
      </c>
      <c r="AN105" s="263">
        <f>SUM(AN5:AN104)</f>
        <v>8113</v>
      </c>
      <c r="AO105" s="263">
        <f>SUM(AO5:AO104)</f>
        <v>526</v>
      </c>
      <c r="AP105" s="263">
        <f t="shared" ref="AP105:AR105" si="55">SUM(AP5:AP104)</f>
        <v>8639</v>
      </c>
      <c r="AQ105" s="263">
        <f>SUM(AQ5:AQ104)</f>
        <v>715</v>
      </c>
      <c r="AR105" s="263">
        <f t="shared" si="55"/>
        <v>7924</v>
      </c>
      <c r="AS105" s="221" t="e">
        <f t="shared" ref="AS105:AU105" si="56">SUM(AS5:AS104)</f>
        <v>#DIV/0!</v>
      </c>
      <c r="AT105" s="221">
        <f t="shared" si="56"/>
        <v>14070</v>
      </c>
      <c r="AU105" s="221">
        <f t="shared" si="56"/>
        <v>6146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7">SUM(AY5:AY104)</f>
        <v>#DIV/0!</v>
      </c>
      <c r="AZ105" s="138" t="e">
        <f t="shared" si="57"/>
        <v>#DIV/0!</v>
      </c>
      <c r="BA105" s="138">
        <f t="shared" si="57"/>
        <v>0</v>
      </c>
      <c r="BB105" s="138" t="e">
        <f t="shared" si="57"/>
        <v>#DIV/0!</v>
      </c>
      <c r="BC105" s="138" t="e">
        <f t="shared" si="57"/>
        <v>#DIV/0!</v>
      </c>
    </row>
    <row r="106" spans="1:55" ht="19.8" customHeight="1">
      <c r="AM106" s="424"/>
      <c r="AN106" s="424"/>
      <c r="AO106" s="424"/>
      <c r="AQ106" s="1234"/>
    </row>
    <row r="107" spans="1:55">
      <c r="AN107" s="162"/>
      <c r="AO107" s="163"/>
      <c r="AQ107" s="1235"/>
    </row>
    <row r="108" spans="1:55">
      <c r="AN108" s="162"/>
      <c r="AO108" s="162"/>
      <c r="AQ108" s="1235"/>
    </row>
    <row r="109" spans="1:55">
      <c r="AO109" s="164"/>
    </row>
  </sheetData>
  <mergeCells count="2">
    <mergeCell ref="AQ106:AQ108"/>
    <mergeCell ref="AW3:BC3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07"/>
  <sheetViews>
    <sheetView zoomScale="70" zoomScaleNormal="70" workbookViewId="0">
      <pane xSplit="7" ySplit="4" topLeftCell="Z38" activePane="bottomRight" state="frozen"/>
      <selection pane="topRight" activeCell="H1" sqref="H1"/>
      <selection pane="bottomLeft" activeCell="A5" sqref="A5"/>
      <selection pane="bottomRight" activeCell="AO43" sqref="AO43"/>
    </sheetView>
  </sheetViews>
  <sheetFormatPr defaultColWidth="30.5546875" defaultRowHeight="21"/>
  <cols>
    <col min="1" max="1" width="42.77734375" style="145" bestFit="1" customWidth="1"/>
    <col min="2" max="2" width="12.6640625" style="145" customWidth="1"/>
    <col min="3" max="3" width="13.33203125" style="145" bestFit="1" customWidth="1"/>
    <col min="4" max="4" width="16" style="145" bestFit="1" customWidth="1"/>
    <col min="5" max="6" width="11.44140625" style="145" hidden="1" customWidth="1"/>
    <col min="7" max="17" width="11.44140625" style="145" customWidth="1"/>
    <col min="18" max="18" width="14.88671875" style="145" bestFit="1" customWidth="1"/>
    <col min="19" max="19" width="16.109375" style="145" bestFit="1" customWidth="1"/>
    <col min="20" max="20" width="17.44140625" style="145" bestFit="1" customWidth="1"/>
    <col min="21" max="21" width="11.21875" style="145" customWidth="1"/>
    <col min="22" max="22" width="11.77734375" style="145" customWidth="1"/>
    <col min="23" max="23" width="9.109375" style="145" hidden="1" customWidth="1"/>
    <col min="24" max="24" width="9.5546875" style="145" customWidth="1"/>
    <col min="25" max="25" width="12.109375" style="145" customWidth="1"/>
    <col min="26" max="26" width="10.109375" style="145" customWidth="1"/>
    <col min="27" max="28" width="7.6640625" style="145" hidden="1" customWidth="1"/>
    <col min="29" max="30" width="9.109375" style="145" customWidth="1"/>
    <col min="31" max="31" width="9.109375" style="145" hidden="1" customWidth="1"/>
    <col min="32" max="32" width="8.6640625" style="145" hidden="1" customWidth="1"/>
    <col min="33" max="33" width="9" style="145" customWidth="1"/>
    <col min="34" max="34" width="8.5546875" style="145" bestFit="1" customWidth="1"/>
    <col min="35" max="35" width="8.44140625" style="145" hidden="1" customWidth="1"/>
    <col min="36" max="36" width="11.6640625" style="145" bestFit="1" customWidth="1"/>
    <col min="37" max="37" width="10.6640625" style="145" hidden="1" customWidth="1"/>
    <col min="38" max="38" width="9.33203125" style="145" customWidth="1"/>
    <col min="39" max="39" width="13.5546875" style="145" bestFit="1" customWidth="1"/>
    <col min="40" max="40" width="11.6640625" style="145" bestFit="1" customWidth="1"/>
    <col min="41" max="41" width="11.88671875" style="193" customWidth="1"/>
    <col min="42" max="42" width="13.33203125" style="145" bestFit="1" customWidth="1"/>
    <col min="43" max="43" width="11.44140625" style="186" bestFit="1" customWidth="1"/>
    <col min="44" max="44" width="11.6640625" style="145" bestFit="1" customWidth="1"/>
    <col min="45" max="45" width="11.21875" style="145" customWidth="1"/>
    <col min="46" max="46" width="13.44140625" style="145" customWidth="1"/>
    <col min="47" max="47" width="14.5546875" style="145" bestFit="1" customWidth="1"/>
    <col min="48" max="48" width="21.33203125" style="145" customWidth="1"/>
    <col min="49" max="49" width="12.21875" style="145" bestFit="1" customWidth="1"/>
    <col min="50" max="50" width="10" style="145" customWidth="1"/>
    <col min="51" max="51" width="9.6640625" style="145" customWidth="1"/>
    <col min="52" max="52" width="5.5546875" style="145" bestFit="1" customWidth="1"/>
    <col min="53" max="53" width="4.44140625" style="145" bestFit="1" customWidth="1"/>
    <col min="54" max="54" width="12.21875" style="145" bestFit="1" customWidth="1"/>
    <col min="55" max="55" width="11.77734375" style="145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  <c r="AW1" s="140"/>
      <c r="AX1" s="140"/>
      <c r="AY1" s="140"/>
    </row>
    <row r="2" spans="1:55" s="130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'05'!S2+1</f>
        <v>46118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5"/>
      <c r="AR2" s="114"/>
      <c r="AS2" s="114"/>
      <c r="AT2" s="114"/>
      <c r="AU2" s="114"/>
      <c r="AV2" s="114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431" t="s">
        <v>3</v>
      </c>
      <c r="AA3" s="431"/>
      <c r="AB3" s="431"/>
      <c r="AC3" s="431"/>
      <c r="AD3" s="431"/>
      <c r="AE3" s="431"/>
      <c r="AF3" s="431"/>
      <c r="AG3" s="43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242" customFormat="1" ht="62.4">
      <c r="A4" s="350" t="s">
        <v>5</v>
      </c>
      <c r="B4" s="432" t="s">
        <v>6</v>
      </c>
      <c r="C4" s="432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433" t="s">
        <v>6</v>
      </c>
      <c r="S4" s="433" t="s">
        <v>7</v>
      </c>
      <c r="T4" s="331" t="s">
        <v>9</v>
      </c>
      <c r="U4" s="437" t="s">
        <v>104</v>
      </c>
      <c r="V4" s="437" t="s">
        <v>105</v>
      </c>
      <c r="W4" s="437" t="s">
        <v>12</v>
      </c>
      <c r="X4" s="437" t="s">
        <v>13</v>
      </c>
      <c r="Y4" s="438" t="s">
        <v>14</v>
      </c>
      <c r="Z4" s="439" t="s">
        <v>43</v>
      </c>
      <c r="AA4" s="440" t="s">
        <v>44</v>
      </c>
      <c r="AB4" s="441" t="s">
        <v>45</v>
      </c>
      <c r="AC4" s="439" t="s">
        <v>46</v>
      </c>
      <c r="AD4" s="441" t="s">
        <v>121</v>
      </c>
      <c r="AE4" s="441" t="s">
        <v>67</v>
      </c>
      <c r="AF4" s="441" t="s">
        <v>105</v>
      </c>
      <c r="AG4" s="441" t="s">
        <v>32</v>
      </c>
      <c r="AH4" s="442" t="s">
        <v>41</v>
      </c>
      <c r="AI4" s="442" t="s">
        <v>42</v>
      </c>
      <c r="AJ4" s="440" t="s">
        <v>38</v>
      </c>
      <c r="AK4" s="440" t="s">
        <v>39</v>
      </c>
      <c r="AL4" s="443" t="s">
        <v>31</v>
      </c>
      <c r="AM4" s="442" t="s">
        <v>30</v>
      </c>
      <c r="AN4" s="434" t="s">
        <v>15</v>
      </c>
      <c r="AO4" s="434" t="s">
        <v>16</v>
      </c>
      <c r="AP4" s="434" t="s">
        <v>17</v>
      </c>
      <c r="AQ4" s="435" t="s">
        <v>35</v>
      </c>
      <c r="AR4" s="434" t="s">
        <v>18</v>
      </c>
      <c r="AS4" s="436" t="s">
        <v>19</v>
      </c>
      <c r="AT4" s="339" t="s">
        <v>20</v>
      </c>
      <c r="AU4" s="331" t="s">
        <v>21</v>
      </c>
      <c r="AV4" s="444"/>
      <c r="AW4" s="430" t="s">
        <v>70</v>
      </c>
      <c r="AX4" s="430" t="s">
        <v>73</v>
      </c>
      <c r="AY4" s="430" t="s">
        <v>84</v>
      </c>
      <c r="AZ4" s="429" t="s">
        <v>85</v>
      </c>
      <c r="BA4" s="429" t="s">
        <v>86</v>
      </c>
      <c r="BB4" s="445" t="s">
        <v>51</v>
      </c>
      <c r="BC4" s="429" t="s">
        <v>87</v>
      </c>
    </row>
    <row r="5" spans="1:55">
      <c r="A5" s="223" t="str">
        <f>'ENTRY SHEET'!F5</f>
        <v>VOLVO 300-2</v>
      </c>
      <c r="B5" s="137">
        <f>'05'!C5</f>
        <v>21982</v>
      </c>
      <c r="C5" s="137">
        <v>21992</v>
      </c>
      <c r="D5" s="137">
        <f>C5-B5</f>
        <v>10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>
        <v>10</v>
      </c>
      <c r="N5" s="136"/>
      <c r="O5" s="136"/>
      <c r="P5" s="136"/>
      <c r="Q5" s="136">
        <f>F5+G5+H5+I5+J5+K5+L5+M5+N5+O5+P5</f>
        <v>10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'05'!AR5</f>
        <v>310</v>
      </c>
      <c r="AO5" s="141">
        <v>100</v>
      </c>
      <c r="AP5" s="141">
        <f>AO5+AN5</f>
        <v>410</v>
      </c>
      <c r="AQ5" s="141">
        <f t="shared" ref="AQ5" si="2">AP5-AR5</f>
        <v>130</v>
      </c>
      <c r="AR5" s="141">
        <v>280</v>
      </c>
      <c r="AS5" s="216">
        <f t="shared" ref="AS5:AS15" si="3">AQ5/D5</f>
        <v>13</v>
      </c>
      <c r="AT5" s="216">
        <f>'05'!AT5</f>
        <v>470</v>
      </c>
      <c r="AU5" s="224">
        <f>AT5-AR5</f>
        <v>190</v>
      </c>
      <c r="AV5" s="237"/>
      <c r="AW5" s="333">
        <f>ROUNDUP(I5*AS5,0)</f>
        <v>0</v>
      </c>
      <c r="AX5" s="333">
        <f>ROUNDUP(H5*AS5,0)</f>
        <v>0</v>
      </c>
      <c r="AY5" s="333">
        <f>ROUNDUP(J5*AS5,0)</f>
        <v>0</v>
      </c>
      <c r="AZ5" s="333">
        <f>AS5*L5</f>
        <v>0</v>
      </c>
      <c r="BA5" s="333"/>
      <c r="BB5" s="333">
        <f>AQ5-AW5-AX5-AY5</f>
        <v>130</v>
      </c>
      <c r="BC5" s="333">
        <f>AS5*K5</f>
        <v>0</v>
      </c>
    </row>
    <row r="6" spans="1:55">
      <c r="A6" s="223" t="str">
        <f>'ENTRY SHEET'!F6</f>
        <v>VOLVO-300-7</v>
      </c>
      <c r="B6" s="137">
        <f>'05'!C6</f>
        <v>17678.599999999999</v>
      </c>
      <c r="C6" s="137">
        <v>17685.3</v>
      </c>
      <c r="D6" s="137">
        <f t="shared" ref="D6:D59" si="4">C6-B6</f>
        <v>6.7000000000007276</v>
      </c>
      <c r="E6" s="137">
        <v>12</v>
      </c>
      <c r="F6" s="136"/>
      <c r="G6" s="136">
        <f t="shared" ref="G6:G15" si="5">D6-H6-I6-J6-K6-L6-M6-N6-O6-P6</f>
        <v>2.0000000000007274</v>
      </c>
      <c r="H6" s="136"/>
      <c r="I6" s="136"/>
      <c r="J6" s="136"/>
      <c r="K6" s="136"/>
      <c r="L6" s="136"/>
      <c r="M6" s="136"/>
      <c r="N6" s="136"/>
      <c r="O6" s="136"/>
      <c r="P6" s="136">
        <v>4.7</v>
      </c>
      <c r="Q6" s="136">
        <f t="shared" ref="Q6:Q64" si="6">F6+G6+H6+I6+J6+K6+L6+M6+N6+O6+P6</f>
        <v>6.7000000000007276</v>
      </c>
      <c r="R6" s="137"/>
      <c r="S6" s="137"/>
      <c r="T6" s="137"/>
      <c r="U6" s="137"/>
      <c r="V6" s="137">
        <v>14</v>
      </c>
      <c r="W6" s="137"/>
      <c r="X6" s="137">
        <v>6</v>
      </c>
      <c r="Y6" s="137">
        <f>X6+W6+V6+U6</f>
        <v>20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'05'!AR6</f>
        <v>130</v>
      </c>
      <c r="AO6" s="141">
        <v>200</v>
      </c>
      <c r="AP6" s="141">
        <f t="shared" ref="AP6:AP69" si="7">AO6+AN6</f>
        <v>330</v>
      </c>
      <c r="AQ6" s="141">
        <f t="shared" ref="AQ6:AQ69" si="8">AP6-AR6</f>
        <v>0</v>
      </c>
      <c r="AR6" s="141">
        <v>330</v>
      </c>
      <c r="AS6" s="216">
        <f t="shared" si="3"/>
        <v>0</v>
      </c>
      <c r="AT6" s="216">
        <f>'05'!AT6</f>
        <v>470</v>
      </c>
      <c r="AU6" s="224">
        <f t="shared" ref="AU6:AU69" si="9">AT6-AR6</f>
        <v>140</v>
      </c>
      <c r="AV6" s="238"/>
      <c r="AW6" s="333">
        <f t="shared" ref="AW6:AW56" si="10">ROUNDUP(I6*AS6,0)</f>
        <v>0</v>
      </c>
      <c r="AX6" s="333">
        <f t="shared" ref="AX6:AX56" si="11">ROUNDUP(H6*AS6,0)</f>
        <v>0</v>
      </c>
      <c r="AY6" s="333">
        <f>ROUNDUP(J6*AS6,0)</f>
        <v>0</v>
      </c>
      <c r="AZ6" s="333">
        <f t="shared" ref="AZ6:AZ69" si="12">AS6*L6</f>
        <v>0</v>
      </c>
      <c r="BA6" s="333"/>
      <c r="BB6" s="333">
        <f t="shared" ref="BB6:BB69" si="13">AQ6-AW6-AX6-AY6</f>
        <v>0</v>
      </c>
      <c r="BC6" s="333">
        <f t="shared" ref="BC6:BC69" si="14">AS6*K6</f>
        <v>0</v>
      </c>
    </row>
    <row r="7" spans="1:55">
      <c r="A7" s="223" t="str">
        <f>'ENTRY SHEET'!F7</f>
        <v>HITACHI-350</v>
      </c>
      <c r="B7" s="137">
        <f>'05'!C7</f>
        <v>15807.3</v>
      </c>
      <c r="C7" s="137">
        <v>15807.3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59" si="15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6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'05'!AR7</f>
        <v>438</v>
      </c>
      <c r="AO7" s="141"/>
      <c r="AP7" s="141">
        <f t="shared" si="7"/>
        <v>438</v>
      </c>
      <c r="AQ7" s="141">
        <f t="shared" si="8"/>
        <v>0</v>
      </c>
      <c r="AR7" s="141">
        <v>438</v>
      </c>
      <c r="AS7" s="216" t="e">
        <f t="shared" si="3"/>
        <v>#DIV/0!</v>
      </c>
      <c r="AT7" s="216">
        <f>'05'!AT7</f>
        <v>630</v>
      </c>
      <c r="AU7" s="224">
        <f t="shared" si="9"/>
        <v>192</v>
      </c>
      <c r="AV7" s="138"/>
      <c r="AW7" s="333" t="e">
        <f t="shared" si="10"/>
        <v>#DIV/0!</v>
      </c>
      <c r="AX7" s="333" t="e">
        <f t="shared" si="11"/>
        <v>#DIV/0!</v>
      </c>
      <c r="AY7" s="333" t="e">
        <f t="shared" ref="AY7:AY70" si="17">ROUNDUP(J7*AS7,0)</f>
        <v>#DIV/0!</v>
      </c>
      <c r="AZ7" s="333" t="e">
        <f t="shared" si="12"/>
        <v>#DIV/0!</v>
      </c>
      <c r="BA7" s="333"/>
      <c r="BB7" s="333" t="e">
        <f t="shared" si="13"/>
        <v>#DIV/0!</v>
      </c>
      <c r="BC7" s="333" t="e">
        <f t="shared" si="14"/>
        <v>#DIV/0!</v>
      </c>
    </row>
    <row r="8" spans="1:55">
      <c r="A8" s="223" t="str">
        <f>'ENTRY SHEET'!F8</f>
        <v>VOLVO-480</v>
      </c>
      <c r="B8" s="137">
        <f>'05'!C8</f>
        <v>0</v>
      </c>
      <c r="C8" s="137"/>
      <c r="D8" s="137">
        <v>9.8000000000000007</v>
      </c>
      <c r="E8" s="137">
        <v>12</v>
      </c>
      <c r="F8" s="136"/>
      <c r="G8" s="136">
        <f t="shared" si="5"/>
        <v>9.8000000000000007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9.8000000000000007</v>
      </c>
      <c r="R8" s="226"/>
      <c r="S8" s="226"/>
      <c r="T8" s="137"/>
      <c r="U8" s="137"/>
      <c r="V8" s="137">
        <v>75</v>
      </c>
      <c r="W8" s="137"/>
      <c r="X8" s="137"/>
      <c r="Y8" s="137">
        <f t="shared" si="15"/>
        <v>75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'05'!AR8</f>
        <v>300</v>
      </c>
      <c r="AO8" s="141">
        <v>250</v>
      </c>
      <c r="AP8" s="141">
        <f t="shared" si="7"/>
        <v>550</v>
      </c>
      <c r="AQ8" s="141">
        <f t="shared" si="8"/>
        <v>300</v>
      </c>
      <c r="AR8" s="141">
        <v>250</v>
      </c>
      <c r="AS8" s="216">
        <f t="shared" si="3"/>
        <v>30.612244897959183</v>
      </c>
      <c r="AT8" s="216">
        <f>'05'!AT8</f>
        <v>650</v>
      </c>
      <c r="AU8" s="224">
        <f t="shared" si="9"/>
        <v>400</v>
      </c>
      <c r="AV8" s="138"/>
      <c r="AW8" s="333">
        <f t="shared" si="10"/>
        <v>0</v>
      </c>
      <c r="AX8" s="333">
        <f t="shared" si="11"/>
        <v>0</v>
      </c>
      <c r="AY8" s="333">
        <f t="shared" si="17"/>
        <v>0</v>
      </c>
      <c r="AZ8" s="333">
        <f t="shared" si="12"/>
        <v>0</v>
      </c>
      <c r="BA8" s="333"/>
      <c r="BB8" s="333">
        <f t="shared" si="13"/>
        <v>300</v>
      </c>
      <c r="BC8" s="333">
        <f t="shared" si="14"/>
        <v>0</v>
      </c>
    </row>
    <row r="9" spans="1:55" s="599" customFormat="1">
      <c r="A9" s="783" t="str">
        <f>'ENTRY SHEET'!F9</f>
        <v>KOMASTU-350 DMC</v>
      </c>
      <c r="B9" s="301">
        <f>'05'!C9</f>
        <v>12610.9</v>
      </c>
      <c r="C9" s="301">
        <v>12619.3</v>
      </c>
      <c r="D9" s="301">
        <f t="shared" si="4"/>
        <v>8.3999999999996362</v>
      </c>
      <c r="E9" s="301">
        <v>12</v>
      </c>
      <c r="F9" s="362"/>
      <c r="G9" s="362">
        <v>0</v>
      </c>
      <c r="H9" s="362">
        <v>8.4</v>
      </c>
      <c r="I9" s="362"/>
      <c r="J9" s="362"/>
      <c r="K9" s="362"/>
      <c r="L9" s="362"/>
      <c r="M9" s="362"/>
      <c r="N9" s="362"/>
      <c r="O9" s="362"/>
      <c r="P9" s="362"/>
      <c r="Q9" s="362">
        <f t="shared" si="6"/>
        <v>8.4</v>
      </c>
      <c r="R9" s="301"/>
      <c r="S9" s="301"/>
      <c r="T9" s="301"/>
      <c r="U9" s="301"/>
      <c r="V9" s="301"/>
      <c r="W9" s="301"/>
      <c r="X9" s="301"/>
      <c r="Y9" s="301">
        <f t="shared" si="15"/>
        <v>0</v>
      </c>
      <c r="Z9" s="301"/>
      <c r="AA9" s="301"/>
      <c r="AB9" s="301"/>
      <c r="AC9" s="301"/>
      <c r="AD9" s="301">
        <v>82</v>
      </c>
      <c r="AE9" s="301"/>
      <c r="AF9" s="301"/>
      <c r="AG9" s="301">
        <f t="shared" si="16"/>
        <v>82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'05'!AR9</f>
        <v>0</v>
      </c>
      <c r="AO9" s="663">
        <v>240</v>
      </c>
      <c r="AP9" s="663">
        <f t="shared" si="7"/>
        <v>240</v>
      </c>
      <c r="AQ9" s="663">
        <f t="shared" si="8"/>
        <v>240</v>
      </c>
      <c r="AR9" s="663">
        <v>0</v>
      </c>
      <c r="AS9" s="665">
        <f t="shared" si="3"/>
        <v>28.571428571429809</v>
      </c>
      <c r="AT9" s="665">
        <f>'05'!AT9</f>
        <v>0</v>
      </c>
      <c r="AU9" s="666">
        <f t="shared" si="9"/>
        <v>0</v>
      </c>
      <c r="AV9" s="664"/>
      <c r="AW9" s="594">
        <f t="shared" si="10"/>
        <v>0</v>
      </c>
      <c r="AX9" s="594">
        <f t="shared" si="11"/>
        <v>241</v>
      </c>
      <c r="AY9" s="594">
        <f t="shared" si="17"/>
        <v>0</v>
      </c>
      <c r="AZ9" s="333">
        <f t="shared" si="12"/>
        <v>0</v>
      </c>
      <c r="BA9" s="594"/>
      <c r="BB9" s="594">
        <f t="shared" si="13"/>
        <v>-1</v>
      </c>
      <c r="BC9" s="333">
        <f t="shared" si="14"/>
        <v>0</v>
      </c>
    </row>
    <row r="10" spans="1:55" ht="18" customHeight="1">
      <c r="A10" s="223" t="str">
        <f>'ENTRY SHEET'!F10</f>
        <v>VOLVO-300(5)</v>
      </c>
      <c r="B10" s="137">
        <f>'05'!C10</f>
        <v>0</v>
      </c>
      <c r="C10" s="137"/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6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'05'!AR10</f>
        <v>0</v>
      </c>
      <c r="AO10" s="141"/>
      <c r="AP10" s="141">
        <f t="shared" si="7"/>
        <v>0</v>
      </c>
      <c r="AQ10" s="141">
        <f t="shared" si="8"/>
        <v>0</v>
      </c>
      <c r="AR10" s="141"/>
      <c r="AS10" s="216" t="e">
        <f t="shared" si="3"/>
        <v>#DIV/0!</v>
      </c>
      <c r="AT10" s="216">
        <f>'05'!AT10</f>
        <v>0</v>
      </c>
      <c r="AU10" s="224">
        <f t="shared" si="9"/>
        <v>0</v>
      </c>
      <c r="AV10" s="138"/>
      <c r="AW10" s="333" t="e">
        <f t="shared" si="10"/>
        <v>#DIV/0!</v>
      </c>
      <c r="AX10" s="333" t="e">
        <f t="shared" si="11"/>
        <v>#DIV/0!</v>
      </c>
      <c r="AY10" s="333" t="e">
        <f t="shared" si="17"/>
        <v>#DIV/0!</v>
      </c>
      <c r="AZ10" s="333" t="e">
        <f t="shared" si="12"/>
        <v>#DIV/0!</v>
      </c>
      <c r="BA10" s="333"/>
      <c r="BB10" s="333" t="e">
        <f t="shared" si="13"/>
        <v>#DIV/0!</v>
      </c>
      <c r="BC10" s="333" t="e">
        <f t="shared" si="14"/>
        <v>#DIV/0!</v>
      </c>
    </row>
    <row r="11" spans="1:55">
      <c r="A11" s="223" t="str">
        <f>'ENTRY SHEET'!F11</f>
        <v>VOLVO-380</v>
      </c>
      <c r="B11" s="137">
        <f>'05'!C11</f>
        <v>0</v>
      </c>
      <c r="C11" s="137"/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5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'05'!AR11</f>
        <v>0</v>
      </c>
      <c r="AO11" s="141"/>
      <c r="AP11" s="141">
        <f t="shared" si="7"/>
        <v>0</v>
      </c>
      <c r="AQ11" s="141">
        <f t="shared" si="8"/>
        <v>0</v>
      </c>
      <c r="AR11" s="141"/>
      <c r="AS11" s="216" t="e">
        <f t="shared" si="3"/>
        <v>#DIV/0!</v>
      </c>
      <c r="AT11" s="216">
        <f>'05'!AT11</f>
        <v>0</v>
      </c>
      <c r="AU11" s="224">
        <f t="shared" si="9"/>
        <v>0</v>
      </c>
      <c r="AV11" s="138"/>
      <c r="AW11" s="333" t="e">
        <f t="shared" si="10"/>
        <v>#DIV/0!</v>
      </c>
      <c r="AX11" s="333" t="e">
        <f t="shared" si="11"/>
        <v>#DIV/0!</v>
      </c>
      <c r="AY11" s="333" t="e">
        <f t="shared" si="17"/>
        <v>#DIV/0!</v>
      </c>
      <c r="AZ11" s="333" t="e">
        <f t="shared" si="12"/>
        <v>#DIV/0!</v>
      </c>
      <c r="BA11" s="333"/>
      <c r="BB11" s="333" t="e">
        <f t="shared" si="13"/>
        <v>#DIV/0!</v>
      </c>
      <c r="BC11" s="333" t="e">
        <f t="shared" si="14"/>
        <v>#DIV/0!</v>
      </c>
    </row>
    <row r="12" spans="1:55">
      <c r="A12" s="223" t="str">
        <f>'ENTRY SHEET'!F12</f>
        <v>DOZZER D65E</v>
      </c>
      <c r="B12" s="137">
        <f>'05'!C12</f>
        <v>2237.3000000000002</v>
      </c>
      <c r="C12" s="137">
        <v>2244.6</v>
      </c>
      <c r="D12" s="137">
        <f t="shared" si="4"/>
        <v>7.2999999999997272</v>
      </c>
      <c r="E12" s="137">
        <v>12</v>
      </c>
      <c r="F12" s="136"/>
      <c r="G12" s="136">
        <f t="shared" si="5"/>
        <v>7.2999999999997272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7.2999999999997272</v>
      </c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'05'!AR12</f>
        <v>155</v>
      </c>
      <c r="AO12" s="141">
        <v>150</v>
      </c>
      <c r="AP12" s="141">
        <f t="shared" si="7"/>
        <v>305</v>
      </c>
      <c r="AQ12" s="141">
        <f t="shared" si="8"/>
        <v>100</v>
      </c>
      <c r="AR12" s="141">
        <v>205</v>
      </c>
      <c r="AS12" s="216">
        <f t="shared" si="3"/>
        <v>13.698630136986813</v>
      </c>
      <c r="AT12" s="216">
        <f>'05'!AT12</f>
        <v>350</v>
      </c>
      <c r="AU12" s="224">
        <f t="shared" si="9"/>
        <v>145</v>
      </c>
      <c r="AV12" s="138"/>
      <c r="AW12" s="333">
        <f t="shared" si="10"/>
        <v>0</v>
      </c>
      <c r="AX12" s="333">
        <f t="shared" si="11"/>
        <v>0</v>
      </c>
      <c r="AY12" s="333">
        <f t="shared" si="17"/>
        <v>0</v>
      </c>
      <c r="AZ12" s="333">
        <f t="shared" si="12"/>
        <v>0</v>
      </c>
      <c r="BA12" s="333"/>
      <c r="BB12" s="333">
        <f t="shared" si="13"/>
        <v>100</v>
      </c>
      <c r="BC12" s="333">
        <f t="shared" si="14"/>
        <v>0</v>
      </c>
    </row>
    <row r="13" spans="1:55">
      <c r="A13" s="223" t="str">
        <f>'ENTRY SHEET'!F13</f>
        <v>BD 85 DOZER</v>
      </c>
      <c r="B13" s="137">
        <f>'05'!C13</f>
        <v>250.1</v>
      </c>
      <c r="C13" s="137">
        <v>257.8</v>
      </c>
      <c r="D13" s="137">
        <f t="shared" si="4"/>
        <v>7.7000000000000171</v>
      </c>
      <c r="E13" s="137">
        <v>12</v>
      </c>
      <c r="F13" s="136"/>
      <c r="G13" s="136">
        <f t="shared" si="5"/>
        <v>7.7000000000000171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7.7000000000000171</v>
      </c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'05'!AR13</f>
        <v>225</v>
      </c>
      <c r="AO13" s="141">
        <v>100</v>
      </c>
      <c r="AP13" s="141">
        <f t="shared" si="7"/>
        <v>325</v>
      </c>
      <c r="AQ13" s="141">
        <f t="shared" si="8"/>
        <v>100</v>
      </c>
      <c r="AR13" s="141">
        <v>225</v>
      </c>
      <c r="AS13" s="216">
        <f t="shared" si="3"/>
        <v>12.987012987012958</v>
      </c>
      <c r="AT13" s="216">
        <f>'05'!AT13</f>
        <v>350</v>
      </c>
      <c r="AU13" s="224">
        <f t="shared" si="9"/>
        <v>125</v>
      </c>
      <c r="AV13" s="138"/>
      <c r="AW13" s="333">
        <f t="shared" si="10"/>
        <v>0</v>
      </c>
      <c r="AX13" s="333">
        <f t="shared" si="11"/>
        <v>0</v>
      </c>
      <c r="AY13" s="333">
        <f t="shared" si="17"/>
        <v>0</v>
      </c>
      <c r="AZ13" s="333">
        <f t="shared" si="12"/>
        <v>0</v>
      </c>
      <c r="BA13" s="333"/>
      <c r="BB13" s="333">
        <f t="shared" si="13"/>
        <v>100</v>
      </c>
      <c r="BC13" s="333">
        <f t="shared" si="14"/>
        <v>0</v>
      </c>
    </row>
    <row r="14" spans="1:55">
      <c r="A14" s="223" t="str">
        <f>'ENTRY SHEET'!F14</f>
        <v>KOBELCO-380 DMCS</v>
      </c>
      <c r="B14" s="137">
        <f>'05'!C14</f>
        <v>0</v>
      </c>
      <c r="C14" s="137"/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5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6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'05'!AR14</f>
        <v>0</v>
      </c>
      <c r="AO14" s="141"/>
      <c r="AP14" s="141">
        <f t="shared" si="7"/>
        <v>0</v>
      </c>
      <c r="AQ14" s="141">
        <f t="shared" si="8"/>
        <v>0</v>
      </c>
      <c r="AR14" s="141"/>
      <c r="AS14" s="216" t="e">
        <f t="shared" si="3"/>
        <v>#DIV/0!</v>
      </c>
      <c r="AT14" s="216">
        <f>'05'!AT14</f>
        <v>350</v>
      </c>
      <c r="AU14" s="224">
        <f t="shared" si="9"/>
        <v>350</v>
      </c>
      <c r="AV14" s="138"/>
      <c r="AW14" s="333" t="e">
        <f t="shared" si="10"/>
        <v>#DIV/0!</v>
      </c>
      <c r="AX14" s="333" t="e">
        <f t="shared" si="11"/>
        <v>#DIV/0!</v>
      </c>
      <c r="AY14" s="333" t="e">
        <f t="shared" si="17"/>
        <v>#DIV/0!</v>
      </c>
      <c r="AZ14" s="333" t="e">
        <f t="shared" si="12"/>
        <v>#DIV/0!</v>
      </c>
      <c r="BA14" s="333"/>
      <c r="BB14" s="333" t="e">
        <f t="shared" si="13"/>
        <v>#DIV/0!</v>
      </c>
      <c r="BC14" s="333" t="e">
        <f t="shared" si="14"/>
        <v>#DIV/0!</v>
      </c>
    </row>
    <row r="15" spans="1:55">
      <c r="A15" s="223" t="str">
        <f>'ENTRY SHEET'!F15</f>
        <v>GRADER OD09P-1732</v>
      </c>
      <c r="B15" s="137">
        <f>'05'!C15</f>
        <v>4556.6000000000004</v>
      </c>
      <c r="C15" s="137">
        <v>4556.6000000000004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'05'!AR15</f>
        <v>30</v>
      </c>
      <c r="AO15" s="141"/>
      <c r="AP15" s="141">
        <f t="shared" si="7"/>
        <v>30</v>
      </c>
      <c r="AQ15" s="141">
        <f t="shared" si="8"/>
        <v>0</v>
      </c>
      <c r="AR15" s="141">
        <v>30</v>
      </c>
      <c r="AS15" s="216" t="e">
        <f t="shared" si="3"/>
        <v>#DIV/0!</v>
      </c>
      <c r="AT15" s="216">
        <f>'05'!AT15</f>
        <v>350</v>
      </c>
      <c r="AU15" s="224">
        <f t="shared" si="9"/>
        <v>320</v>
      </c>
      <c r="AV15" s="138"/>
      <c r="AW15" s="333" t="e">
        <f t="shared" si="10"/>
        <v>#DIV/0!</v>
      </c>
      <c r="AX15" s="333" t="e">
        <f t="shared" si="11"/>
        <v>#DIV/0!</v>
      </c>
      <c r="AY15" s="333" t="e">
        <f t="shared" si="17"/>
        <v>#DIV/0!</v>
      </c>
      <c r="AZ15" s="333" t="e">
        <f t="shared" si="12"/>
        <v>#DIV/0!</v>
      </c>
      <c r="BA15" s="333"/>
      <c r="BB15" s="333" t="e">
        <f t="shared" si="13"/>
        <v>#DIV/0!</v>
      </c>
      <c r="BC15" s="333" t="e">
        <f t="shared" si="14"/>
        <v>#DIV/0!</v>
      </c>
    </row>
    <row r="16" spans="1:55">
      <c r="A16" s="223">
        <f>'ENTRY SHEET'!F16</f>
        <v>0</v>
      </c>
      <c r="B16" s="137">
        <f>'05'!C16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'05'!AR16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/>
      <c r="AT16" s="216">
        <f>'05'!AT16</f>
        <v>0</v>
      </c>
      <c r="AU16" s="224">
        <f t="shared" si="9"/>
        <v>0</v>
      </c>
      <c r="AV16" s="138"/>
      <c r="AW16" s="333">
        <f t="shared" si="10"/>
        <v>0</v>
      </c>
      <c r="AX16" s="333">
        <f t="shared" si="11"/>
        <v>0</v>
      </c>
      <c r="AY16" s="333">
        <f t="shared" si="17"/>
        <v>0</v>
      </c>
      <c r="AZ16" s="333">
        <f t="shared" si="12"/>
        <v>0</v>
      </c>
      <c r="BA16" s="333"/>
      <c r="BB16" s="333">
        <f t="shared" si="13"/>
        <v>0</v>
      </c>
      <c r="BC16" s="333">
        <f t="shared" si="14"/>
        <v>0</v>
      </c>
    </row>
    <row r="17" spans="1:55">
      <c r="A17" s="223" t="str">
        <f>'ENTRY SHEET'!F17</f>
        <v>OD09C-1962</v>
      </c>
      <c r="B17" s="137">
        <f>'05'!C17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'05'!S17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'05'!AR17</f>
        <v>115</v>
      </c>
      <c r="AO17" s="141"/>
      <c r="AP17" s="141">
        <f t="shared" si="7"/>
        <v>115</v>
      </c>
      <c r="AQ17" s="141">
        <f t="shared" si="8"/>
        <v>0</v>
      </c>
      <c r="AR17" s="141">
        <v>115</v>
      </c>
      <c r="AS17" s="216" t="e">
        <f t="shared" ref="AS17:AS59" si="18">AQ17/D17</f>
        <v>#DIV/0!</v>
      </c>
      <c r="AT17" s="216">
        <f>'05'!AT17</f>
        <v>250</v>
      </c>
      <c r="AU17" s="224">
        <f t="shared" si="9"/>
        <v>135</v>
      </c>
      <c r="AV17" s="138"/>
      <c r="AW17" s="333" t="e">
        <f t="shared" si="10"/>
        <v>#DIV/0!</v>
      </c>
      <c r="AX17" s="333" t="e">
        <f t="shared" si="11"/>
        <v>#DIV/0!</v>
      </c>
      <c r="AY17" s="333" t="e">
        <f t="shared" si="17"/>
        <v>#DIV/0!</v>
      </c>
      <c r="AZ17" s="333" t="e">
        <f t="shared" si="12"/>
        <v>#DIV/0!</v>
      </c>
      <c r="BA17" s="333"/>
      <c r="BB17" s="333" t="e">
        <f t="shared" si="13"/>
        <v>#DIV/0!</v>
      </c>
      <c r="BC17" s="333" t="e">
        <f t="shared" si="14"/>
        <v>#DIV/0!</v>
      </c>
    </row>
    <row r="18" spans="1:55">
      <c r="A18" s="223" t="str">
        <f>'ENTRY SHEET'!F18</f>
        <v>OD09C-1964</v>
      </c>
      <c r="B18" s="137">
        <f>'05'!C18</f>
        <v>14408.9</v>
      </c>
      <c r="C18" s="137">
        <v>14415.6</v>
      </c>
      <c r="D18" s="137">
        <f t="shared" si="4"/>
        <v>6.7000000000007276</v>
      </c>
      <c r="E18" s="137">
        <v>12</v>
      </c>
      <c r="F18" s="136"/>
      <c r="G18" s="136">
        <f t="shared" ref="G18:G59" si="19">D18-H18-I18</f>
        <v>3.1500000000007273</v>
      </c>
      <c r="H18" s="136">
        <v>0.2</v>
      </c>
      <c r="I18" s="136">
        <v>3.35</v>
      </c>
      <c r="J18" s="136"/>
      <c r="K18" s="136"/>
      <c r="L18" s="136"/>
      <c r="M18" s="136"/>
      <c r="N18" s="136"/>
      <c r="O18" s="136"/>
      <c r="P18" s="136"/>
      <c r="Q18" s="136">
        <f t="shared" si="6"/>
        <v>6.7000000000007276</v>
      </c>
      <c r="R18" s="137">
        <f>'05'!S18</f>
        <v>152558</v>
      </c>
      <c r="S18" s="137">
        <v>152587.29999999999</v>
      </c>
      <c r="T18" s="137">
        <f>S18-R18</f>
        <v>29.299999999988358</v>
      </c>
      <c r="U18" s="137"/>
      <c r="V18" s="137">
        <v>6</v>
      </c>
      <c r="W18" s="137"/>
      <c r="X18" s="137"/>
      <c r="Y18" s="137">
        <f t="shared" si="15"/>
        <v>6</v>
      </c>
      <c r="Z18" s="137"/>
      <c r="AA18" s="137"/>
      <c r="AB18" s="137"/>
      <c r="AC18" s="137">
        <v>1</v>
      </c>
      <c r="AD18" s="137"/>
      <c r="AE18" s="137"/>
      <c r="AF18" s="137"/>
      <c r="AG18" s="137">
        <f t="shared" si="16"/>
        <v>1</v>
      </c>
      <c r="AH18" s="137">
        <v>10</v>
      </c>
      <c r="AI18" s="137"/>
      <c r="AJ18" s="137">
        <v>333.32</v>
      </c>
      <c r="AK18" s="138"/>
      <c r="AL18" s="141">
        <f t="shared" si="0"/>
        <v>10</v>
      </c>
      <c r="AM18" s="137">
        <f t="shared" si="1"/>
        <v>333.32</v>
      </c>
      <c r="AN18" s="141">
        <f>'05'!AR18</f>
        <v>140</v>
      </c>
      <c r="AO18" s="141"/>
      <c r="AP18" s="141">
        <f t="shared" si="7"/>
        <v>140</v>
      </c>
      <c r="AQ18" s="141">
        <f t="shared" si="8"/>
        <v>30</v>
      </c>
      <c r="AR18" s="141">
        <v>110</v>
      </c>
      <c r="AS18" s="216">
        <f t="shared" si="18"/>
        <v>4.4776119402980212</v>
      </c>
      <c r="AT18" s="216">
        <f>'05'!AT18</f>
        <v>250</v>
      </c>
      <c r="AU18" s="224">
        <f t="shared" si="9"/>
        <v>140</v>
      </c>
      <c r="AV18" s="138"/>
      <c r="AW18" s="333">
        <f t="shared" si="10"/>
        <v>15</v>
      </c>
      <c r="AX18" s="333">
        <f t="shared" si="11"/>
        <v>1</v>
      </c>
      <c r="AY18" s="333">
        <f t="shared" si="17"/>
        <v>0</v>
      </c>
      <c r="AZ18" s="333">
        <f t="shared" si="12"/>
        <v>0</v>
      </c>
      <c r="BA18" s="333"/>
      <c r="BB18" s="333">
        <f t="shared" si="13"/>
        <v>14</v>
      </c>
      <c r="BC18" s="333">
        <f t="shared" si="14"/>
        <v>0</v>
      </c>
    </row>
    <row r="19" spans="1:55">
      <c r="A19" s="223" t="str">
        <f>'ENTRY SHEET'!F19</f>
        <v>OD09C1965</v>
      </c>
      <c r="B19" s="137">
        <f>'05'!C19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9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'05'!S19</f>
        <v>166053.29999999999</v>
      </c>
      <c r="S19" s="137">
        <v>166053.29999999999</v>
      </c>
      <c r="T19" s="137">
        <f t="shared" ref="T19:T59" si="20">S19-R19</f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'05'!AR19</f>
        <v>0</v>
      </c>
      <c r="AO19" s="141"/>
      <c r="AP19" s="141">
        <f t="shared" si="7"/>
        <v>0</v>
      </c>
      <c r="AQ19" s="141">
        <f t="shared" si="8"/>
        <v>0</v>
      </c>
      <c r="AR19" s="141">
        <v>0</v>
      </c>
      <c r="AS19" s="216" t="e">
        <f t="shared" si="18"/>
        <v>#DIV/0!</v>
      </c>
      <c r="AT19" s="216">
        <f>'05'!AT19</f>
        <v>250</v>
      </c>
      <c r="AU19" s="224">
        <f t="shared" si="9"/>
        <v>250</v>
      </c>
      <c r="AV19" s="138"/>
      <c r="AW19" s="333" t="e">
        <f t="shared" si="10"/>
        <v>#DIV/0!</v>
      </c>
      <c r="AX19" s="333" t="e">
        <f t="shared" si="11"/>
        <v>#DIV/0!</v>
      </c>
      <c r="AY19" s="333" t="e">
        <f t="shared" si="17"/>
        <v>#DIV/0!</v>
      </c>
      <c r="AZ19" s="333" t="e">
        <f t="shared" si="12"/>
        <v>#DIV/0!</v>
      </c>
      <c r="BA19" s="333"/>
      <c r="BB19" s="333" t="e">
        <f t="shared" si="13"/>
        <v>#DIV/0!</v>
      </c>
      <c r="BC19" s="333" t="e">
        <f t="shared" si="14"/>
        <v>#DIV/0!</v>
      </c>
    </row>
    <row r="20" spans="1:55">
      <c r="A20" s="223" t="str">
        <f>'ENTRY SHEET'!F20</f>
        <v>ODO9C5136</v>
      </c>
      <c r="B20" s="137">
        <f>'05'!C20</f>
        <v>17052.5</v>
      </c>
      <c r="C20" s="137">
        <v>17052.5</v>
      </c>
      <c r="D20" s="137">
        <f t="shared" si="4"/>
        <v>0</v>
      </c>
      <c r="E20" s="137">
        <v>12</v>
      </c>
      <c r="F20" s="136"/>
      <c r="G20" s="136">
        <f t="shared" si="19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'05'!S20</f>
        <v>125216</v>
      </c>
      <c r="S20" s="137">
        <v>125216</v>
      </c>
      <c r="T20" s="137">
        <f t="shared" si="20"/>
        <v>0</v>
      </c>
      <c r="U20" s="137"/>
      <c r="V20" s="137"/>
      <c r="W20" s="137"/>
      <c r="X20" s="137"/>
      <c r="Y20" s="137">
        <f t="shared" si="15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6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'05'!AR20</f>
        <v>80</v>
      </c>
      <c r="AO20" s="141"/>
      <c r="AP20" s="141">
        <f t="shared" si="7"/>
        <v>80</v>
      </c>
      <c r="AQ20" s="141">
        <f t="shared" si="8"/>
        <v>0</v>
      </c>
      <c r="AR20" s="141">
        <v>80</v>
      </c>
      <c r="AS20" s="216" t="e">
        <f t="shared" si="18"/>
        <v>#DIV/0!</v>
      </c>
      <c r="AT20" s="216">
        <f>'05'!AT20</f>
        <v>250</v>
      </c>
      <c r="AU20" s="224">
        <f t="shared" si="9"/>
        <v>170</v>
      </c>
      <c r="AV20" s="138"/>
      <c r="AW20" s="333" t="e">
        <f t="shared" si="10"/>
        <v>#DIV/0!</v>
      </c>
      <c r="AX20" s="333" t="e">
        <f t="shared" si="11"/>
        <v>#DIV/0!</v>
      </c>
      <c r="AY20" s="333" t="e">
        <f t="shared" si="17"/>
        <v>#DIV/0!</v>
      </c>
      <c r="AZ20" s="333" t="e">
        <f t="shared" si="12"/>
        <v>#DIV/0!</v>
      </c>
      <c r="BA20" s="333"/>
      <c r="BB20" s="333" t="e">
        <f t="shared" si="13"/>
        <v>#DIV/0!</v>
      </c>
      <c r="BC20" s="333" t="e">
        <f t="shared" si="14"/>
        <v>#DIV/0!</v>
      </c>
    </row>
    <row r="21" spans="1:55">
      <c r="A21" s="223" t="str">
        <f>'ENTRY SHEET'!F21</f>
        <v>OD09C5137</v>
      </c>
      <c r="B21" s="137">
        <f>'05'!C21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'05'!S21</f>
        <v>131760.79999999999</v>
      </c>
      <c r="S21" s="137">
        <v>131760.79999999999</v>
      </c>
      <c r="T21" s="137">
        <f t="shared" si="20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'05'!AR21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18"/>
        <v>#DIV/0!</v>
      </c>
      <c r="AT21" s="216">
        <f>'05'!AT21</f>
        <v>250</v>
      </c>
      <c r="AU21" s="224">
        <f t="shared" si="9"/>
        <v>180</v>
      </c>
      <c r="AV21" s="138"/>
      <c r="AW21" s="333" t="e">
        <f t="shared" si="10"/>
        <v>#DIV/0!</v>
      </c>
      <c r="AX21" s="333" t="e">
        <f t="shared" si="11"/>
        <v>#DIV/0!</v>
      </c>
      <c r="AY21" s="333" t="e">
        <f t="shared" si="17"/>
        <v>#DIV/0!</v>
      </c>
      <c r="AZ21" s="333" t="e">
        <f t="shared" si="12"/>
        <v>#DIV/0!</v>
      </c>
      <c r="BA21" s="333"/>
      <c r="BB21" s="333" t="e">
        <f t="shared" si="13"/>
        <v>#DIV/0!</v>
      </c>
      <c r="BC21" s="333" t="e">
        <f t="shared" si="14"/>
        <v>#DIV/0!</v>
      </c>
    </row>
    <row r="22" spans="1:55">
      <c r="A22" s="223" t="str">
        <f>'ENTRY SHEET'!F22</f>
        <v>OD09C4623</v>
      </c>
      <c r="B22" s="137">
        <f>'05'!C22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9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'05'!S22</f>
        <v>65563</v>
      </c>
      <c r="S22" s="137">
        <v>65563</v>
      </c>
      <c r="T22" s="137">
        <f t="shared" si="20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'05'!AR22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18"/>
        <v>#DIV/0!</v>
      </c>
      <c r="AT22" s="216">
        <f>'05'!AT22</f>
        <v>250</v>
      </c>
      <c r="AU22" s="224">
        <f t="shared" si="9"/>
        <v>250</v>
      </c>
      <c r="AV22" s="138"/>
      <c r="AW22" s="333" t="e">
        <f t="shared" si="10"/>
        <v>#DIV/0!</v>
      </c>
      <c r="AX22" s="333" t="e">
        <f t="shared" si="11"/>
        <v>#DIV/0!</v>
      </c>
      <c r="AY22" s="333" t="e">
        <f t="shared" si="17"/>
        <v>#DIV/0!</v>
      </c>
      <c r="AZ22" s="333" t="e">
        <f t="shared" si="12"/>
        <v>#DIV/0!</v>
      </c>
      <c r="BA22" s="333"/>
      <c r="BB22" s="333" t="e">
        <f t="shared" si="13"/>
        <v>#DIV/0!</v>
      </c>
      <c r="BC22" s="333" t="e">
        <f t="shared" si="14"/>
        <v>#DIV/0!</v>
      </c>
    </row>
    <row r="23" spans="1:55" s="208" customFormat="1">
      <c r="A23" s="223" t="str">
        <f>'ENTRY SHEET'!F23</f>
        <v>OD09C4625</v>
      </c>
      <c r="B23" s="137">
        <f>'05'!C23</f>
        <v>24090.15</v>
      </c>
      <c r="C23" s="137">
        <v>24095.7</v>
      </c>
      <c r="D23" s="137">
        <f t="shared" si="4"/>
        <v>5.5499999999992724</v>
      </c>
      <c r="E23" s="137">
        <v>12</v>
      </c>
      <c r="F23" s="136"/>
      <c r="G23" s="136">
        <v>0</v>
      </c>
      <c r="H23" s="136">
        <v>0.2</v>
      </c>
      <c r="I23" s="136">
        <v>5.35</v>
      </c>
      <c r="J23" s="136"/>
      <c r="K23" s="136"/>
      <c r="L23" s="136"/>
      <c r="M23" s="136"/>
      <c r="N23" s="136"/>
      <c r="O23" s="136"/>
      <c r="P23" s="136"/>
      <c r="Q23" s="136">
        <f t="shared" si="6"/>
        <v>5.55</v>
      </c>
      <c r="R23" s="137">
        <f>'05'!S23</f>
        <v>88602.4</v>
      </c>
      <c r="S23" s="137">
        <v>88652.3</v>
      </c>
      <c r="T23" s="137">
        <f t="shared" si="20"/>
        <v>49.900000000008731</v>
      </c>
      <c r="U23" s="137"/>
      <c r="V23" s="137"/>
      <c r="W23" s="137"/>
      <c r="X23" s="137"/>
      <c r="Y23" s="137">
        <f t="shared" si="15"/>
        <v>0</v>
      </c>
      <c r="Z23" s="137"/>
      <c r="AA23" s="137"/>
      <c r="AB23" s="137"/>
      <c r="AC23" s="137">
        <v>1</v>
      </c>
      <c r="AD23" s="137"/>
      <c r="AE23" s="137"/>
      <c r="AF23" s="137"/>
      <c r="AG23" s="137">
        <f t="shared" si="16"/>
        <v>1</v>
      </c>
      <c r="AH23" s="137">
        <v>12</v>
      </c>
      <c r="AI23" s="137"/>
      <c r="AJ23" s="137">
        <v>349.31</v>
      </c>
      <c r="AK23" s="137"/>
      <c r="AL23" s="137">
        <f t="shared" si="0"/>
        <v>12</v>
      </c>
      <c r="AM23" s="137">
        <f t="shared" si="1"/>
        <v>349.31</v>
      </c>
      <c r="AN23" s="141">
        <f>'05'!AR23</f>
        <v>120</v>
      </c>
      <c r="AO23" s="137"/>
      <c r="AP23" s="141">
        <f t="shared" si="7"/>
        <v>120</v>
      </c>
      <c r="AQ23" s="141">
        <f t="shared" si="8"/>
        <v>60</v>
      </c>
      <c r="AR23" s="137">
        <v>60</v>
      </c>
      <c r="AS23" s="221">
        <f t="shared" si="18"/>
        <v>10.810810810812228</v>
      </c>
      <c r="AT23" s="221">
        <f>'05'!AT23</f>
        <v>250</v>
      </c>
      <c r="AU23" s="224">
        <f t="shared" si="9"/>
        <v>190</v>
      </c>
      <c r="AV23" s="521"/>
      <c r="AW23" s="333">
        <f t="shared" si="10"/>
        <v>58</v>
      </c>
      <c r="AX23" s="333">
        <f t="shared" si="11"/>
        <v>3</v>
      </c>
      <c r="AY23" s="333">
        <f t="shared" si="17"/>
        <v>0</v>
      </c>
      <c r="AZ23" s="333">
        <f t="shared" si="12"/>
        <v>0</v>
      </c>
      <c r="BA23" s="333"/>
      <c r="BB23" s="333">
        <f t="shared" si="13"/>
        <v>-1</v>
      </c>
      <c r="BC23" s="333">
        <f t="shared" si="14"/>
        <v>0</v>
      </c>
    </row>
    <row r="24" spans="1:55" s="208" customFormat="1">
      <c r="A24" s="223" t="str">
        <f>'ENTRY SHEET'!F24</f>
        <v>OD09C4823</v>
      </c>
      <c r="B24" s="137">
        <f>'05'!C24</f>
        <v>23993.8</v>
      </c>
      <c r="C24" s="137">
        <v>23999.95</v>
      </c>
      <c r="D24" s="137">
        <f t="shared" si="4"/>
        <v>6.1500000000014552</v>
      </c>
      <c r="E24" s="137">
        <v>12</v>
      </c>
      <c r="F24" s="136"/>
      <c r="G24" s="136">
        <v>0</v>
      </c>
      <c r="H24" s="136">
        <v>0.2</v>
      </c>
      <c r="I24" s="136">
        <f>6.15-0.2</f>
        <v>5.95</v>
      </c>
      <c r="J24" s="136"/>
      <c r="K24" s="136"/>
      <c r="L24" s="136"/>
      <c r="M24" s="136"/>
      <c r="N24" s="136"/>
      <c r="O24" s="136"/>
      <c r="P24" s="136"/>
      <c r="Q24" s="136">
        <f t="shared" si="6"/>
        <v>6.15</v>
      </c>
      <c r="R24" s="137">
        <f>'05'!S24</f>
        <v>146394.29999999999</v>
      </c>
      <c r="S24" s="137">
        <v>146438.29999999999</v>
      </c>
      <c r="T24" s="137">
        <f t="shared" si="20"/>
        <v>44</v>
      </c>
      <c r="U24" s="137"/>
      <c r="V24" s="137"/>
      <c r="W24" s="137"/>
      <c r="X24" s="137"/>
      <c r="Y24" s="137">
        <f t="shared" si="15"/>
        <v>0</v>
      </c>
      <c r="Z24" s="137"/>
      <c r="AA24" s="137"/>
      <c r="AB24" s="137"/>
      <c r="AC24" s="137">
        <v>1</v>
      </c>
      <c r="AD24" s="137"/>
      <c r="AE24" s="137"/>
      <c r="AF24" s="137"/>
      <c r="AG24" s="137">
        <f t="shared" si="16"/>
        <v>1</v>
      </c>
      <c r="AH24" s="137"/>
      <c r="AI24" s="137"/>
      <c r="AJ24" s="137"/>
      <c r="AK24" s="137"/>
      <c r="AL24" s="137">
        <f t="shared" si="0"/>
        <v>0</v>
      </c>
      <c r="AM24" s="137">
        <f t="shared" si="1"/>
        <v>0</v>
      </c>
      <c r="AN24" s="141">
        <f>'05'!AR24</f>
        <v>140</v>
      </c>
      <c r="AO24" s="137">
        <v>100</v>
      </c>
      <c r="AP24" s="141">
        <f t="shared" si="7"/>
        <v>240</v>
      </c>
      <c r="AQ24" s="141">
        <f t="shared" si="8"/>
        <v>90</v>
      </c>
      <c r="AR24" s="137">
        <v>150</v>
      </c>
      <c r="AS24" s="221">
        <f t="shared" si="18"/>
        <v>14.634146341459951</v>
      </c>
      <c r="AT24" s="221">
        <f>'05'!AT24</f>
        <v>250</v>
      </c>
      <c r="AU24" s="224">
        <f t="shared" si="9"/>
        <v>100</v>
      </c>
      <c r="AV24" s="521"/>
      <c r="AW24" s="333">
        <f t="shared" si="10"/>
        <v>88</v>
      </c>
      <c r="AX24" s="333">
        <f t="shared" si="11"/>
        <v>3</v>
      </c>
      <c r="AY24" s="333">
        <f t="shared" si="17"/>
        <v>0</v>
      </c>
      <c r="AZ24" s="333">
        <f t="shared" si="12"/>
        <v>0</v>
      </c>
      <c r="BA24" s="333"/>
      <c r="BB24" s="333">
        <f t="shared" si="13"/>
        <v>-1</v>
      </c>
      <c r="BC24" s="333">
        <f t="shared" si="14"/>
        <v>0</v>
      </c>
    </row>
    <row r="25" spans="1:55">
      <c r="A25" s="223" t="str">
        <f>'ENTRY SHEET'!F25</f>
        <v>OD09C-4824</v>
      </c>
      <c r="B25" s="137">
        <f>'05'!C25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9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'05'!S25</f>
        <v>110056.6</v>
      </c>
      <c r="S25" s="137">
        <v>110056.6</v>
      </c>
      <c r="T25" s="137">
        <f t="shared" si="20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>
        <v>14</v>
      </c>
      <c r="AI25" s="137"/>
      <c r="AJ25" s="137">
        <v>422.06</v>
      </c>
      <c r="AK25" s="138"/>
      <c r="AL25" s="141">
        <f t="shared" si="0"/>
        <v>14</v>
      </c>
      <c r="AM25" s="137">
        <f t="shared" si="1"/>
        <v>422.06</v>
      </c>
      <c r="AN25" s="141">
        <f>'05'!AR25</f>
        <v>175</v>
      </c>
      <c r="AO25" s="141"/>
      <c r="AP25" s="141">
        <f t="shared" si="7"/>
        <v>175</v>
      </c>
      <c r="AQ25" s="141">
        <f t="shared" si="8"/>
        <v>0</v>
      </c>
      <c r="AR25" s="141">
        <v>175</v>
      </c>
      <c r="AS25" s="216" t="e">
        <f t="shared" si="18"/>
        <v>#DIV/0!</v>
      </c>
      <c r="AT25" s="216">
        <f>'05'!AT25</f>
        <v>250</v>
      </c>
      <c r="AU25" s="224">
        <f t="shared" si="9"/>
        <v>75</v>
      </c>
      <c r="AV25" s="138"/>
      <c r="AW25" s="333" t="e">
        <f>ROUNDUP(I25*AS25,0)</f>
        <v>#DIV/0!</v>
      </c>
      <c r="AX25" s="333" t="e">
        <f t="shared" si="11"/>
        <v>#DIV/0!</v>
      </c>
      <c r="AY25" s="333" t="e">
        <f t="shared" si="17"/>
        <v>#DIV/0!</v>
      </c>
      <c r="AZ25" s="333" t="e">
        <f t="shared" si="12"/>
        <v>#DIV/0!</v>
      </c>
      <c r="BA25" s="333"/>
      <c r="BB25" s="333" t="e">
        <f t="shared" si="13"/>
        <v>#DIV/0!</v>
      </c>
      <c r="BC25" s="333" t="e">
        <f t="shared" si="14"/>
        <v>#DIV/0!</v>
      </c>
    </row>
    <row r="26" spans="1:55">
      <c r="A26" s="223" t="str">
        <f>'ENTRY SHEET'!F26</f>
        <v>JH06H-3742</v>
      </c>
      <c r="B26" s="137">
        <f>'05'!C26</f>
        <v>0</v>
      </c>
      <c r="C26" s="137"/>
      <c r="D26" s="137">
        <f t="shared" si="4"/>
        <v>0</v>
      </c>
      <c r="E26" s="137">
        <v>12</v>
      </c>
      <c r="F26" s="136"/>
      <c r="G26" s="136">
        <f t="shared" si="19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'05'!S26</f>
        <v>0</v>
      </c>
      <c r="S26" s="137">
        <v>0</v>
      </c>
      <c r="T26" s="137">
        <f t="shared" si="20"/>
        <v>0</v>
      </c>
      <c r="U26" s="137"/>
      <c r="V26" s="137"/>
      <c r="W26" s="137"/>
      <c r="X26" s="137"/>
      <c r="Y26" s="137">
        <f t="shared" si="15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6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'05'!AR26</f>
        <v>90</v>
      </c>
      <c r="AO26" s="141"/>
      <c r="AP26" s="141">
        <f t="shared" si="7"/>
        <v>90</v>
      </c>
      <c r="AQ26" s="141">
        <f t="shared" si="8"/>
        <v>0</v>
      </c>
      <c r="AR26" s="141">
        <v>90</v>
      </c>
      <c r="AS26" s="216" t="e">
        <f t="shared" si="18"/>
        <v>#DIV/0!</v>
      </c>
      <c r="AT26" s="216">
        <f>'05'!AT26</f>
        <v>250</v>
      </c>
      <c r="AU26" s="224">
        <f t="shared" si="9"/>
        <v>160</v>
      </c>
      <c r="AV26" s="138"/>
      <c r="AW26" s="333" t="e">
        <f>ROUNDUP(I26*AS26,0)</f>
        <v>#DIV/0!</v>
      </c>
      <c r="AX26" s="333" t="e">
        <f t="shared" si="11"/>
        <v>#DIV/0!</v>
      </c>
      <c r="AY26" s="333" t="e">
        <f t="shared" si="17"/>
        <v>#DIV/0!</v>
      </c>
      <c r="AZ26" s="333" t="e">
        <f t="shared" si="12"/>
        <v>#DIV/0!</v>
      </c>
      <c r="BA26" s="333"/>
      <c r="BB26" s="333" t="e">
        <f t="shared" si="13"/>
        <v>#DIV/0!</v>
      </c>
      <c r="BC26" s="333" t="e">
        <f t="shared" si="14"/>
        <v>#DIV/0!</v>
      </c>
    </row>
    <row r="27" spans="1:55">
      <c r="A27" s="223" t="str">
        <f>'ENTRY SHEET'!F27</f>
        <v>OD09C-4879</v>
      </c>
      <c r="B27" s="137">
        <f>'05'!C27</f>
        <v>12993</v>
      </c>
      <c r="C27" s="137">
        <v>12998</v>
      </c>
      <c r="D27" s="137">
        <f t="shared" si="4"/>
        <v>5</v>
      </c>
      <c r="E27" s="137">
        <v>12</v>
      </c>
      <c r="F27" s="136"/>
      <c r="G27" s="136">
        <f t="shared" si="19"/>
        <v>5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5</v>
      </c>
      <c r="R27" s="137">
        <f>'05'!S27</f>
        <v>0</v>
      </c>
      <c r="S27" s="137">
        <v>0</v>
      </c>
      <c r="T27" s="137">
        <f t="shared" si="20"/>
        <v>0</v>
      </c>
      <c r="U27" s="137"/>
      <c r="V27" s="137">
        <v>1</v>
      </c>
      <c r="W27" s="137"/>
      <c r="X27" s="137">
        <v>2</v>
      </c>
      <c r="Y27" s="137">
        <f t="shared" si="15"/>
        <v>3</v>
      </c>
      <c r="Z27" s="137"/>
      <c r="AA27" s="137"/>
      <c r="AB27" s="137"/>
      <c r="AC27" s="137"/>
      <c r="AD27" s="137"/>
      <c r="AE27" s="137"/>
      <c r="AF27" s="137"/>
      <c r="AG27" s="137">
        <f t="shared" si="16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'05'!AR27</f>
        <v>120</v>
      </c>
      <c r="AO27" s="141">
        <v>50</v>
      </c>
      <c r="AP27" s="141">
        <f t="shared" si="7"/>
        <v>170</v>
      </c>
      <c r="AQ27" s="141">
        <f t="shared" si="8"/>
        <v>45</v>
      </c>
      <c r="AR27" s="141">
        <v>125</v>
      </c>
      <c r="AS27" s="216">
        <f t="shared" si="18"/>
        <v>9</v>
      </c>
      <c r="AT27" s="216">
        <f>'05'!AT27</f>
        <v>250</v>
      </c>
      <c r="AU27" s="224">
        <f t="shared" si="9"/>
        <v>125</v>
      </c>
      <c r="AV27" s="138"/>
      <c r="AW27" s="333">
        <f t="shared" si="10"/>
        <v>0</v>
      </c>
      <c r="AX27" s="333">
        <f t="shared" si="11"/>
        <v>0</v>
      </c>
      <c r="AY27" s="333">
        <f t="shared" si="17"/>
        <v>0</v>
      </c>
      <c r="AZ27" s="333">
        <f t="shared" si="12"/>
        <v>0</v>
      </c>
      <c r="BA27" s="333"/>
      <c r="BB27" s="333">
        <f t="shared" si="13"/>
        <v>45</v>
      </c>
      <c r="BC27" s="333">
        <f t="shared" si="14"/>
        <v>0</v>
      </c>
    </row>
    <row r="28" spans="1:55">
      <c r="A28" s="223" t="str">
        <f>'ENTRY SHEET'!F28</f>
        <v>OD09C-1371</v>
      </c>
      <c r="B28" s="137">
        <f>'05'!C28</f>
        <v>11512</v>
      </c>
      <c r="C28" s="137">
        <v>11512</v>
      </c>
      <c r="D28" s="137">
        <f t="shared" si="4"/>
        <v>0</v>
      </c>
      <c r="E28" s="137">
        <v>12</v>
      </c>
      <c r="F28" s="136"/>
      <c r="G28" s="136">
        <f t="shared" si="19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'05'!S28</f>
        <v>137634</v>
      </c>
      <c r="S28" s="137">
        <v>137634</v>
      </c>
      <c r="T28" s="137">
        <f t="shared" si="20"/>
        <v>0</v>
      </c>
      <c r="U28" s="137"/>
      <c r="V28" s="137"/>
      <c r="W28" s="137"/>
      <c r="X28" s="137"/>
      <c r="Y28" s="137">
        <f t="shared" si="15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'05'!AR28</f>
        <v>160</v>
      </c>
      <c r="AO28" s="141"/>
      <c r="AP28" s="141">
        <f t="shared" si="7"/>
        <v>160</v>
      </c>
      <c r="AQ28" s="141">
        <f t="shared" si="8"/>
        <v>0</v>
      </c>
      <c r="AR28" s="141">
        <v>160</v>
      </c>
      <c r="AS28" s="216" t="e">
        <f t="shared" si="18"/>
        <v>#DIV/0!</v>
      </c>
      <c r="AT28" s="216">
        <f>'05'!AT28</f>
        <v>250</v>
      </c>
      <c r="AU28" s="224">
        <f t="shared" si="9"/>
        <v>90</v>
      </c>
      <c r="AV28" s="138"/>
      <c r="AW28" s="333" t="e">
        <f t="shared" si="10"/>
        <v>#DIV/0!</v>
      </c>
      <c r="AX28" s="333" t="e">
        <f t="shared" si="11"/>
        <v>#DIV/0!</v>
      </c>
      <c r="AY28" s="333" t="e">
        <f t="shared" si="17"/>
        <v>#DIV/0!</v>
      </c>
      <c r="AZ28" s="333" t="e">
        <f t="shared" si="12"/>
        <v>#DIV/0!</v>
      </c>
      <c r="BA28" s="333"/>
      <c r="BB28" s="333" t="e">
        <f t="shared" si="13"/>
        <v>#DIV/0!</v>
      </c>
      <c r="BC28" s="333" t="e">
        <f t="shared" si="14"/>
        <v>#DIV/0!</v>
      </c>
    </row>
    <row r="29" spans="1:55" ht="18.75" customHeight="1">
      <c r="A29" s="223" t="str">
        <f>'ENTRY SHEET'!F29</f>
        <v>OD09C-4878</v>
      </c>
      <c r="B29" s="137">
        <f>'05'!C29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9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'05'!S29</f>
        <v>0</v>
      </c>
      <c r="S29" s="137">
        <v>0</v>
      </c>
      <c r="T29" s="137">
        <f t="shared" si="20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'05'!AR29</f>
        <v>0</v>
      </c>
      <c r="AO29" s="141"/>
      <c r="AP29" s="141">
        <f t="shared" si="7"/>
        <v>0</v>
      </c>
      <c r="AQ29" s="141">
        <f t="shared" si="8"/>
        <v>0</v>
      </c>
      <c r="AR29" s="141">
        <v>0</v>
      </c>
      <c r="AS29" s="216" t="e">
        <f t="shared" si="18"/>
        <v>#DIV/0!</v>
      </c>
      <c r="AT29" s="216">
        <f>'05'!AT29</f>
        <v>250</v>
      </c>
      <c r="AU29" s="224">
        <f t="shared" si="9"/>
        <v>250</v>
      </c>
      <c r="AV29" s="138"/>
      <c r="AW29" s="333" t="e">
        <f t="shared" si="10"/>
        <v>#DIV/0!</v>
      </c>
      <c r="AX29" s="333" t="e">
        <f t="shared" si="11"/>
        <v>#DIV/0!</v>
      </c>
      <c r="AY29" s="333" t="e">
        <f t="shared" si="17"/>
        <v>#DIV/0!</v>
      </c>
      <c r="AZ29" s="333" t="e">
        <f t="shared" si="12"/>
        <v>#DIV/0!</v>
      </c>
      <c r="BA29" s="333"/>
      <c r="BB29" s="333" t="e">
        <f t="shared" si="13"/>
        <v>#DIV/0!</v>
      </c>
      <c r="BC29" s="333" t="e">
        <f t="shared" si="14"/>
        <v>#DIV/0!</v>
      </c>
    </row>
    <row r="30" spans="1:55">
      <c r="A30" s="223" t="str">
        <f>'ENTRY SHEET'!F30</f>
        <v>OD09C-8163</v>
      </c>
      <c r="B30" s="137">
        <f>'05'!C30</f>
        <v>13392</v>
      </c>
      <c r="C30" s="137">
        <v>13394</v>
      </c>
      <c r="D30" s="137">
        <f t="shared" si="4"/>
        <v>2</v>
      </c>
      <c r="E30" s="137">
        <v>12</v>
      </c>
      <c r="F30" s="136"/>
      <c r="G30" s="136">
        <f t="shared" si="19"/>
        <v>2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2</v>
      </c>
      <c r="R30" s="137">
        <f>'05'!S30</f>
        <v>61595</v>
      </c>
      <c r="S30" s="137">
        <v>61635</v>
      </c>
      <c r="T30" s="137">
        <f t="shared" si="20"/>
        <v>40</v>
      </c>
      <c r="U30" s="137"/>
      <c r="V30" s="137"/>
      <c r="W30" s="137"/>
      <c r="X30" s="137"/>
      <c r="Y30" s="137">
        <f t="shared" si="15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6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'05'!AR30</f>
        <v>110</v>
      </c>
      <c r="AO30" s="141"/>
      <c r="AP30" s="141">
        <f t="shared" si="7"/>
        <v>110</v>
      </c>
      <c r="AQ30" s="141">
        <f t="shared" si="8"/>
        <v>30</v>
      </c>
      <c r="AR30" s="141">
        <v>80</v>
      </c>
      <c r="AS30" s="216">
        <f t="shared" si="18"/>
        <v>15</v>
      </c>
      <c r="AT30" s="216">
        <f>'05'!AT30</f>
        <v>250</v>
      </c>
      <c r="AU30" s="224">
        <f t="shared" si="9"/>
        <v>170</v>
      </c>
      <c r="AV30" s="138" t="s">
        <v>172</v>
      </c>
      <c r="AW30" s="333">
        <f t="shared" si="10"/>
        <v>0</v>
      </c>
      <c r="AX30" s="333">
        <f t="shared" si="11"/>
        <v>0</v>
      </c>
      <c r="AY30" s="333">
        <f t="shared" si="17"/>
        <v>0</v>
      </c>
      <c r="AZ30" s="333">
        <f t="shared" si="12"/>
        <v>0</v>
      </c>
      <c r="BA30" s="333"/>
      <c r="BB30" s="333">
        <f t="shared" si="13"/>
        <v>30</v>
      </c>
      <c r="BC30" s="333">
        <f t="shared" si="14"/>
        <v>0</v>
      </c>
    </row>
    <row r="31" spans="1:55">
      <c r="A31" s="223" t="str">
        <f>'ENTRY SHEET'!F31</f>
        <v>OD09A-5106</v>
      </c>
      <c r="B31" s="137">
        <f>'05'!C31</f>
        <v>15072</v>
      </c>
      <c r="C31" s="137">
        <v>15076</v>
      </c>
      <c r="D31" s="137">
        <f t="shared" si="4"/>
        <v>4</v>
      </c>
      <c r="E31" s="137">
        <v>12</v>
      </c>
      <c r="F31" s="136"/>
      <c r="G31" s="136">
        <f t="shared" si="19"/>
        <v>4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4</v>
      </c>
      <c r="R31" s="137">
        <f>'05'!S31</f>
        <v>123208</v>
      </c>
      <c r="S31" s="137">
        <v>123229</v>
      </c>
      <c r="T31" s="137">
        <f t="shared" si="20"/>
        <v>21</v>
      </c>
      <c r="U31" s="137"/>
      <c r="V31" s="137">
        <v>2</v>
      </c>
      <c r="W31" s="137"/>
      <c r="X31" s="137">
        <v>1</v>
      </c>
      <c r="Y31" s="137">
        <f t="shared" si="15"/>
        <v>3</v>
      </c>
      <c r="Z31" s="137"/>
      <c r="AA31" s="137"/>
      <c r="AB31" s="137"/>
      <c r="AC31" s="137"/>
      <c r="AD31" s="137"/>
      <c r="AE31" s="137"/>
      <c r="AF31" s="137"/>
      <c r="AG31" s="137">
        <f t="shared" si="16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'05'!AR31</f>
        <v>159</v>
      </c>
      <c r="AO31" s="141">
        <v>50</v>
      </c>
      <c r="AP31" s="141">
        <f t="shared" si="7"/>
        <v>209</v>
      </c>
      <c r="AQ31" s="141">
        <f t="shared" si="8"/>
        <v>39</v>
      </c>
      <c r="AR31" s="141">
        <v>170</v>
      </c>
      <c r="AS31" s="216">
        <f t="shared" si="18"/>
        <v>9.75</v>
      </c>
      <c r="AT31" s="216">
        <f>'05'!AT31</f>
        <v>250</v>
      </c>
      <c r="AU31" s="224">
        <f t="shared" si="9"/>
        <v>80</v>
      </c>
      <c r="AV31" s="138"/>
      <c r="AW31" s="333">
        <f t="shared" si="10"/>
        <v>0</v>
      </c>
      <c r="AX31" s="333">
        <f t="shared" si="11"/>
        <v>0</v>
      </c>
      <c r="AY31" s="333">
        <f t="shared" si="17"/>
        <v>0</v>
      </c>
      <c r="AZ31" s="333">
        <f t="shared" si="12"/>
        <v>0</v>
      </c>
      <c r="BA31" s="333"/>
      <c r="BB31" s="333">
        <f t="shared" si="13"/>
        <v>39</v>
      </c>
      <c r="BC31" s="333">
        <f t="shared" si="14"/>
        <v>0</v>
      </c>
    </row>
    <row r="32" spans="1:55">
      <c r="A32" s="223" t="str">
        <f>'ENTRY SHEET'!F32</f>
        <v>OD09C-8164</v>
      </c>
      <c r="B32" s="137">
        <f>'05'!C32</f>
        <v>10406.700000000001</v>
      </c>
      <c r="C32" s="137">
        <v>10406.700000000001</v>
      </c>
      <c r="D32" s="137">
        <f t="shared" si="4"/>
        <v>0</v>
      </c>
      <c r="E32" s="137">
        <v>12</v>
      </c>
      <c r="F32" s="136"/>
      <c r="G32" s="136">
        <f t="shared" si="19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'05'!S32</f>
        <v>69764</v>
      </c>
      <c r="S32" s="137">
        <v>69764</v>
      </c>
      <c r="T32" s="137">
        <f t="shared" si="20"/>
        <v>0</v>
      </c>
      <c r="U32" s="137"/>
      <c r="V32" s="137"/>
      <c r="W32" s="137"/>
      <c r="X32" s="137"/>
      <c r="Y32" s="137">
        <f t="shared" si="15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'05'!AR32</f>
        <v>170</v>
      </c>
      <c r="AO32" s="141"/>
      <c r="AP32" s="141">
        <f t="shared" si="7"/>
        <v>170</v>
      </c>
      <c r="AQ32" s="141">
        <f t="shared" si="8"/>
        <v>0</v>
      </c>
      <c r="AR32" s="141">
        <v>170</v>
      </c>
      <c r="AS32" s="216" t="e">
        <f t="shared" si="18"/>
        <v>#DIV/0!</v>
      </c>
      <c r="AT32" s="216">
        <f>'05'!AT32</f>
        <v>250</v>
      </c>
      <c r="AU32" s="224">
        <f t="shared" si="9"/>
        <v>80</v>
      </c>
      <c r="AV32" s="138"/>
      <c r="AW32" s="333" t="e">
        <f t="shared" si="10"/>
        <v>#DIV/0!</v>
      </c>
      <c r="AX32" s="333" t="e">
        <f t="shared" si="11"/>
        <v>#DIV/0!</v>
      </c>
      <c r="AY32" s="333" t="e">
        <f t="shared" si="17"/>
        <v>#DIV/0!</v>
      </c>
      <c r="AZ32" s="333" t="e">
        <f t="shared" si="12"/>
        <v>#DIV/0!</v>
      </c>
      <c r="BA32" s="333"/>
      <c r="BB32" s="333" t="e">
        <f t="shared" si="13"/>
        <v>#DIV/0!</v>
      </c>
      <c r="BC32" s="333" t="e">
        <f t="shared" si="14"/>
        <v>#DIV/0!</v>
      </c>
    </row>
    <row r="33" spans="1:55">
      <c r="A33" s="223" t="str">
        <f>'ENTRY SHEET'!F33</f>
        <v>OD09C-1373</v>
      </c>
      <c r="B33" s="137">
        <f>'05'!C33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9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'05'!S33</f>
        <v>0</v>
      </c>
      <c r="S33" s="137"/>
      <c r="T33" s="137">
        <f t="shared" si="20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'05'!AR33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18"/>
        <v>#DIV/0!</v>
      </c>
      <c r="AT33" s="216">
        <f>'05'!AT33</f>
        <v>250</v>
      </c>
      <c r="AU33" s="224">
        <f t="shared" si="9"/>
        <v>250</v>
      </c>
      <c r="AV33" s="138"/>
      <c r="AW33" s="333" t="e">
        <f t="shared" si="10"/>
        <v>#DIV/0!</v>
      </c>
      <c r="AX33" s="333" t="e">
        <f t="shared" si="11"/>
        <v>#DIV/0!</v>
      </c>
      <c r="AY33" s="333" t="e">
        <f t="shared" si="17"/>
        <v>#DIV/0!</v>
      </c>
      <c r="AZ33" s="333" t="e">
        <f t="shared" si="12"/>
        <v>#DIV/0!</v>
      </c>
      <c r="BA33" s="333"/>
      <c r="BB33" s="333" t="e">
        <f t="shared" si="13"/>
        <v>#DIV/0!</v>
      </c>
      <c r="BC33" s="333" t="e">
        <f t="shared" si="14"/>
        <v>#DIV/0!</v>
      </c>
    </row>
    <row r="34" spans="1:55">
      <c r="A34" s="223" t="str">
        <f>'ENTRY SHEET'!F34</f>
        <v>OD09A-5666</v>
      </c>
      <c r="B34" s="137">
        <f>'05'!C34</f>
        <v>21876</v>
      </c>
      <c r="C34" s="137">
        <v>21880</v>
      </c>
      <c r="D34" s="137">
        <f t="shared" si="4"/>
        <v>4</v>
      </c>
      <c r="E34" s="137">
        <v>12</v>
      </c>
      <c r="F34" s="136"/>
      <c r="G34" s="136">
        <f t="shared" si="19"/>
        <v>4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4</v>
      </c>
      <c r="R34" s="137">
        <f>'05'!S34</f>
        <v>102184</v>
      </c>
      <c r="S34" s="137">
        <v>102229</v>
      </c>
      <c r="T34" s="137">
        <f t="shared" si="20"/>
        <v>45</v>
      </c>
      <c r="U34" s="137"/>
      <c r="V34" s="137"/>
      <c r="W34" s="137"/>
      <c r="X34" s="138"/>
      <c r="Y34" s="137">
        <f t="shared" si="15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6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'05'!AR34</f>
        <v>140</v>
      </c>
      <c r="AO34" s="141"/>
      <c r="AP34" s="141">
        <f t="shared" si="7"/>
        <v>140</v>
      </c>
      <c r="AQ34" s="141">
        <f t="shared" si="8"/>
        <v>30</v>
      </c>
      <c r="AR34" s="141">
        <v>110</v>
      </c>
      <c r="AS34" s="216">
        <f t="shared" si="18"/>
        <v>7.5</v>
      </c>
      <c r="AT34" s="216">
        <f>'05'!AT34</f>
        <v>250</v>
      </c>
      <c r="AU34" s="224">
        <f t="shared" si="9"/>
        <v>140</v>
      </c>
      <c r="AV34" s="138" t="s">
        <v>172</v>
      </c>
      <c r="AW34" s="333">
        <f t="shared" si="10"/>
        <v>0</v>
      </c>
      <c r="AX34" s="333">
        <f t="shared" si="11"/>
        <v>0</v>
      </c>
      <c r="AY34" s="333">
        <f t="shared" si="17"/>
        <v>0</v>
      </c>
      <c r="AZ34" s="333">
        <f t="shared" si="12"/>
        <v>0</v>
      </c>
      <c r="BA34" s="333"/>
      <c r="BB34" s="333">
        <f t="shared" si="13"/>
        <v>30</v>
      </c>
      <c r="BC34" s="333">
        <f t="shared" si="14"/>
        <v>0</v>
      </c>
    </row>
    <row r="35" spans="1:55">
      <c r="A35" s="223" t="str">
        <f>'ENTRY SHEET'!F35</f>
        <v>OD09A-6059</v>
      </c>
      <c r="B35" s="137">
        <f>'05'!C35</f>
        <v>14059</v>
      </c>
      <c r="C35" s="137">
        <v>14065</v>
      </c>
      <c r="D35" s="137">
        <f t="shared" si="4"/>
        <v>6</v>
      </c>
      <c r="E35" s="137">
        <v>12</v>
      </c>
      <c r="F35" s="136"/>
      <c r="G35" s="136">
        <f t="shared" si="19"/>
        <v>0</v>
      </c>
      <c r="H35" s="136">
        <v>0.2</v>
      </c>
      <c r="I35" s="136">
        <v>5.8</v>
      </c>
      <c r="J35" s="136"/>
      <c r="K35" s="136"/>
      <c r="L35" s="136"/>
      <c r="M35" s="136"/>
      <c r="N35" s="136"/>
      <c r="O35" s="136"/>
      <c r="P35" s="136"/>
      <c r="Q35" s="136">
        <f t="shared" si="6"/>
        <v>6</v>
      </c>
      <c r="R35" s="137">
        <f>'05'!S35</f>
        <v>91738</v>
      </c>
      <c r="S35" s="137">
        <v>91763</v>
      </c>
      <c r="T35" s="137">
        <f t="shared" si="20"/>
        <v>25</v>
      </c>
      <c r="U35" s="137"/>
      <c r="V35" s="137">
        <v>4</v>
      </c>
      <c r="W35" s="137"/>
      <c r="X35" s="138"/>
      <c r="Y35" s="137">
        <f t="shared" si="15"/>
        <v>4</v>
      </c>
      <c r="Z35" s="137"/>
      <c r="AA35" s="137"/>
      <c r="AB35" s="137"/>
      <c r="AC35" s="137">
        <v>1</v>
      </c>
      <c r="AD35" s="137"/>
      <c r="AE35" s="137"/>
      <c r="AF35" s="137"/>
      <c r="AG35" s="137">
        <f t="shared" si="16"/>
        <v>1</v>
      </c>
      <c r="AH35" s="137">
        <v>14</v>
      </c>
      <c r="AI35" s="137"/>
      <c r="AJ35" s="137">
        <v>417.2</v>
      </c>
      <c r="AK35" s="138"/>
      <c r="AL35" s="141">
        <f t="shared" si="0"/>
        <v>14</v>
      </c>
      <c r="AM35" s="137">
        <f t="shared" si="1"/>
        <v>417.2</v>
      </c>
      <c r="AN35" s="141">
        <f>'05'!AR35</f>
        <v>160</v>
      </c>
      <c r="AO35" s="141"/>
      <c r="AP35" s="141">
        <f t="shared" si="7"/>
        <v>160</v>
      </c>
      <c r="AQ35" s="141">
        <f t="shared" si="8"/>
        <v>20</v>
      </c>
      <c r="AR35" s="141">
        <v>140</v>
      </c>
      <c r="AS35" s="216">
        <f t="shared" si="18"/>
        <v>3.3333333333333335</v>
      </c>
      <c r="AT35" s="216">
        <f>'05'!AT35</f>
        <v>250</v>
      </c>
      <c r="AU35" s="224">
        <f t="shared" si="9"/>
        <v>110</v>
      </c>
      <c r="AV35" s="138"/>
      <c r="AW35" s="333">
        <f t="shared" si="10"/>
        <v>20</v>
      </c>
      <c r="AX35" s="333">
        <f t="shared" si="11"/>
        <v>1</v>
      </c>
      <c r="AY35" s="333">
        <f t="shared" si="17"/>
        <v>0</v>
      </c>
      <c r="AZ35" s="333">
        <f t="shared" si="12"/>
        <v>0</v>
      </c>
      <c r="BA35" s="333"/>
      <c r="BB35" s="333">
        <f t="shared" si="13"/>
        <v>-1</v>
      </c>
      <c r="BC35" s="333">
        <f t="shared" si="14"/>
        <v>0</v>
      </c>
    </row>
    <row r="36" spans="1:55">
      <c r="A36" s="223" t="str">
        <f>'ENTRY SHEET'!F36</f>
        <v>JH06H-9654</v>
      </c>
      <c r="B36" s="137">
        <f>'05'!C36</f>
        <v>0</v>
      </c>
      <c r="C36" s="137"/>
      <c r="D36" s="137">
        <v>8.5</v>
      </c>
      <c r="E36" s="137">
        <v>12</v>
      </c>
      <c r="F36" s="136"/>
      <c r="G36" s="136">
        <f t="shared" si="19"/>
        <v>8.5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8.5</v>
      </c>
      <c r="R36" s="137">
        <f>'05'!S36</f>
        <v>100828</v>
      </c>
      <c r="S36" s="137">
        <v>100874</v>
      </c>
      <c r="T36" s="137">
        <f t="shared" si="20"/>
        <v>46</v>
      </c>
      <c r="U36" s="137"/>
      <c r="V36" s="137">
        <v>18</v>
      </c>
      <c r="W36" s="137"/>
      <c r="X36" s="138"/>
      <c r="Y36" s="137">
        <f t="shared" si="15"/>
        <v>18</v>
      </c>
      <c r="Z36" s="137"/>
      <c r="AA36" s="137"/>
      <c r="AB36" s="137"/>
      <c r="AC36" s="137"/>
      <c r="AD36" s="137"/>
      <c r="AE36" s="137"/>
      <c r="AF36" s="137"/>
      <c r="AG36" s="137">
        <f t="shared" si="16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'05'!AR36</f>
        <v>130</v>
      </c>
      <c r="AO36" s="141">
        <v>50</v>
      </c>
      <c r="AP36" s="141">
        <f t="shared" si="7"/>
        <v>180</v>
      </c>
      <c r="AQ36" s="141">
        <f t="shared" si="8"/>
        <v>50</v>
      </c>
      <c r="AR36" s="141">
        <v>130</v>
      </c>
      <c r="AS36" s="216">
        <f t="shared" si="18"/>
        <v>5.882352941176471</v>
      </c>
      <c r="AT36" s="216">
        <f>'05'!AT36</f>
        <v>250</v>
      </c>
      <c r="AU36" s="224">
        <f t="shared" si="9"/>
        <v>120</v>
      </c>
      <c r="AV36" s="138"/>
      <c r="AW36" s="333">
        <f t="shared" si="10"/>
        <v>0</v>
      </c>
      <c r="AX36" s="333">
        <f t="shared" si="11"/>
        <v>0</v>
      </c>
      <c r="AY36" s="333">
        <f t="shared" si="17"/>
        <v>0</v>
      </c>
      <c r="AZ36" s="333">
        <f t="shared" si="12"/>
        <v>0</v>
      </c>
      <c r="BA36" s="333"/>
      <c r="BB36" s="333">
        <f t="shared" si="13"/>
        <v>50</v>
      </c>
      <c r="BC36" s="333">
        <f t="shared" si="14"/>
        <v>0</v>
      </c>
    </row>
    <row r="37" spans="1:55">
      <c r="A37" s="223" t="str">
        <f>'ENTRY SHEET'!F37</f>
        <v>OD09A-5105</v>
      </c>
      <c r="B37" s="137">
        <f>'05'!C37</f>
        <v>12624</v>
      </c>
      <c r="C37" s="137">
        <v>12632</v>
      </c>
      <c r="D37" s="137">
        <f t="shared" si="4"/>
        <v>8</v>
      </c>
      <c r="E37" s="137">
        <v>12</v>
      </c>
      <c r="F37" s="136"/>
      <c r="G37" s="136">
        <f t="shared" si="19"/>
        <v>8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8</v>
      </c>
      <c r="R37" s="137">
        <f>'05'!S37</f>
        <v>91373</v>
      </c>
      <c r="S37" s="137">
        <v>91418</v>
      </c>
      <c r="T37" s="137">
        <f t="shared" si="20"/>
        <v>45</v>
      </c>
      <c r="U37" s="137"/>
      <c r="V37" s="137">
        <v>19</v>
      </c>
      <c r="W37" s="137"/>
      <c r="X37" s="138"/>
      <c r="Y37" s="137">
        <f t="shared" si="15"/>
        <v>19</v>
      </c>
      <c r="Z37" s="137"/>
      <c r="AA37" s="137"/>
      <c r="AB37" s="137"/>
      <c r="AC37" s="137"/>
      <c r="AD37" s="137"/>
      <c r="AE37" s="137"/>
      <c r="AF37" s="137"/>
      <c r="AG37" s="137">
        <f t="shared" si="16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'05'!AR37</f>
        <v>140</v>
      </c>
      <c r="AO37" s="141">
        <v>50</v>
      </c>
      <c r="AP37" s="141">
        <f t="shared" si="7"/>
        <v>190</v>
      </c>
      <c r="AQ37" s="141">
        <f t="shared" si="8"/>
        <v>45</v>
      </c>
      <c r="AR37" s="141">
        <v>145</v>
      </c>
      <c r="AS37" s="216">
        <f t="shared" si="18"/>
        <v>5.625</v>
      </c>
      <c r="AT37" s="216">
        <f>'05'!AT37</f>
        <v>250</v>
      </c>
      <c r="AU37" s="224">
        <f t="shared" si="9"/>
        <v>105</v>
      </c>
      <c r="AV37" s="138"/>
      <c r="AW37" s="333">
        <f t="shared" si="10"/>
        <v>0</v>
      </c>
      <c r="AX37" s="333">
        <f t="shared" si="11"/>
        <v>0</v>
      </c>
      <c r="AY37" s="333">
        <f t="shared" si="17"/>
        <v>0</v>
      </c>
      <c r="AZ37" s="333">
        <f t="shared" si="12"/>
        <v>0</v>
      </c>
      <c r="BA37" s="333"/>
      <c r="BB37" s="333">
        <f t="shared" si="13"/>
        <v>45</v>
      </c>
      <c r="BC37" s="333">
        <f t="shared" si="14"/>
        <v>0</v>
      </c>
    </row>
    <row r="38" spans="1:55">
      <c r="A38" s="223" t="str">
        <f>'ENTRY SHEET'!F38</f>
        <v>JH06G-4703</v>
      </c>
      <c r="B38" s="137">
        <f>'05'!C38</f>
        <v>8171</v>
      </c>
      <c r="C38" s="137">
        <v>8179</v>
      </c>
      <c r="D38" s="137">
        <f t="shared" si="4"/>
        <v>8</v>
      </c>
      <c r="E38" s="137">
        <v>12</v>
      </c>
      <c r="F38" s="136"/>
      <c r="G38" s="136">
        <f t="shared" si="19"/>
        <v>8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8</v>
      </c>
      <c r="R38" s="137">
        <f>'05'!S38</f>
        <v>95533</v>
      </c>
      <c r="S38" s="137">
        <v>95577</v>
      </c>
      <c r="T38" s="137">
        <f t="shared" si="20"/>
        <v>44</v>
      </c>
      <c r="U38" s="137"/>
      <c r="V38" s="137">
        <v>18</v>
      </c>
      <c r="W38" s="137"/>
      <c r="X38" s="141"/>
      <c r="Y38" s="137">
        <f t="shared" si="15"/>
        <v>18</v>
      </c>
      <c r="Z38" s="137"/>
      <c r="AA38" s="137"/>
      <c r="AB38" s="137"/>
      <c r="AC38" s="137"/>
      <c r="AD38" s="137"/>
      <c r="AE38" s="137"/>
      <c r="AF38" s="137"/>
      <c r="AG38" s="137">
        <f t="shared" si="16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'05'!AR38</f>
        <v>140</v>
      </c>
      <c r="AO38" s="141">
        <v>60</v>
      </c>
      <c r="AP38" s="141">
        <f t="shared" si="7"/>
        <v>200</v>
      </c>
      <c r="AQ38" s="141">
        <f t="shared" si="8"/>
        <v>70</v>
      </c>
      <c r="AR38" s="141">
        <v>130</v>
      </c>
      <c r="AS38" s="216">
        <f t="shared" si="18"/>
        <v>8.75</v>
      </c>
      <c r="AT38" s="216">
        <f>'05'!AT38</f>
        <v>250</v>
      </c>
      <c r="AU38" s="224">
        <f t="shared" si="9"/>
        <v>120</v>
      </c>
      <c r="AV38" s="388"/>
      <c r="AW38" s="333">
        <f t="shared" si="10"/>
        <v>0</v>
      </c>
      <c r="AX38" s="333">
        <f t="shared" si="11"/>
        <v>0</v>
      </c>
      <c r="AY38" s="333">
        <f t="shared" si="17"/>
        <v>0</v>
      </c>
      <c r="AZ38" s="333">
        <f t="shared" si="12"/>
        <v>0</v>
      </c>
      <c r="BA38" s="333"/>
      <c r="BB38" s="333">
        <f t="shared" si="13"/>
        <v>70</v>
      </c>
      <c r="BC38" s="333">
        <f t="shared" si="14"/>
        <v>0</v>
      </c>
    </row>
    <row r="39" spans="1:55">
      <c r="A39" s="223" t="str">
        <f>'ENTRY SHEET'!F39</f>
        <v>JH06H-5348</v>
      </c>
      <c r="B39" s="137">
        <f>'05'!C39</f>
        <v>423</v>
      </c>
      <c r="C39" s="137">
        <v>430.1</v>
      </c>
      <c r="D39" s="137">
        <f t="shared" si="4"/>
        <v>7.1000000000000227</v>
      </c>
      <c r="E39" s="137">
        <v>12</v>
      </c>
      <c r="F39" s="136"/>
      <c r="G39" s="136">
        <v>0</v>
      </c>
      <c r="H39" s="136">
        <v>0.2</v>
      </c>
      <c r="I39" s="136">
        <v>6.9</v>
      </c>
      <c r="J39" s="136"/>
      <c r="K39" s="136"/>
      <c r="L39" s="136"/>
      <c r="M39" s="136"/>
      <c r="N39" s="136"/>
      <c r="O39" s="136"/>
      <c r="P39" s="136"/>
      <c r="Q39" s="136">
        <f t="shared" si="6"/>
        <v>7.1000000000000005</v>
      </c>
      <c r="R39" s="137">
        <f>'05'!S39</f>
        <v>122177</v>
      </c>
      <c r="S39" s="137">
        <v>122199</v>
      </c>
      <c r="T39" s="137">
        <f t="shared" si="20"/>
        <v>22</v>
      </c>
      <c r="U39" s="137"/>
      <c r="V39" s="137"/>
      <c r="W39" s="137"/>
      <c r="X39" s="141"/>
      <c r="Y39" s="137">
        <f t="shared" si="15"/>
        <v>0</v>
      </c>
      <c r="Z39" s="137"/>
      <c r="AA39" s="137"/>
      <c r="AB39" s="137"/>
      <c r="AC39" s="137">
        <v>1</v>
      </c>
      <c r="AD39" s="137"/>
      <c r="AE39" s="137"/>
      <c r="AF39" s="137"/>
      <c r="AG39" s="137">
        <f t="shared" si="16"/>
        <v>1</v>
      </c>
      <c r="AH39" s="137">
        <v>16</v>
      </c>
      <c r="AI39" s="137"/>
      <c r="AJ39" s="137">
        <v>483.9</v>
      </c>
      <c r="AK39" s="138"/>
      <c r="AL39" s="141">
        <f t="shared" si="0"/>
        <v>16</v>
      </c>
      <c r="AM39" s="137">
        <f t="shared" si="1"/>
        <v>483.9</v>
      </c>
      <c r="AN39" s="141">
        <f>'05'!AR39</f>
        <v>130</v>
      </c>
      <c r="AO39" s="141"/>
      <c r="AP39" s="141">
        <f t="shared" si="7"/>
        <v>130</v>
      </c>
      <c r="AQ39" s="141">
        <f t="shared" si="8"/>
        <v>30</v>
      </c>
      <c r="AR39" s="141">
        <v>100</v>
      </c>
      <c r="AS39" s="216">
        <f t="shared" si="18"/>
        <v>4.2253521126760427</v>
      </c>
      <c r="AT39" s="216">
        <f>'05'!AT39</f>
        <v>0</v>
      </c>
      <c r="AU39" s="224">
        <f t="shared" si="9"/>
        <v>-100</v>
      </c>
      <c r="AV39" s="138"/>
      <c r="AW39" s="333">
        <f t="shared" si="10"/>
        <v>30</v>
      </c>
      <c r="AX39" s="333">
        <f t="shared" si="11"/>
        <v>1</v>
      </c>
      <c r="AY39" s="333">
        <f t="shared" si="17"/>
        <v>0</v>
      </c>
      <c r="AZ39" s="333">
        <f t="shared" si="12"/>
        <v>0</v>
      </c>
      <c r="BA39" s="333"/>
      <c r="BB39" s="333">
        <f t="shared" si="13"/>
        <v>-1</v>
      </c>
      <c r="BC39" s="333">
        <f t="shared" si="14"/>
        <v>0</v>
      </c>
    </row>
    <row r="40" spans="1:55">
      <c r="A40" s="223" t="str">
        <f>'ENTRY SHEET'!F40</f>
        <v>OD09K-5036</v>
      </c>
      <c r="B40" s="137">
        <f>'05'!C40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9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'05'!S40</f>
        <v>92832</v>
      </c>
      <c r="S40" s="137">
        <v>92832</v>
      </c>
      <c r="T40" s="137">
        <f t="shared" si="20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'05'!AR40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18"/>
        <v>#DIV/0!</v>
      </c>
      <c r="AT40" s="216">
        <f>'05'!AT40</f>
        <v>0</v>
      </c>
      <c r="AU40" s="224">
        <f t="shared" si="9"/>
        <v>-145</v>
      </c>
      <c r="AV40" s="138"/>
      <c r="AW40" s="333" t="e">
        <f t="shared" si="10"/>
        <v>#DIV/0!</v>
      </c>
      <c r="AX40" s="333" t="e">
        <f t="shared" si="11"/>
        <v>#DIV/0!</v>
      </c>
      <c r="AY40" s="333" t="e">
        <f t="shared" si="17"/>
        <v>#DIV/0!</v>
      </c>
      <c r="AZ40" s="333" t="e">
        <f t="shared" si="12"/>
        <v>#DIV/0!</v>
      </c>
      <c r="BA40" s="333"/>
      <c r="BB40" s="333" t="e">
        <f t="shared" si="13"/>
        <v>#DIV/0!</v>
      </c>
      <c r="BC40" s="333" t="e">
        <f t="shared" si="14"/>
        <v>#DIV/0!</v>
      </c>
    </row>
    <row r="41" spans="1:55">
      <c r="A41" s="223" t="str">
        <f>'ENTRY SHEET'!F41</f>
        <v>OD09K-1394</v>
      </c>
      <c r="B41" s="137">
        <f>'05'!C41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9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'05'!S41</f>
        <v>50235.4</v>
      </c>
      <c r="S41" s="137">
        <v>50235.4</v>
      </c>
      <c r="T41" s="137">
        <f t="shared" si="20"/>
        <v>0</v>
      </c>
      <c r="U41" s="137"/>
      <c r="V41" s="137"/>
      <c r="W41" s="137"/>
      <c r="X41" s="141"/>
      <c r="Y41" s="137">
        <f t="shared" si="15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6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'05'!AR41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18"/>
        <v>#DIV/0!</v>
      </c>
      <c r="AT41" s="216">
        <f>'05'!AT41</f>
        <v>0</v>
      </c>
      <c r="AU41" s="224">
        <f t="shared" si="9"/>
        <v>-160</v>
      </c>
      <c r="AV41" s="138"/>
      <c r="AW41" s="333" t="e">
        <f t="shared" si="10"/>
        <v>#DIV/0!</v>
      </c>
      <c r="AX41" s="333" t="e">
        <f t="shared" si="11"/>
        <v>#DIV/0!</v>
      </c>
      <c r="AY41" s="333" t="e">
        <f t="shared" si="17"/>
        <v>#DIV/0!</v>
      </c>
      <c r="AZ41" s="333" t="e">
        <f t="shared" si="12"/>
        <v>#DIV/0!</v>
      </c>
      <c r="BA41" s="333"/>
      <c r="BB41" s="333" t="e">
        <f t="shared" si="13"/>
        <v>#DIV/0!</v>
      </c>
      <c r="BC41" s="333" t="e">
        <f t="shared" si="14"/>
        <v>#DIV/0!</v>
      </c>
    </row>
    <row r="42" spans="1:55">
      <c r="A42" s="223" t="str">
        <f>'ENTRY SHEET'!F42</f>
        <v>JH06T-7706</v>
      </c>
      <c r="B42" s="137">
        <f>'05'!C42</f>
        <v>16058.9</v>
      </c>
      <c r="C42" s="137">
        <v>16062.9</v>
      </c>
      <c r="D42" s="137">
        <f t="shared" si="4"/>
        <v>4</v>
      </c>
      <c r="E42" s="137">
        <v>12</v>
      </c>
      <c r="F42" s="136"/>
      <c r="G42" s="136">
        <f t="shared" si="19"/>
        <v>4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4</v>
      </c>
      <c r="R42" s="137">
        <f>'05'!S42</f>
        <v>105279</v>
      </c>
      <c r="S42" s="137">
        <v>105306</v>
      </c>
      <c r="T42" s="137">
        <f t="shared" si="20"/>
        <v>27</v>
      </c>
      <c r="U42" s="137"/>
      <c r="V42" s="137">
        <v>2</v>
      </c>
      <c r="W42" s="137"/>
      <c r="X42" s="141">
        <v>2</v>
      </c>
      <c r="Y42" s="137">
        <f t="shared" si="15"/>
        <v>4</v>
      </c>
      <c r="Z42" s="137"/>
      <c r="AA42" s="137"/>
      <c r="AB42" s="137"/>
      <c r="AC42" s="137"/>
      <c r="AD42" s="137"/>
      <c r="AE42" s="137"/>
      <c r="AF42" s="137"/>
      <c r="AG42" s="137">
        <f t="shared" si="16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'05'!AR42</f>
        <v>160</v>
      </c>
      <c r="AO42" s="141"/>
      <c r="AP42" s="141">
        <f t="shared" si="7"/>
        <v>160</v>
      </c>
      <c r="AQ42" s="141">
        <f t="shared" si="8"/>
        <v>30</v>
      </c>
      <c r="AR42" s="141">
        <v>130</v>
      </c>
      <c r="AS42" s="216">
        <f t="shared" si="18"/>
        <v>7.5</v>
      </c>
      <c r="AT42" s="216">
        <f>'05'!AT42</f>
        <v>0</v>
      </c>
      <c r="AU42" s="224">
        <f t="shared" si="9"/>
        <v>-130</v>
      </c>
      <c r="AV42" s="138"/>
      <c r="AW42" s="333">
        <f t="shared" si="10"/>
        <v>0</v>
      </c>
      <c r="AX42" s="333">
        <f t="shared" si="11"/>
        <v>0</v>
      </c>
      <c r="AY42" s="333">
        <f t="shared" si="17"/>
        <v>0</v>
      </c>
      <c r="AZ42" s="333">
        <f t="shared" si="12"/>
        <v>0</v>
      </c>
      <c r="BA42" s="333"/>
      <c r="BB42" s="333">
        <f t="shared" si="13"/>
        <v>30</v>
      </c>
      <c r="BC42" s="333">
        <f t="shared" si="14"/>
        <v>0</v>
      </c>
    </row>
    <row r="43" spans="1:55">
      <c r="A43" s="223" t="str">
        <f>'ENTRY SHEET'!F43</f>
        <v>JH06H-7764</v>
      </c>
      <c r="B43" s="137">
        <f>'05'!C43</f>
        <v>17916.599999999999</v>
      </c>
      <c r="C43" s="137">
        <v>17921.400000000001</v>
      </c>
      <c r="D43" s="137">
        <f t="shared" si="4"/>
        <v>4.8000000000029104</v>
      </c>
      <c r="E43" s="137">
        <v>12</v>
      </c>
      <c r="F43" s="136"/>
      <c r="G43" s="136">
        <f t="shared" si="19"/>
        <v>4.8000000000029104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4.8000000000029104</v>
      </c>
      <c r="R43" s="137">
        <f>'05'!S43</f>
        <v>87514</v>
      </c>
      <c r="S43" s="137">
        <v>87537</v>
      </c>
      <c r="T43" s="137">
        <f t="shared" si="20"/>
        <v>23</v>
      </c>
      <c r="U43" s="137"/>
      <c r="V43" s="137">
        <v>5</v>
      </c>
      <c r="W43" s="137"/>
      <c r="X43" s="141">
        <v>1</v>
      </c>
      <c r="Y43" s="137">
        <f t="shared" si="15"/>
        <v>6</v>
      </c>
      <c r="Z43" s="137"/>
      <c r="AA43" s="137"/>
      <c r="AB43" s="137"/>
      <c r="AC43" s="137"/>
      <c r="AD43" s="137"/>
      <c r="AE43" s="137"/>
      <c r="AF43" s="137"/>
      <c r="AG43" s="137">
        <f t="shared" si="16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'05'!AR43</f>
        <v>145</v>
      </c>
      <c r="AO43" s="141">
        <v>50</v>
      </c>
      <c r="AP43" s="141">
        <f t="shared" si="7"/>
        <v>195</v>
      </c>
      <c r="AQ43" s="141">
        <f t="shared" si="8"/>
        <v>35</v>
      </c>
      <c r="AR43" s="141">
        <v>160</v>
      </c>
      <c r="AS43" s="216">
        <f t="shared" si="18"/>
        <v>7.2916666666622456</v>
      </c>
      <c r="AT43" s="216">
        <f>'05'!AT43</f>
        <v>0</v>
      </c>
      <c r="AU43" s="224">
        <f t="shared" si="9"/>
        <v>-160</v>
      </c>
      <c r="AV43" s="138"/>
      <c r="AW43" s="333">
        <f t="shared" si="10"/>
        <v>0</v>
      </c>
      <c r="AX43" s="333">
        <f t="shared" si="11"/>
        <v>0</v>
      </c>
      <c r="AY43" s="333">
        <f t="shared" si="17"/>
        <v>0</v>
      </c>
      <c r="AZ43" s="333">
        <f t="shared" si="12"/>
        <v>0</v>
      </c>
      <c r="BA43" s="333"/>
      <c r="BB43" s="333">
        <f t="shared" si="13"/>
        <v>35</v>
      </c>
      <c r="BC43" s="333">
        <f t="shared" si="14"/>
        <v>0</v>
      </c>
    </row>
    <row r="44" spans="1:55" s="599" customFormat="1">
      <c r="A44" s="783" t="str">
        <f>'ENTRY SHEET'!F44</f>
        <v>OD09AE-5513 DMC</v>
      </c>
      <c r="B44" s="301">
        <f>'05'!C44</f>
        <v>3968.5</v>
      </c>
      <c r="C44" s="301">
        <v>3973.3</v>
      </c>
      <c r="D44" s="301">
        <f t="shared" si="4"/>
        <v>4.8000000000001819</v>
      </c>
      <c r="E44" s="301">
        <v>12</v>
      </c>
      <c r="F44" s="362"/>
      <c r="G44" s="362">
        <v>0</v>
      </c>
      <c r="H44" s="362">
        <f>73.3-68.5</f>
        <v>4.7999999999999972</v>
      </c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4.7999999999999972</v>
      </c>
      <c r="R44" s="301">
        <f>'05'!S44</f>
        <v>22865.599999999999</v>
      </c>
      <c r="S44" s="301">
        <v>22900.3</v>
      </c>
      <c r="T44" s="301">
        <f t="shared" si="20"/>
        <v>34.700000000000728</v>
      </c>
      <c r="U44" s="301"/>
      <c r="V44" s="301"/>
      <c r="W44" s="301"/>
      <c r="X44" s="663"/>
      <c r="Y44" s="301">
        <f t="shared" si="15"/>
        <v>0</v>
      </c>
      <c r="Z44" s="301"/>
      <c r="AA44" s="301"/>
      <c r="AB44" s="301"/>
      <c r="AC44" s="301"/>
      <c r="AD44" s="301">
        <v>13</v>
      </c>
      <c r="AE44" s="301"/>
      <c r="AF44" s="301"/>
      <c r="AG44" s="301">
        <f t="shared" si="16"/>
        <v>13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'05'!AR44</f>
        <v>0</v>
      </c>
      <c r="AO44" s="663">
        <v>112</v>
      </c>
      <c r="AP44" s="663">
        <f t="shared" si="7"/>
        <v>112</v>
      </c>
      <c r="AQ44" s="663">
        <f t="shared" si="8"/>
        <v>112</v>
      </c>
      <c r="AR44" s="663"/>
      <c r="AS44" s="665">
        <f t="shared" si="18"/>
        <v>23.333333333332448</v>
      </c>
      <c r="AT44" s="665">
        <f>'05'!AT44</f>
        <v>0</v>
      </c>
      <c r="AU44" s="666">
        <f t="shared" si="9"/>
        <v>0</v>
      </c>
      <c r="AV44" s="664"/>
      <c r="AW44" s="594">
        <f t="shared" si="10"/>
        <v>0</v>
      </c>
      <c r="AX44" s="594">
        <f t="shared" si="11"/>
        <v>112</v>
      </c>
      <c r="AY44" s="594">
        <f t="shared" si="17"/>
        <v>0</v>
      </c>
      <c r="AZ44" s="333">
        <f t="shared" si="12"/>
        <v>0</v>
      </c>
      <c r="BA44" s="594"/>
      <c r="BB44" s="594">
        <f t="shared" si="13"/>
        <v>0</v>
      </c>
      <c r="BC44" s="333">
        <f t="shared" si="14"/>
        <v>0</v>
      </c>
    </row>
    <row r="45" spans="1:55" s="599" customFormat="1">
      <c r="A45" s="783" t="str">
        <f>'ENTRY SHEET'!F45</f>
        <v>OD09Z-5713 DMC</v>
      </c>
      <c r="B45" s="301">
        <f>'05'!C45</f>
        <v>3802.2</v>
      </c>
      <c r="C45" s="301">
        <v>3807.6</v>
      </c>
      <c r="D45" s="301">
        <f t="shared" si="4"/>
        <v>5.4000000000000909</v>
      </c>
      <c r="E45" s="301">
        <v>12</v>
      </c>
      <c r="F45" s="362"/>
      <c r="G45" s="362">
        <v>0</v>
      </c>
      <c r="H45" s="362">
        <f>807.6-802.2</f>
        <v>5.3999999999999773</v>
      </c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5.3999999999999773</v>
      </c>
      <c r="R45" s="301">
        <f>'05'!S45</f>
        <v>22327.4</v>
      </c>
      <c r="S45" s="301">
        <v>22366</v>
      </c>
      <c r="T45" s="301">
        <f t="shared" si="20"/>
        <v>38.599999999998545</v>
      </c>
      <c r="U45" s="301"/>
      <c r="V45" s="301"/>
      <c r="W45" s="301"/>
      <c r="X45" s="663"/>
      <c r="Y45" s="301">
        <f t="shared" si="15"/>
        <v>0</v>
      </c>
      <c r="Z45" s="301"/>
      <c r="AA45" s="301"/>
      <c r="AB45" s="301"/>
      <c r="AC45" s="301"/>
      <c r="AD45" s="301">
        <v>16</v>
      </c>
      <c r="AE45" s="301"/>
      <c r="AF45" s="301"/>
      <c r="AG45" s="301">
        <f t="shared" si="16"/>
        <v>16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'05'!AR45</f>
        <v>0</v>
      </c>
      <c r="AO45" s="663">
        <v>112</v>
      </c>
      <c r="AP45" s="663">
        <f t="shared" si="7"/>
        <v>112</v>
      </c>
      <c r="AQ45" s="663">
        <f t="shared" si="8"/>
        <v>112</v>
      </c>
      <c r="AR45" s="663"/>
      <c r="AS45" s="665">
        <f t="shared" si="18"/>
        <v>20.740740740740392</v>
      </c>
      <c r="AT45" s="665">
        <f>'05'!AT45</f>
        <v>0</v>
      </c>
      <c r="AU45" s="666">
        <f t="shared" si="9"/>
        <v>0</v>
      </c>
      <c r="AV45" s="664"/>
      <c r="AW45" s="594">
        <f t="shared" si="10"/>
        <v>0</v>
      </c>
      <c r="AX45" s="594">
        <f t="shared" si="11"/>
        <v>112</v>
      </c>
      <c r="AY45" s="594">
        <f t="shared" si="17"/>
        <v>0</v>
      </c>
      <c r="AZ45" s="333">
        <f t="shared" si="12"/>
        <v>0</v>
      </c>
      <c r="BA45" s="594"/>
      <c r="BB45" s="594">
        <f t="shared" si="13"/>
        <v>0</v>
      </c>
      <c r="BC45" s="333">
        <f t="shared" si="14"/>
        <v>0</v>
      </c>
    </row>
    <row r="46" spans="1:55" s="599" customFormat="1">
      <c r="A46" s="783" t="str">
        <f>'ENTRY SHEET'!F46</f>
        <v>OD09Z-5813 DMC</v>
      </c>
      <c r="B46" s="301">
        <f>'05'!C46</f>
        <v>3696.3</v>
      </c>
      <c r="C46" s="301">
        <v>3702.3</v>
      </c>
      <c r="D46" s="301">
        <f t="shared" si="4"/>
        <v>6</v>
      </c>
      <c r="E46" s="301">
        <v>12</v>
      </c>
      <c r="F46" s="362"/>
      <c r="G46" s="362">
        <v>0</v>
      </c>
      <c r="H46" s="362">
        <f>702.3-696.3</f>
        <v>6</v>
      </c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6</v>
      </c>
      <c r="R46" s="301">
        <f>'05'!S46</f>
        <v>21313.200000000001</v>
      </c>
      <c r="S46" s="301">
        <v>21347.5</v>
      </c>
      <c r="T46" s="301">
        <f t="shared" si="20"/>
        <v>34.299999999999272</v>
      </c>
      <c r="U46" s="301"/>
      <c r="V46" s="301"/>
      <c r="W46" s="301"/>
      <c r="X46" s="663"/>
      <c r="Y46" s="301">
        <f t="shared" si="15"/>
        <v>0</v>
      </c>
      <c r="Z46" s="301"/>
      <c r="AA46" s="301"/>
      <c r="AB46" s="301"/>
      <c r="AC46" s="301"/>
      <c r="AD46" s="301">
        <v>13</v>
      </c>
      <c r="AE46" s="301"/>
      <c r="AF46" s="301"/>
      <c r="AG46" s="301">
        <f t="shared" si="16"/>
        <v>13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'05'!AR46</f>
        <v>0</v>
      </c>
      <c r="AO46" s="663">
        <v>112</v>
      </c>
      <c r="AP46" s="663">
        <f t="shared" si="7"/>
        <v>112</v>
      </c>
      <c r="AQ46" s="663">
        <f t="shared" si="8"/>
        <v>112</v>
      </c>
      <c r="AR46" s="663"/>
      <c r="AS46" s="665">
        <f t="shared" si="18"/>
        <v>18.666666666666668</v>
      </c>
      <c r="AT46" s="665">
        <f>'05'!AT46</f>
        <v>0</v>
      </c>
      <c r="AU46" s="666">
        <f t="shared" si="9"/>
        <v>0</v>
      </c>
      <c r="AV46" s="664"/>
      <c r="AW46" s="594">
        <f t="shared" si="10"/>
        <v>0</v>
      </c>
      <c r="AX46" s="594">
        <f t="shared" si="11"/>
        <v>112</v>
      </c>
      <c r="AY46" s="594">
        <f t="shared" si="17"/>
        <v>0</v>
      </c>
      <c r="AZ46" s="333">
        <f t="shared" si="12"/>
        <v>0</v>
      </c>
      <c r="BA46" s="594"/>
      <c r="BB46" s="594">
        <f t="shared" si="13"/>
        <v>0</v>
      </c>
      <c r="BC46" s="333">
        <f t="shared" si="14"/>
        <v>0</v>
      </c>
    </row>
    <row r="47" spans="1:55" s="599" customFormat="1">
      <c r="A47" s="783" t="str">
        <f>'ENTRY SHEET'!F47</f>
        <v>OD07AR-4113 DMC</v>
      </c>
      <c r="B47" s="301">
        <f>'05'!C47</f>
        <v>8750</v>
      </c>
      <c r="C47" s="301">
        <v>8752</v>
      </c>
      <c r="D47" s="301">
        <f t="shared" si="4"/>
        <v>2</v>
      </c>
      <c r="E47" s="301">
        <v>12</v>
      </c>
      <c r="F47" s="362"/>
      <c r="G47" s="362">
        <v>0</v>
      </c>
      <c r="H47" s="362">
        <f>52-50</f>
        <v>2</v>
      </c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2</v>
      </c>
      <c r="R47" s="301">
        <f>'05'!S47</f>
        <v>48411.8</v>
      </c>
      <c r="S47" s="301">
        <v>48445.8</v>
      </c>
      <c r="T47" s="301">
        <f t="shared" si="20"/>
        <v>34</v>
      </c>
      <c r="U47" s="301"/>
      <c r="V47" s="301"/>
      <c r="W47" s="301"/>
      <c r="X47" s="663"/>
      <c r="Y47" s="301">
        <f t="shared" si="15"/>
        <v>0</v>
      </c>
      <c r="Z47" s="301"/>
      <c r="AA47" s="301"/>
      <c r="AB47" s="301"/>
      <c r="AC47" s="301"/>
      <c r="AD47" s="301">
        <v>13</v>
      </c>
      <c r="AE47" s="301"/>
      <c r="AF47" s="301"/>
      <c r="AG47" s="301">
        <f t="shared" si="16"/>
        <v>13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'05'!AR47</f>
        <v>0</v>
      </c>
      <c r="AO47" s="663">
        <v>112</v>
      </c>
      <c r="AP47" s="663">
        <f t="shared" si="7"/>
        <v>112</v>
      </c>
      <c r="AQ47" s="663">
        <f t="shared" si="8"/>
        <v>112</v>
      </c>
      <c r="AR47" s="663"/>
      <c r="AS47" s="665">
        <f t="shared" si="18"/>
        <v>56</v>
      </c>
      <c r="AT47" s="665">
        <f>'05'!AT47</f>
        <v>0</v>
      </c>
      <c r="AU47" s="666">
        <f t="shared" si="9"/>
        <v>0</v>
      </c>
      <c r="AV47" s="664"/>
      <c r="AW47" s="594">
        <f t="shared" si="10"/>
        <v>0</v>
      </c>
      <c r="AX47" s="594">
        <f t="shared" si="11"/>
        <v>112</v>
      </c>
      <c r="AY47" s="594">
        <f t="shared" si="17"/>
        <v>0</v>
      </c>
      <c r="AZ47" s="333">
        <f t="shared" si="12"/>
        <v>0</v>
      </c>
      <c r="BA47" s="594"/>
      <c r="BB47" s="594">
        <f t="shared" si="13"/>
        <v>0</v>
      </c>
      <c r="BC47" s="333">
        <f t="shared" si="14"/>
        <v>0</v>
      </c>
    </row>
    <row r="48" spans="1:55" s="599" customFormat="1">
      <c r="A48" s="783" t="str">
        <f>'ENTRY SHEET'!F48</f>
        <v>OD09Z-5913 DMC</v>
      </c>
      <c r="B48" s="301">
        <f>'05'!C48</f>
        <v>3828.5</v>
      </c>
      <c r="C48" s="301">
        <v>3835.3</v>
      </c>
      <c r="D48" s="301">
        <f t="shared" si="4"/>
        <v>6.8000000000001819</v>
      </c>
      <c r="E48" s="301">
        <v>12</v>
      </c>
      <c r="F48" s="362"/>
      <c r="G48" s="362">
        <v>0</v>
      </c>
      <c r="H48" s="362">
        <f>35.3-28.5</f>
        <v>6.7999999999999972</v>
      </c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6.7999999999999972</v>
      </c>
      <c r="R48" s="301">
        <f>'05'!S48</f>
        <v>22188.2</v>
      </c>
      <c r="S48" s="301">
        <v>22231.3</v>
      </c>
      <c r="T48" s="301">
        <f t="shared" si="20"/>
        <v>43.099999999998545</v>
      </c>
      <c r="U48" s="301"/>
      <c r="V48" s="301"/>
      <c r="W48" s="301"/>
      <c r="X48" s="663"/>
      <c r="Y48" s="301">
        <f t="shared" si="15"/>
        <v>0</v>
      </c>
      <c r="Z48" s="301"/>
      <c r="AA48" s="301"/>
      <c r="AB48" s="301"/>
      <c r="AC48" s="301"/>
      <c r="AD48" s="301">
        <v>17</v>
      </c>
      <c r="AE48" s="301"/>
      <c r="AF48" s="301"/>
      <c r="AG48" s="301">
        <f t="shared" si="16"/>
        <v>17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'05'!AR48</f>
        <v>0</v>
      </c>
      <c r="AO48" s="663">
        <v>112</v>
      </c>
      <c r="AP48" s="663">
        <f t="shared" si="7"/>
        <v>112</v>
      </c>
      <c r="AQ48" s="663">
        <f t="shared" si="8"/>
        <v>112</v>
      </c>
      <c r="AR48" s="663"/>
      <c r="AS48" s="665">
        <f t="shared" si="18"/>
        <v>16.470588235293675</v>
      </c>
      <c r="AT48" s="665">
        <f>'05'!AT48</f>
        <v>0</v>
      </c>
      <c r="AU48" s="666">
        <f t="shared" si="9"/>
        <v>0</v>
      </c>
      <c r="AV48" s="664"/>
      <c r="AW48" s="594">
        <f t="shared" si="10"/>
        <v>0</v>
      </c>
      <c r="AX48" s="594">
        <f t="shared" si="11"/>
        <v>112</v>
      </c>
      <c r="AY48" s="594">
        <f t="shared" si="17"/>
        <v>0</v>
      </c>
      <c r="AZ48" s="333">
        <f t="shared" si="12"/>
        <v>0</v>
      </c>
      <c r="BA48" s="594"/>
      <c r="BB48" s="594">
        <f t="shared" si="13"/>
        <v>0</v>
      </c>
      <c r="BC48" s="333">
        <f t="shared" si="14"/>
        <v>0</v>
      </c>
    </row>
    <row r="49" spans="1:55" s="599" customFormat="1">
      <c r="A49" s="783" t="str">
        <f>'ENTRY SHEET'!F49</f>
        <v>OD09Z-5613 DMC</v>
      </c>
      <c r="B49" s="301">
        <f>'05'!C49</f>
        <v>3831.4</v>
      </c>
      <c r="C49" s="301">
        <v>3835.5</v>
      </c>
      <c r="D49" s="301">
        <f t="shared" si="4"/>
        <v>4.0999999999999091</v>
      </c>
      <c r="E49" s="301">
        <v>12</v>
      </c>
      <c r="F49" s="362"/>
      <c r="G49" s="362">
        <v>0</v>
      </c>
      <c r="H49" s="362">
        <f>35.5-31.4</f>
        <v>4.1000000000000014</v>
      </c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4.1000000000000014</v>
      </c>
      <c r="R49" s="301">
        <f>'05'!S49</f>
        <v>22908.1</v>
      </c>
      <c r="S49" s="301">
        <v>22934.6</v>
      </c>
      <c r="T49" s="301">
        <f t="shared" si="20"/>
        <v>26.5</v>
      </c>
      <c r="U49" s="301"/>
      <c r="V49" s="301"/>
      <c r="W49" s="301"/>
      <c r="X49" s="663"/>
      <c r="Y49" s="301">
        <f t="shared" si="15"/>
        <v>0</v>
      </c>
      <c r="Z49" s="301"/>
      <c r="AA49" s="301"/>
      <c r="AB49" s="301"/>
      <c r="AC49" s="301"/>
      <c r="AD49" s="301">
        <v>10</v>
      </c>
      <c r="AE49" s="301"/>
      <c r="AF49" s="301"/>
      <c r="AG49" s="301">
        <f t="shared" si="16"/>
        <v>10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'05'!AR49</f>
        <v>0</v>
      </c>
      <c r="AO49" s="663"/>
      <c r="AP49" s="663">
        <f t="shared" si="7"/>
        <v>0</v>
      </c>
      <c r="AQ49" s="663">
        <f t="shared" si="8"/>
        <v>0</v>
      </c>
      <c r="AR49" s="663"/>
      <c r="AS49" s="665">
        <f t="shared" si="18"/>
        <v>0</v>
      </c>
      <c r="AT49" s="665">
        <f>'05'!AT49</f>
        <v>0</v>
      </c>
      <c r="AU49" s="666">
        <f t="shared" si="9"/>
        <v>0</v>
      </c>
      <c r="AV49" s="664"/>
      <c r="AW49" s="594">
        <f t="shared" si="10"/>
        <v>0</v>
      </c>
      <c r="AX49" s="594">
        <f t="shared" si="11"/>
        <v>0</v>
      </c>
      <c r="AY49" s="594">
        <f t="shared" si="17"/>
        <v>0</v>
      </c>
      <c r="AZ49" s="333">
        <f t="shared" si="12"/>
        <v>0</v>
      </c>
      <c r="BA49" s="594"/>
      <c r="BB49" s="594">
        <f t="shared" si="13"/>
        <v>0</v>
      </c>
      <c r="BC49" s="333">
        <f t="shared" si="14"/>
        <v>0</v>
      </c>
    </row>
    <row r="50" spans="1:55" ht="25.8" customHeight="1">
      <c r="A50" s="223" t="str">
        <f>'ENTRY SHEET'!F50</f>
        <v>JH06G-5437</v>
      </c>
      <c r="B50" s="137">
        <f>'05'!C50</f>
        <v>12100</v>
      </c>
      <c r="C50" s="137">
        <v>12107</v>
      </c>
      <c r="D50" s="137">
        <f t="shared" si="4"/>
        <v>7</v>
      </c>
      <c r="E50" s="137">
        <v>12</v>
      </c>
      <c r="F50" s="136"/>
      <c r="G50" s="136">
        <f t="shared" si="19"/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7</v>
      </c>
      <c r="R50" s="137">
        <f>'05'!S50</f>
        <v>82361</v>
      </c>
      <c r="S50" s="137">
        <v>82399</v>
      </c>
      <c r="T50" s="137">
        <f t="shared" si="20"/>
        <v>38</v>
      </c>
      <c r="U50" s="137"/>
      <c r="V50" s="137">
        <v>14</v>
      </c>
      <c r="W50" s="137"/>
      <c r="X50" s="141"/>
      <c r="Y50" s="137">
        <f t="shared" si="15"/>
        <v>14</v>
      </c>
      <c r="Z50" s="137"/>
      <c r="AA50" s="137"/>
      <c r="AB50" s="137"/>
      <c r="AC50" s="137"/>
      <c r="AD50" s="137"/>
      <c r="AE50" s="137"/>
      <c r="AF50" s="137"/>
      <c r="AG50" s="137">
        <f t="shared" si="16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'05'!AR50</f>
        <v>135</v>
      </c>
      <c r="AO50" s="141">
        <v>50</v>
      </c>
      <c r="AP50" s="141">
        <f t="shared" si="7"/>
        <v>185</v>
      </c>
      <c r="AQ50" s="141">
        <f t="shared" si="8"/>
        <v>50</v>
      </c>
      <c r="AR50" s="141">
        <v>135</v>
      </c>
      <c r="AS50" s="216">
        <f t="shared" si="18"/>
        <v>7.1428571428571432</v>
      </c>
      <c r="AT50" s="216">
        <f>'05'!AT50</f>
        <v>0</v>
      </c>
      <c r="AU50" s="224">
        <f t="shared" si="9"/>
        <v>-135</v>
      </c>
      <c r="AV50" s="138"/>
      <c r="AW50" s="333">
        <f t="shared" si="10"/>
        <v>0</v>
      </c>
      <c r="AX50" s="333">
        <f t="shared" si="11"/>
        <v>0</v>
      </c>
      <c r="AY50" s="333">
        <f t="shared" si="17"/>
        <v>0</v>
      </c>
      <c r="AZ50" s="333">
        <f t="shared" si="12"/>
        <v>0</v>
      </c>
      <c r="BA50" s="333"/>
      <c r="BB50" s="333">
        <f t="shared" si="13"/>
        <v>50</v>
      </c>
      <c r="BC50" s="333">
        <f t="shared" si="14"/>
        <v>0</v>
      </c>
    </row>
    <row r="51" spans="1:55">
      <c r="A51" s="223" t="str">
        <f>'ENTRY SHEET'!F51</f>
        <v>OD09Z-1273</v>
      </c>
      <c r="B51" s="137">
        <f>'05'!C51</f>
        <v>0</v>
      </c>
      <c r="C51" s="137"/>
      <c r="D51" s="137">
        <f t="shared" si="4"/>
        <v>0</v>
      </c>
      <c r="E51" s="137">
        <v>12</v>
      </c>
      <c r="F51" s="136"/>
      <c r="G51" s="136">
        <f t="shared" si="19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'05'!S51</f>
        <v>0</v>
      </c>
      <c r="S51" s="137"/>
      <c r="T51" s="137">
        <f t="shared" si="20"/>
        <v>0</v>
      </c>
      <c r="U51" s="137"/>
      <c r="V51" s="137"/>
      <c r="W51" s="137"/>
      <c r="X51" s="141"/>
      <c r="Y51" s="137">
        <f t="shared" si="15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6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'05'!AR51</f>
        <v>0</v>
      </c>
      <c r="AO51" s="141"/>
      <c r="AP51" s="141">
        <f t="shared" si="7"/>
        <v>0</v>
      </c>
      <c r="AQ51" s="141">
        <f t="shared" si="8"/>
        <v>0</v>
      </c>
      <c r="AR51" s="141"/>
      <c r="AS51" s="216" t="e">
        <f t="shared" si="18"/>
        <v>#DIV/0!</v>
      </c>
      <c r="AT51" s="216">
        <f>'05'!AT51</f>
        <v>0</v>
      </c>
      <c r="AU51" s="224">
        <f t="shared" si="9"/>
        <v>0</v>
      </c>
      <c r="AV51" s="138"/>
      <c r="AW51" s="333" t="e">
        <f t="shared" si="10"/>
        <v>#DIV/0!</v>
      </c>
      <c r="AX51" s="333" t="e">
        <f t="shared" si="11"/>
        <v>#DIV/0!</v>
      </c>
      <c r="AY51" s="333" t="e">
        <f t="shared" si="17"/>
        <v>#DIV/0!</v>
      </c>
      <c r="AZ51" s="333" t="e">
        <f t="shared" si="12"/>
        <v>#DIV/0!</v>
      </c>
      <c r="BA51" s="333"/>
      <c r="BB51" s="333" t="e">
        <f t="shared" si="13"/>
        <v>#DIV/0!</v>
      </c>
      <c r="BC51" s="333" t="e">
        <f t="shared" si="14"/>
        <v>#DIV/0!</v>
      </c>
    </row>
    <row r="52" spans="1:55" hidden="1">
      <c r="A52" s="223" t="str">
        <f>'ENTRY SHEET'!F52</f>
        <v>OD09Z-1274</v>
      </c>
      <c r="B52" s="137">
        <f>'05'!C52</f>
        <v>0</v>
      </c>
      <c r="C52" s="137"/>
      <c r="D52" s="137">
        <f t="shared" si="4"/>
        <v>0</v>
      </c>
      <c r="E52" s="137">
        <v>12</v>
      </c>
      <c r="F52" s="136"/>
      <c r="G52" s="136">
        <f t="shared" si="19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'05'!S52</f>
        <v>0</v>
      </c>
      <c r="S52" s="137"/>
      <c r="T52" s="137">
        <f t="shared" si="20"/>
        <v>0</v>
      </c>
      <c r="U52" s="137"/>
      <c r="V52" s="137"/>
      <c r="W52" s="137"/>
      <c r="X52" s="141"/>
      <c r="Y52" s="137">
        <f t="shared" si="15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'05'!AR52</f>
        <v>0</v>
      </c>
      <c r="AO52" s="141"/>
      <c r="AP52" s="141">
        <f t="shared" si="7"/>
        <v>0</v>
      </c>
      <c r="AQ52" s="141">
        <f t="shared" si="8"/>
        <v>0</v>
      </c>
      <c r="AR52" s="141"/>
      <c r="AS52" s="216" t="e">
        <f t="shared" si="18"/>
        <v>#DIV/0!</v>
      </c>
      <c r="AT52" s="216">
        <f>'05'!AT52</f>
        <v>0</v>
      </c>
      <c r="AU52" s="224">
        <f t="shared" si="9"/>
        <v>0</v>
      </c>
      <c r="AV52" s="138"/>
      <c r="AW52" s="333" t="e">
        <f t="shared" si="10"/>
        <v>#DIV/0!</v>
      </c>
      <c r="AX52" s="333" t="e">
        <f t="shared" si="11"/>
        <v>#DIV/0!</v>
      </c>
      <c r="AY52" s="333" t="e">
        <f t="shared" si="17"/>
        <v>#DIV/0!</v>
      </c>
      <c r="AZ52" s="333" t="e">
        <f t="shared" si="12"/>
        <v>#DIV/0!</v>
      </c>
      <c r="BA52" s="333"/>
      <c r="BB52" s="333" t="e">
        <f t="shared" si="13"/>
        <v>#DIV/0!</v>
      </c>
      <c r="BC52" s="333" t="e">
        <f t="shared" si="14"/>
        <v>#DIV/0!</v>
      </c>
    </row>
    <row r="53" spans="1:55" hidden="1">
      <c r="A53" s="223" t="str">
        <f>'ENTRY SHEET'!F53</f>
        <v>OD09Z-1202</v>
      </c>
      <c r="B53" s="137">
        <f>'05'!C53</f>
        <v>0</v>
      </c>
      <c r="C53" s="137"/>
      <c r="D53" s="137">
        <f t="shared" si="4"/>
        <v>0</v>
      </c>
      <c r="E53" s="137">
        <v>12</v>
      </c>
      <c r="F53" s="136"/>
      <c r="G53" s="136">
        <f t="shared" si="19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'05'!S53</f>
        <v>0</v>
      </c>
      <c r="S53" s="137"/>
      <c r="T53" s="137">
        <f t="shared" si="20"/>
        <v>0</v>
      </c>
      <c r="U53" s="137"/>
      <c r="V53" s="137"/>
      <c r="W53" s="137"/>
      <c r="X53" s="141"/>
      <c r="Y53" s="137">
        <f t="shared" si="15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'05'!AR53</f>
        <v>0</v>
      </c>
      <c r="AO53" s="141"/>
      <c r="AP53" s="141">
        <f t="shared" si="7"/>
        <v>0</v>
      </c>
      <c r="AQ53" s="141">
        <f t="shared" si="8"/>
        <v>0</v>
      </c>
      <c r="AR53" s="141"/>
      <c r="AS53" s="216" t="e">
        <f t="shared" si="18"/>
        <v>#DIV/0!</v>
      </c>
      <c r="AT53" s="216">
        <f>'05'!AT53</f>
        <v>0</v>
      </c>
      <c r="AU53" s="224">
        <f t="shared" si="9"/>
        <v>0</v>
      </c>
      <c r="AV53" s="138"/>
      <c r="AW53" s="333" t="e">
        <f t="shared" si="10"/>
        <v>#DIV/0!</v>
      </c>
      <c r="AX53" s="333" t="e">
        <f t="shared" si="11"/>
        <v>#DIV/0!</v>
      </c>
      <c r="AY53" s="333" t="e">
        <f t="shared" si="17"/>
        <v>#DIV/0!</v>
      </c>
      <c r="AZ53" s="333" t="e">
        <f t="shared" si="12"/>
        <v>#DIV/0!</v>
      </c>
      <c r="BA53" s="333"/>
      <c r="BB53" s="333" t="e">
        <f t="shared" si="13"/>
        <v>#DIV/0!</v>
      </c>
      <c r="BC53" s="333" t="e">
        <f t="shared" si="14"/>
        <v>#DIV/0!</v>
      </c>
    </row>
    <row r="54" spans="1:55" hidden="1">
      <c r="A54" s="223">
        <f>'ENTRY SHEET'!F54</f>
        <v>0</v>
      </c>
      <c r="B54" s="137">
        <f>'05'!C54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9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'05'!S54</f>
        <v>0</v>
      </c>
      <c r="S54" s="137"/>
      <c r="T54" s="137">
        <f t="shared" si="20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'05'!AR54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18"/>
        <v>#DIV/0!</v>
      </c>
      <c r="AT54" s="216">
        <f>'05'!AT54</f>
        <v>0</v>
      </c>
      <c r="AU54" s="224">
        <f t="shared" si="9"/>
        <v>0</v>
      </c>
      <c r="AV54" s="138"/>
      <c r="AW54" s="333" t="e">
        <f t="shared" si="10"/>
        <v>#DIV/0!</v>
      </c>
      <c r="AX54" s="333" t="e">
        <f t="shared" si="11"/>
        <v>#DIV/0!</v>
      </c>
      <c r="AY54" s="333" t="e">
        <f t="shared" si="17"/>
        <v>#DIV/0!</v>
      </c>
      <c r="AZ54" s="333" t="e">
        <f t="shared" si="12"/>
        <v>#DIV/0!</v>
      </c>
      <c r="BA54" s="333"/>
      <c r="BB54" s="333" t="e">
        <f t="shared" si="13"/>
        <v>#DIV/0!</v>
      </c>
      <c r="BC54" s="333" t="e">
        <f t="shared" si="14"/>
        <v>#DIV/0!</v>
      </c>
    </row>
    <row r="55" spans="1:55" hidden="1">
      <c r="A55" s="223">
        <f>'ENTRY SHEET'!F55</f>
        <v>0</v>
      </c>
      <c r="B55" s="137">
        <f>'05'!C55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9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'05'!S55</f>
        <v>0</v>
      </c>
      <c r="S55" s="137"/>
      <c r="T55" s="137">
        <f t="shared" si="20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'05'!AR55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18"/>
        <v>#DIV/0!</v>
      </c>
      <c r="AT55" s="216">
        <f>'05'!AT55</f>
        <v>0</v>
      </c>
      <c r="AU55" s="224">
        <f t="shared" si="9"/>
        <v>0</v>
      </c>
      <c r="AV55" s="138"/>
      <c r="AW55" s="333" t="e">
        <f t="shared" si="10"/>
        <v>#DIV/0!</v>
      </c>
      <c r="AX55" s="333" t="e">
        <f t="shared" si="11"/>
        <v>#DIV/0!</v>
      </c>
      <c r="AY55" s="333" t="e">
        <f t="shared" si="17"/>
        <v>#DIV/0!</v>
      </c>
      <c r="AZ55" s="333" t="e">
        <f t="shared" si="12"/>
        <v>#DIV/0!</v>
      </c>
      <c r="BA55" s="333"/>
      <c r="BB55" s="333" t="e">
        <f t="shared" si="13"/>
        <v>#DIV/0!</v>
      </c>
      <c r="BC55" s="333" t="e">
        <f t="shared" si="14"/>
        <v>#DIV/0!</v>
      </c>
    </row>
    <row r="56" spans="1:55" hidden="1">
      <c r="A56" s="223">
        <f>'ENTRY SHEET'!F56</f>
        <v>0</v>
      </c>
      <c r="B56" s="137">
        <f>'05'!C56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9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'05'!S56</f>
        <v>0</v>
      </c>
      <c r="S56" s="137"/>
      <c r="T56" s="137">
        <f t="shared" si="20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'05'!AR56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18"/>
        <v>#DIV/0!</v>
      </c>
      <c r="AT56" s="216">
        <f>'05'!AT56</f>
        <v>0</v>
      </c>
      <c r="AU56" s="224">
        <f t="shared" si="9"/>
        <v>0</v>
      </c>
      <c r="AV56" s="138"/>
      <c r="AW56" s="333" t="e">
        <f t="shared" si="10"/>
        <v>#DIV/0!</v>
      </c>
      <c r="AX56" s="333" t="e">
        <f t="shared" si="11"/>
        <v>#DIV/0!</v>
      </c>
      <c r="AY56" s="333" t="e">
        <f t="shared" si="17"/>
        <v>#DIV/0!</v>
      </c>
      <c r="AZ56" s="333" t="e">
        <f t="shared" si="12"/>
        <v>#DIV/0!</v>
      </c>
      <c r="BA56" s="333"/>
      <c r="BB56" s="333" t="e">
        <f t="shared" si="13"/>
        <v>#DIV/0!</v>
      </c>
      <c r="BC56" s="333" t="e">
        <f t="shared" si="14"/>
        <v>#DIV/0!</v>
      </c>
    </row>
    <row r="57" spans="1:55">
      <c r="A57" s="223" t="str">
        <f>'ENTRY SHEET'!F57</f>
        <v>OD09P-6973 W.TANKER</v>
      </c>
      <c r="B57" s="137">
        <f>'05'!C57</f>
        <v>4689.6000000000004</v>
      </c>
      <c r="C57" s="137">
        <v>4693.7</v>
      </c>
      <c r="D57" s="137">
        <f t="shared" si="4"/>
        <v>4.0999999999994543</v>
      </c>
      <c r="E57" s="137">
        <v>12</v>
      </c>
      <c r="F57" s="136"/>
      <c r="G57" s="136">
        <f t="shared" si="19"/>
        <v>4.0999999999994543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4.0999999999994543</v>
      </c>
      <c r="R57" s="137">
        <f>'05'!S57</f>
        <v>52472.9</v>
      </c>
      <c r="S57" s="137">
        <v>52507.199999999997</v>
      </c>
      <c r="T57" s="137">
        <f t="shared" si="20"/>
        <v>34.299999999995634</v>
      </c>
      <c r="U57" s="137">
        <v>4</v>
      </c>
      <c r="V57" s="137"/>
      <c r="W57" s="137"/>
      <c r="X57" s="141"/>
      <c r="Y57" s="137">
        <f t="shared" si="15"/>
        <v>4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'05'!AR57</f>
        <v>100</v>
      </c>
      <c r="AO57" s="141"/>
      <c r="AP57" s="141">
        <f t="shared" si="7"/>
        <v>100</v>
      </c>
      <c r="AQ57" s="141">
        <f t="shared" si="8"/>
        <v>40</v>
      </c>
      <c r="AR57" s="141">
        <v>60</v>
      </c>
      <c r="AS57" s="216">
        <f t="shared" si="18"/>
        <v>9.7560975609769081</v>
      </c>
      <c r="AT57" s="216">
        <f>'05'!AT57</f>
        <v>260</v>
      </c>
      <c r="AU57" s="224">
        <f t="shared" si="9"/>
        <v>200</v>
      </c>
      <c r="AV57" s="221"/>
      <c r="AW57" s="333"/>
      <c r="AX57" s="333"/>
      <c r="AY57" s="333"/>
      <c r="AZ57" s="333">
        <f t="shared" si="12"/>
        <v>0</v>
      </c>
      <c r="BA57" s="333"/>
      <c r="BB57" s="333"/>
      <c r="BC57" s="333">
        <f t="shared" si="14"/>
        <v>0</v>
      </c>
    </row>
    <row r="58" spans="1:55">
      <c r="A58" s="223" t="str">
        <f>'ENTRY SHEET'!F58</f>
        <v>OD09K-2512 W.TANKER</v>
      </c>
      <c r="B58" s="137">
        <f>'05'!C58</f>
        <v>3034.4</v>
      </c>
      <c r="C58" s="137">
        <v>3036.5</v>
      </c>
      <c r="D58" s="137">
        <f t="shared" si="4"/>
        <v>2.0999999999999091</v>
      </c>
      <c r="E58" s="137">
        <v>12</v>
      </c>
      <c r="F58" s="136"/>
      <c r="G58" s="136">
        <f t="shared" si="19"/>
        <v>2.0999999999999091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2.0999999999999091</v>
      </c>
      <c r="R58" s="137">
        <f>'05'!S58</f>
        <v>44291.1</v>
      </c>
      <c r="S58" s="137">
        <v>44321.7</v>
      </c>
      <c r="T58" s="137">
        <f t="shared" si="20"/>
        <v>30.599999999998545</v>
      </c>
      <c r="U58" s="137">
        <v>4</v>
      </c>
      <c r="V58" s="137"/>
      <c r="W58" s="137"/>
      <c r="X58" s="141"/>
      <c r="Y58" s="137">
        <f t="shared" si="15"/>
        <v>4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'05'!AR58</f>
        <v>20</v>
      </c>
      <c r="AO58" s="141">
        <v>100</v>
      </c>
      <c r="AP58" s="141">
        <f t="shared" si="7"/>
        <v>120</v>
      </c>
      <c r="AQ58" s="141">
        <f t="shared" si="8"/>
        <v>20</v>
      </c>
      <c r="AR58" s="141">
        <v>100</v>
      </c>
      <c r="AS58" s="216">
        <f t="shared" si="18"/>
        <v>9.5238095238099358</v>
      </c>
      <c r="AT58" s="216">
        <f>'05'!AT58</f>
        <v>250</v>
      </c>
      <c r="AU58" s="224">
        <f t="shared" si="9"/>
        <v>150</v>
      </c>
      <c r="AV58" s="221"/>
      <c r="AW58" s="333"/>
      <c r="AX58" s="333"/>
      <c r="AY58" s="333"/>
      <c r="AZ58" s="333">
        <f t="shared" si="12"/>
        <v>0</v>
      </c>
      <c r="BA58" s="333"/>
      <c r="BB58" s="333"/>
      <c r="BC58" s="333">
        <f t="shared" si="14"/>
        <v>0</v>
      </c>
    </row>
    <row r="59" spans="1:55">
      <c r="A59" s="223">
        <f>'ENTRY SHEET'!F59</f>
        <v>0</v>
      </c>
      <c r="B59" s="137">
        <f>'05'!C59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9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'05'!S59</f>
        <v>0</v>
      </c>
      <c r="S59" s="137"/>
      <c r="T59" s="137">
        <f t="shared" si="20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'05'!AR59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18"/>
        <v>#DIV/0!</v>
      </c>
      <c r="AT59" s="216">
        <f>'05'!AT59</f>
        <v>0</v>
      </c>
      <c r="AU59" s="224">
        <f t="shared" si="9"/>
        <v>0</v>
      </c>
      <c r="AV59" s="221"/>
      <c r="AW59" s="333"/>
      <c r="AX59" s="333"/>
      <c r="AY59" s="333"/>
      <c r="AZ59" s="333" t="e">
        <f t="shared" si="12"/>
        <v>#DIV/0!</v>
      </c>
      <c r="BA59" s="333"/>
      <c r="BB59" s="333"/>
      <c r="BC59" s="333" t="e">
        <f t="shared" si="14"/>
        <v>#DIV/0!</v>
      </c>
    </row>
    <row r="60" spans="1:55" ht="43.2">
      <c r="A60" s="223" t="str">
        <f>'ENTRY SHEET'!F60</f>
        <v>DILLING DETALIS</v>
      </c>
      <c r="B60" s="137">
        <f>'05'!C60</f>
        <v>0</v>
      </c>
      <c r="C60" s="5"/>
      <c r="D60" s="426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4" t="s">
        <v>97</v>
      </c>
      <c r="S60" s="4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6"/>
        <v>0</v>
      </c>
      <c r="AH60" s="4"/>
      <c r="AI60" s="4"/>
      <c r="AJ60" s="4"/>
      <c r="AK60" s="4"/>
      <c r="AL60" s="4"/>
      <c r="AM60" s="4"/>
      <c r="AN60" s="141">
        <f>'05'!AR60</f>
        <v>0</v>
      </c>
      <c r="AO60" s="402"/>
      <c r="AP60" s="141">
        <f t="shared" si="7"/>
        <v>0</v>
      </c>
      <c r="AQ60" s="141">
        <f t="shared" si="8"/>
        <v>0</v>
      </c>
      <c r="AR60" s="402"/>
      <c r="AS60" s="403"/>
      <c r="AT60" s="403">
        <f>'05'!AT60</f>
        <v>0</v>
      </c>
      <c r="AU60" s="423">
        <f t="shared" si="9"/>
        <v>0</v>
      </c>
      <c r="AV60" s="4"/>
      <c r="AW60" s="333"/>
      <c r="AX60" s="333"/>
      <c r="AY60" s="333"/>
      <c r="AZ60" s="333" t="e">
        <f t="shared" si="12"/>
        <v>#VALUE!</v>
      </c>
      <c r="BA60" s="333"/>
      <c r="BB60" s="333"/>
      <c r="BC60" s="333" t="e">
        <f t="shared" si="14"/>
        <v>#VALUE!</v>
      </c>
    </row>
    <row r="61" spans="1:55">
      <c r="A61" s="223" t="str">
        <f>'ENTRY SHEET'!F61</f>
        <v>DRILL-ELGI-650</v>
      </c>
      <c r="B61" s="137">
        <f>'05'!C61</f>
        <v>780.3</v>
      </c>
      <c r="C61" s="221">
        <v>784.2</v>
      </c>
      <c r="D61" s="137">
        <f t="shared" ref="D61:E86" si="21">C61-B61</f>
        <v>3.9000000000000909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>
        <v>56.8</v>
      </c>
      <c r="S61" s="137">
        <v>20</v>
      </c>
      <c r="T61" s="136"/>
      <c r="U61" s="136">
        <v>56.8</v>
      </c>
      <c r="V61" s="136"/>
      <c r="W61" s="137">
        <f>+T61+U61+V61</f>
        <v>56.8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'05'!AR61</f>
        <v>0</v>
      </c>
      <c r="AO61" s="141">
        <v>213</v>
      </c>
      <c r="AP61" s="141">
        <f t="shared" si="7"/>
        <v>213</v>
      </c>
      <c r="AQ61" s="141">
        <f t="shared" si="8"/>
        <v>213</v>
      </c>
      <c r="AR61" s="141"/>
      <c r="AS61" s="216">
        <f>AQ61/D61</f>
        <v>54.615384615383341</v>
      </c>
      <c r="AT61" s="216">
        <f>'05'!AT61</f>
        <v>400</v>
      </c>
      <c r="AU61" s="224">
        <f t="shared" si="9"/>
        <v>400</v>
      </c>
      <c r="AV61" s="221"/>
      <c r="AW61" s="333"/>
      <c r="AX61" s="333"/>
      <c r="AY61" s="333"/>
      <c r="AZ61" s="333">
        <f t="shared" si="12"/>
        <v>0</v>
      </c>
      <c r="BA61" s="333"/>
      <c r="BB61" s="333"/>
      <c r="BC61" s="333">
        <f t="shared" si="14"/>
        <v>0</v>
      </c>
    </row>
    <row r="62" spans="1:55">
      <c r="A62" s="223" t="str">
        <f>'ENTRY SHEET'!F62</f>
        <v>JRD-600+CD-360</v>
      </c>
      <c r="B62" s="137">
        <f>'05'!C62</f>
        <v>349.4</v>
      </c>
      <c r="C62" s="221">
        <v>354.2</v>
      </c>
      <c r="D62" s="137">
        <f t="shared" si="21"/>
        <v>4.8000000000000114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68</v>
      </c>
      <c r="S62" s="137">
        <v>10</v>
      </c>
      <c r="T62" s="137"/>
      <c r="U62" s="137">
        <v>68</v>
      </c>
      <c r="V62" s="137"/>
      <c r="W62" s="137">
        <f>+T62+U62+V62</f>
        <v>68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'05'!AR62</f>
        <v>0</v>
      </c>
      <c r="AO62" s="141">
        <v>164</v>
      </c>
      <c r="AP62" s="141">
        <f t="shared" si="7"/>
        <v>164</v>
      </c>
      <c r="AQ62" s="141">
        <f t="shared" si="8"/>
        <v>164</v>
      </c>
      <c r="AR62" s="141"/>
      <c r="AS62" s="216">
        <f>AQ62/D62</f>
        <v>34.166666666666586</v>
      </c>
      <c r="AT62" s="216">
        <f>'05'!AT62</f>
        <v>400</v>
      </c>
      <c r="AU62" s="224">
        <f t="shared" si="9"/>
        <v>400</v>
      </c>
      <c r="AV62" s="137"/>
      <c r="AW62" s="333"/>
      <c r="AX62" s="333"/>
      <c r="AY62" s="333"/>
      <c r="AZ62" s="333">
        <f t="shared" si="12"/>
        <v>0</v>
      </c>
      <c r="BA62" s="333"/>
      <c r="BB62" s="333"/>
      <c r="BC62" s="333">
        <f t="shared" si="14"/>
        <v>0</v>
      </c>
    </row>
    <row r="63" spans="1:55">
      <c r="A63" s="223" t="str">
        <f>'ENTRY SHEET'!F63</f>
        <v>JRD-450+650-1</v>
      </c>
      <c r="B63" s="137">
        <f>'05'!C63</f>
        <v>8188.5</v>
      </c>
      <c r="C63" s="221">
        <v>8188.5</v>
      </c>
      <c r="D63" s="137">
        <f t="shared" si="21"/>
        <v>0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/>
      <c r="S63" s="137"/>
      <c r="T63" s="137"/>
      <c r="U63" s="137"/>
      <c r="V63" s="137"/>
      <c r="W63" s="137">
        <f t="shared" ref="W63:W64" si="22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'05'!AR63</f>
        <v>0</v>
      </c>
      <c r="AO63" s="141">
        <v>149</v>
      </c>
      <c r="AP63" s="141">
        <f t="shared" si="7"/>
        <v>149</v>
      </c>
      <c r="AQ63" s="141">
        <f t="shared" si="8"/>
        <v>149</v>
      </c>
      <c r="AR63" s="243"/>
      <c r="AS63" s="216" t="e">
        <f>AQ63/D63</f>
        <v>#DIV/0!</v>
      </c>
      <c r="AT63" s="216">
        <f>'05'!AT63</f>
        <v>400</v>
      </c>
      <c r="AU63" s="224">
        <f t="shared" si="9"/>
        <v>400</v>
      </c>
      <c r="AV63" s="137"/>
      <c r="AW63" s="333"/>
      <c r="AX63" s="333"/>
      <c r="AY63" s="333"/>
      <c r="AZ63" s="333" t="e">
        <f t="shared" si="12"/>
        <v>#DIV/0!</v>
      </c>
      <c r="BA63" s="333"/>
      <c r="BB63" s="333"/>
      <c r="BC63" s="333" t="e">
        <f t="shared" si="14"/>
        <v>#DIV/0!</v>
      </c>
    </row>
    <row r="64" spans="1:55">
      <c r="A64" s="223">
        <f>'ENTRY SHEET'!F64</f>
        <v>0</v>
      </c>
      <c r="B64" s="137">
        <f>'05'!C64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'05'!AR64</f>
        <v>0</v>
      </c>
      <c r="AO64" s="141"/>
      <c r="AP64" s="141">
        <f t="shared" si="7"/>
        <v>0</v>
      </c>
      <c r="AQ64" s="141">
        <f t="shared" si="8"/>
        <v>0</v>
      </c>
      <c r="AR64" s="141"/>
      <c r="AS64" s="216" t="e">
        <f>AQ64/D64</f>
        <v>#DIV/0!</v>
      </c>
      <c r="AT64" s="216">
        <f>'05'!AT64</f>
        <v>400</v>
      </c>
      <c r="AU64" s="224">
        <f t="shared" si="9"/>
        <v>400</v>
      </c>
      <c r="AV64" s="137"/>
      <c r="AW64" s="333"/>
      <c r="AX64" s="333"/>
      <c r="AY64" s="333"/>
      <c r="AZ64" s="333" t="e">
        <f t="shared" si="12"/>
        <v>#DIV/0!</v>
      </c>
      <c r="BA64" s="333"/>
      <c r="BB64" s="333"/>
      <c r="BC64" s="333" t="e">
        <f t="shared" si="14"/>
        <v>#DIV/0!</v>
      </c>
    </row>
    <row r="65" spans="1:55" s="614" customFormat="1" ht="43.2">
      <c r="A65" s="751" t="str">
        <f>'ENTRY SHEET'!F65</f>
        <v>CRUSHER DETAILS</v>
      </c>
      <c r="B65" s="617">
        <f>'05'!C65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658">
        <f>'05'!AR65</f>
        <v>0</v>
      </c>
      <c r="AO65" s="748"/>
      <c r="AP65" s="658">
        <f t="shared" si="7"/>
        <v>0</v>
      </c>
      <c r="AQ65" s="658">
        <f t="shared" si="8"/>
        <v>0</v>
      </c>
      <c r="AR65" s="748"/>
      <c r="AS65" s="784"/>
      <c r="AT65" s="784"/>
      <c r="AU65" s="785"/>
      <c r="AV65" s="578"/>
      <c r="AW65" s="331"/>
      <c r="AX65" s="331"/>
      <c r="AY65" s="331"/>
      <c r="AZ65" s="333" t="e">
        <f t="shared" si="12"/>
        <v>#VALUE!</v>
      </c>
      <c r="BA65" s="331"/>
      <c r="BB65" s="331"/>
      <c r="BC65" s="333" t="e">
        <f t="shared" si="14"/>
        <v>#VALUE!</v>
      </c>
    </row>
    <row r="66" spans="1:55" s="614" customFormat="1">
      <c r="A66" s="751" t="str">
        <f>'ENTRY SHEET'!F66</f>
        <v>CRUSHER(FEEDER)</v>
      </c>
      <c r="B66" s="617">
        <f>'05'!C66</f>
        <v>1692.45</v>
      </c>
      <c r="C66" s="657">
        <v>1699.66</v>
      </c>
      <c r="D66" s="617">
        <f t="shared" si="21"/>
        <v>7.2100000000000364</v>
      </c>
      <c r="E66" s="617">
        <v>16</v>
      </c>
      <c r="F66" s="139"/>
      <c r="G66" s="139"/>
      <c r="H66" s="139"/>
      <c r="I66" s="139"/>
      <c r="J66" s="139">
        <f>D66-G66-H66-I66-K66-L66-O66-P66-F66-M66-N66</f>
        <v>7.2100000000000364</v>
      </c>
      <c r="K66" s="139"/>
      <c r="L66" s="139"/>
      <c r="M66" s="139"/>
      <c r="N66" s="139"/>
      <c r="O66" s="139"/>
      <c r="P66" s="139"/>
      <c r="Q66" s="139">
        <f>F66+G66+H66+I66+J66+K66+L66+M66+N66+O66+P66</f>
        <v>7.2100000000000364</v>
      </c>
      <c r="R66" s="617">
        <v>1200</v>
      </c>
      <c r="S66" s="617">
        <v>600</v>
      </c>
      <c r="T66" s="617">
        <f>R66-S66</f>
        <v>600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'05'!AR66</f>
        <v>0</v>
      </c>
      <c r="AO66" s="658"/>
      <c r="AP66" s="658">
        <f t="shared" si="7"/>
        <v>0</v>
      </c>
      <c r="AQ66" s="658">
        <f t="shared" si="8"/>
        <v>0</v>
      </c>
      <c r="AR66" s="658"/>
      <c r="AS66" s="659">
        <f t="shared" ref="AS66:AS73" si="24">AQ66/D66</f>
        <v>0</v>
      </c>
      <c r="AT66" s="659">
        <f>'05'!AT66</f>
        <v>0</v>
      </c>
      <c r="AU66" s="660">
        <f t="shared" si="9"/>
        <v>0</v>
      </c>
      <c r="AV66" s="617"/>
      <c r="AW66" s="433">
        <f t="shared" ref="AW66:AW93" si="25">ROUNDUP(I66*AS66,0)</f>
        <v>0</v>
      </c>
      <c r="AX66" s="433">
        <f t="shared" ref="AX66:AX93" si="26">ROUNDUP(H66*AS66,0)</f>
        <v>0</v>
      </c>
      <c r="AY66" s="433">
        <f t="shared" si="17"/>
        <v>0</v>
      </c>
      <c r="AZ66" s="333">
        <f t="shared" si="12"/>
        <v>0</v>
      </c>
      <c r="BA66" s="433"/>
      <c r="BB66" s="433">
        <f t="shared" si="13"/>
        <v>0</v>
      </c>
      <c r="BC66" s="333">
        <f t="shared" si="14"/>
        <v>0</v>
      </c>
    </row>
    <row r="67" spans="1:55" s="614" customFormat="1">
      <c r="A67" s="751" t="str">
        <f>'ENTRY SHEET'!F67</f>
        <v>CRUSHER ( JAW )</v>
      </c>
      <c r="B67" s="617">
        <f>'05'!C67</f>
        <v>13466</v>
      </c>
      <c r="C67" s="657">
        <v>13473</v>
      </c>
      <c r="D67" s="617">
        <f t="shared" si="21"/>
        <v>7</v>
      </c>
      <c r="E67" s="617">
        <v>16</v>
      </c>
      <c r="F67" s="139"/>
      <c r="G67" s="139"/>
      <c r="H67" s="139"/>
      <c r="I67" s="139"/>
      <c r="J67" s="139">
        <f t="shared" ref="J67:J73" si="27">D67-G67-H67-I67-K67-L67-O67-P67-F67-M67-N67</f>
        <v>7</v>
      </c>
      <c r="K67" s="139"/>
      <c r="L67" s="139"/>
      <c r="M67" s="139"/>
      <c r="N67" s="139"/>
      <c r="O67" s="139"/>
      <c r="P67" s="139"/>
      <c r="Q67" s="139">
        <f t="shared" ref="Q67:Q73" si="28">F67+G67+H67+I67+J67+K67+L67+M67+N67+O67+P67</f>
        <v>7</v>
      </c>
      <c r="R67" s="617"/>
      <c r="S67" s="617"/>
      <c r="T67" s="617"/>
      <c r="U67" s="617"/>
      <c r="V67" s="617"/>
      <c r="W67" s="617"/>
      <c r="X67" s="658"/>
      <c r="Y67" s="617">
        <f t="shared" ref="Y67:Y73" si="29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'05'!AR67</f>
        <v>0</v>
      </c>
      <c r="AO67" s="658"/>
      <c r="AP67" s="658">
        <f t="shared" si="7"/>
        <v>0</v>
      </c>
      <c r="AQ67" s="658">
        <f t="shared" si="8"/>
        <v>0</v>
      </c>
      <c r="AR67" s="658"/>
      <c r="AS67" s="659">
        <f t="shared" si="24"/>
        <v>0</v>
      </c>
      <c r="AT67" s="659">
        <f>'05'!AT67</f>
        <v>0</v>
      </c>
      <c r="AU67" s="660">
        <f t="shared" si="9"/>
        <v>0</v>
      </c>
      <c r="AV67" s="617"/>
      <c r="AW67" s="433">
        <f t="shared" si="25"/>
        <v>0</v>
      </c>
      <c r="AX67" s="433">
        <f t="shared" si="26"/>
        <v>0</v>
      </c>
      <c r="AY67" s="433">
        <f t="shared" si="17"/>
        <v>0</v>
      </c>
      <c r="AZ67" s="333">
        <f t="shared" si="12"/>
        <v>0</v>
      </c>
      <c r="BA67" s="433"/>
      <c r="BB67" s="433">
        <f t="shared" si="13"/>
        <v>0</v>
      </c>
      <c r="BC67" s="333">
        <f t="shared" si="14"/>
        <v>0</v>
      </c>
    </row>
    <row r="68" spans="1:55" s="614" customFormat="1">
      <c r="A68" s="751" t="str">
        <f>'ENTRY SHEET'!F68</f>
        <v>CRUSHER ( CONE )</v>
      </c>
      <c r="B68" s="617">
        <f>'05'!C68</f>
        <v>13538</v>
      </c>
      <c r="C68" s="657">
        <v>13545</v>
      </c>
      <c r="D68" s="617">
        <f t="shared" si="21"/>
        <v>7</v>
      </c>
      <c r="E68" s="617">
        <v>16</v>
      </c>
      <c r="F68" s="139"/>
      <c r="G68" s="139"/>
      <c r="H68" s="139"/>
      <c r="I68" s="139"/>
      <c r="J68" s="139">
        <f t="shared" si="27"/>
        <v>7</v>
      </c>
      <c r="K68" s="139"/>
      <c r="L68" s="139"/>
      <c r="M68" s="139"/>
      <c r="N68" s="139"/>
      <c r="O68" s="139"/>
      <c r="P68" s="139"/>
      <c r="Q68" s="139">
        <f t="shared" si="28"/>
        <v>7</v>
      </c>
      <c r="R68" s="617"/>
      <c r="S68" s="617"/>
      <c r="T68" s="617"/>
      <c r="U68" s="617"/>
      <c r="V68" s="617"/>
      <c r="W68" s="617"/>
      <c r="X68" s="617"/>
      <c r="Y68" s="617">
        <f t="shared" si="29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'05'!AR68</f>
        <v>0</v>
      </c>
      <c r="AO68" s="658"/>
      <c r="AP68" s="658">
        <f t="shared" si="7"/>
        <v>0</v>
      </c>
      <c r="AQ68" s="658">
        <f t="shared" si="8"/>
        <v>0</v>
      </c>
      <c r="AR68" s="658"/>
      <c r="AS68" s="659">
        <f t="shared" si="24"/>
        <v>0</v>
      </c>
      <c r="AT68" s="659">
        <f>'05'!AT68</f>
        <v>0</v>
      </c>
      <c r="AU68" s="660">
        <f t="shared" si="9"/>
        <v>0</v>
      </c>
      <c r="AV68" s="657"/>
      <c r="AW68" s="433">
        <f t="shared" si="25"/>
        <v>0</v>
      </c>
      <c r="AX68" s="433">
        <f t="shared" si="26"/>
        <v>0</v>
      </c>
      <c r="AY68" s="433">
        <f t="shared" si="17"/>
        <v>0</v>
      </c>
      <c r="AZ68" s="333">
        <f t="shared" si="12"/>
        <v>0</v>
      </c>
      <c r="BA68" s="433"/>
      <c r="BB68" s="433">
        <f t="shared" si="13"/>
        <v>0</v>
      </c>
      <c r="BC68" s="333">
        <f t="shared" si="14"/>
        <v>0</v>
      </c>
    </row>
    <row r="69" spans="1:55" s="614" customFormat="1">
      <c r="A69" s="751" t="str">
        <f>'ENTRY SHEET'!F69</f>
        <v>CRUSHER DG</v>
      </c>
      <c r="B69" s="617">
        <f>'05'!C69</f>
        <v>17196.349999999999</v>
      </c>
      <c r="C69" s="657">
        <v>17197</v>
      </c>
      <c r="D69" s="617">
        <f t="shared" si="21"/>
        <v>0.65000000000145519</v>
      </c>
      <c r="E69" s="617">
        <v>16</v>
      </c>
      <c r="F69" s="139"/>
      <c r="G69" s="139"/>
      <c r="H69" s="139"/>
      <c r="I69" s="139"/>
      <c r="J69" s="139">
        <f t="shared" si="27"/>
        <v>0.65000000000145519</v>
      </c>
      <c r="K69" s="139"/>
      <c r="L69" s="139"/>
      <c r="M69" s="139"/>
      <c r="N69" s="139"/>
      <c r="O69" s="139"/>
      <c r="P69" s="139"/>
      <c r="Q69" s="139">
        <f t="shared" si="28"/>
        <v>0.65000000000145519</v>
      </c>
      <c r="R69" s="617"/>
      <c r="S69" s="617"/>
      <c r="T69" s="617"/>
      <c r="U69" s="617"/>
      <c r="V69" s="617"/>
      <c r="W69" s="617"/>
      <c r="X69" s="658"/>
      <c r="Y69" s="617">
        <f t="shared" si="29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'05'!AR69</f>
        <v>333</v>
      </c>
      <c r="AO69" s="658"/>
      <c r="AP69" s="658">
        <f t="shared" si="7"/>
        <v>333</v>
      </c>
      <c r="AQ69" s="658">
        <f t="shared" si="8"/>
        <v>7</v>
      </c>
      <c r="AR69" s="658">
        <v>326</v>
      </c>
      <c r="AS69" s="659">
        <f t="shared" si="24"/>
        <v>10.76923076920666</v>
      </c>
      <c r="AT69" s="659">
        <f>'05'!AT69</f>
        <v>1000</v>
      </c>
      <c r="AU69" s="660">
        <f t="shared" si="9"/>
        <v>674</v>
      </c>
      <c r="AV69" s="657"/>
      <c r="AW69" s="433">
        <f t="shared" si="25"/>
        <v>0</v>
      </c>
      <c r="AX69" s="433">
        <f t="shared" si="26"/>
        <v>0</v>
      </c>
      <c r="AY69" s="433">
        <f>ROUNDUP(J69*AS69,0)</f>
        <v>7</v>
      </c>
      <c r="AZ69" s="333">
        <f t="shared" si="12"/>
        <v>0</v>
      </c>
      <c r="BA69" s="433"/>
      <c r="BB69" s="433">
        <f t="shared" si="13"/>
        <v>0</v>
      </c>
      <c r="BC69" s="333">
        <f t="shared" si="14"/>
        <v>0</v>
      </c>
    </row>
    <row r="70" spans="1:55" s="614" customFormat="1">
      <c r="A70" s="751" t="str">
        <f>'ENTRY SHEET'!F70</f>
        <v>KAMASTU-210</v>
      </c>
      <c r="B70" s="617">
        <f>'05'!C70</f>
        <v>25828</v>
      </c>
      <c r="C70" s="657">
        <v>25837.1</v>
      </c>
      <c r="D70" s="617">
        <f t="shared" si="21"/>
        <v>9.0999999999985448</v>
      </c>
      <c r="E70" s="617">
        <v>16</v>
      </c>
      <c r="F70" s="139"/>
      <c r="G70" s="139"/>
      <c r="H70" s="139"/>
      <c r="I70" s="139"/>
      <c r="J70" s="139">
        <f t="shared" si="27"/>
        <v>9.0999999999985448</v>
      </c>
      <c r="K70" s="139"/>
      <c r="L70" s="139"/>
      <c r="M70" s="139"/>
      <c r="N70" s="139"/>
      <c r="O70" s="139"/>
      <c r="P70" s="139"/>
      <c r="Q70" s="139">
        <f t="shared" si="28"/>
        <v>9.0999999999985448</v>
      </c>
      <c r="R70" s="617"/>
      <c r="S70" s="617"/>
      <c r="T70" s="617"/>
      <c r="U70" s="617"/>
      <c r="V70" s="617"/>
      <c r="W70" s="617"/>
      <c r="X70" s="658"/>
      <c r="Y70" s="617">
        <f t="shared" si="29"/>
        <v>0</v>
      </c>
      <c r="Z70" s="619"/>
      <c r="AA70" s="619"/>
      <c r="AB70" s="619"/>
      <c r="AC70" s="619">
        <v>2</v>
      </c>
      <c r="AD70" s="619"/>
      <c r="AE70" s="619"/>
      <c r="AF70" s="619"/>
      <c r="AG70" s="617">
        <f t="shared" si="23"/>
        <v>2</v>
      </c>
      <c r="AH70" s="617">
        <v>34</v>
      </c>
      <c r="AI70" s="617"/>
      <c r="AJ70" s="617">
        <v>1037</v>
      </c>
      <c r="AK70" s="619"/>
      <c r="AL70" s="658">
        <f>AH70+AI70</f>
        <v>34</v>
      </c>
      <c r="AM70" s="617">
        <f>AJ70+AK70</f>
        <v>1037</v>
      </c>
      <c r="AN70" s="658">
        <f>'05'!AR70</f>
        <v>350</v>
      </c>
      <c r="AO70" s="658">
        <v>185</v>
      </c>
      <c r="AP70" s="658">
        <f t="shared" ref="AP70:AP104" si="30">AO70+AN70</f>
        <v>535</v>
      </c>
      <c r="AQ70" s="658">
        <f t="shared" ref="AQ70:AQ104" si="31">AP70-AR70</f>
        <v>155</v>
      </c>
      <c r="AR70" s="658">
        <v>380</v>
      </c>
      <c r="AS70" s="659">
        <f t="shared" si="24"/>
        <v>17.032967032969758</v>
      </c>
      <c r="AT70" s="659">
        <f>'05'!AT70</f>
        <v>340</v>
      </c>
      <c r="AU70" s="660">
        <f t="shared" ref="AU70:AU104" si="32">AT70-AR70</f>
        <v>-40</v>
      </c>
      <c r="AV70" s="657"/>
      <c r="AW70" s="433">
        <f t="shared" si="25"/>
        <v>0</v>
      </c>
      <c r="AX70" s="433">
        <f t="shared" si="26"/>
        <v>0</v>
      </c>
      <c r="AY70" s="433">
        <f t="shared" si="17"/>
        <v>155</v>
      </c>
      <c r="AZ70" s="333">
        <f t="shared" ref="AZ70:AZ93" si="33">AS70*L70</f>
        <v>0</v>
      </c>
      <c r="BA70" s="433"/>
      <c r="BB70" s="433"/>
      <c r="BC70" s="333">
        <f t="shared" ref="BC70:BC94" si="34">AS70*K70</f>
        <v>0</v>
      </c>
    </row>
    <row r="71" spans="1:55" s="614" customFormat="1">
      <c r="A71" s="751" t="str">
        <f>'ENTRY SHEET'!F71</f>
        <v>JCB-8262 LOADER</v>
      </c>
      <c r="B71" s="617">
        <f>'05'!C71</f>
        <v>16037.6</v>
      </c>
      <c r="C71" s="657">
        <v>16048</v>
      </c>
      <c r="D71" s="617">
        <f t="shared" si="21"/>
        <v>10.399999999999636</v>
      </c>
      <c r="E71" s="617">
        <v>16</v>
      </c>
      <c r="F71" s="139"/>
      <c r="G71" s="139"/>
      <c r="H71" s="139">
        <v>0.6</v>
      </c>
      <c r="I71" s="139">
        <v>5.0999999999999996</v>
      </c>
      <c r="J71" s="139">
        <f t="shared" si="27"/>
        <v>0.299999999999637</v>
      </c>
      <c r="K71" s="139">
        <v>2</v>
      </c>
      <c r="L71" s="139">
        <v>2.4</v>
      </c>
      <c r="M71" s="139"/>
      <c r="N71" s="139"/>
      <c r="O71" s="139"/>
      <c r="P71" s="139"/>
      <c r="Q71" s="139">
        <f t="shared" si="28"/>
        <v>10.399999999999636</v>
      </c>
      <c r="R71" s="617"/>
      <c r="S71" s="617"/>
      <c r="T71" s="617"/>
      <c r="U71" s="617"/>
      <c r="V71" s="617"/>
      <c r="W71" s="617"/>
      <c r="X71" s="658"/>
      <c r="Y71" s="617">
        <f t="shared" si="29"/>
        <v>0</v>
      </c>
      <c r="Z71" s="619"/>
      <c r="AA71" s="619"/>
      <c r="AB71" s="619"/>
      <c r="AC71" s="619">
        <v>3</v>
      </c>
      <c r="AD71" s="619"/>
      <c r="AE71" s="619"/>
      <c r="AF71" s="619"/>
      <c r="AG71" s="617">
        <f t="shared" si="23"/>
        <v>3</v>
      </c>
      <c r="AH71" s="617">
        <v>32</v>
      </c>
      <c r="AI71" s="617"/>
      <c r="AJ71" s="617">
        <v>968.79</v>
      </c>
      <c r="AK71" s="619"/>
      <c r="AL71" s="658">
        <f>AH71+AI71</f>
        <v>32</v>
      </c>
      <c r="AM71" s="617">
        <f>AJ71+AK71</f>
        <v>968.79</v>
      </c>
      <c r="AN71" s="658">
        <f>'05'!AR71</f>
        <v>70</v>
      </c>
      <c r="AO71" s="658">
        <v>256</v>
      </c>
      <c r="AP71" s="658">
        <f t="shared" si="30"/>
        <v>326</v>
      </c>
      <c r="AQ71" s="658">
        <f t="shared" si="31"/>
        <v>171</v>
      </c>
      <c r="AR71" s="658">
        <v>155</v>
      </c>
      <c r="AS71" s="659">
        <f t="shared" si="24"/>
        <v>16.442307692308269</v>
      </c>
      <c r="AT71" s="659">
        <f>'05'!AT71</f>
        <v>210</v>
      </c>
      <c r="AU71" s="660">
        <f t="shared" si="32"/>
        <v>55</v>
      </c>
      <c r="AV71" s="657"/>
      <c r="AW71" s="433">
        <f>ROUNDUP(I71*AS71,0)</f>
        <v>84</v>
      </c>
      <c r="AX71" s="433">
        <f t="shared" si="26"/>
        <v>10</v>
      </c>
      <c r="AY71" s="433">
        <f t="shared" ref="AY71:AY93" si="35">ROUNDUP(J71*AS71,0)</f>
        <v>5</v>
      </c>
      <c r="AZ71" s="333">
        <f t="shared" si="33"/>
        <v>39.461538461539845</v>
      </c>
      <c r="BA71" s="433"/>
      <c r="BB71" s="433">
        <f t="shared" ref="BB71:BB99" si="36">AQ71-AW71-AX71-AY71</f>
        <v>72</v>
      </c>
      <c r="BC71" s="333">
        <f t="shared" si="34"/>
        <v>32.884615384616538</v>
      </c>
    </row>
    <row r="72" spans="1:55" s="614" customFormat="1">
      <c r="A72" s="751" t="str">
        <f>'ENTRY SHEET'!F72</f>
        <v>OD09C-5609 JCB</v>
      </c>
      <c r="B72" s="617">
        <f>'05'!C72</f>
        <v>16603.599999999999</v>
      </c>
      <c r="C72" s="657">
        <v>16608.7</v>
      </c>
      <c r="D72" s="617">
        <f t="shared" si="21"/>
        <v>5.1000000000021828</v>
      </c>
      <c r="E72" s="617">
        <v>16</v>
      </c>
      <c r="F72" s="139"/>
      <c r="G72" s="139"/>
      <c r="H72" s="139">
        <v>0.8</v>
      </c>
      <c r="I72" s="139">
        <f>5.1-0.8</f>
        <v>4.3</v>
      </c>
      <c r="J72" s="139">
        <v>0</v>
      </c>
      <c r="K72" s="139"/>
      <c r="L72" s="139"/>
      <c r="M72" s="139"/>
      <c r="N72" s="139"/>
      <c r="O72" s="139"/>
      <c r="P72" s="139"/>
      <c r="Q72" s="139">
        <f t="shared" si="28"/>
        <v>5.0999999999999996</v>
      </c>
      <c r="R72" s="617"/>
      <c r="S72" s="617"/>
      <c r="T72" s="617"/>
      <c r="U72" s="617"/>
      <c r="V72" s="617"/>
      <c r="W72" s="617"/>
      <c r="X72" s="658"/>
      <c r="Y72" s="617">
        <f t="shared" si="29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'05'!AR72</f>
        <v>180</v>
      </c>
      <c r="AO72" s="658">
        <v>59</v>
      </c>
      <c r="AP72" s="658">
        <f t="shared" si="30"/>
        <v>239</v>
      </c>
      <c r="AQ72" s="658">
        <f t="shared" si="31"/>
        <v>89</v>
      </c>
      <c r="AR72" s="658">
        <v>150</v>
      </c>
      <c r="AS72" s="659">
        <f t="shared" si="24"/>
        <v>17.450980392149393</v>
      </c>
      <c r="AT72" s="659">
        <f>'05'!AT72</f>
        <v>210</v>
      </c>
      <c r="AU72" s="660">
        <f t="shared" si="32"/>
        <v>60</v>
      </c>
      <c r="AV72" s="657"/>
      <c r="AW72" s="433">
        <f t="shared" si="25"/>
        <v>76</v>
      </c>
      <c r="AX72" s="433">
        <f t="shared" si="26"/>
        <v>14</v>
      </c>
      <c r="AY72" s="433">
        <f t="shared" si="35"/>
        <v>0</v>
      </c>
      <c r="AZ72" s="333">
        <f t="shared" si="33"/>
        <v>0</v>
      </c>
      <c r="BA72" s="433"/>
      <c r="BB72" s="433">
        <f t="shared" si="36"/>
        <v>-1</v>
      </c>
      <c r="BC72" s="333">
        <f t="shared" si="34"/>
        <v>0</v>
      </c>
    </row>
    <row r="73" spans="1:55" s="614" customFormat="1">
      <c r="A73" s="751" t="str">
        <f>'ENTRY SHEET'!F73</f>
        <v>TATA LOADER-OD02AY-0516</v>
      </c>
      <c r="B73" s="617">
        <f>'05'!C73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7"/>
        <v>0</v>
      </c>
      <c r="K73" s="139"/>
      <c r="L73" s="139"/>
      <c r="M73" s="139"/>
      <c r="N73" s="139"/>
      <c r="O73" s="139"/>
      <c r="P73" s="139"/>
      <c r="Q73" s="139">
        <f t="shared" si="28"/>
        <v>0</v>
      </c>
      <c r="R73" s="617"/>
      <c r="S73" s="617"/>
      <c r="T73" s="617"/>
      <c r="U73" s="617"/>
      <c r="V73" s="617"/>
      <c r="W73" s="617"/>
      <c r="X73" s="658"/>
      <c r="Y73" s="617">
        <f t="shared" si="29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'05'!AR73</f>
        <v>100</v>
      </c>
      <c r="AO73" s="658"/>
      <c r="AP73" s="658">
        <f t="shared" si="30"/>
        <v>100</v>
      </c>
      <c r="AQ73" s="658">
        <f t="shared" si="31"/>
        <v>0</v>
      </c>
      <c r="AR73" s="658">
        <v>100</v>
      </c>
      <c r="AS73" s="659" t="e">
        <f t="shared" si="24"/>
        <v>#DIV/0!</v>
      </c>
      <c r="AT73" s="659">
        <f>'05'!AT73</f>
        <v>0</v>
      </c>
      <c r="AU73" s="660">
        <f t="shared" si="32"/>
        <v>-100</v>
      </c>
      <c r="AV73" s="657"/>
      <c r="AW73" s="433"/>
      <c r="AX73" s="433"/>
      <c r="AY73" s="433"/>
      <c r="AZ73" s="333" t="e">
        <f t="shared" si="33"/>
        <v>#DIV/0!</v>
      </c>
      <c r="BA73" s="433"/>
      <c r="BB73" s="433"/>
      <c r="BC73" s="333" t="e">
        <f t="shared" si="34"/>
        <v>#DIV/0!</v>
      </c>
    </row>
    <row r="74" spans="1:55" s="789" customFormat="1" ht="43.2">
      <c r="A74" s="786" t="str">
        <f>'ENTRY SHEET'!F74</f>
        <v>POWER SCREEN DETAILS</v>
      </c>
      <c r="B74" s="647">
        <f>'05'!C74</f>
        <v>0</v>
      </c>
      <c r="C74" s="703"/>
      <c r="D74" s="787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649">
        <f>'05'!AR74</f>
        <v>0</v>
      </c>
      <c r="AO74" s="787"/>
      <c r="AP74" s="649">
        <f t="shared" si="30"/>
        <v>0</v>
      </c>
      <c r="AQ74" s="649">
        <f t="shared" si="31"/>
        <v>0</v>
      </c>
      <c r="AR74" s="787"/>
      <c r="AS74" s="703"/>
      <c r="AT74" s="703"/>
      <c r="AU74" s="788"/>
      <c r="AV74" s="703"/>
      <c r="AW74" s="605">
        <v>0</v>
      </c>
      <c r="AX74" s="605">
        <v>0</v>
      </c>
      <c r="AY74" s="605">
        <v>0</v>
      </c>
      <c r="AZ74" s="333" t="e">
        <f t="shared" si="33"/>
        <v>#VALUE!</v>
      </c>
      <c r="BA74" s="606"/>
      <c r="BB74" s="605">
        <f t="shared" si="36"/>
        <v>0</v>
      </c>
      <c r="BC74" s="333" t="e">
        <f t="shared" si="34"/>
        <v>#VALUE!</v>
      </c>
    </row>
    <row r="75" spans="1:55" s="211" customFormat="1">
      <c r="A75" s="786" t="str">
        <f>'ENTRY SHEET'!F75</f>
        <v>POWER SCREEN RHS</v>
      </c>
      <c r="B75" s="647">
        <f>'05'!C75</f>
        <v>4403.2</v>
      </c>
      <c r="C75" s="790">
        <v>4409.1000000000004</v>
      </c>
      <c r="D75" s="647">
        <f t="shared" si="21"/>
        <v>5.9000000000005457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5.9000000000005457</v>
      </c>
      <c r="L75" s="648"/>
      <c r="M75" s="648"/>
      <c r="N75" s="648"/>
      <c r="O75" s="648"/>
      <c r="P75" s="648"/>
      <c r="Q75" s="648">
        <f>F75+G75+H75+I75+J75+K75+L75+M75+N75+O75+P75</f>
        <v>5.9000000000005457</v>
      </c>
      <c r="R75" s="647">
        <v>500</v>
      </c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'05'!AR75</f>
        <v>271</v>
      </c>
      <c r="AO75" s="649"/>
      <c r="AP75" s="649">
        <f t="shared" si="30"/>
        <v>271</v>
      </c>
      <c r="AQ75" s="649">
        <f t="shared" si="31"/>
        <v>67</v>
      </c>
      <c r="AR75" s="649">
        <v>204</v>
      </c>
      <c r="AS75" s="651">
        <f t="shared" ref="AS75:AS80" si="39">AQ75/D75</f>
        <v>11.355932203388781</v>
      </c>
      <c r="AT75" s="651">
        <f>'05'!AT75</f>
        <v>0</v>
      </c>
      <c r="AU75" s="652">
        <f t="shared" si="32"/>
        <v>-204</v>
      </c>
      <c r="AV75" s="646"/>
      <c r="AW75" s="605">
        <f t="shared" si="25"/>
        <v>0</v>
      </c>
      <c r="AX75" s="605">
        <f t="shared" si="26"/>
        <v>0</v>
      </c>
      <c r="AY75" s="605">
        <f t="shared" si="35"/>
        <v>0</v>
      </c>
      <c r="AZ75" s="333">
        <f t="shared" si="33"/>
        <v>0</v>
      </c>
      <c r="BA75" s="605"/>
      <c r="BB75" s="605"/>
      <c r="BC75" s="333">
        <f t="shared" si="34"/>
        <v>67</v>
      </c>
    </row>
    <row r="76" spans="1:55" s="211" customFormat="1">
      <c r="A76" s="786" t="str">
        <f>'ENTRY SHEET'!F76</f>
        <v>HITACHI-120</v>
      </c>
      <c r="B76" s="647">
        <f>'05'!C76</f>
        <v>13073.9</v>
      </c>
      <c r="C76" s="791">
        <v>13082.2</v>
      </c>
      <c r="D76" s="647">
        <f t="shared" si="21"/>
        <v>8.3000000000010914</v>
      </c>
      <c r="E76" s="647">
        <v>12</v>
      </c>
      <c r="F76" s="648"/>
      <c r="G76" s="648"/>
      <c r="H76" s="648"/>
      <c r="I76" s="648"/>
      <c r="J76" s="648"/>
      <c r="K76" s="648">
        <f t="shared" ref="K76:K77" si="40">D76-G76-H76-I76-J76-L76-M76-N76-O76-P76-F76</f>
        <v>8.3000000000010914</v>
      </c>
      <c r="L76" s="648"/>
      <c r="M76" s="648"/>
      <c r="N76" s="648"/>
      <c r="O76" s="648"/>
      <c r="P76" s="648"/>
      <c r="Q76" s="648">
        <f t="shared" ref="Q76:Q77" si="41">F76+G76+H76+I76+J76+K76+L76+M76+N76</f>
        <v>8.3000000000010914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2">AH76+AI76</f>
        <v>0</v>
      </c>
      <c r="AM76" s="647">
        <f t="shared" ref="AM76:AM84" si="43">AJ76+AK76</f>
        <v>0</v>
      </c>
      <c r="AN76" s="649">
        <f>'05'!AR76</f>
        <v>150</v>
      </c>
      <c r="AO76" s="649">
        <v>155</v>
      </c>
      <c r="AP76" s="649">
        <f t="shared" si="30"/>
        <v>305</v>
      </c>
      <c r="AQ76" s="649">
        <f t="shared" si="31"/>
        <v>100</v>
      </c>
      <c r="AR76" s="649">
        <v>205</v>
      </c>
      <c r="AS76" s="651">
        <f t="shared" si="39"/>
        <v>12.048192771082753</v>
      </c>
      <c r="AT76" s="651">
        <f>'05'!AT76</f>
        <v>700</v>
      </c>
      <c r="AU76" s="652">
        <f t="shared" si="32"/>
        <v>495</v>
      </c>
      <c r="AV76" s="646"/>
      <c r="AW76" s="605">
        <f t="shared" si="25"/>
        <v>0</v>
      </c>
      <c r="AX76" s="605">
        <f t="shared" si="26"/>
        <v>0</v>
      </c>
      <c r="AY76" s="605">
        <f t="shared" si="35"/>
        <v>0</v>
      </c>
      <c r="AZ76" s="333">
        <f t="shared" si="33"/>
        <v>0</v>
      </c>
      <c r="BA76" s="605"/>
      <c r="BB76" s="605">
        <f t="shared" si="36"/>
        <v>100</v>
      </c>
      <c r="BC76" s="333">
        <f t="shared" si="34"/>
        <v>100</v>
      </c>
    </row>
    <row r="77" spans="1:55" s="211" customFormat="1">
      <c r="A77" s="786" t="str">
        <f>'ENTRY SHEET'!F77</f>
        <v>L-6268 SDLG</v>
      </c>
      <c r="B77" s="647">
        <f>'05'!C77</f>
        <v>0</v>
      </c>
      <c r="C77" s="790"/>
      <c r="D77" s="647">
        <f t="shared" si="21"/>
        <v>0</v>
      </c>
      <c r="E77" s="647">
        <v>12</v>
      </c>
      <c r="F77" s="648"/>
      <c r="G77" s="648"/>
      <c r="H77" s="648"/>
      <c r="I77" s="648"/>
      <c r="J77" s="648"/>
      <c r="K77" s="648">
        <f t="shared" si="40"/>
        <v>0</v>
      </c>
      <c r="L77" s="648"/>
      <c r="M77" s="648"/>
      <c r="N77" s="648"/>
      <c r="O77" s="648"/>
      <c r="P77" s="648"/>
      <c r="Q77" s="648">
        <f t="shared" si="41"/>
        <v>0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/>
      <c r="AI77" s="650"/>
      <c r="AJ77" s="650"/>
      <c r="AK77" s="650"/>
      <c r="AL77" s="649">
        <f t="shared" si="42"/>
        <v>0</v>
      </c>
      <c r="AM77" s="647">
        <f t="shared" si="43"/>
        <v>0</v>
      </c>
      <c r="AN77" s="649">
        <f>'05'!AR77</f>
        <v>0</v>
      </c>
      <c r="AO77" s="649"/>
      <c r="AP77" s="649">
        <f t="shared" si="30"/>
        <v>0</v>
      </c>
      <c r="AQ77" s="649">
        <f t="shared" si="31"/>
        <v>0</v>
      </c>
      <c r="AR77" s="649"/>
      <c r="AS77" s="651" t="e">
        <f t="shared" si="39"/>
        <v>#DIV/0!</v>
      </c>
      <c r="AT77" s="651">
        <f>'05'!AT77</f>
        <v>0</v>
      </c>
      <c r="AU77" s="652">
        <f t="shared" si="32"/>
        <v>0</v>
      </c>
      <c r="AV77" s="646"/>
      <c r="AW77" s="605"/>
      <c r="AX77" s="605"/>
      <c r="AY77" s="605"/>
      <c r="AZ77" s="333" t="e">
        <f t="shared" si="33"/>
        <v>#DIV/0!</v>
      </c>
      <c r="BA77" s="605"/>
      <c r="BB77" s="605"/>
      <c r="BC77" s="333" t="e">
        <f t="shared" si="34"/>
        <v>#DIV/0!</v>
      </c>
    </row>
    <row r="78" spans="1:55" s="599" customFormat="1" ht="43.2">
      <c r="A78" s="783" t="str">
        <f>'ENTRY SHEET'!F78</f>
        <v>VICHELE NO.</v>
      </c>
      <c r="B78" s="301">
        <f>'05'!C78</f>
        <v>0</v>
      </c>
      <c r="C78" s="792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17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663">
        <f>'05'!AR78</f>
        <v>0</v>
      </c>
      <c r="AO78" s="795"/>
      <c r="AP78" s="663">
        <f t="shared" si="30"/>
        <v>0</v>
      </c>
      <c r="AQ78" s="663">
        <f t="shared" si="31"/>
        <v>0</v>
      </c>
      <c r="AR78" s="795"/>
      <c r="AS78" s="796" t="e">
        <f t="shared" si="39"/>
        <v>#VALUE!</v>
      </c>
      <c r="AT78" s="796">
        <f>'05'!AT78</f>
        <v>0</v>
      </c>
      <c r="AU78" s="797">
        <f t="shared" si="32"/>
        <v>0</v>
      </c>
      <c r="AV78" s="798"/>
      <c r="AW78" s="434">
        <v>0</v>
      </c>
      <c r="AX78" s="434">
        <v>0</v>
      </c>
      <c r="AY78" s="434">
        <v>0</v>
      </c>
      <c r="AZ78" s="333" t="e">
        <f t="shared" si="33"/>
        <v>#VALUE!</v>
      </c>
      <c r="BA78" s="434"/>
      <c r="BB78" s="434">
        <v>0</v>
      </c>
      <c r="BC78" s="333" t="e">
        <f t="shared" si="34"/>
        <v>#VALUE!</v>
      </c>
    </row>
    <row r="79" spans="1:55" s="599" customFormat="1">
      <c r="A79" s="783" t="str">
        <f>'ENTRY SHEET'!F79</f>
        <v>LOKO TRACK JAW</v>
      </c>
      <c r="B79" s="301">
        <f>'05'!C79</f>
        <v>16172</v>
      </c>
      <c r="C79" s="799">
        <v>16180</v>
      </c>
      <c r="D79" s="301">
        <f t="shared" si="21"/>
        <v>8</v>
      </c>
      <c r="E79" s="800">
        <f>D79-C79</f>
        <v>-16172</v>
      </c>
      <c r="F79" s="362"/>
      <c r="G79" s="362"/>
      <c r="H79" s="362"/>
      <c r="I79" s="362"/>
      <c r="J79" s="362"/>
      <c r="K79" s="362"/>
      <c r="L79" s="254">
        <f>D79-G79-H79-I79-J79-K79-M79-N79-O79-P79</f>
        <v>8</v>
      </c>
      <c r="M79" s="684"/>
      <c r="N79" s="684"/>
      <c r="O79" s="684"/>
      <c r="P79" s="684"/>
      <c r="Q79" s="254">
        <f t="shared" ref="Q79:Q80" si="44">G79+H79+I79+J79+P79+K79+L79+M79+N79+O79+F79</f>
        <v>8</v>
      </c>
      <c r="R79" s="301"/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3"/>
        <v>0</v>
      </c>
      <c r="AN79" s="663">
        <f>'05'!AR79</f>
        <v>385</v>
      </c>
      <c r="AO79" s="663">
        <v>100</v>
      </c>
      <c r="AP79" s="663">
        <f t="shared" si="30"/>
        <v>485</v>
      </c>
      <c r="AQ79" s="663">
        <f t="shared" si="31"/>
        <v>75</v>
      </c>
      <c r="AR79" s="663">
        <v>410</v>
      </c>
      <c r="AS79" s="665">
        <f t="shared" si="39"/>
        <v>9.375</v>
      </c>
      <c r="AT79" s="665">
        <f>'05'!AT79</f>
        <v>0</v>
      </c>
      <c r="AU79" s="666">
        <f t="shared" si="32"/>
        <v>-410</v>
      </c>
      <c r="AV79" s="800"/>
      <c r="AW79" s="594">
        <v>0</v>
      </c>
      <c r="AX79" s="594">
        <v>0</v>
      </c>
      <c r="AY79" s="594">
        <v>0</v>
      </c>
      <c r="AZ79" s="333">
        <f t="shared" si="33"/>
        <v>75</v>
      </c>
      <c r="BA79" s="594">
        <v>0</v>
      </c>
      <c r="BB79" s="594">
        <v>0</v>
      </c>
      <c r="BC79" s="333">
        <f t="shared" si="34"/>
        <v>0</v>
      </c>
    </row>
    <row r="80" spans="1:55" s="599" customFormat="1">
      <c r="A80" s="783" t="str">
        <f>'ENTRY SHEET'!F80</f>
        <v>LOKO CONE</v>
      </c>
      <c r="B80" s="301">
        <f>'05'!C80</f>
        <v>16746.7</v>
      </c>
      <c r="C80" s="803">
        <v>16754.5</v>
      </c>
      <c r="D80" s="301">
        <f t="shared" si="21"/>
        <v>7.7999999999992724</v>
      </c>
      <c r="E80" s="800">
        <f t="shared" si="21"/>
        <v>-16746.7</v>
      </c>
      <c r="F80" s="362"/>
      <c r="G80" s="362"/>
      <c r="H80" s="362"/>
      <c r="I80" s="362"/>
      <c r="J80" s="362"/>
      <c r="K80" s="362"/>
      <c r="L80" s="254">
        <f t="shared" ref="L80:L81" si="45">D80-G80-H80-I80-J80-K80-M80-N80-O80-P80</f>
        <v>7.7999999999992724</v>
      </c>
      <c r="M80" s="684"/>
      <c r="N80" s="684"/>
      <c r="O80" s="684"/>
      <c r="P80" s="684"/>
      <c r="Q80" s="254">
        <f t="shared" si="44"/>
        <v>7.7999999999992724</v>
      </c>
      <c r="R80" s="301">
        <v>400</v>
      </c>
      <c r="S80" s="664">
        <v>200</v>
      </c>
      <c r="T80" s="664">
        <v>200</v>
      </c>
      <c r="U80" s="664"/>
      <c r="V80" s="664"/>
      <c r="W80" s="664"/>
      <c r="X80" s="664"/>
      <c r="Y80" s="664"/>
      <c r="Z80" s="301">
        <f t="shared" ref="Z80:Z84" si="46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7">AH80+AI80</f>
        <v>0</v>
      </c>
      <c r="AM80" s="301">
        <f t="shared" si="43"/>
        <v>0</v>
      </c>
      <c r="AN80" s="663">
        <f>'05'!AR80</f>
        <v>620</v>
      </c>
      <c r="AO80" s="663">
        <v>282</v>
      </c>
      <c r="AP80" s="663">
        <f t="shared" si="30"/>
        <v>902</v>
      </c>
      <c r="AQ80" s="663">
        <f t="shared" si="31"/>
        <v>142</v>
      </c>
      <c r="AR80" s="663">
        <v>760</v>
      </c>
      <c r="AS80" s="665">
        <f t="shared" si="39"/>
        <v>18.205128205129903</v>
      </c>
      <c r="AT80" s="665">
        <f>'05'!AT80</f>
        <v>0</v>
      </c>
      <c r="AU80" s="666">
        <f t="shared" si="32"/>
        <v>-760</v>
      </c>
      <c r="AV80" s="800"/>
      <c r="AW80" s="594">
        <v>0</v>
      </c>
      <c r="AX80" s="594">
        <v>0</v>
      </c>
      <c r="AY80" s="594">
        <v>0</v>
      </c>
      <c r="AZ80" s="333">
        <f t="shared" si="33"/>
        <v>142</v>
      </c>
      <c r="BA80" s="594"/>
      <c r="BB80" s="594">
        <v>0</v>
      </c>
      <c r="BC80" s="333">
        <f t="shared" si="34"/>
        <v>0</v>
      </c>
    </row>
    <row r="81" spans="1:55" s="599" customFormat="1" ht="43.2" customHeight="1">
      <c r="A81" s="783" t="str">
        <f>'ENTRY SHEET'!F81</f>
        <v>KOMASTU-200</v>
      </c>
      <c r="B81" s="301">
        <f>'05'!C81</f>
        <v>3374.2</v>
      </c>
      <c r="C81" s="799">
        <v>3380.9</v>
      </c>
      <c r="D81" s="301">
        <f t="shared" si="21"/>
        <v>6.7000000000002728</v>
      </c>
      <c r="E81" s="800">
        <f t="shared" si="21"/>
        <v>-3374.2</v>
      </c>
      <c r="F81" s="802"/>
      <c r="G81" s="802"/>
      <c r="H81" s="802"/>
      <c r="I81" s="802"/>
      <c r="J81" s="362"/>
      <c r="K81" s="802"/>
      <c r="L81" s="254">
        <f t="shared" si="45"/>
        <v>6.7000000000002728</v>
      </c>
      <c r="M81" s="684"/>
      <c r="N81" s="684"/>
      <c r="O81" s="684"/>
      <c r="P81" s="684"/>
      <c r="Q81" s="254">
        <f>G81+H81+I81+J81+P81+K81+L81+M81+N81+O81+F81</f>
        <v>6.7000000000002728</v>
      </c>
      <c r="R81" s="301"/>
      <c r="S81" s="362"/>
      <c r="T81" s="301"/>
      <c r="U81" s="362"/>
      <c r="V81" s="362"/>
      <c r="W81" s="362"/>
      <c r="X81" s="301"/>
      <c r="Y81" s="301"/>
      <c r="Z81" s="301">
        <f t="shared" si="46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7"/>
        <v>0</v>
      </c>
      <c r="AM81" s="301">
        <f t="shared" si="43"/>
        <v>0</v>
      </c>
      <c r="AN81" s="663">
        <f>'05'!AR81</f>
        <v>250</v>
      </c>
      <c r="AO81" s="663"/>
      <c r="AP81" s="663">
        <f t="shared" si="30"/>
        <v>250</v>
      </c>
      <c r="AQ81" s="663">
        <f t="shared" si="31"/>
        <v>15</v>
      </c>
      <c r="AR81" s="663">
        <v>235</v>
      </c>
      <c r="AS81" s="665">
        <f t="shared" ref="AS81" si="48">AQ81/D81</f>
        <v>2.2388059701491625</v>
      </c>
      <c r="AT81" s="665">
        <f>'05'!AT81</f>
        <v>0</v>
      </c>
      <c r="AU81" s="666">
        <f t="shared" ref="AU81" si="49">AT81-AR81</f>
        <v>-235</v>
      </c>
      <c r="AV81" s="800"/>
      <c r="AW81" s="594">
        <v>0</v>
      </c>
      <c r="AX81" s="594">
        <v>0</v>
      </c>
      <c r="AY81" s="594">
        <v>0</v>
      </c>
      <c r="AZ81" s="333">
        <f t="shared" si="33"/>
        <v>15</v>
      </c>
      <c r="BA81" s="594"/>
      <c r="BB81" s="594">
        <v>0</v>
      </c>
      <c r="BC81" s="333">
        <f t="shared" si="34"/>
        <v>0</v>
      </c>
    </row>
    <row r="82" spans="1:55">
      <c r="A82" s="223">
        <f>'ENTRY SHEET'!F82</f>
        <v>0</v>
      </c>
      <c r="B82" s="137">
        <f>'05'!C82</f>
        <v>0</v>
      </c>
      <c r="C82" s="263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>
        <f t="shared" ref="L82:L84" si="50">G82-H82-I82-J82-K82-M82-N82-O82-P82-F82</f>
        <v>0</v>
      </c>
      <c r="M82" s="136"/>
      <c r="N82" s="136"/>
      <c r="O82" s="136"/>
      <c r="P82" s="136"/>
      <c r="Q82" s="136">
        <v>0</v>
      </c>
      <c r="R82" s="137"/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3"/>
        <v>0</v>
      </c>
      <c r="AN82" s="141">
        <f>'05'!AR82</f>
        <v>0</v>
      </c>
      <c r="AO82" s="141"/>
      <c r="AP82" s="141">
        <f t="shared" si="30"/>
        <v>0</v>
      </c>
      <c r="AQ82" s="141">
        <f t="shared" si="31"/>
        <v>0</v>
      </c>
      <c r="AR82" s="141"/>
      <c r="AS82" s="216" t="e">
        <f t="shared" ref="AS82:AS104" si="51">AQ82/D82</f>
        <v>#DIV/0!</v>
      </c>
      <c r="AT82" s="216">
        <f>'05'!AT82</f>
        <v>0</v>
      </c>
      <c r="AU82" s="224">
        <f t="shared" si="32"/>
        <v>0</v>
      </c>
      <c r="AV82" s="221"/>
      <c r="AW82" s="333">
        <v>0</v>
      </c>
      <c r="AX82" s="333">
        <v>0</v>
      </c>
      <c r="AY82" s="333">
        <v>0</v>
      </c>
      <c r="AZ82" s="333" t="e">
        <f t="shared" si="33"/>
        <v>#DIV/0!</v>
      </c>
      <c r="BA82" s="333"/>
      <c r="BB82" s="333">
        <v>0</v>
      </c>
      <c r="BC82" s="333" t="e">
        <f t="shared" si="34"/>
        <v>#DIV/0!</v>
      </c>
    </row>
    <row r="83" spans="1:55">
      <c r="A83" s="223">
        <f>'ENTRY SHEET'!F83</f>
        <v>0</v>
      </c>
      <c r="B83" s="137">
        <f>'05'!C83</f>
        <v>0</v>
      </c>
      <c r="C83" s="263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si="50"/>
        <v>0</v>
      </c>
      <c r="M83" s="136"/>
      <c r="N83" s="136"/>
      <c r="O83" s="136"/>
      <c r="P83" s="136"/>
      <c r="Q83" s="136">
        <v>0</v>
      </c>
      <c r="R83" s="137"/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3"/>
        <v>0</v>
      </c>
      <c r="AN83" s="141">
        <f>'05'!AR83</f>
        <v>0</v>
      </c>
      <c r="AO83" s="141"/>
      <c r="AP83" s="141">
        <f t="shared" si="30"/>
        <v>0</v>
      </c>
      <c r="AQ83" s="141">
        <f t="shared" si="31"/>
        <v>0</v>
      </c>
      <c r="AR83" s="141"/>
      <c r="AS83" s="216" t="e">
        <f t="shared" si="51"/>
        <v>#DIV/0!</v>
      </c>
      <c r="AT83" s="216">
        <f>'05'!AT83</f>
        <v>0</v>
      </c>
      <c r="AU83" s="224">
        <f t="shared" si="32"/>
        <v>0</v>
      </c>
      <c r="AV83" s="221"/>
      <c r="AW83" s="333"/>
      <c r="AX83" s="333"/>
      <c r="AY83" s="333"/>
      <c r="AZ83" s="333" t="e">
        <f t="shared" si="33"/>
        <v>#DIV/0!</v>
      </c>
      <c r="BA83" s="333"/>
      <c r="BB83" s="333"/>
      <c r="BC83" s="333" t="e">
        <f t="shared" si="34"/>
        <v>#DIV/0!</v>
      </c>
    </row>
    <row r="84" spans="1:55">
      <c r="A84" s="223">
        <f>'ENTRY SHEET'!F84</f>
        <v>0</v>
      </c>
      <c r="B84" s="137">
        <f>'05'!C84</f>
        <v>0</v>
      </c>
      <c r="C84" s="263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50"/>
        <v>0</v>
      </c>
      <c r="M84" s="136"/>
      <c r="N84" s="136"/>
      <c r="O84" s="136"/>
      <c r="P84" s="136"/>
      <c r="Q84" s="136">
        <v>0</v>
      </c>
      <c r="R84" s="137"/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3"/>
        <v>0</v>
      </c>
      <c r="AN84" s="141">
        <f>'05'!AR84</f>
        <v>0</v>
      </c>
      <c r="AO84" s="141"/>
      <c r="AP84" s="141">
        <f t="shared" si="30"/>
        <v>0</v>
      </c>
      <c r="AQ84" s="141">
        <f t="shared" si="31"/>
        <v>0</v>
      </c>
      <c r="AR84" s="141"/>
      <c r="AS84" s="216" t="e">
        <f t="shared" si="51"/>
        <v>#DIV/0!</v>
      </c>
      <c r="AT84" s="216">
        <f>'05'!AT84</f>
        <v>0</v>
      </c>
      <c r="AU84" s="224">
        <f t="shared" si="32"/>
        <v>0</v>
      </c>
      <c r="AV84" s="221"/>
      <c r="AW84" s="333"/>
      <c r="AX84" s="333"/>
      <c r="AY84" s="333"/>
      <c r="AZ84" s="333" t="e">
        <f t="shared" si="33"/>
        <v>#DIV/0!</v>
      </c>
      <c r="BA84" s="333"/>
      <c r="BB84" s="333"/>
      <c r="BC84" s="333" t="e">
        <f t="shared" si="34"/>
        <v>#DIV/0!</v>
      </c>
    </row>
    <row r="85" spans="1:55">
      <c r="A85" s="223" t="str">
        <f>'ENTRY SHEET'!F85</f>
        <v>OD09P-2986 (CAMPAR)</v>
      </c>
      <c r="B85" s="137">
        <f>'05'!C85</f>
        <v>0</v>
      </c>
      <c r="C85" s="263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'05'!AR85</f>
        <v>0</v>
      </c>
      <c r="AO85" s="141">
        <v>58</v>
      </c>
      <c r="AP85" s="141">
        <f t="shared" si="30"/>
        <v>58</v>
      </c>
      <c r="AQ85" s="141">
        <f t="shared" si="31"/>
        <v>13</v>
      </c>
      <c r="AR85" s="141">
        <v>45</v>
      </c>
      <c r="AS85" s="216" t="e">
        <f t="shared" si="51"/>
        <v>#DIV/0!</v>
      </c>
      <c r="AT85" s="216">
        <f>'05'!AT85</f>
        <v>60</v>
      </c>
      <c r="AU85" s="224">
        <f t="shared" si="32"/>
        <v>15</v>
      </c>
      <c r="AV85" s="221"/>
      <c r="AW85" s="333"/>
      <c r="AX85" s="333"/>
      <c r="AY85" s="333"/>
      <c r="AZ85" s="333" t="e">
        <f t="shared" si="33"/>
        <v>#DIV/0!</v>
      </c>
      <c r="BA85" s="333"/>
      <c r="BB85" s="333"/>
      <c r="BC85" s="333" t="e">
        <f t="shared" si="34"/>
        <v>#DIV/0!</v>
      </c>
    </row>
    <row r="86" spans="1:55">
      <c r="A86" s="223" t="str">
        <f>'ENTRY SHEET'!F86</f>
        <v>JH06P-6214 SCORPIO</v>
      </c>
      <c r="B86" s="137">
        <f>'05'!C86</f>
        <v>183620</v>
      </c>
      <c r="C86" s="263">
        <v>183675</v>
      </c>
      <c r="D86" s="137">
        <f t="shared" si="21"/>
        <v>55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2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'05'!AR86</f>
        <v>32</v>
      </c>
      <c r="AO86" s="141"/>
      <c r="AP86" s="141">
        <f t="shared" si="30"/>
        <v>32</v>
      </c>
      <c r="AQ86" s="141">
        <f t="shared" si="31"/>
        <v>5</v>
      </c>
      <c r="AR86" s="141">
        <v>27</v>
      </c>
      <c r="AS86" s="216">
        <f t="shared" si="51"/>
        <v>9.0909090909090912E-2</v>
      </c>
      <c r="AT86" s="216">
        <f>'05'!AT86</f>
        <v>80</v>
      </c>
      <c r="AU86" s="224">
        <f t="shared" si="32"/>
        <v>53</v>
      </c>
      <c r="AV86" s="221"/>
      <c r="AW86" s="333">
        <v>0</v>
      </c>
      <c r="AX86" s="333">
        <v>0</v>
      </c>
      <c r="AY86" s="333">
        <v>0</v>
      </c>
      <c r="AZ86" s="333">
        <f t="shared" si="33"/>
        <v>0</v>
      </c>
      <c r="BA86" s="333"/>
      <c r="BB86" s="333">
        <f t="shared" si="36"/>
        <v>5</v>
      </c>
      <c r="BC86" s="333">
        <f t="shared" si="34"/>
        <v>0</v>
      </c>
    </row>
    <row r="87" spans="1:55">
      <c r="A87" s="223" t="str">
        <f>'ENTRY SHEET'!F87</f>
        <v>OD09K-7213 BSM BUS</v>
      </c>
      <c r="B87" s="137">
        <f>'05'!C87</f>
        <v>0</v>
      </c>
      <c r="C87" s="263"/>
      <c r="D87" s="137">
        <f t="shared" ref="D87:D104" si="53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2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'05'!AR87</f>
        <v>60</v>
      </c>
      <c r="AO87" s="141"/>
      <c r="AP87" s="141">
        <f t="shared" si="30"/>
        <v>60</v>
      </c>
      <c r="AQ87" s="141">
        <f t="shared" si="31"/>
        <v>15</v>
      </c>
      <c r="AR87" s="141">
        <v>45</v>
      </c>
      <c r="AS87" s="216" t="e">
        <f t="shared" si="51"/>
        <v>#DIV/0!</v>
      </c>
      <c r="AT87" s="216">
        <f>'05'!AT87</f>
        <v>60</v>
      </c>
      <c r="AU87" s="224">
        <f t="shared" si="32"/>
        <v>15</v>
      </c>
      <c r="AV87" s="221"/>
      <c r="AW87" s="333">
        <v>0</v>
      </c>
      <c r="AX87" s="333">
        <v>0</v>
      </c>
      <c r="AY87" s="333">
        <v>0</v>
      </c>
      <c r="AZ87" s="333" t="e">
        <f t="shared" si="33"/>
        <v>#DIV/0!</v>
      </c>
      <c r="BA87" s="333"/>
      <c r="BB87" s="333">
        <f t="shared" si="36"/>
        <v>15</v>
      </c>
      <c r="BC87" s="333" t="e">
        <f t="shared" si="34"/>
        <v>#DIV/0!</v>
      </c>
    </row>
    <row r="88" spans="1:55">
      <c r="A88" s="223" t="str">
        <f>'ENTRY SHEET'!F88</f>
        <v>OD09G-6065 CAMPER</v>
      </c>
      <c r="B88" s="137">
        <f>'05'!C88</f>
        <v>166115</v>
      </c>
      <c r="C88" s="263">
        <v>166115</v>
      </c>
      <c r="D88" s="137">
        <f t="shared" si="53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2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'05'!AR88</f>
        <v>20</v>
      </c>
      <c r="AO88" s="141">
        <v>40</v>
      </c>
      <c r="AP88" s="141">
        <f t="shared" si="30"/>
        <v>60</v>
      </c>
      <c r="AQ88" s="141">
        <f t="shared" si="31"/>
        <v>20</v>
      </c>
      <c r="AR88" s="141">
        <v>40</v>
      </c>
      <c r="AS88" s="216" t="e">
        <f t="shared" si="51"/>
        <v>#DIV/0!</v>
      </c>
      <c r="AT88" s="216">
        <f>'05'!AT88</f>
        <v>120</v>
      </c>
      <c r="AU88" s="224">
        <f t="shared" si="32"/>
        <v>80</v>
      </c>
      <c r="AV88" s="221"/>
      <c r="AW88" s="333">
        <v>0</v>
      </c>
      <c r="AX88" s="333">
        <v>0</v>
      </c>
      <c r="AY88" s="333">
        <v>0</v>
      </c>
      <c r="AZ88" s="333" t="e">
        <f t="shared" si="33"/>
        <v>#DIV/0!</v>
      </c>
      <c r="BA88" s="333"/>
      <c r="BB88" s="333">
        <f t="shared" si="36"/>
        <v>20</v>
      </c>
      <c r="BC88" s="333" t="e">
        <f t="shared" si="34"/>
        <v>#DIV/0!</v>
      </c>
    </row>
    <row r="89" spans="1:55">
      <c r="A89" s="223" t="str">
        <f>'ENTRY SHEET'!F89</f>
        <v>OD09V-5619 TATA YODHA</v>
      </c>
      <c r="B89" s="137">
        <f>'05'!C89</f>
        <v>45834</v>
      </c>
      <c r="C89" s="263">
        <v>45834</v>
      </c>
      <c r="D89" s="137">
        <f t="shared" si="53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2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'05'!AR89</f>
        <v>51</v>
      </c>
      <c r="AO89" s="141"/>
      <c r="AP89" s="141">
        <f t="shared" si="30"/>
        <v>51</v>
      </c>
      <c r="AQ89" s="141">
        <f t="shared" si="31"/>
        <v>11</v>
      </c>
      <c r="AR89" s="141">
        <v>40</v>
      </c>
      <c r="AS89" s="216" t="e">
        <f t="shared" si="51"/>
        <v>#DIV/0!</v>
      </c>
      <c r="AT89" s="216">
        <f>'05'!AT89</f>
        <v>60</v>
      </c>
      <c r="AU89" s="224">
        <f t="shared" si="32"/>
        <v>20</v>
      </c>
      <c r="AV89" s="221"/>
      <c r="AW89" s="333">
        <v>0</v>
      </c>
      <c r="AX89" s="333">
        <v>0</v>
      </c>
      <c r="AY89" s="333">
        <v>0</v>
      </c>
      <c r="AZ89" s="333" t="e">
        <f t="shared" si="33"/>
        <v>#DIV/0!</v>
      </c>
      <c r="BA89" s="333"/>
      <c r="BB89" s="333">
        <f t="shared" si="36"/>
        <v>11</v>
      </c>
      <c r="BC89" s="333" t="e">
        <f t="shared" si="34"/>
        <v>#DIV/0!</v>
      </c>
    </row>
    <row r="90" spans="1:55">
      <c r="A90" s="223" t="str">
        <f>'ENTRY SHEET'!F90</f>
        <v>WATER PUMP</v>
      </c>
      <c r="B90" s="137">
        <f>'05'!C90</f>
        <v>0</v>
      </c>
      <c r="C90" s="263"/>
      <c r="D90" s="137">
        <f t="shared" si="53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2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'05'!AR90</f>
        <v>0</v>
      </c>
      <c r="AO90" s="141">
        <v>5</v>
      </c>
      <c r="AP90" s="141">
        <f t="shared" si="30"/>
        <v>5</v>
      </c>
      <c r="AQ90" s="141">
        <f t="shared" si="31"/>
        <v>5</v>
      </c>
      <c r="AR90" s="141">
        <v>0</v>
      </c>
      <c r="AS90" s="216" t="e">
        <f t="shared" si="51"/>
        <v>#DIV/0!</v>
      </c>
      <c r="AT90" s="216">
        <f>'05'!AT90</f>
        <v>0</v>
      </c>
      <c r="AU90" s="224">
        <f t="shared" si="32"/>
        <v>0</v>
      </c>
      <c r="AV90" s="221"/>
      <c r="AW90" s="333">
        <v>0</v>
      </c>
      <c r="AX90" s="333">
        <v>0</v>
      </c>
      <c r="AY90" s="333">
        <v>0</v>
      </c>
      <c r="AZ90" s="333" t="e">
        <f t="shared" si="33"/>
        <v>#DIV/0!</v>
      </c>
      <c r="BA90" s="333"/>
      <c r="BB90" s="333">
        <f t="shared" si="36"/>
        <v>5</v>
      </c>
      <c r="BC90" s="333" t="e">
        <f t="shared" si="34"/>
        <v>#DIV/0!</v>
      </c>
    </row>
    <row r="91" spans="1:55">
      <c r="A91" s="223" t="str">
        <f>'ENTRY SHEET'!F91</f>
        <v>JH06H-6198 D.TANKER</v>
      </c>
      <c r="B91" s="137">
        <f>'05'!C91</f>
        <v>15488</v>
      </c>
      <c r="C91" s="137">
        <v>15497</v>
      </c>
      <c r="D91" s="137">
        <f t="shared" si="53"/>
        <v>9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2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'05'!AR91</f>
        <v>110</v>
      </c>
      <c r="AO91" s="141"/>
      <c r="AP91" s="141">
        <f t="shared" si="30"/>
        <v>110</v>
      </c>
      <c r="AQ91" s="141">
        <f t="shared" si="31"/>
        <v>50</v>
      </c>
      <c r="AR91" s="141">
        <v>60</v>
      </c>
      <c r="AS91" s="216">
        <f t="shared" si="51"/>
        <v>5.5555555555555554</v>
      </c>
      <c r="AT91" s="216">
        <f>'05'!AT91</f>
        <v>0</v>
      </c>
      <c r="AU91" s="224">
        <f t="shared" si="32"/>
        <v>-60</v>
      </c>
      <c r="AV91" s="221"/>
      <c r="AW91" s="333">
        <v>0</v>
      </c>
      <c r="AX91" s="333">
        <v>0</v>
      </c>
      <c r="AY91" s="333">
        <v>0</v>
      </c>
      <c r="AZ91" s="333">
        <f t="shared" si="33"/>
        <v>0</v>
      </c>
      <c r="BA91" s="333"/>
      <c r="BB91" s="333">
        <f t="shared" si="36"/>
        <v>50</v>
      </c>
      <c r="BC91" s="333">
        <f t="shared" si="34"/>
        <v>0</v>
      </c>
    </row>
    <row r="92" spans="1:55">
      <c r="A92" s="223" t="str">
        <f>'ENTRY SHEET'!F92</f>
        <v>OMC DG (NIGHT USE)</v>
      </c>
      <c r="B92" s="137">
        <f>'05'!C92</f>
        <v>0</v>
      </c>
      <c r="C92" s="137"/>
      <c r="D92" s="137">
        <f t="shared" si="53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2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'05'!AR92</f>
        <v>0</v>
      </c>
      <c r="AO92" s="141"/>
      <c r="AP92" s="141">
        <f t="shared" si="30"/>
        <v>0</v>
      </c>
      <c r="AQ92" s="141">
        <f t="shared" si="31"/>
        <v>0</v>
      </c>
      <c r="AR92" s="141"/>
      <c r="AS92" s="216" t="e">
        <f t="shared" si="51"/>
        <v>#DIV/0!</v>
      </c>
      <c r="AT92" s="216">
        <f>'05'!AT92</f>
        <v>0</v>
      </c>
      <c r="AU92" s="224">
        <f t="shared" si="32"/>
        <v>0</v>
      </c>
      <c r="AV92" s="221"/>
      <c r="AW92" s="333">
        <v>0</v>
      </c>
      <c r="AX92" s="333">
        <v>0</v>
      </c>
      <c r="AY92" s="333">
        <v>0</v>
      </c>
      <c r="AZ92" s="333" t="e">
        <f t="shared" si="33"/>
        <v>#DIV/0!</v>
      </c>
      <c r="BA92" s="333"/>
      <c r="BB92" s="333">
        <f t="shared" si="36"/>
        <v>0</v>
      </c>
      <c r="BC92" s="333" t="e">
        <f t="shared" si="34"/>
        <v>#DIV/0!</v>
      </c>
    </row>
    <row r="93" spans="1:55">
      <c r="A93" s="223" t="str">
        <f>'ENTRY SHEET'!F93</f>
        <v>HYDRA CRANE-1686</v>
      </c>
      <c r="B93" s="137">
        <f>'05'!C93</f>
        <v>0</v>
      </c>
      <c r="C93" s="137"/>
      <c r="D93" s="137">
        <f t="shared" si="53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2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'05'!AR93</f>
        <v>0</v>
      </c>
      <c r="AO93" s="141"/>
      <c r="AP93" s="141">
        <f t="shared" si="30"/>
        <v>0</v>
      </c>
      <c r="AQ93" s="141">
        <f t="shared" si="31"/>
        <v>0</v>
      </c>
      <c r="AR93" s="141"/>
      <c r="AS93" s="216" t="e">
        <f t="shared" si="51"/>
        <v>#DIV/0!</v>
      </c>
      <c r="AT93" s="216">
        <f>'05'!AT93</f>
        <v>0</v>
      </c>
      <c r="AU93" s="224">
        <f t="shared" si="32"/>
        <v>0</v>
      </c>
      <c r="AV93" s="221"/>
      <c r="AW93" s="333" t="e">
        <f t="shared" si="25"/>
        <v>#DIV/0!</v>
      </c>
      <c r="AX93" s="333" t="e">
        <f t="shared" si="26"/>
        <v>#DIV/0!</v>
      </c>
      <c r="AY93" s="333" t="e">
        <f t="shared" si="35"/>
        <v>#DIV/0!</v>
      </c>
      <c r="AZ93" s="333" t="e">
        <f t="shared" si="33"/>
        <v>#DIV/0!</v>
      </c>
      <c r="BA93" s="333"/>
      <c r="BB93" s="333" t="e">
        <f t="shared" si="36"/>
        <v>#DIV/0!</v>
      </c>
      <c r="BC93" s="333" t="e">
        <f t="shared" si="34"/>
        <v>#DIV/0!</v>
      </c>
    </row>
    <row r="94" spans="1:55">
      <c r="A94" s="223">
        <f>'ENTRY SHEET'!F94</f>
        <v>0</v>
      </c>
      <c r="B94" s="137">
        <f>'05'!C94</f>
        <v>0</v>
      </c>
      <c r="C94" s="137"/>
      <c r="D94" s="137">
        <f t="shared" si="53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2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'05'!AR94</f>
        <v>0</v>
      </c>
      <c r="AO94" s="141"/>
      <c r="AP94" s="141">
        <f t="shared" si="30"/>
        <v>0</v>
      </c>
      <c r="AQ94" s="141">
        <f t="shared" si="31"/>
        <v>0</v>
      </c>
      <c r="AR94" s="141"/>
      <c r="AS94" s="216" t="e">
        <f t="shared" si="51"/>
        <v>#DIV/0!</v>
      </c>
      <c r="AT94" s="216">
        <f>'05'!AT94</f>
        <v>0</v>
      </c>
      <c r="AU94" s="224">
        <f t="shared" si="32"/>
        <v>0</v>
      </c>
      <c r="AV94" s="221"/>
      <c r="AW94" s="333">
        <v>0</v>
      </c>
      <c r="AX94" s="333">
        <v>0</v>
      </c>
      <c r="AY94" s="333">
        <v>0</v>
      </c>
      <c r="AZ94" s="333">
        <v>0</v>
      </c>
      <c r="BA94" s="333">
        <v>0</v>
      </c>
      <c r="BB94" s="333">
        <f t="shared" si="36"/>
        <v>0</v>
      </c>
      <c r="BC94" s="333" t="e">
        <f t="shared" si="34"/>
        <v>#DIV/0!</v>
      </c>
    </row>
    <row r="95" spans="1:55" hidden="1">
      <c r="A95" s="223">
        <f>'ENTRY SHEET'!F95</f>
        <v>0</v>
      </c>
      <c r="B95" s="137">
        <f>'05'!C95</f>
        <v>0</v>
      </c>
      <c r="C95" s="137"/>
      <c r="D95" s="137">
        <f t="shared" si="53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'05'!AR95</f>
        <v>0</v>
      </c>
      <c r="AO95" s="141"/>
      <c r="AP95" s="141">
        <f t="shared" si="30"/>
        <v>0</v>
      </c>
      <c r="AQ95" s="141">
        <f t="shared" si="31"/>
        <v>0</v>
      </c>
      <c r="AR95" s="141"/>
      <c r="AS95" s="216" t="e">
        <f t="shared" si="51"/>
        <v>#DIV/0!</v>
      </c>
      <c r="AT95" s="216">
        <f>'05'!AT95</f>
        <v>0</v>
      </c>
      <c r="AU95" s="224">
        <f t="shared" si="32"/>
        <v>0</v>
      </c>
      <c r="AV95" s="221"/>
      <c r="AW95" s="333">
        <v>0</v>
      </c>
      <c r="AX95" s="333">
        <v>0</v>
      </c>
      <c r="AY95" s="333">
        <v>0</v>
      </c>
      <c r="AZ95" s="333">
        <v>0</v>
      </c>
      <c r="BA95" s="333">
        <v>0</v>
      </c>
      <c r="BB95" s="333">
        <f t="shared" si="36"/>
        <v>0</v>
      </c>
      <c r="BC95" s="333"/>
    </row>
    <row r="96" spans="1:55" hidden="1">
      <c r="A96" s="223">
        <f>'ENTRY SHEET'!F96</f>
        <v>0</v>
      </c>
      <c r="B96" s="137">
        <f>'05'!C96</f>
        <v>0</v>
      </c>
      <c r="C96" s="137"/>
      <c r="D96" s="137">
        <f t="shared" si="53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'05'!AR96</f>
        <v>0</v>
      </c>
      <c r="AO96" s="141"/>
      <c r="AP96" s="141">
        <f t="shared" si="30"/>
        <v>0</v>
      </c>
      <c r="AQ96" s="141">
        <f t="shared" si="31"/>
        <v>0</v>
      </c>
      <c r="AR96" s="141"/>
      <c r="AS96" s="216" t="e">
        <f t="shared" si="51"/>
        <v>#DIV/0!</v>
      </c>
      <c r="AT96" s="216">
        <f>'05'!AT96</f>
        <v>0</v>
      </c>
      <c r="AU96" s="224">
        <f t="shared" si="32"/>
        <v>0</v>
      </c>
      <c r="AV96" s="221"/>
      <c r="AW96" s="333">
        <v>0</v>
      </c>
      <c r="AX96" s="333">
        <v>0</v>
      </c>
      <c r="AY96" s="333">
        <v>0</v>
      </c>
      <c r="AZ96" s="333">
        <v>0</v>
      </c>
      <c r="BA96" s="333">
        <v>0</v>
      </c>
      <c r="BB96" s="333">
        <f t="shared" si="36"/>
        <v>0</v>
      </c>
      <c r="BC96" s="333"/>
    </row>
    <row r="97" spans="1:55" hidden="1">
      <c r="A97" s="223">
        <f>'ENTRY SHEET'!F97</f>
        <v>0</v>
      </c>
      <c r="B97" s="137">
        <f>'05'!C97</f>
        <v>0</v>
      </c>
      <c r="C97" s="137"/>
      <c r="D97" s="137">
        <f t="shared" si="53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'05'!AR97</f>
        <v>0</v>
      </c>
      <c r="AO97" s="141"/>
      <c r="AP97" s="141">
        <f t="shared" si="30"/>
        <v>0</v>
      </c>
      <c r="AQ97" s="141">
        <f t="shared" si="31"/>
        <v>0</v>
      </c>
      <c r="AR97" s="141"/>
      <c r="AS97" s="216" t="e">
        <f t="shared" si="51"/>
        <v>#DIV/0!</v>
      </c>
      <c r="AT97" s="216">
        <f>'05'!AT97</f>
        <v>0</v>
      </c>
      <c r="AU97" s="224">
        <f t="shared" si="32"/>
        <v>0</v>
      </c>
      <c r="AV97" s="221"/>
      <c r="AW97" s="333">
        <v>0</v>
      </c>
      <c r="AX97" s="333">
        <v>0</v>
      </c>
      <c r="AY97" s="333">
        <v>0</v>
      </c>
      <c r="AZ97" s="333">
        <v>0</v>
      </c>
      <c r="BA97" s="333">
        <v>0</v>
      </c>
      <c r="BB97" s="333">
        <f t="shared" si="36"/>
        <v>0</v>
      </c>
      <c r="BC97" s="333"/>
    </row>
    <row r="98" spans="1:55" hidden="1">
      <c r="A98" s="223">
        <f>'ENTRY SHEET'!F98</f>
        <v>0</v>
      </c>
      <c r="B98" s="137">
        <f>'05'!C98</f>
        <v>0</v>
      </c>
      <c r="C98" s="137"/>
      <c r="D98" s="137">
        <f t="shared" si="53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'05'!AR98</f>
        <v>0</v>
      </c>
      <c r="AO98" s="141"/>
      <c r="AP98" s="141">
        <f t="shared" si="30"/>
        <v>0</v>
      </c>
      <c r="AQ98" s="141">
        <f t="shared" si="31"/>
        <v>0</v>
      </c>
      <c r="AR98" s="141"/>
      <c r="AS98" s="216" t="e">
        <f t="shared" si="51"/>
        <v>#DIV/0!</v>
      </c>
      <c r="AT98" s="216">
        <f>'05'!AT98</f>
        <v>0</v>
      </c>
      <c r="AU98" s="224">
        <f t="shared" si="32"/>
        <v>0</v>
      </c>
      <c r="AV98" s="221"/>
      <c r="AW98" s="333">
        <v>0</v>
      </c>
      <c r="AX98" s="333">
        <v>0</v>
      </c>
      <c r="AY98" s="333">
        <v>0</v>
      </c>
      <c r="AZ98" s="333">
        <v>0</v>
      </c>
      <c r="BA98" s="333">
        <v>0</v>
      </c>
      <c r="BB98" s="333">
        <f t="shared" si="36"/>
        <v>0</v>
      </c>
      <c r="BC98" s="333"/>
    </row>
    <row r="99" spans="1:55" hidden="1">
      <c r="A99" s="223">
        <f>'ENTRY SHEET'!F99</f>
        <v>0</v>
      </c>
      <c r="B99" s="137">
        <f>'05'!C99</f>
        <v>0</v>
      </c>
      <c r="C99" s="137"/>
      <c r="D99" s="137">
        <f t="shared" si="53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'05'!AR99</f>
        <v>0</v>
      </c>
      <c r="AO99" s="141"/>
      <c r="AP99" s="141">
        <f t="shared" si="30"/>
        <v>0</v>
      </c>
      <c r="AQ99" s="141">
        <f t="shared" si="31"/>
        <v>0</v>
      </c>
      <c r="AR99" s="141"/>
      <c r="AS99" s="216" t="e">
        <f t="shared" si="51"/>
        <v>#DIV/0!</v>
      </c>
      <c r="AT99" s="216">
        <f>'05'!AT99</f>
        <v>0</v>
      </c>
      <c r="AU99" s="224">
        <f t="shared" si="32"/>
        <v>0</v>
      </c>
      <c r="AV99" s="221"/>
      <c r="AW99" s="333">
        <v>0</v>
      </c>
      <c r="AX99" s="333">
        <v>0</v>
      </c>
      <c r="AY99" s="333">
        <v>0</v>
      </c>
      <c r="AZ99" s="333">
        <v>0</v>
      </c>
      <c r="BA99" s="333">
        <v>0</v>
      </c>
      <c r="BB99" s="333">
        <f t="shared" si="36"/>
        <v>0</v>
      </c>
      <c r="BC99" s="333"/>
    </row>
    <row r="100" spans="1:55" hidden="1">
      <c r="A100" s="223">
        <f>'ENTRY SHEET'!F100</f>
        <v>0</v>
      </c>
      <c r="B100" s="137">
        <f>'05'!C100</f>
        <v>0</v>
      </c>
      <c r="C100" s="137"/>
      <c r="D100" s="137">
        <f t="shared" si="53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'05'!AR100</f>
        <v>0</v>
      </c>
      <c r="AO100" s="141"/>
      <c r="AP100" s="141">
        <f t="shared" si="30"/>
        <v>0</v>
      </c>
      <c r="AQ100" s="141">
        <f t="shared" si="31"/>
        <v>0</v>
      </c>
      <c r="AR100" s="141"/>
      <c r="AS100" s="216" t="e">
        <f t="shared" si="51"/>
        <v>#DIV/0!</v>
      </c>
      <c r="AT100" s="216">
        <f>'05'!AT100</f>
        <v>0</v>
      </c>
      <c r="AU100" s="224">
        <f t="shared" si="32"/>
        <v>0</v>
      </c>
      <c r="AV100" s="221"/>
      <c r="AW100" s="333">
        <v>0</v>
      </c>
      <c r="AX100" s="333">
        <v>0</v>
      </c>
      <c r="AY100" s="333">
        <v>0</v>
      </c>
      <c r="AZ100" s="333">
        <v>0</v>
      </c>
      <c r="BA100" s="333">
        <v>0</v>
      </c>
      <c r="BB100" s="333">
        <f>AQ100-AW100-AX100-AY100</f>
        <v>0</v>
      </c>
      <c r="BC100" s="333"/>
    </row>
    <row r="101" spans="1:55" hidden="1">
      <c r="A101" s="223">
        <f>'ENTRY SHEET'!F101</f>
        <v>0</v>
      </c>
      <c r="B101" s="137">
        <f>'05'!C101</f>
        <v>0</v>
      </c>
      <c r="C101" s="137"/>
      <c r="D101" s="137">
        <f t="shared" si="53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'05'!AR101</f>
        <v>0</v>
      </c>
      <c r="AO101" s="141"/>
      <c r="AP101" s="141">
        <f t="shared" si="30"/>
        <v>0</v>
      </c>
      <c r="AQ101" s="141">
        <f t="shared" si="31"/>
        <v>0</v>
      </c>
      <c r="AR101" s="141"/>
      <c r="AS101" s="216" t="e">
        <f t="shared" si="51"/>
        <v>#DIV/0!</v>
      </c>
      <c r="AT101" s="216">
        <f>'05'!AT101</f>
        <v>0</v>
      </c>
      <c r="AU101" s="224">
        <f t="shared" si="32"/>
        <v>0</v>
      </c>
      <c r="AV101" s="221"/>
      <c r="AW101" s="333">
        <v>0</v>
      </c>
      <c r="AX101" s="333">
        <v>0</v>
      </c>
      <c r="AY101" s="333">
        <v>0</v>
      </c>
      <c r="AZ101" s="333">
        <v>0</v>
      </c>
      <c r="BA101" s="333">
        <v>0</v>
      </c>
      <c r="BB101" s="333">
        <f>AQ101-AW101-AX101-AY101</f>
        <v>0</v>
      </c>
      <c r="BC101" s="333"/>
    </row>
    <row r="102" spans="1:55" hidden="1">
      <c r="A102" s="223">
        <f>'ENTRY SHEET'!F102</f>
        <v>0</v>
      </c>
      <c r="B102" s="137">
        <f>'05'!C102</f>
        <v>0</v>
      </c>
      <c r="C102" s="137"/>
      <c r="D102" s="137">
        <f t="shared" si="53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'05'!AR102</f>
        <v>0</v>
      </c>
      <c r="AO102" s="141"/>
      <c r="AP102" s="141">
        <f t="shared" si="30"/>
        <v>0</v>
      </c>
      <c r="AQ102" s="141">
        <f t="shared" si="31"/>
        <v>0</v>
      </c>
      <c r="AR102" s="141"/>
      <c r="AS102" s="216" t="e">
        <f t="shared" si="51"/>
        <v>#DIV/0!</v>
      </c>
      <c r="AT102" s="216">
        <f>'05'!AT102</f>
        <v>0</v>
      </c>
      <c r="AU102" s="224">
        <f t="shared" si="32"/>
        <v>0</v>
      </c>
      <c r="AV102" s="221"/>
      <c r="AW102" s="333">
        <v>0</v>
      </c>
      <c r="AX102" s="333">
        <v>0</v>
      </c>
      <c r="AY102" s="333">
        <v>0</v>
      </c>
      <c r="AZ102" s="333">
        <v>0</v>
      </c>
      <c r="BA102" s="333">
        <v>0</v>
      </c>
      <c r="BB102" s="333">
        <f>AQ102-AW102-AX102-AY102</f>
        <v>0</v>
      </c>
      <c r="BC102" s="333"/>
    </row>
    <row r="103" spans="1:55" hidden="1">
      <c r="A103" s="223">
        <f>'ENTRY SHEET'!F103</f>
        <v>0</v>
      </c>
      <c r="B103" s="137">
        <f>'05'!C103</f>
        <v>0</v>
      </c>
      <c r="C103" s="137"/>
      <c r="D103" s="137">
        <f t="shared" si="53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'05'!AR103</f>
        <v>0</v>
      </c>
      <c r="AO103" s="141"/>
      <c r="AP103" s="141">
        <f t="shared" si="30"/>
        <v>0</v>
      </c>
      <c r="AQ103" s="141">
        <f t="shared" si="31"/>
        <v>0</v>
      </c>
      <c r="AR103" s="141"/>
      <c r="AS103" s="216" t="e">
        <f t="shared" si="51"/>
        <v>#DIV/0!</v>
      </c>
      <c r="AT103" s="216">
        <f>'05'!AT103</f>
        <v>0</v>
      </c>
      <c r="AU103" s="224">
        <f t="shared" si="32"/>
        <v>0</v>
      </c>
      <c r="AV103" s="221"/>
      <c r="AW103" s="333">
        <v>0</v>
      </c>
      <c r="AX103" s="333">
        <v>0</v>
      </c>
      <c r="AY103" s="333">
        <v>0</v>
      </c>
      <c r="AZ103" s="333">
        <v>0</v>
      </c>
      <c r="BA103" s="333">
        <v>0</v>
      </c>
      <c r="BB103" s="333">
        <f>AQ103-AW103-AX103-AY103</f>
        <v>0</v>
      </c>
      <c r="BC103" s="333"/>
    </row>
    <row r="104" spans="1:55" hidden="1">
      <c r="A104" s="223">
        <f>'ENTRY SHEET'!F104</f>
        <v>0</v>
      </c>
      <c r="B104" s="137">
        <f>'05'!C104</f>
        <v>0</v>
      </c>
      <c r="C104" s="137"/>
      <c r="D104" s="137">
        <f t="shared" si="53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'05'!AR104</f>
        <v>0</v>
      </c>
      <c r="AO104" s="141"/>
      <c r="AP104" s="141">
        <f t="shared" si="30"/>
        <v>0</v>
      </c>
      <c r="AQ104" s="141">
        <f t="shared" si="31"/>
        <v>0</v>
      </c>
      <c r="AR104" s="141"/>
      <c r="AS104" s="216" t="e">
        <f t="shared" si="51"/>
        <v>#DIV/0!</v>
      </c>
      <c r="AT104" s="216">
        <f>'05'!AT104</f>
        <v>0</v>
      </c>
      <c r="AU104" s="224">
        <f t="shared" si="32"/>
        <v>0</v>
      </c>
      <c r="AV104" s="137"/>
      <c r="AW104" s="333">
        <v>0</v>
      </c>
      <c r="AX104" s="333">
        <v>0</v>
      </c>
      <c r="AY104" s="333">
        <v>0</v>
      </c>
      <c r="AZ104" s="333">
        <v>0</v>
      </c>
      <c r="BA104" s="333">
        <v>0</v>
      </c>
      <c r="BB104" s="333">
        <f>AQ104-AW104-AX104-AY104</f>
        <v>0</v>
      </c>
      <c r="BC104" s="333"/>
    </row>
    <row r="105" spans="1:55" ht="28.8" customHeight="1">
      <c r="A105" s="137" t="s">
        <v>27</v>
      </c>
      <c r="B105" s="221"/>
      <c r="C105" s="221"/>
      <c r="D105" s="221">
        <f>SUM(D5:D104)</f>
        <v>327.86000000000735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1575.2999999999884</v>
      </c>
      <c r="U105" s="221">
        <f>SUM(U17:U56)</f>
        <v>0</v>
      </c>
      <c r="V105" s="221">
        <f t="shared" ref="V105:AM105" si="54">SUM(V17:V56)</f>
        <v>89</v>
      </c>
      <c r="W105" s="221">
        <f t="shared" si="54"/>
        <v>0</v>
      </c>
      <c r="X105" s="221">
        <f t="shared" si="54"/>
        <v>6</v>
      </c>
      <c r="Y105" s="221">
        <f t="shared" si="54"/>
        <v>95</v>
      </c>
      <c r="Z105" s="221">
        <f t="shared" si="54"/>
        <v>0</v>
      </c>
      <c r="AA105" s="221">
        <f t="shared" si="54"/>
        <v>0</v>
      </c>
      <c r="AB105" s="221">
        <f t="shared" si="54"/>
        <v>0</v>
      </c>
      <c r="AC105" s="221">
        <f t="shared" si="54"/>
        <v>5</v>
      </c>
      <c r="AD105" s="221">
        <f t="shared" si="54"/>
        <v>82</v>
      </c>
      <c r="AE105" s="221">
        <f t="shared" si="54"/>
        <v>0</v>
      </c>
      <c r="AF105" s="221">
        <f t="shared" si="54"/>
        <v>0</v>
      </c>
      <c r="AG105" s="221">
        <f t="shared" si="54"/>
        <v>87</v>
      </c>
      <c r="AH105" s="221">
        <f t="shared" si="54"/>
        <v>66</v>
      </c>
      <c r="AI105" s="221">
        <f t="shared" si="54"/>
        <v>0</v>
      </c>
      <c r="AJ105" s="221">
        <f t="shared" si="54"/>
        <v>2005.79</v>
      </c>
      <c r="AK105" s="221">
        <f t="shared" si="54"/>
        <v>0</v>
      </c>
      <c r="AL105" s="221">
        <f t="shared" si="54"/>
        <v>66</v>
      </c>
      <c r="AM105" s="221">
        <f t="shared" si="54"/>
        <v>2005.79</v>
      </c>
      <c r="AN105" s="221">
        <f>SUM(AN5:AN104)</f>
        <v>7924</v>
      </c>
      <c r="AO105" s="221">
        <f t="shared" ref="AO105:AR105" si="55">SUM(AO5:AO104)</f>
        <v>3826</v>
      </c>
      <c r="AP105" s="221">
        <f t="shared" si="55"/>
        <v>11750</v>
      </c>
      <c r="AQ105" s="221">
        <f t="shared" si="55"/>
        <v>3610</v>
      </c>
      <c r="AR105" s="221">
        <f t="shared" si="55"/>
        <v>8140</v>
      </c>
      <c r="AS105" s="221" t="e">
        <f t="shared" ref="AS105:AU105" si="56">SUM(AS5:AS104)</f>
        <v>#DIV/0!</v>
      </c>
      <c r="AT105" s="221">
        <f t="shared" si="56"/>
        <v>14070</v>
      </c>
      <c r="AU105" s="221">
        <f t="shared" si="56"/>
        <v>5930</v>
      </c>
      <c r="AV105" s="137"/>
      <c r="AW105" s="333" t="e">
        <f>AS105*#REF!</f>
        <v>#DIV/0!</v>
      </c>
      <c r="AX105" s="333" t="e">
        <f>AS105*#REF!</f>
        <v>#DIV/0!</v>
      </c>
      <c r="AY105" s="333" t="e">
        <f t="shared" ref="AY105:BC105" si="57">SUM(AY5:AY104)</f>
        <v>#DIV/0!</v>
      </c>
      <c r="AZ105" s="333" t="e">
        <f t="shared" si="57"/>
        <v>#DIV/0!</v>
      </c>
      <c r="BA105" s="333">
        <f t="shared" si="57"/>
        <v>0</v>
      </c>
      <c r="BB105" s="333" t="e">
        <f t="shared" si="57"/>
        <v>#DIV/0!</v>
      </c>
      <c r="BC105" s="333" t="e">
        <f t="shared" si="57"/>
        <v>#DIV/0!</v>
      </c>
    </row>
    <row r="106" spans="1:55">
      <c r="AN106" s="145">
        <v>3000</v>
      </c>
      <c r="AO106" s="210"/>
      <c r="AQ106" s="145"/>
    </row>
    <row r="107" spans="1:55">
      <c r="AO107" s="210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07"/>
  <sheetViews>
    <sheetView zoomScale="75" zoomScaleNormal="75" workbookViewId="0">
      <pane xSplit="6" ySplit="4" topLeftCell="AD34" activePane="bottomRight" state="frozen"/>
      <selection pane="topRight" activeCell="G1" sqref="G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0.6640625" style="192" bestFit="1" customWidth="1"/>
    <col min="2" max="2" width="12.6640625" style="145" customWidth="1"/>
    <col min="3" max="3" width="12.88671875" style="145" bestFit="1" customWidth="1"/>
    <col min="4" max="4" width="15.44140625" style="145" bestFit="1" customWidth="1"/>
    <col min="5" max="6" width="13.44140625" style="145" hidden="1" customWidth="1"/>
    <col min="7" max="8" width="13.44140625" style="145" customWidth="1"/>
    <col min="9" max="9" width="10.109375" style="145" customWidth="1"/>
    <col min="10" max="10" width="9.44140625" style="145" customWidth="1"/>
    <col min="11" max="11" width="8.88671875" style="145" customWidth="1"/>
    <col min="12" max="12" width="7.77734375" style="145" customWidth="1"/>
    <col min="13" max="13" width="13.44140625" style="145" customWidth="1"/>
    <col min="14" max="16" width="13.44140625" style="145" hidden="1" customWidth="1"/>
    <col min="17" max="17" width="13.44140625" style="145" customWidth="1"/>
    <col min="18" max="18" width="14.88671875" style="145" bestFit="1" customWidth="1"/>
    <col min="19" max="19" width="15" style="145" customWidth="1"/>
    <col min="20" max="20" width="17.77734375" style="145" customWidth="1"/>
    <col min="21" max="21" width="9.21875" style="145" customWidth="1"/>
    <col min="22" max="22" width="9.77734375" style="145" bestFit="1" customWidth="1"/>
    <col min="23" max="23" width="7.21875" style="145" customWidth="1"/>
    <col min="24" max="24" width="8.6640625" style="145" bestFit="1" customWidth="1"/>
    <col min="25" max="25" width="9.77734375" style="145" bestFit="1" customWidth="1"/>
    <col min="26" max="26" width="10.109375" style="145" customWidth="1"/>
    <col min="27" max="27" width="7.6640625" style="145" hidden="1" customWidth="1"/>
    <col min="28" max="28" width="7.6640625" style="145" customWidth="1"/>
    <col min="29" max="29" width="8.21875" style="145" bestFit="1" customWidth="1"/>
    <col min="30" max="30" width="9.109375" style="145" bestFit="1" customWidth="1"/>
    <col min="31" max="31" width="9.109375" style="145" hidden="1" customWidth="1"/>
    <col min="32" max="32" width="8.6640625" style="145" hidden="1" customWidth="1"/>
    <col min="33" max="33" width="8.21875" style="145" bestFit="1" customWidth="1"/>
    <col min="34" max="34" width="8.6640625" style="145" customWidth="1"/>
    <col min="35" max="35" width="7.109375" style="145" hidden="1" customWidth="1"/>
    <col min="36" max="36" width="10.77734375" style="145" customWidth="1"/>
    <col min="37" max="37" width="9.33203125" style="193" hidden="1" customWidth="1"/>
    <col min="38" max="38" width="8.5546875" style="145" customWidth="1"/>
    <col min="39" max="40" width="11.33203125" style="145" bestFit="1" customWidth="1"/>
    <col min="41" max="41" width="11.33203125" style="193" bestFit="1" customWidth="1"/>
    <col min="42" max="42" width="12.88671875" style="145" bestFit="1" customWidth="1"/>
    <col min="43" max="43" width="13.109375" style="211" customWidth="1"/>
    <col min="44" max="44" width="11.33203125" style="145" bestFit="1" customWidth="1"/>
    <col min="45" max="45" width="11.21875" style="145" customWidth="1"/>
    <col min="46" max="46" width="12.88671875" style="145" customWidth="1"/>
    <col min="47" max="47" width="12.88671875" style="145" bestFit="1" customWidth="1"/>
    <col min="48" max="48" width="30.44140625" style="145" customWidth="1"/>
    <col min="49" max="49" width="9.5546875" style="208" customWidth="1"/>
    <col min="50" max="50" width="11.6640625" style="208" customWidth="1"/>
    <col min="51" max="51" width="11.21875" style="145" bestFit="1" customWidth="1"/>
    <col min="52" max="52" width="11.109375" style="145" bestFit="1" customWidth="1"/>
    <col min="53" max="53" width="4.44140625" style="145" hidden="1" customWidth="1"/>
    <col min="54" max="54" width="11.109375" style="145" hidden="1" customWidth="1"/>
    <col min="55" max="55" width="11.109375" style="145" bestFit="1" customWidth="1"/>
    <col min="56" max="16384" width="30.5546875" style="145"/>
  </cols>
  <sheetData>
    <row r="1" spans="1:56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2"/>
      <c r="AR1" s="110"/>
      <c r="AS1" s="110"/>
      <c r="AT1" s="110"/>
      <c r="AU1" s="110"/>
      <c r="AV1" s="111"/>
      <c r="AW1" s="168"/>
      <c r="AX1" s="168"/>
      <c r="AY1" s="168"/>
    </row>
    <row r="2" spans="1:56">
      <c r="A2" s="97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'06'!S2+1</f>
        <v>46119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6" s="130" customFormat="1">
      <c r="A3" s="198"/>
      <c r="B3" s="1073" t="s">
        <v>0</v>
      </c>
      <c r="C3" s="1073"/>
      <c r="D3" s="1073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4" t="s">
        <v>1</v>
      </c>
      <c r="S3" s="1074"/>
      <c r="T3" s="1074"/>
      <c r="U3" s="1239" t="s">
        <v>2</v>
      </c>
      <c r="V3" s="1239"/>
      <c r="W3" s="1239"/>
      <c r="X3" s="1239"/>
      <c r="Y3" s="1239"/>
      <c r="Z3" s="1075" t="s">
        <v>3</v>
      </c>
      <c r="AA3" s="1075"/>
      <c r="AB3" s="1075"/>
      <c r="AC3" s="1075"/>
      <c r="AD3" s="1075"/>
      <c r="AE3" s="1075"/>
      <c r="AF3" s="1075"/>
      <c r="AG3" s="1075"/>
      <c r="AH3" s="1217" t="s">
        <v>29</v>
      </c>
      <c r="AI3" s="1218"/>
      <c r="AJ3" s="1218"/>
      <c r="AK3" s="1218"/>
      <c r="AL3" s="1218"/>
      <c r="AM3" s="1219"/>
      <c r="AN3" s="1074" t="s">
        <v>4</v>
      </c>
      <c r="AO3" s="1074"/>
      <c r="AP3" s="1074"/>
      <c r="AQ3" s="1074"/>
      <c r="AR3" s="1074"/>
      <c r="AS3" s="1074"/>
      <c r="AT3" s="1074"/>
      <c r="AU3" s="1074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6" s="427" customFormat="1" ht="56.25" customHeight="1">
      <c r="A4" s="362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75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57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86</v>
      </c>
      <c r="BB4" s="458" t="s">
        <v>51</v>
      </c>
      <c r="BC4" s="63" t="s">
        <v>87</v>
      </c>
    </row>
    <row r="5" spans="1:56">
      <c r="A5" s="223" t="str">
        <f>'ENTRY SHEET'!F5</f>
        <v>VOLVO 300-2</v>
      </c>
      <c r="B5" s="137">
        <f>'06'!C5</f>
        <v>21992</v>
      </c>
      <c r="C5" s="137">
        <v>22002</v>
      </c>
      <c r="D5" s="137">
        <f>C5-B5</f>
        <v>10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>
        <v>10</v>
      </c>
      <c r="N5" s="136"/>
      <c r="O5" s="136"/>
      <c r="P5" s="136"/>
      <c r="Q5" s="136">
        <f>F5+G5+H5+I5+J5+K5+L5+M5+N5+O5+P5</f>
        <v>10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'06'!AR5</f>
        <v>280</v>
      </c>
      <c r="AO5" s="141"/>
      <c r="AP5" s="141">
        <f>AO5+AN5</f>
        <v>280</v>
      </c>
      <c r="AQ5" s="649">
        <f t="shared" ref="AQ5" si="2">AP5-AR5</f>
        <v>160</v>
      </c>
      <c r="AR5" s="141">
        <v>120</v>
      </c>
      <c r="AS5" s="216">
        <f t="shared" ref="AS5:AS36" si="3">AQ5/D5</f>
        <v>16</v>
      </c>
      <c r="AT5" s="216">
        <f>'06'!AT5</f>
        <v>470</v>
      </c>
      <c r="AU5" s="224">
        <f>AT5-AR5</f>
        <v>350</v>
      </c>
      <c r="AV5" s="237"/>
      <c r="AW5" s="43">
        <f>ROUNDUP(I5*AS5,0)</f>
        <v>0</v>
      </c>
      <c r="AX5" s="43">
        <f>ROUNDUP(H5*AS5,0)</f>
        <v>0</v>
      </c>
      <c r="AY5" s="43">
        <f>ROUNDUP(J5*AS5,0)</f>
        <v>0</v>
      </c>
      <c r="AZ5" s="43">
        <f>AS5*L5</f>
        <v>0</v>
      </c>
      <c r="BA5" s="43"/>
      <c r="BB5" s="43">
        <f>AQ5-AW5-AX5-AY5</f>
        <v>160</v>
      </c>
      <c r="BC5" s="43">
        <f>AS5*K5</f>
        <v>0</v>
      </c>
    </row>
    <row r="6" spans="1:56">
      <c r="A6" s="223" t="str">
        <f>'ENTRY SHEET'!F6</f>
        <v>VOLVO-300-7</v>
      </c>
      <c r="B6" s="137">
        <f>'06'!C6</f>
        <v>17685.3</v>
      </c>
      <c r="C6" s="137">
        <v>17685.3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'06'!AR6</f>
        <v>330</v>
      </c>
      <c r="AO6" s="141"/>
      <c r="AP6" s="141">
        <f t="shared" ref="AP6:AP69" si="7">AO6+AN6</f>
        <v>330</v>
      </c>
      <c r="AQ6" s="649">
        <f t="shared" ref="AQ6:AQ69" si="8">AP6-AR6</f>
        <v>0</v>
      </c>
      <c r="AR6" s="141">
        <v>330</v>
      </c>
      <c r="AS6" s="216" t="e">
        <f t="shared" si="3"/>
        <v>#DIV/0!</v>
      </c>
      <c r="AT6" s="216">
        <f>'06'!AT6</f>
        <v>470</v>
      </c>
      <c r="AU6" s="224">
        <f t="shared" ref="AU6:AU69" si="9">AT6-AR6</f>
        <v>140</v>
      </c>
      <c r="AV6" s="237"/>
      <c r="AW6" s="43" t="e">
        <f t="shared" ref="AW6:AW69" si="10">ROUNDUP(I6*AS6,0)</f>
        <v>#DIV/0!</v>
      </c>
      <c r="AX6" s="43" t="e">
        <f t="shared" ref="AX6:AX69" si="11">ROUNDUP(H6*AS6,0)</f>
        <v>#DIV/0!</v>
      </c>
      <c r="AY6" s="43" t="e">
        <f t="shared" ref="AY6:AY69" si="12">ROUNDUP(J6*AS6,0)</f>
        <v>#DIV/0!</v>
      </c>
      <c r="AZ6" s="43" t="e">
        <f t="shared" ref="AZ6:AZ69" si="13">AS6*L6</f>
        <v>#DIV/0!</v>
      </c>
      <c r="BA6" s="43"/>
      <c r="BB6" s="43" t="e">
        <f t="shared" ref="BB6:BB69" si="14">AQ6-AW6-AX6-AY6</f>
        <v>#DIV/0!</v>
      </c>
      <c r="BC6" s="43" t="e">
        <f t="shared" ref="BC6:BC69" si="15">AS6*K6</f>
        <v>#DIV/0!</v>
      </c>
    </row>
    <row r="7" spans="1:56">
      <c r="A7" s="223" t="str">
        <f>'ENTRY SHEET'!F7</f>
        <v>HITACHI-350</v>
      </c>
      <c r="B7" s="137">
        <f>'06'!C7</f>
        <v>15807.3</v>
      </c>
      <c r="C7" s="137">
        <v>15813.1</v>
      </c>
      <c r="D7" s="137">
        <f t="shared" si="4"/>
        <v>5.8000000000010914</v>
      </c>
      <c r="E7" s="137">
        <v>12</v>
      </c>
      <c r="F7" s="136"/>
      <c r="G7" s="136">
        <f t="shared" si="5"/>
        <v>5.8000000000010914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5.8000000000010914</v>
      </c>
      <c r="R7" s="137"/>
      <c r="S7" s="137"/>
      <c r="T7" s="137"/>
      <c r="U7" s="137"/>
      <c r="V7" s="137"/>
      <c r="W7" s="137"/>
      <c r="X7" s="137">
        <v>18</v>
      </c>
      <c r="Y7" s="137">
        <f t="shared" ref="Y7:Y59" si="16">X7+W7+V7+U7</f>
        <v>18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'06'!AR7</f>
        <v>438</v>
      </c>
      <c r="AO7" s="141">
        <v>150</v>
      </c>
      <c r="AP7" s="141">
        <f t="shared" si="7"/>
        <v>588</v>
      </c>
      <c r="AQ7" s="649">
        <f t="shared" si="8"/>
        <v>188</v>
      </c>
      <c r="AR7" s="141">
        <v>400</v>
      </c>
      <c r="AS7" s="216">
        <f t="shared" si="3"/>
        <v>32.413793103442174</v>
      </c>
      <c r="AT7" s="216">
        <f>'06'!AT7</f>
        <v>630</v>
      </c>
      <c r="AU7" s="224">
        <f t="shared" si="9"/>
        <v>230</v>
      </c>
      <c r="AV7" s="479"/>
      <c r="AW7" s="43">
        <f t="shared" si="10"/>
        <v>0</v>
      </c>
      <c r="AX7" s="43">
        <f t="shared" si="11"/>
        <v>0</v>
      </c>
      <c r="AY7" s="43">
        <f t="shared" si="12"/>
        <v>0</v>
      </c>
      <c r="AZ7" s="43">
        <f t="shared" si="13"/>
        <v>0</v>
      </c>
      <c r="BA7" s="43"/>
      <c r="BB7" s="43">
        <f t="shared" si="14"/>
        <v>188</v>
      </c>
      <c r="BC7" s="43">
        <f t="shared" si="15"/>
        <v>0</v>
      </c>
    </row>
    <row r="8" spans="1:56">
      <c r="A8" s="223" t="str">
        <f>'ENTRY SHEET'!F8</f>
        <v>VOLVO-480</v>
      </c>
      <c r="B8" s="137">
        <f>'06'!C8</f>
        <v>0</v>
      </c>
      <c r="C8" s="137"/>
      <c r="D8" s="137">
        <v>8</v>
      </c>
      <c r="E8" s="137">
        <v>12</v>
      </c>
      <c r="F8" s="136"/>
      <c r="G8" s="136">
        <f t="shared" si="5"/>
        <v>8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8</v>
      </c>
      <c r="R8" s="226"/>
      <c r="S8" s="226"/>
      <c r="T8" s="137"/>
      <c r="U8" s="137"/>
      <c r="V8" s="137">
        <v>79</v>
      </c>
      <c r="W8" s="137"/>
      <c r="X8" s="137"/>
      <c r="Y8" s="137">
        <f t="shared" si="16"/>
        <v>79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'06'!AR8</f>
        <v>250</v>
      </c>
      <c r="AO8" s="141">
        <v>250</v>
      </c>
      <c r="AP8" s="141">
        <f t="shared" si="7"/>
        <v>500</v>
      </c>
      <c r="AQ8" s="649">
        <f t="shared" si="8"/>
        <v>220</v>
      </c>
      <c r="AR8" s="141">
        <v>280</v>
      </c>
      <c r="AS8" s="216">
        <f t="shared" si="3"/>
        <v>27.5</v>
      </c>
      <c r="AT8" s="216">
        <f>'06'!AT8</f>
        <v>650</v>
      </c>
      <c r="AU8" s="224">
        <f t="shared" si="9"/>
        <v>370</v>
      </c>
      <c r="AV8" s="237"/>
      <c r="AW8" s="43">
        <f t="shared" si="10"/>
        <v>0</v>
      </c>
      <c r="AX8" s="43">
        <f t="shared" si="11"/>
        <v>0</v>
      </c>
      <c r="AY8" s="43">
        <f t="shared" si="12"/>
        <v>0</v>
      </c>
      <c r="AZ8" s="43">
        <f t="shared" si="13"/>
        <v>0</v>
      </c>
      <c r="BA8" s="43"/>
      <c r="BB8" s="43">
        <f t="shared" si="14"/>
        <v>220</v>
      </c>
      <c r="BC8" s="43">
        <f t="shared" si="15"/>
        <v>0</v>
      </c>
    </row>
    <row r="9" spans="1:56" s="599" customFormat="1">
      <c r="A9" s="783" t="str">
        <f>'ENTRY SHEET'!F9</f>
        <v>KOMASTU-350 DMC</v>
      </c>
      <c r="B9" s="301">
        <f>'06'!C9</f>
        <v>12619.3</v>
      </c>
      <c r="C9" s="301">
        <v>12628</v>
      </c>
      <c r="D9" s="301">
        <f t="shared" si="4"/>
        <v>8.7000000000007276</v>
      </c>
      <c r="E9" s="301">
        <v>12</v>
      </c>
      <c r="F9" s="362"/>
      <c r="G9" s="362">
        <v>0</v>
      </c>
      <c r="H9" s="362">
        <v>8.6999999999999993</v>
      </c>
      <c r="I9" s="362"/>
      <c r="J9" s="362"/>
      <c r="K9" s="362"/>
      <c r="L9" s="362"/>
      <c r="M9" s="362"/>
      <c r="N9" s="362"/>
      <c r="O9" s="362"/>
      <c r="P9" s="362"/>
      <c r="Q9" s="362">
        <f t="shared" si="6"/>
        <v>8.6999999999999993</v>
      </c>
      <c r="R9" s="301"/>
      <c r="S9" s="301"/>
      <c r="T9" s="301"/>
      <c r="U9" s="301"/>
      <c r="V9" s="301"/>
      <c r="W9" s="301"/>
      <c r="X9" s="301"/>
      <c r="Y9" s="301">
        <f t="shared" si="16"/>
        <v>0</v>
      </c>
      <c r="Z9" s="301"/>
      <c r="AA9" s="301"/>
      <c r="AB9" s="301"/>
      <c r="AC9" s="301"/>
      <c r="AD9" s="301">
        <v>64</v>
      </c>
      <c r="AE9" s="301"/>
      <c r="AF9" s="301"/>
      <c r="AG9" s="301">
        <f t="shared" si="17"/>
        <v>64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'06'!AR9</f>
        <v>0</v>
      </c>
      <c r="AO9" s="663">
        <v>221</v>
      </c>
      <c r="AP9" s="663">
        <f t="shared" si="7"/>
        <v>221</v>
      </c>
      <c r="AQ9" s="649">
        <f t="shared" si="8"/>
        <v>221</v>
      </c>
      <c r="AR9" s="663"/>
      <c r="AS9" s="665">
        <f t="shared" si="3"/>
        <v>25.402298850572588</v>
      </c>
      <c r="AT9" s="665">
        <f>'06'!AT9</f>
        <v>0</v>
      </c>
      <c r="AU9" s="666">
        <f t="shared" si="9"/>
        <v>0</v>
      </c>
      <c r="AV9" s="822"/>
      <c r="AW9" s="43">
        <f t="shared" si="10"/>
        <v>0</v>
      </c>
      <c r="AX9" s="43">
        <f t="shared" si="11"/>
        <v>221</v>
      </c>
      <c r="AY9" s="43">
        <f t="shared" si="12"/>
        <v>0</v>
      </c>
      <c r="AZ9" s="43">
        <f t="shared" si="13"/>
        <v>0</v>
      </c>
      <c r="BA9" s="43"/>
      <c r="BB9" s="43">
        <f t="shared" si="14"/>
        <v>0</v>
      </c>
      <c r="BC9" s="43">
        <f t="shared" si="15"/>
        <v>0</v>
      </c>
      <c r="BD9" s="599">
        <v>140</v>
      </c>
    </row>
    <row r="10" spans="1:56" ht="18" customHeight="1">
      <c r="A10" s="223" t="str">
        <f>'ENTRY SHEET'!F10</f>
        <v>VOLVO-300(5)</v>
      </c>
      <c r="B10" s="137">
        <f>'06'!C10</f>
        <v>0</v>
      </c>
      <c r="C10" s="137"/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'06'!AR10</f>
        <v>0</v>
      </c>
      <c r="AO10" s="141"/>
      <c r="AP10" s="141">
        <f t="shared" si="7"/>
        <v>0</v>
      </c>
      <c r="AQ10" s="649">
        <f t="shared" si="8"/>
        <v>0</v>
      </c>
      <c r="AR10" s="141"/>
      <c r="AS10" s="216" t="e">
        <f t="shared" si="3"/>
        <v>#DIV/0!</v>
      </c>
      <c r="AT10" s="216">
        <f>'06'!AT10</f>
        <v>0</v>
      </c>
      <c r="AU10" s="224">
        <f t="shared" si="9"/>
        <v>0</v>
      </c>
      <c r="AV10" s="237"/>
      <c r="AW10" s="43" t="e">
        <f t="shared" si="10"/>
        <v>#DIV/0!</v>
      </c>
      <c r="AX10" s="43" t="e">
        <f t="shared" si="11"/>
        <v>#DIV/0!</v>
      </c>
      <c r="AY10" s="43" t="e">
        <f t="shared" si="12"/>
        <v>#DIV/0!</v>
      </c>
      <c r="AZ10" s="43" t="e">
        <f t="shared" si="13"/>
        <v>#DIV/0!</v>
      </c>
      <c r="BA10" s="43"/>
      <c r="BB10" s="43" t="e">
        <f t="shared" si="14"/>
        <v>#DIV/0!</v>
      </c>
      <c r="BC10" s="43" t="e">
        <f t="shared" si="15"/>
        <v>#DIV/0!</v>
      </c>
    </row>
    <row r="11" spans="1:56">
      <c r="A11" s="223" t="str">
        <f>'ENTRY SHEET'!F11</f>
        <v>VOLVO-380</v>
      </c>
      <c r="B11" s="137">
        <f>'06'!C11</f>
        <v>0</v>
      </c>
      <c r="C11" s="137"/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'06'!AR11</f>
        <v>0</v>
      </c>
      <c r="AO11" s="141"/>
      <c r="AP11" s="141">
        <f t="shared" si="7"/>
        <v>0</v>
      </c>
      <c r="AQ11" s="649">
        <f t="shared" si="8"/>
        <v>0</v>
      </c>
      <c r="AR11" s="141"/>
      <c r="AS11" s="216" t="e">
        <f t="shared" si="3"/>
        <v>#DIV/0!</v>
      </c>
      <c r="AT11" s="216">
        <f>'06'!AT11</f>
        <v>0</v>
      </c>
      <c r="AU11" s="224">
        <f t="shared" si="9"/>
        <v>0</v>
      </c>
      <c r="AV11" s="237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/>
      <c r="BB11" s="43" t="e">
        <f t="shared" si="14"/>
        <v>#DIV/0!</v>
      </c>
      <c r="BC11" s="43" t="e">
        <f t="shared" si="15"/>
        <v>#DIV/0!</v>
      </c>
    </row>
    <row r="12" spans="1:56">
      <c r="A12" s="223" t="str">
        <f>'ENTRY SHEET'!F12</f>
        <v>DOZZER D65E</v>
      </c>
      <c r="B12" s="137">
        <f>'06'!C12</f>
        <v>2244.6</v>
      </c>
      <c r="C12" s="137">
        <v>2251.9</v>
      </c>
      <c r="D12" s="137">
        <f t="shared" si="4"/>
        <v>7.3000000000001819</v>
      </c>
      <c r="E12" s="137">
        <v>12</v>
      </c>
      <c r="F12" s="136"/>
      <c r="G12" s="136">
        <f t="shared" si="5"/>
        <v>7.3000000000001819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7.3000000000001819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'06'!AR12</f>
        <v>205</v>
      </c>
      <c r="AO12" s="141">
        <v>100</v>
      </c>
      <c r="AP12" s="141">
        <f t="shared" si="7"/>
        <v>305</v>
      </c>
      <c r="AQ12" s="649">
        <f t="shared" si="8"/>
        <v>110</v>
      </c>
      <c r="AR12" s="141">
        <v>195</v>
      </c>
      <c r="AS12" s="216">
        <f t="shared" si="3"/>
        <v>15.068493150684557</v>
      </c>
      <c r="AT12" s="216">
        <f>'06'!AT12</f>
        <v>350</v>
      </c>
      <c r="AU12" s="224">
        <f t="shared" si="9"/>
        <v>155</v>
      </c>
      <c r="AV12" s="237"/>
      <c r="AW12" s="43">
        <f t="shared" si="10"/>
        <v>0</v>
      </c>
      <c r="AX12" s="43">
        <f t="shared" si="11"/>
        <v>0</v>
      </c>
      <c r="AY12" s="43">
        <f t="shared" si="12"/>
        <v>0</v>
      </c>
      <c r="AZ12" s="43">
        <f t="shared" si="13"/>
        <v>0</v>
      </c>
      <c r="BA12" s="43"/>
      <c r="BB12" s="43">
        <f t="shared" si="14"/>
        <v>110</v>
      </c>
      <c r="BC12" s="43">
        <f t="shared" si="15"/>
        <v>0</v>
      </c>
    </row>
    <row r="13" spans="1:56">
      <c r="A13" s="223" t="str">
        <f>'ENTRY SHEET'!F13</f>
        <v>BD 85 DOZER</v>
      </c>
      <c r="B13" s="137">
        <f>'06'!C13</f>
        <v>257.8</v>
      </c>
      <c r="C13" s="137">
        <v>265.2</v>
      </c>
      <c r="D13" s="137">
        <f t="shared" si="4"/>
        <v>7.3999999999999773</v>
      </c>
      <c r="E13" s="137">
        <v>12</v>
      </c>
      <c r="F13" s="136"/>
      <c r="G13" s="136">
        <f t="shared" si="5"/>
        <v>7.3999999999999773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7.3999999999999773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'06'!AR13</f>
        <v>225</v>
      </c>
      <c r="AO13" s="141"/>
      <c r="AP13" s="141">
        <f t="shared" si="7"/>
        <v>225</v>
      </c>
      <c r="AQ13" s="649">
        <f t="shared" si="8"/>
        <v>110</v>
      </c>
      <c r="AR13" s="141">
        <v>115</v>
      </c>
      <c r="AS13" s="216">
        <f t="shared" si="3"/>
        <v>14.864864864864911</v>
      </c>
      <c r="AT13" s="216">
        <f>'06'!AT13</f>
        <v>350</v>
      </c>
      <c r="AU13" s="224">
        <f t="shared" si="9"/>
        <v>235</v>
      </c>
      <c r="AV13" s="237"/>
      <c r="AW13" s="43">
        <f t="shared" si="10"/>
        <v>0</v>
      </c>
      <c r="AX13" s="43">
        <f t="shared" si="11"/>
        <v>0</v>
      </c>
      <c r="AY13" s="43">
        <f t="shared" si="12"/>
        <v>0</v>
      </c>
      <c r="AZ13" s="43">
        <f t="shared" si="13"/>
        <v>0</v>
      </c>
      <c r="BA13" s="43"/>
      <c r="BB13" s="43">
        <f t="shared" si="14"/>
        <v>110</v>
      </c>
      <c r="BC13" s="43">
        <f t="shared" si="15"/>
        <v>0</v>
      </c>
    </row>
    <row r="14" spans="1:56">
      <c r="A14" s="223" t="str">
        <f>'ENTRY SHEET'!F14</f>
        <v>KOBELCO-380 DMCS</v>
      </c>
      <c r="B14" s="137">
        <f>'06'!C14</f>
        <v>0</v>
      </c>
      <c r="C14" s="137"/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6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7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'06'!AR14</f>
        <v>0</v>
      </c>
      <c r="AO14" s="141"/>
      <c r="AP14" s="141">
        <f t="shared" si="7"/>
        <v>0</v>
      </c>
      <c r="AQ14" s="649">
        <f t="shared" si="8"/>
        <v>0</v>
      </c>
      <c r="AR14" s="141"/>
      <c r="AS14" s="216" t="e">
        <f t="shared" si="3"/>
        <v>#DIV/0!</v>
      </c>
      <c r="AT14" s="216">
        <f>'06'!AT14</f>
        <v>350</v>
      </c>
      <c r="AU14" s="224">
        <f t="shared" si="9"/>
        <v>350</v>
      </c>
      <c r="AV14" s="237"/>
      <c r="AW14" s="43" t="e">
        <f t="shared" si="10"/>
        <v>#DIV/0!</v>
      </c>
      <c r="AX14" s="43" t="e">
        <f t="shared" si="11"/>
        <v>#DIV/0!</v>
      </c>
      <c r="AY14" s="43" t="e">
        <f t="shared" si="12"/>
        <v>#DIV/0!</v>
      </c>
      <c r="AZ14" s="43" t="e">
        <f t="shared" si="13"/>
        <v>#DIV/0!</v>
      </c>
      <c r="BA14" s="43"/>
      <c r="BB14" s="43" t="e">
        <f t="shared" si="14"/>
        <v>#DIV/0!</v>
      </c>
      <c r="BC14" s="43" t="e">
        <f t="shared" si="15"/>
        <v>#DIV/0!</v>
      </c>
    </row>
    <row r="15" spans="1:56">
      <c r="A15" s="223" t="str">
        <f>'ENTRY SHEET'!F15</f>
        <v>GRADER OD09P-1732</v>
      </c>
      <c r="B15" s="137">
        <f>'06'!C15</f>
        <v>4556.6000000000004</v>
      </c>
      <c r="C15" s="137">
        <v>4556.6000000000004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'06'!AR15</f>
        <v>30</v>
      </c>
      <c r="AO15" s="141"/>
      <c r="AP15" s="141">
        <f t="shared" si="7"/>
        <v>30</v>
      </c>
      <c r="AQ15" s="649">
        <f t="shared" si="8"/>
        <v>0</v>
      </c>
      <c r="AR15" s="141">
        <v>30</v>
      </c>
      <c r="AS15" s="216" t="e">
        <f t="shared" si="3"/>
        <v>#DIV/0!</v>
      </c>
      <c r="AT15" s="216">
        <f>'06'!AT15</f>
        <v>350</v>
      </c>
      <c r="AU15" s="224">
        <f t="shared" si="9"/>
        <v>320</v>
      </c>
      <c r="AV15" s="237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/>
      <c r="BB15" s="43" t="e">
        <f t="shared" si="14"/>
        <v>#DIV/0!</v>
      </c>
      <c r="BC15" s="43" t="e">
        <f t="shared" si="15"/>
        <v>#DIV/0!</v>
      </c>
    </row>
    <row r="16" spans="1:56">
      <c r="A16" s="223">
        <f>'ENTRY SHEET'!F16</f>
        <v>0</v>
      </c>
      <c r="B16" s="137">
        <f>'06'!C16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'06'!AR16</f>
        <v>0</v>
      </c>
      <c r="AO16" s="141"/>
      <c r="AP16" s="141">
        <f t="shared" si="7"/>
        <v>0</v>
      </c>
      <c r="AQ16" s="649">
        <f t="shared" si="8"/>
        <v>0</v>
      </c>
      <c r="AR16" s="141"/>
      <c r="AS16" s="216" t="e">
        <f t="shared" si="3"/>
        <v>#DIV/0!</v>
      </c>
      <c r="AT16" s="216">
        <f>'06'!AT16</f>
        <v>0</v>
      </c>
      <c r="AU16" s="224">
        <f t="shared" si="9"/>
        <v>0</v>
      </c>
      <c r="AV16" s="237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/>
      <c r="BB16" s="43" t="e">
        <f t="shared" si="14"/>
        <v>#DIV/0!</v>
      </c>
      <c r="BC16" s="43" t="e">
        <f t="shared" si="15"/>
        <v>#DIV/0!</v>
      </c>
    </row>
    <row r="17" spans="1:55">
      <c r="A17" s="223" t="str">
        <f>'ENTRY SHEET'!F17</f>
        <v>OD09C-1962</v>
      </c>
      <c r="B17" s="137">
        <f>'06'!C17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'06'!S17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'06'!AR17</f>
        <v>115</v>
      </c>
      <c r="AO17" s="141"/>
      <c r="AP17" s="141">
        <f t="shared" si="7"/>
        <v>115</v>
      </c>
      <c r="AQ17" s="649">
        <f t="shared" si="8"/>
        <v>0</v>
      </c>
      <c r="AR17" s="141">
        <v>115</v>
      </c>
      <c r="AS17" s="216" t="e">
        <f t="shared" si="3"/>
        <v>#DIV/0!</v>
      </c>
      <c r="AT17" s="216">
        <f>'06'!AT17</f>
        <v>250</v>
      </c>
      <c r="AU17" s="224">
        <f t="shared" si="9"/>
        <v>135</v>
      </c>
      <c r="AV17" s="237"/>
      <c r="AW17" s="43" t="e">
        <f t="shared" si="10"/>
        <v>#DIV/0!</v>
      </c>
      <c r="AX17" s="43" t="e">
        <f t="shared" si="11"/>
        <v>#DIV/0!</v>
      </c>
      <c r="AY17" s="43" t="e">
        <f t="shared" si="12"/>
        <v>#DIV/0!</v>
      </c>
      <c r="AZ17" s="43" t="e">
        <f t="shared" si="13"/>
        <v>#DIV/0!</v>
      </c>
      <c r="BA17" s="43"/>
      <c r="BB17" s="43" t="e">
        <f t="shared" si="14"/>
        <v>#DIV/0!</v>
      </c>
      <c r="BC17" s="43" t="e">
        <f t="shared" si="15"/>
        <v>#DIV/0!</v>
      </c>
    </row>
    <row r="18" spans="1:55">
      <c r="A18" s="223" t="str">
        <f>'ENTRY SHEET'!F18</f>
        <v>OD09C-1964</v>
      </c>
      <c r="B18" s="137">
        <f>'06'!C18</f>
        <v>14415.6</v>
      </c>
      <c r="C18" s="137">
        <v>14421.25</v>
      </c>
      <c r="D18" s="137">
        <f t="shared" si="4"/>
        <v>5.6499999999996362</v>
      </c>
      <c r="E18" s="137">
        <v>12</v>
      </c>
      <c r="F18" s="136"/>
      <c r="G18" s="136">
        <f t="shared" ref="G18:G59" si="18">D18-H18-I18</f>
        <v>5.6499999999996362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5.6499999999996362</v>
      </c>
      <c r="R18" s="137">
        <f>'06'!S18</f>
        <v>152587.29999999999</v>
      </c>
      <c r="S18" s="137">
        <v>152618.29999999999</v>
      </c>
      <c r="T18" s="137">
        <f>S18-R18</f>
        <v>31</v>
      </c>
      <c r="U18" s="137"/>
      <c r="V18" s="137">
        <v>11</v>
      </c>
      <c r="W18" s="137"/>
      <c r="X18" s="137"/>
      <c r="Y18" s="137">
        <f t="shared" si="16"/>
        <v>11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'06'!AR18</f>
        <v>110</v>
      </c>
      <c r="AO18" s="141">
        <v>50</v>
      </c>
      <c r="AP18" s="141">
        <f t="shared" si="7"/>
        <v>160</v>
      </c>
      <c r="AQ18" s="649">
        <f t="shared" si="8"/>
        <v>50</v>
      </c>
      <c r="AR18" s="141">
        <v>110</v>
      </c>
      <c r="AS18" s="216">
        <f t="shared" si="3"/>
        <v>8.8495575221244636</v>
      </c>
      <c r="AT18" s="216">
        <f>'06'!AT18</f>
        <v>250</v>
      </c>
      <c r="AU18" s="224">
        <f t="shared" si="9"/>
        <v>140</v>
      </c>
      <c r="AV18" s="237"/>
      <c r="AW18" s="43">
        <f t="shared" si="10"/>
        <v>0</v>
      </c>
      <c r="AX18" s="43">
        <f t="shared" si="11"/>
        <v>0</v>
      </c>
      <c r="AY18" s="43">
        <f t="shared" si="12"/>
        <v>0</v>
      </c>
      <c r="AZ18" s="43">
        <f t="shared" si="13"/>
        <v>0</v>
      </c>
      <c r="BA18" s="43"/>
      <c r="BB18" s="43">
        <f t="shared" si="14"/>
        <v>50</v>
      </c>
      <c r="BC18" s="43">
        <f t="shared" si="15"/>
        <v>0</v>
      </c>
    </row>
    <row r="19" spans="1:55">
      <c r="A19" s="223" t="str">
        <f>'ENTRY SHEET'!F19</f>
        <v>OD09C1965</v>
      </c>
      <c r="B19" s="137">
        <f>'06'!C19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'06'!S19</f>
        <v>166053.29999999999</v>
      </c>
      <c r="S19" s="137">
        <v>166053.29999999999</v>
      </c>
      <c r="T19" s="137">
        <f t="shared" ref="T19:T59" si="19">S19-R19</f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'06'!AR19</f>
        <v>0</v>
      </c>
      <c r="AO19" s="141"/>
      <c r="AP19" s="141">
        <f t="shared" si="7"/>
        <v>0</v>
      </c>
      <c r="AQ19" s="649">
        <f t="shared" si="8"/>
        <v>0</v>
      </c>
      <c r="AR19" s="141"/>
      <c r="AS19" s="216" t="e">
        <f t="shared" si="3"/>
        <v>#DIV/0!</v>
      </c>
      <c r="AT19" s="216">
        <f>'06'!AT19</f>
        <v>250</v>
      </c>
      <c r="AU19" s="224">
        <f t="shared" si="9"/>
        <v>250</v>
      </c>
      <c r="AV19" s="237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/>
      <c r="BB19" s="43" t="e">
        <f t="shared" si="14"/>
        <v>#DIV/0!</v>
      </c>
      <c r="BC19" s="43" t="e">
        <f t="shared" si="15"/>
        <v>#DIV/0!</v>
      </c>
    </row>
    <row r="20" spans="1:55">
      <c r="A20" s="223" t="str">
        <f>'ENTRY SHEET'!F20</f>
        <v>ODO9C5136</v>
      </c>
      <c r="B20" s="137">
        <f>'06'!C20</f>
        <v>17052.5</v>
      </c>
      <c r="C20" s="137">
        <v>17052.5</v>
      </c>
      <c r="D20" s="137">
        <f t="shared" si="4"/>
        <v>0</v>
      </c>
      <c r="E20" s="137">
        <v>12</v>
      </c>
      <c r="F20" s="136"/>
      <c r="G20" s="136">
        <f t="shared" si="18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'06'!S20</f>
        <v>125216</v>
      </c>
      <c r="S20" s="137">
        <v>125216</v>
      </c>
      <c r="T20" s="137">
        <f t="shared" si="19"/>
        <v>0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'06'!AR20</f>
        <v>80</v>
      </c>
      <c r="AO20" s="141"/>
      <c r="AP20" s="141">
        <f t="shared" si="7"/>
        <v>80</v>
      </c>
      <c r="AQ20" s="649">
        <f t="shared" si="8"/>
        <v>0</v>
      </c>
      <c r="AR20" s="141">
        <v>80</v>
      </c>
      <c r="AS20" s="216" t="e">
        <f t="shared" si="3"/>
        <v>#DIV/0!</v>
      </c>
      <c r="AT20" s="216">
        <f>'06'!AT20</f>
        <v>250</v>
      </c>
      <c r="AU20" s="224">
        <f t="shared" si="9"/>
        <v>170</v>
      </c>
      <c r="AV20" s="237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/>
      <c r="BB20" s="43" t="e">
        <f t="shared" si="14"/>
        <v>#DIV/0!</v>
      </c>
      <c r="BC20" s="43" t="e">
        <f t="shared" si="15"/>
        <v>#DIV/0!</v>
      </c>
    </row>
    <row r="21" spans="1:55">
      <c r="A21" s="223" t="str">
        <f>'ENTRY SHEET'!F21</f>
        <v>OD09C5137</v>
      </c>
      <c r="B21" s="137">
        <f>'06'!C21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'06'!S21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'06'!AR21</f>
        <v>70</v>
      </c>
      <c r="AO21" s="141"/>
      <c r="AP21" s="141">
        <f t="shared" si="7"/>
        <v>70</v>
      </c>
      <c r="AQ21" s="649">
        <f t="shared" si="8"/>
        <v>0</v>
      </c>
      <c r="AR21" s="141">
        <v>70</v>
      </c>
      <c r="AS21" s="216" t="e">
        <f t="shared" si="3"/>
        <v>#DIV/0!</v>
      </c>
      <c r="AT21" s="216">
        <f>'06'!AT21</f>
        <v>250</v>
      </c>
      <c r="AU21" s="224">
        <f t="shared" si="9"/>
        <v>180</v>
      </c>
      <c r="AV21" s="237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/>
      <c r="BB21" s="43" t="e">
        <f t="shared" si="14"/>
        <v>#DIV/0!</v>
      </c>
      <c r="BC21" s="43" t="e">
        <f t="shared" si="15"/>
        <v>#DIV/0!</v>
      </c>
    </row>
    <row r="22" spans="1:55">
      <c r="A22" s="223" t="str">
        <f>'ENTRY SHEET'!F22</f>
        <v>OD09C4623</v>
      </c>
      <c r="B22" s="137">
        <f>'06'!C22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'06'!S22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'06'!AR22</f>
        <v>0</v>
      </c>
      <c r="AO22" s="141"/>
      <c r="AP22" s="141">
        <f t="shared" si="7"/>
        <v>0</v>
      </c>
      <c r="AQ22" s="649">
        <f t="shared" si="8"/>
        <v>0</v>
      </c>
      <c r="AR22" s="141"/>
      <c r="AS22" s="216" t="e">
        <f t="shared" si="3"/>
        <v>#DIV/0!</v>
      </c>
      <c r="AT22" s="216">
        <f>'06'!AT22</f>
        <v>250</v>
      </c>
      <c r="AU22" s="224">
        <f t="shared" si="9"/>
        <v>250</v>
      </c>
      <c r="AV22" s="237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/>
      <c r="BB22" s="43" t="e">
        <f t="shared" si="14"/>
        <v>#DIV/0!</v>
      </c>
      <c r="BC22" s="43" t="e">
        <f t="shared" si="15"/>
        <v>#DIV/0!</v>
      </c>
    </row>
    <row r="23" spans="1:55">
      <c r="A23" s="223" t="str">
        <f>'ENTRY SHEET'!F23</f>
        <v>OD09C4625</v>
      </c>
      <c r="B23" s="137">
        <f>'06'!C23</f>
        <v>24095.7</v>
      </c>
      <c r="C23" s="137">
        <v>24101.7</v>
      </c>
      <c r="D23" s="137">
        <f t="shared" si="4"/>
        <v>6</v>
      </c>
      <c r="E23" s="137">
        <v>12</v>
      </c>
      <c r="F23" s="136"/>
      <c r="G23" s="136">
        <f t="shared" si="18"/>
        <v>0</v>
      </c>
      <c r="H23" s="136">
        <v>1</v>
      </c>
      <c r="I23" s="136">
        <v>5</v>
      </c>
      <c r="J23" s="136"/>
      <c r="K23" s="136"/>
      <c r="L23" s="136"/>
      <c r="M23" s="136"/>
      <c r="N23" s="136"/>
      <c r="O23" s="136"/>
      <c r="P23" s="136"/>
      <c r="Q23" s="136">
        <f t="shared" si="6"/>
        <v>6</v>
      </c>
      <c r="R23" s="137">
        <f>'06'!S23</f>
        <v>88652.3</v>
      </c>
      <c r="S23" s="137">
        <v>88676.4</v>
      </c>
      <c r="T23" s="137">
        <f t="shared" si="19"/>
        <v>24.099999999991269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>
        <v>5</v>
      </c>
      <c r="AD23" s="137"/>
      <c r="AE23" s="137"/>
      <c r="AF23" s="137"/>
      <c r="AG23" s="137">
        <f t="shared" si="17"/>
        <v>5</v>
      </c>
      <c r="AH23" s="137">
        <v>12</v>
      </c>
      <c r="AI23" s="137"/>
      <c r="AJ23" s="137">
        <v>341.55</v>
      </c>
      <c r="AK23" s="138"/>
      <c r="AL23" s="141">
        <f t="shared" si="0"/>
        <v>12</v>
      </c>
      <c r="AM23" s="137">
        <f t="shared" si="1"/>
        <v>341.55</v>
      </c>
      <c r="AN23" s="141">
        <f>'06'!AR23</f>
        <v>60</v>
      </c>
      <c r="AO23" s="141">
        <v>105</v>
      </c>
      <c r="AP23" s="141">
        <f t="shared" si="7"/>
        <v>165</v>
      </c>
      <c r="AQ23" s="649">
        <f t="shared" si="8"/>
        <v>45</v>
      </c>
      <c r="AR23" s="141">
        <v>120</v>
      </c>
      <c r="AS23" s="216">
        <f t="shared" si="3"/>
        <v>7.5</v>
      </c>
      <c r="AT23" s="216">
        <f>'06'!AT23</f>
        <v>250</v>
      </c>
      <c r="AU23" s="224">
        <f t="shared" si="9"/>
        <v>130</v>
      </c>
      <c r="AV23" s="237"/>
      <c r="AW23" s="43">
        <f t="shared" si="10"/>
        <v>38</v>
      </c>
      <c r="AX23" s="43">
        <f t="shared" si="11"/>
        <v>8</v>
      </c>
      <c r="AY23" s="43">
        <f t="shared" si="12"/>
        <v>0</v>
      </c>
      <c r="AZ23" s="43">
        <f t="shared" si="13"/>
        <v>0</v>
      </c>
      <c r="BA23" s="43"/>
      <c r="BB23" s="43">
        <f t="shared" si="14"/>
        <v>-1</v>
      </c>
      <c r="BC23" s="43">
        <f t="shared" si="15"/>
        <v>0</v>
      </c>
    </row>
    <row r="24" spans="1:55">
      <c r="A24" s="223" t="str">
        <f>'ENTRY SHEET'!F24</f>
        <v>OD09C4823</v>
      </c>
      <c r="B24" s="137">
        <f>'06'!C24</f>
        <v>23999.95</v>
      </c>
      <c r="C24" s="137">
        <v>24005.85</v>
      </c>
      <c r="D24" s="137">
        <f t="shared" si="4"/>
        <v>5.8999999999978172</v>
      </c>
      <c r="E24" s="137">
        <v>12</v>
      </c>
      <c r="F24" s="136"/>
      <c r="G24" s="136">
        <v>0</v>
      </c>
      <c r="H24" s="136">
        <v>2</v>
      </c>
      <c r="I24" s="136">
        <v>3.9</v>
      </c>
      <c r="J24" s="136"/>
      <c r="K24" s="136"/>
      <c r="L24" s="136"/>
      <c r="M24" s="136"/>
      <c r="N24" s="136"/>
      <c r="O24" s="136"/>
      <c r="P24" s="136"/>
      <c r="Q24" s="136">
        <f t="shared" si="6"/>
        <v>5.9</v>
      </c>
      <c r="R24" s="137">
        <f>'06'!S24</f>
        <v>146438.29999999999</v>
      </c>
      <c r="S24" s="137">
        <v>146459.29999999999</v>
      </c>
      <c r="T24" s="137">
        <f t="shared" si="19"/>
        <v>21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>
        <v>6</v>
      </c>
      <c r="AC24" s="137">
        <v>4</v>
      </c>
      <c r="AD24" s="137"/>
      <c r="AE24" s="137"/>
      <c r="AF24" s="137"/>
      <c r="AG24" s="137">
        <f t="shared" si="17"/>
        <v>10</v>
      </c>
      <c r="AH24" s="137">
        <v>7</v>
      </c>
      <c r="AI24" s="137"/>
      <c r="AJ24" s="137">
        <v>204.39</v>
      </c>
      <c r="AK24" s="138"/>
      <c r="AL24" s="141">
        <f t="shared" si="0"/>
        <v>7</v>
      </c>
      <c r="AM24" s="137">
        <f t="shared" si="1"/>
        <v>204.39</v>
      </c>
      <c r="AN24" s="141">
        <f>'06'!AR24</f>
        <v>150</v>
      </c>
      <c r="AO24" s="141"/>
      <c r="AP24" s="141">
        <f t="shared" si="7"/>
        <v>150</v>
      </c>
      <c r="AQ24" s="649">
        <f t="shared" si="8"/>
        <v>10</v>
      </c>
      <c r="AR24" s="141">
        <v>140</v>
      </c>
      <c r="AS24" s="216">
        <f t="shared" si="3"/>
        <v>1.6949152542379151</v>
      </c>
      <c r="AT24" s="216">
        <f>'06'!AT24</f>
        <v>250</v>
      </c>
      <c r="AU24" s="224">
        <f t="shared" si="9"/>
        <v>110</v>
      </c>
      <c r="AV24" s="237"/>
      <c r="AW24" s="43">
        <f t="shared" si="10"/>
        <v>7</v>
      </c>
      <c r="AX24" s="43">
        <f t="shared" si="11"/>
        <v>4</v>
      </c>
      <c r="AY24" s="43">
        <f t="shared" si="12"/>
        <v>0</v>
      </c>
      <c r="AZ24" s="43">
        <f t="shared" si="13"/>
        <v>0</v>
      </c>
      <c r="BA24" s="43"/>
      <c r="BB24" s="43">
        <f t="shared" si="14"/>
        <v>-1</v>
      </c>
      <c r="BC24" s="43">
        <f t="shared" si="15"/>
        <v>0</v>
      </c>
    </row>
    <row r="25" spans="1:55">
      <c r="A25" s="223" t="str">
        <f>'ENTRY SHEET'!F25</f>
        <v>OD09C-4824</v>
      </c>
      <c r="B25" s="137">
        <f>'06'!C25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'06'!S25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'06'!AR25</f>
        <v>175</v>
      </c>
      <c r="AO25" s="141"/>
      <c r="AP25" s="141">
        <f t="shared" si="7"/>
        <v>175</v>
      </c>
      <c r="AQ25" s="649">
        <f t="shared" si="8"/>
        <v>0</v>
      </c>
      <c r="AR25" s="141">
        <v>175</v>
      </c>
      <c r="AS25" s="216" t="e">
        <f t="shared" si="3"/>
        <v>#DIV/0!</v>
      </c>
      <c r="AT25" s="216">
        <f>'06'!AT25</f>
        <v>250</v>
      </c>
      <c r="AU25" s="224">
        <f t="shared" si="9"/>
        <v>75</v>
      </c>
      <c r="AV25" s="237"/>
      <c r="AW25" s="43" t="e">
        <f t="shared" si="10"/>
        <v>#DIV/0!</v>
      </c>
      <c r="AX25" s="43" t="e">
        <f t="shared" si="11"/>
        <v>#DIV/0!</v>
      </c>
      <c r="AY25" s="43" t="e">
        <f t="shared" si="12"/>
        <v>#DIV/0!</v>
      </c>
      <c r="AZ25" s="43" t="e">
        <f t="shared" si="13"/>
        <v>#DIV/0!</v>
      </c>
      <c r="BA25" s="43"/>
      <c r="BB25" s="43" t="e">
        <f t="shared" si="14"/>
        <v>#DIV/0!</v>
      </c>
      <c r="BC25" s="43" t="e">
        <f t="shared" si="15"/>
        <v>#DIV/0!</v>
      </c>
    </row>
    <row r="26" spans="1:55">
      <c r="A26" s="223" t="str">
        <f>'ENTRY SHEET'!F26</f>
        <v>JH06H-3742</v>
      </c>
      <c r="B26" s="137">
        <f>'06'!C26</f>
        <v>0</v>
      </c>
      <c r="C26" s="137"/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'06'!S26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'06'!AR26</f>
        <v>90</v>
      </c>
      <c r="AO26" s="141"/>
      <c r="AP26" s="141">
        <f t="shared" si="7"/>
        <v>90</v>
      </c>
      <c r="AQ26" s="649">
        <f t="shared" si="8"/>
        <v>0</v>
      </c>
      <c r="AR26" s="141">
        <v>90</v>
      </c>
      <c r="AS26" s="216" t="e">
        <f t="shared" si="3"/>
        <v>#DIV/0!</v>
      </c>
      <c r="AT26" s="216">
        <f>'06'!AT26</f>
        <v>250</v>
      </c>
      <c r="AU26" s="224">
        <f t="shared" si="9"/>
        <v>160</v>
      </c>
      <c r="AV26" s="237"/>
      <c r="AW26" s="43" t="e">
        <f t="shared" si="10"/>
        <v>#DIV/0!</v>
      </c>
      <c r="AX26" s="43" t="e">
        <f t="shared" si="11"/>
        <v>#DIV/0!</v>
      </c>
      <c r="AY26" s="43" t="e">
        <f t="shared" si="12"/>
        <v>#DIV/0!</v>
      </c>
      <c r="AZ26" s="43" t="e">
        <f t="shared" si="13"/>
        <v>#DIV/0!</v>
      </c>
      <c r="BA26" s="43"/>
      <c r="BB26" s="43" t="e">
        <f t="shared" si="14"/>
        <v>#DIV/0!</v>
      </c>
      <c r="BC26" s="43" t="e">
        <f t="shared" si="15"/>
        <v>#DIV/0!</v>
      </c>
    </row>
    <row r="27" spans="1:55">
      <c r="A27" s="223" t="str">
        <f>'ENTRY SHEET'!F27</f>
        <v>OD09C-4879</v>
      </c>
      <c r="B27" s="137">
        <f>'06'!C27</f>
        <v>12998</v>
      </c>
      <c r="C27" s="137">
        <v>13001</v>
      </c>
      <c r="D27" s="137">
        <f t="shared" si="4"/>
        <v>3</v>
      </c>
      <c r="E27" s="137">
        <v>12</v>
      </c>
      <c r="F27" s="136"/>
      <c r="G27" s="136">
        <f t="shared" si="18"/>
        <v>3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3</v>
      </c>
      <c r="R27" s="137">
        <f>'06'!S27</f>
        <v>0</v>
      </c>
      <c r="S27" s="137"/>
      <c r="T27" s="137">
        <f t="shared" si="19"/>
        <v>0</v>
      </c>
      <c r="U27" s="137"/>
      <c r="V27" s="137"/>
      <c r="W27" s="137"/>
      <c r="X27" s="137">
        <v>2</v>
      </c>
      <c r="Y27" s="137">
        <f t="shared" si="16"/>
        <v>2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'06'!AR27</f>
        <v>125</v>
      </c>
      <c r="AO27" s="141"/>
      <c r="AP27" s="141">
        <f t="shared" si="7"/>
        <v>125</v>
      </c>
      <c r="AQ27" s="649">
        <f t="shared" si="8"/>
        <v>30</v>
      </c>
      <c r="AR27" s="141">
        <v>95</v>
      </c>
      <c r="AS27" s="216">
        <f t="shared" si="3"/>
        <v>10</v>
      </c>
      <c r="AT27" s="216">
        <f>'06'!AT27</f>
        <v>250</v>
      </c>
      <c r="AU27" s="224">
        <f t="shared" si="9"/>
        <v>155</v>
      </c>
      <c r="AV27" s="237"/>
      <c r="AW27" s="43">
        <f t="shared" si="10"/>
        <v>0</v>
      </c>
      <c r="AX27" s="43">
        <f t="shared" si="11"/>
        <v>0</v>
      </c>
      <c r="AY27" s="43">
        <f t="shared" si="12"/>
        <v>0</v>
      </c>
      <c r="AZ27" s="43">
        <f t="shared" si="13"/>
        <v>0</v>
      </c>
      <c r="BA27" s="43"/>
      <c r="BB27" s="43">
        <f t="shared" si="14"/>
        <v>30</v>
      </c>
      <c r="BC27" s="43">
        <f t="shared" si="15"/>
        <v>0</v>
      </c>
    </row>
    <row r="28" spans="1:55">
      <c r="A28" s="223" t="str">
        <f>'ENTRY SHEET'!F28</f>
        <v>OD09C-1371</v>
      </c>
      <c r="B28" s="137">
        <f>'06'!C28</f>
        <v>11512</v>
      </c>
      <c r="C28" s="137">
        <v>11514</v>
      </c>
      <c r="D28" s="137">
        <f t="shared" si="4"/>
        <v>2</v>
      </c>
      <c r="E28" s="137">
        <v>12</v>
      </c>
      <c r="F28" s="136"/>
      <c r="G28" s="136">
        <f t="shared" si="18"/>
        <v>2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2</v>
      </c>
      <c r="R28" s="137">
        <f>'06'!S28</f>
        <v>137634</v>
      </c>
      <c r="S28" s="137">
        <v>137679</v>
      </c>
      <c r="T28" s="137">
        <f t="shared" si="19"/>
        <v>45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'06'!AR28</f>
        <v>160</v>
      </c>
      <c r="AO28" s="141"/>
      <c r="AP28" s="141">
        <f t="shared" si="7"/>
        <v>160</v>
      </c>
      <c r="AQ28" s="649">
        <f t="shared" si="8"/>
        <v>30</v>
      </c>
      <c r="AR28" s="141">
        <v>130</v>
      </c>
      <c r="AS28" s="216">
        <f t="shared" si="3"/>
        <v>15</v>
      </c>
      <c r="AT28" s="216">
        <f>'06'!AT28</f>
        <v>250</v>
      </c>
      <c r="AU28" s="224">
        <f t="shared" si="9"/>
        <v>120</v>
      </c>
      <c r="AV28" s="237" t="s">
        <v>173</v>
      </c>
      <c r="AW28" s="43">
        <f t="shared" si="10"/>
        <v>0</v>
      </c>
      <c r="AX28" s="43">
        <f t="shared" si="11"/>
        <v>0</v>
      </c>
      <c r="AY28" s="43">
        <f t="shared" si="12"/>
        <v>0</v>
      </c>
      <c r="AZ28" s="43">
        <f t="shared" si="13"/>
        <v>0</v>
      </c>
      <c r="BA28" s="43"/>
      <c r="BB28" s="43">
        <f t="shared" si="14"/>
        <v>30</v>
      </c>
      <c r="BC28" s="43">
        <f t="shared" si="15"/>
        <v>0</v>
      </c>
    </row>
    <row r="29" spans="1:55" ht="18.75" customHeight="1">
      <c r="A29" s="223" t="str">
        <f>'ENTRY SHEET'!F29</f>
        <v>OD09C-4878</v>
      </c>
      <c r="B29" s="137">
        <f>'06'!C29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'06'!S29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'06'!AR29</f>
        <v>0</v>
      </c>
      <c r="AO29" s="141"/>
      <c r="AP29" s="141">
        <f t="shared" si="7"/>
        <v>0</v>
      </c>
      <c r="AQ29" s="649">
        <f t="shared" si="8"/>
        <v>0</v>
      </c>
      <c r="AR29" s="141"/>
      <c r="AS29" s="216" t="e">
        <f t="shared" si="3"/>
        <v>#DIV/0!</v>
      </c>
      <c r="AT29" s="216">
        <f>'06'!AT29</f>
        <v>250</v>
      </c>
      <c r="AU29" s="224">
        <f t="shared" si="9"/>
        <v>250</v>
      </c>
      <c r="AV29" s="237"/>
      <c r="AW29" s="43" t="e">
        <f t="shared" si="10"/>
        <v>#DIV/0!</v>
      </c>
      <c r="AX29" s="43" t="e">
        <f t="shared" si="11"/>
        <v>#DIV/0!</v>
      </c>
      <c r="AY29" s="43" t="e">
        <f t="shared" si="12"/>
        <v>#DIV/0!</v>
      </c>
      <c r="AZ29" s="43" t="e">
        <f t="shared" si="13"/>
        <v>#DIV/0!</v>
      </c>
      <c r="BA29" s="43"/>
      <c r="BB29" s="43" t="e">
        <f t="shared" si="14"/>
        <v>#DIV/0!</v>
      </c>
      <c r="BC29" s="43" t="e">
        <f t="shared" si="15"/>
        <v>#DIV/0!</v>
      </c>
    </row>
    <row r="30" spans="1:55">
      <c r="A30" s="223" t="str">
        <f>'ENTRY SHEET'!F30</f>
        <v>OD09C-8163</v>
      </c>
      <c r="B30" s="137">
        <f>'06'!C30</f>
        <v>13394</v>
      </c>
      <c r="C30" s="137">
        <v>13397.8</v>
      </c>
      <c r="D30" s="137">
        <f t="shared" si="4"/>
        <v>3.7999999999992724</v>
      </c>
      <c r="E30" s="137">
        <v>12</v>
      </c>
      <c r="F30" s="136"/>
      <c r="G30" s="136">
        <f t="shared" si="18"/>
        <v>3.7999999999992724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3.7999999999992724</v>
      </c>
      <c r="R30" s="137">
        <f>'06'!S30</f>
        <v>61635</v>
      </c>
      <c r="S30" s="137">
        <v>61655</v>
      </c>
      <c r="T30" s="137">
        <f t="shared" si="19"/>
        <v>20</v>
      </c>
      <c r="U30" s="137"/>
      <c r="V30" s="137"/>
      <c r="W30" s="137"/>
      <c r="X30" s="137">
        <v>2</v>
      </c>
      <c r="Y30" s="137">
        <f t="shared" si="16"/>
        <v>2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'06'!AR30</f>
        <v>80</v>
      </c>
      <c r="AO30" s="141">
        <v>100</v>
      </c>
      <c r="AP30" s="141">
        <f t="shared" si="7"/>
        <v>180</v>
      </c>
      <c r="AQ30" s="649">
        <f t="shared" si="8"/>
        <v>30</v>
      </c>
      <c r="AR30" s="141">
        <v>150</v>
      </c>
      <c r="AS30" s="216">
        <f t="shared" si="3"/>
        <v>7.8947368421067745</v>
      </c>
      <c r="AT30" s="216">
        <f>'06'!AT30</f>
        <v>250</v>
      </c>
      <c r="AU30" s="224">
        <f t="shared" si="9"/>
        <v>100</v>
      </c>
      <c r="AV30" s="237"/>
      <c r="AW30" s="43">
        <f t="shared" si="10"/>
        <v>0</v>
      </c>
      <c r="AX30" s="43">
        <f t="shared" si="11"/>
        <v>0</v>
      </c>
      <c r="AY30" s="43">
        <f t="shared" si="12"/>
        <v>0</v>
      </c>
      <c r="AZ30" s="43">
        <f t="shared" si="13"/>
        <v>0</v>
      </c>
      <c r="BA30" s="43"/>
      <c r="BB30" s="43">
        <f t="shared" si="14"/>
        <v>30</v>
      </c>
      <c r="BC30" s="43">
        <f t="shared" si="15"/>
        <v>0</v>
      </c>
    </row>
    <row r="31" spans="1:55">
      <c r="A31" s="223" t="str">
        <f>'ENTRY SHEET'!F31</f>
        <v>OD09A-5106</v>
      </c>
      <c r="B31" s="137">
        <f>'06'!C31</f>
        <v>15076</v>
      </c>
      <c r="C31" s="137">
        <v>15080</v>
      </c>
      <c r="D31" s="137">
        <f t="shared" si="4"/>
        <v>4</v>
      </c>
      <c r="E31" s="137">
        <v>12</v>
      </c>
      <c r="F31" s="136"/>
      <c r="G31" s="136">
        <f t="shared" si="18"/>
        <v>4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4</v>
      </c>
      <c r="R31" s="137">
        <f>'06'!S31</f>
        <v>123229</v>
      </c>
      <c r="S31" s="137">
        <v>123254</v>
      </c>
      <c r="T31" s="137">
        <f t="shared" si="19"/>
        <v>25</v>
      </c>
      <c r="U31" s="137"/>
      <c r="V31" s="137"/>
      <c r="W31" s="137"/>
      <c r="X31" s="137">
        <v>3</v>
      </c>
      <c r="Y31" s="137">
        <f t="shared" si="16"/>
        <v>3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'06'!AR31</f>
        <v>170</v>
      </c>
      <c r="AO31" s="141">
        <v>50</v>
      </c>
      <c r="AP31" s="141">
        <f t="shared" si="7"/>
        <v>220</v>
      </c>
      <c r="AQ31" s="649">
        <f t="shared" si="8"/>
        <v>31</v>
      </c>
      <c r="AR31" s="141">
        <v>189</v>
      </c>
      <c r="AS31" s="216">
        <f t="shared" si="3"/>
        <v>7.75</v>
      </c>
      <c r="AT31" s="216">
        <f>'06'!AT31</f>
        <v>250</v>
      </c>
      <c r="AU31" s="224">
        <f t="shared" si="9"/>
        <v>61</v>
      </c>
      <c r="AV31" s="237"/>
      <c r="AW31" s="43">
        <f t="shared" si="10"/>
        <v>0</v>
      </c>
      <c r="AX31" s="43">
        <f t="shared" si="11"/>
        <v>0</v>
      </c>
      <c r="AY31" s="43">
        <f t="shared" si="12"/>
        <v>0</v>
      </c>
      <c r="AZ31" s="43">
        <f t="shared" si="13"/>
        <v>0</v>
      </c>
      <c r="BA31" s="43"/>
      <c r="BB31" s="43">
        <f t="shared" si="14"/>
        <v>31</v>
      </c>
      <c r="BC31" s="43">
        <f t="shared" si="15"/>
        <v>0</v>
      </c>
    </row>
    <row r="32" spans="1:55">
      <c r="A32" s="223" t="str">
        <f>'ENTRY SHEET'!F32</f>
        <v>OD09C-8164</v>
      </c>
      <c r="B32" s="137">
        <f>'06'!C32</f>
        <v>10406.700000000001</v>
      </c>
      <c r="C32" s="137">
        <v>10406.700000000001</v>
      </c>
      <c r="D32" s="137">
        <f t="shared" si="4"/>
        <v>0</v>
      </c>
      <c r="E32" s="137">
        <v>12</v>
      </c>
      <c r="F32" s="136"/>
      <c r="G32" s="136">
        <f t="shared" si="18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'06'!S32</f>
        <v>69764</v>
      </c>
      <c r="S32" s="137">
        <v>69764</v>
      </c>
      <c r="T32" s="137">
        <f t="shared" si="19"/>
        <v>0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'06'!AR32</f>
        <v>170</v>
      </c>
      <c r="AO32" s="141"/>
      <c r="AP32" s="141">
        <f t="shared" si="7"/>
        <v>170</v>
      </c>
      <c r="AQ32" s="649">
        <f t="shared" si="8"/>
        <v>0</v>
      </c>
      <c r="AR32" s="141">
        <v>170</v>
      </c>
      <c r="AS32" s="216" t="e">
        <f t="shared" si="3"/>
        <v>#DIV/0!</v>
      </c>
      <c r="AT32" s="216">
        <f>'06'!AT32</f>
        <v>250</v>
      </c>
      <c r="AU32" s="224">
        <f t="shared" si="9"/>
        <v>80</v>
      </c>
      <c r="AV32" s="237"/>
      <c r="AW32" s="43" t="e">
        <f t="shared" si="10"/>
        <v>#DIV/0!</v>
      </c>
      <c r="AX32" s="43" t="e">
        <f t="shared" si="11"/>
        <v>#DIV/0!</v>
      </c>
      <c r="AY32" s="43" t="e">
        <f t="shared" si="12"/>
        <v>#DIV/0!</v>
      </c>
      <c r="AZ32" s="43" t="e">
        <f t="shared" si="13"/>
        <v>#DIV/0!</v>
      </c>
      <c r="BA32" s="43"/>
      <c r="BB32" s="43" t="e">
        <f t="shared" si="14"/>
        <v>#DIV/0!</v>
      </c>
      <c r="BC32" s="43" t="e">
        <f t="shared" si="15"/>
        <v>#DIV/0!</v>
      </c>
    </row>
    <row r="33" spans="1:56">
      <c r="A33" s="223" t="str">
        <f>'ENTRY SHEET'!F33</f>
        <v>OD09C-1373</v>
      </c>
      <c r="B33" s="137">
        <f>'06'!C33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'06'!S33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'06'!AR33</f>
        <v>0</v>
      </c>
      <c r="AO33" s="141"/>
      <c r="AP33" s="141">
        <f t="shared" si="7"/>
        <v>0</v>
      </c>
      <c r="AQ33" s="649">
        <f t="shared" si="8"/>
        <v>0</v>
      </c>
      <c r="AR33" s="141"/>
      <c r="AS33" s="216" t="e">
        <f t="shared" si="3"/>
        <v>#DIV/0!</v>
      </c>
      <c r="AT33" s="216">
        <f>'06'!AT33</f>
        <v>250</v>
      </c>
      <c r="AU33" s="224">
        <f t="shared" si="9"/>
        <v>250</v>
      </c>
      <c r="AV33" s="237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/>
      <c r="BB33" s="43" t="e">
        <f t="shared" si="14"/>
        <v>#DIV/0!</v>
      </c>
      <c r="BC33" s="43" t="e">
        <f t="shared" si="15"/>
        <v>#DIV/0!</v>
      </c>
    </row>
    <row r="34" spans="1:56">
      <c r="A34" s="223" t="str">
        <f>'ENTRY SHEET'!F34</f>
        <v>OD09A-5666</v>
      </c>
      <c r="B34" s="137">
        <f>'06'!C34</f>
        <v>21880</v>
      </c>
      <c r="C34" s="137">
        <v>21885</v>
      </c>
      <c r="D34" s="137">
        <f t="shared" si="4"/>
        <v>5</v>
      </c>
      <c r="E34" s="137">
        <v>12</v>
      </c>
      <c r="F34" s="136"/>
      <c r="G34" s="136">
        <f t="shared" si="18"/>
        <v>5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5</v>
      </c>
      <c r="R34" s="137">
        <f>'06'!S34</f>
        <v>102229</v>
      </c>
      <c r="S34" s="137">
        <v>102267</v>
      </c>
      <c r="T34" s="137">
        <f t="shared" si="19"/>
        <v>38</v>
      </c>
      <c r="U34" s="137"/>
      <c r="V34" s="137"/>
      <c r="W34" s="137"/>
      <c r="X34" s="138">
        <v>4</v>
      </c>
      <c r="Y34" s="137">
        <f t="shared" si="16"/>
        <v>4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'06'!AR34</f>
        <v>110</v>
      </c>
      <c r="AO34" s="141">
        <v>101</v>
      </c>
      <c r="AP34" s="141">
        <f t="shared" si="7"/>
        <v>211</v>
      </c>
      <c r="AQ34" s="649">
        <f t="shared" si="8"/>
        <v>61</v>
      </c>
      <c r="AR34" s="141">
        <v>150</v>
      </c>
      <c r="AS34" s="216">
        <f t="shared" si="3"/>
        <v>12.2</v>
      </c>
      <c r="AT34" s="216">
        <f>'06'!AT34</f>
        <v>250</v>
      </c>
      <c r="AU34" s="224">
        <f t="shared" si="9"/>
        <v>100</v>
      </c>
      <c r="AV34" s="237"/>
      <c r="AW34" s="43">
        <f t="shared" si="10"/>
        <v>0</v>
      </c>
      <c r="AX34" s="43">
        <f t="shared" si="11"/>
        <v>0</v>
      </c>
      <c r="AY34" s="43">
        <f t="shared" si="12"/>
        <v>0</v>
      </c>
      <c r="AZ34" s="43">
        <f t="shared" si="13"/>
        <v>0</v>
      </c>
      <c r="BA34" s="43"/>
      <c r="BB34" s="43">
        <f t="shared" si="14"/>
        <v>61</v>
      </c>
      <c r="BC34" s="43">
        <f t="shared" si="15"/>
        <v>0</v>
      </c>
    </row>
    <row r="35" spans="1:56">
      <c r="A35" s="223" t="str">
        <f>'ENTRY SHEET'!F35</f>
        <v>OD09A-6059</v>
      </c>
      <c r="B35" s="137">
        <f>'06'!C35</f>
        <v>14065</v>
      </c>
      <c r="C35" s="137">
        <v>14071</v>
      </c>
      <c r="D35" s="137">
        <f t="shared" si="4"/>
        <v>6</v>
      </c>
      <c r="E35" s="137">
        <v>12</v>
      </c>
      <c r="F35" s="136"/>
      <c r="G35" s="136">
        <f t="shared" si="18"/>
        <v>0</v>
      </c>
      <c r="H35" s="136">
        <v>1</v>
      </c>
      <c r="I35" s="136">
        <v>5</v>
      </c>
      <c r="J35" s="136"/>
      <c r="K35" s="136"/>
      <c r="L35" s="136"/>
      <c r="M35" s="136"/>
      <c r="N35" s="136"/>
      <c r="O35" s="136"/>
      <c r="P35" s="136"/>
      <c r="Q35" s="136">
        <f t="shared" si="6"/>
        <v>6</v>
      </c>
      <c r="R35" s="137">
        <f>'06'!S35</f>
        <v>91763</v>
      </c>
      <c r="S35" s="137">
        <v>91796</v>
      </c>
      <c r="T35" s="137">
        <f t="shared" si="19"/>
        <v>33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>
        <v>3</v>
      </c>
      <c r="AD35" s="137"/>
      <c r="AE35" s="137"/>
      <c r="AF35" s="137"/>
      <c r="AG35" s="137">
        <f t="shared" si="17"/>
        <v>3</v>
      </c>
      <c r="AH35" s="137">
        <v>9</v>
      </c>
      <c r="AI35" s="137"/>
      <c r="AJ35" s="137">
        <v>236.4</v>
      </c>
      <c r="AK35" s="138"/>
      <c r="AL35" s="141">
        <f t="shared" si="0"/>
        <v>9</v>
      </c>
      <c r="AM35" s="137">
        <f t="shared" si="1"/>
        <v>236.4</v>
      </c>
      <c r="AN35" s="141">
        <f>'06'!AR35</f>
        <v>140</v>
      </c>
      <c r="AO35" s="141">
        <v>50</v>
      </c>
      <c r="AP35" s="141">
        <f t="shared" si="7"/>
        <v>190</v>
      </c>
      <c r="AQ35" s="649">
        <f t="shared" si="8"/>
        <v>20</v>
      </c>
      <c r="AR35" s="141">
        <v>170</v>
      </c>
      <c r="AS35" s="216">
        <f t="shared" si="3"/>
        <v>3.3333333333333335</v>
      </c>
      <c r="AT35" s="216">
        <f>'06'!AT35</f>
        <v>250</v>
      </c>
      <c r="AU35" s="224">
        <f t="shared" si="9"/>
        <v>80</v>
      </c>
      <c r="AV35" s="237"/>
      <c r="AW35" s="43">
        <f t="shared" si="10"/>
        <v>17</v>
      </c>
      <c r="AX35" s="43">
        <f t="shared" si="11"/>
        <v>4</v>
      </c>
      <c r="AY35" s="43">
        <f t="shared" si="12"/>
        <v>0</v>
      </c>
      <c r="AZ35" s="43">
        <f t="shared" si="13"/>
        <v>0</v>
      </c>
      <c r="BA35" s="43"/>
      <c r="BB35" s="43">
        <f t="shared" si="14"/>
        <v>-1</v>
      </c>
      <c r="BC35" s="43">
        <f t="shared" si="15"/>
        <v>0</v>
      </c>
    </row>
    <row r="36" spans="1:56">
      <c r="A36" s="223" t="str">
        <f>'ENTRY SHEET'!F36</f>
        <v>JH06H-9654</v>
      </c>
      <c r="B36" s="137">
        <f>'06'!C36</f>
        <v>0</v>
      </c>
      <c r="C36" s="137"/>
      <c r="D36" s="137">
        <v>9</v>
      </c>
      <c r="E36" s="137">
        <v>12</v>
      </c>
      <c r="F36" s="136"/>
      <c r="G36" s="136">
        <f t="shared" si="18"/>
        <v>9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9</v>
      </c>
      <c r="R36" s="137">
        <f>'06'!S36</f>
        <v>100874</v>
      </c>
      <c r="S36" s="137">
        <v>100922</v>
      </c>
      <c r="T36" s="137">
        <f t="shared" si="19"/>
        <v>48</v>
      </c>
      <c r="U36" s="137"/>
      <c r="V36" s="137">
        <v>18</v>
      </c>
      <c r="W36" s="137"/>
      <c r="X36" s="138"/>
      <c r="Y36" s="137">
        <f t="shared" si="16"/>
        <v>18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'06'!AR36</f>
        <v>130</v>
      </c>
      <c r="AO36" s="141">
        <v>50</v>
      </c>
      <c r="AP36" s="141">
        <f t="shared" si="7"/>
        <v>180</v>
      </c>
      <c r="AQ36" s="649">
        <f t="shared" si="8"/>
        <v>50</v>
      </c>
      <c r="AR36" s="141">
        <v>130</v>
      </c>
      <c r="AS36" s="216">
        <f t="shared" si="3"/>
        <v>5.5555555555555554</v>
      </c>
      <c r="AT36" s="216">
        <f>'06'!AT36</f>
        <v>250</v>
      </c>
      <c r="AU36" s="224">
        <f t="shared" si="9"/>
        <v>120</v>
      </c>
      <c r="AV36" s="237"/>
      <c r="AW36" s="43">
        <f t="shared" si="10"/>
        <v>0</v>
      </c>
      <c r="AX36" s="43">
        <f t="shared" si="11"/>
        <v>0</v>
      </c>
      <c r="AY36" s="43">
        <f t="shared" si="12"/>
        <v>0</v>
      </c>
      <c r="AZ36" s="43">
        <f t="shared" si="13"/>
        <v>0</v>
      </c>
      <c r="BA36" s="43"/>
      <c r="BB36" s="43">
        <f t="shared" si="14"/>
        <v>50</v>
      </c>
      <c r="BC36" s="43">
        <f t="shared" si="15"/>
        <v>0</v>
      </c>
    </row>
    <row r="37" spans="1:56">
      <c r="A37" s="223" t="str">
        <f>'ENTRY SHEET'!F37</f>
        <v>OD09A-5105</v>
      </c>
      <c r="B37" s="137">
        <f>'06'!C37</f>
        <v>12632</v>
      </c>
      <c r="C37" s="137">
        <v>12639</v>
      </c>
      <c r="D37" s="137">
        <f t="shared" si="4"/>
        <v>7</v>
      </c>
      <c r="E37" s="137">
        <v>12</v>
      </c>
      <c r="F37" s="136"/>
      <c r="G37" s="136">
        <f t="shared" si="18"/>
        <v>7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7</v>
      </c>
      <c r="R37" s="137">
        <f>'06'!S37</f>
        <v>91418</v>
      </c>
      <c r="S37" s="137">
        <v>91459</v>
      </c>
      <c r="T37" s="137">
        <f t="shared" si="19"/>
        <v>41</v>
      </c>
      <c r="U37" s="137"/>
      <c r="V37" s="137">
        <v>14</v>
      </c>
      <c r="W37" s="137"/>
      <c r="X37" s="138"/>
      <c r="Y37" s="137">
        <f t="shared" si="16"/>
        <v>14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'06'!AR37</f>
        <v>145</v>
      </c>
      <c r="AO37" s="141">
        <v>56</v>
      </c>
      <c r="AP37" s="141">
        <f t="shared" si="7"/>
        <v>201</v>
      </c>
      <c r="AQ37" s="649">
        <f t="shared" si="8"/>
        <v>46</v>
      </c>
      <c r="AR37" s="141">
        <v>155</v>
      </c>
      <c r="AS37" s="216">
        <f t="shared" ref="AS37:AS59" si="20">AQ37/D37</f>
        <v>6.5714285714285712</v>
      </c>
      <c r="AT37" s="216">
        <f>'06'!AT37</f>
        <v>250</v>
      </c>
      <c r="AU37" s="224">
        <f t="shared" si="9"/>
        <v>95</v>
      </c>
      <c r="AV37" s="237"/>
      <c r="AW37" s="43">
        <f t="shared" si="10"/>
        <v>0</v>
      </c>
      <c r="AX37" s="43">
        <f t="shared" si="11"/>
        <v>0</v>
      </c>
      <c r="AY37" s="43">
        <f t="shared" si="12"/>
        <v>0</v>
      </c>
      <c r="AZ37" s="43">
        <f t="shared" si="13"/>
        <v>0</v>
      </c>
      <c r="BA37" s="43"/>
      <c r="BB37" s="43">
        <f t="shared" si="14"/>
        <v>46</v>
      </c>
      <c r="BC37" s="43">
        <f t="shared" si="15"/>
        <v>0</v>
      </c>
    </row>
    <row r="38" spans="1:56">
      <c r="A38" s="223" t="str">
        <f>'ENTRY SHEET'!F38</f>
        <v>JH06G-4703</v>
      </c>
      <c r="B38" s="137">
        <f>'06'!C38</f>
        <v>8179</v>
      </c>
      <c r="C38" s="137">
        <v>8186</v>
      </c>
      <c r="D38" s="137">
        <f t="shared" si="4"/>
        <v>7</v>
      </c>
      <c r="E38" s="137">
        <v>12</v>
      </c>
      <c r="F38" s="136"/>
      <c r="G38" s="136">
        <f t="shared" si="18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7</v>
      </c>
      <c r="R38" s="137">
        <f>'06'!S38</f>
        <v>95577</v>
      </c>
      <c r="S38" s="137">
        <v>95625</v>
      </c>
      <c r="T38" s="137">
        <f t="shared" si="19"/>
        <v>48</v>
      </c>
      <c r="U38" s="137"/>
      <c r="V38" s="137">
        <v>17</v>
      </c>
      <c r="W38" s="137"/>
      <c r="X38" s="141"/>
      <c r="Y38" s="137">
        <f t="shared" si="16"/>
        <v>17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'06'!AR38</f>
        <v>130</v>
      </c>
      <c r="AO38" s="141">
        <v>50</v>
      </c>
      <c r="AP38" s="141">
        <f t="shared" si="7"/>
        <v>180</v>
      </c>
      <c r="AQ38" s="649">
        <f t="shared" si="8"/>
        <v>20</v>
      </c>
      <c r="AR38" s="141">
        <v>160</v>
      </c>
      <c r="AS38" s="216">
        <f t="shared" si="20"/>
        <v>2.8571428571428572</v>
      </c>
      <c r="AT38" s="216">
        <f>'06'!AT38</f>
        <v>250</v>
      </c>
      <c r="AU38" s="224">
        <f t="shared" si="9"/>
        <v>90</v>
      </c>
      <c r="AV38" s="237"/>
      <c r="AW38" s="43">
        <f t="shared" si="10"/>
        <v>0</v>
      </c>
      <c r="AX38" s="43">
        <f t="shared" si="11"/>
        <v>0</v>
      </c>
      <c r="AY38" s="43">
        <f t="shared" si="12"/>
        <v>0</v>
      </c>
      <c r="AZ38" s="43">
        <f t="shared" si="13"/>
        <v>0</v>
      </c>
      <c r="BA38" s="43"/>
      <c r="BB38" s="43">
        <f t="shared" si="14"/>
        <v>20</v>
      </c>
      <c r="BC38" s="43">
        <f t="shared" si="15"/>
        <v>0</v>
      </c>
    </row>
    <row r="39" spans="1:56">
      <c r="A39" s="223" t="str">
        <f>'ENTRY SHEET'!F39</f>
        <v>JH06H-5348</v>
      </c>
      <c r="B39" s="137">
        <f>'06'!C39</f>
        <v>430.1</v>
      </c>
      <c r="C39" s="137">
        <v>436.1</v>
      </c>
      <c r="D39" s="137">
        <f t="shared" si="4"/>
        <v>6</v>
      </c>
      <c r="E39" s="137">
        <v>12</v>
      </c>
      <c r="F39" s="136"/>
      <c r="G39" s="136">
        <f t="shared" si="18"/>
        <v>0</v>
      </c>
      <c r="H39" s="136">
        <v>1</v>
      </c>
      <c r="I39" s="136">
        <v>5</v>
      </c>
      <c r="J39" s="136"/>
      <c r="K39" s="136"/>
      <c r="L39" s="136"/>
      <c r="M39" s="136"/>
      <c r="N39" s="136"/>
      <c r="O39" s="136"/>
      <c r="P39" s="136"/>
      <c r="Q39" s="136">
        <f t="shared" si="6"/>
        <v>6</v>
      </c>
      <c r="R39" s="137">
        <f>'06'!S39</f>
        <v>122199</v>
      </c>
      <c r="S39" s="137">
        <v>122228</v>
      </c>
      <c r="T39" s="137">
        <f t="shared" si="19"/>
        <v>29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>
        <v>5</v>
      </c>
      <c r="AD39" s="137"/>
      <c r="AE39" s="137"/>
      <c r="AF39" s="137"/>
      <c r="AG39" s="137">
        <f t="shared" si="17"/>
        <v>5</v>
      </c>
      <c r="AH39" s="137">
        <v>9</v>
      </c>
      <c r="AI39" s="137"/>
      <c r="AJ39" s="137">
        <v>250.3</v>
      </c>
      <c r="AK39" s="138"/>
      <c r="AL39" s="141">
        <f t="shared" si="0"/>
        <v>9</v>
      </c>
      <c r="AM39" s="137">
        <f t="shared" si="1"/>
        <v>250.3</v>
      </c>
      <c r="AN39" s="141">
        <f>'06'!AR39</f>
        <v>100</v>
      </c>
      <c r="AO39" s="141">
        <v>100</v>
      </c>
      <c r="AP39" s="141">
        <f t="shared" si="7"/>
        <v>200</v>
      </c>
      <c r="AQ39" s="649">
        <f t="shared" si="8"/>
        <v>50</v>
      </c>
      <c r="AR39" s="141">
        <v>150</v>
      </c>
      <c r="AS39" s="216">
        <f t="shared" si="20"/>
        <v>8.3333333333333339</v>
      </c>
      <c r="AT39" s="216">
        <f>'06'!AT39</f>
        <v>0</v>
      </c>
      <c r="AU39" s="224">
        <f t="shared" si="9"/>
        <v>-150</v>
      </c>
      <c r="AV39" s="237"/>
      <c r="AW39" s="43">
        <f t="shared" si="10"/>
        <v>42</v>
      </c>
      <c r="AX39" s="43">
        <f t="shared" si="11"/>
        <v>9</v>
      </c>
      <c r="AY39" s="43">
        <f t="shared" si="12"/>
        <v>0</v>
      </c>
      <c r="AZ39" s="43">
        <f t="shared" si="13"/>
        <v>0</v>
      </c>
      <c r="BA39" s="43"/>
      <c r="BB39" s="43">
        <f t="shared" si="14"/>
        <v>-1</v>
      </c>
      <c r="BC39" s="43">
        <f t="shared" si="15"/>
        <v>0</v>
      </c>
    </row>
    <row r="40" spans="1:56">
      <c r="A40" s="223" t="str">
        <f>'ENTRY SHEET'!F40</f>
        <v>OD09K-5036</v>
      </c>
      <c r="B40" s="137">
        <f>'06'!C40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'06'!S40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'06'!AR40</f>
        <v>145</v>
      </c>
      <c r="AO40" s="141"/>
      <c r="AP40" s="141">
        <f t="shared" si="7"/>
        <v>145</v>
      </c>
      <c r="AQ40" s="649">
        <f t="shared" si="8"/>
        <v>0</v>
      </c>
      <c r="AR40" s="141">
        <v>145</v>
      </c>
      <c r="AS40" s="216" t="e">
        <f t="shared" si="20"/>
        <v>#DIV/0!</v>
      </c>
      <c r="AT40" s="216">
        <f>'06'!AT40</f>
        <v>0</v>
      </c>
      <c r="AU40" s="224">
        <f t="shared" si="9"/>
        <v>-145</v>
      </c>
      <c r="AV40" s="237"/>
      <c r="AW40" s="43" t="e">
        <f t="shared" si="10"/>
        <v>#DIV/0!</v>
      </c>
      <c r="AX40" s="43" t="e">
        <f t="shared" si="11"/>
        <v>#DIV/0!</v>
      </c>
      <c r="AY40" s="43" t="e">
        <f t="shared" si="12"/>
        <v>#DIV/0!</v>
      </c>
      <c r="AZ40" s="43" t="e">
        <f t="shared" si="13"/>
        <v>#DIV/0!</v>
      </c>
      <c r="BA40" s="43"/>
      <c r="BB40" s="43" t="e">
        <f t="shared" si="14"/>
        <v>#DIV/0!</v>
      </c>
      <c r="BC40" s="43" t="e">
        <f t="shared" si="15"/>
        <v>#DIV/0!</v>
      </c>
    </row>
    <row r="41" spans="1:56">
      <c r="A41" s="223" t="str">
        <f>'ENTRY SHEET'!F41</f>
        <v>OD09K-1394</v>
      </c>
      <c r="B41" s="137">
        <f>'06'!C41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'06'!S41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'06'!AR41</f>
        <v>160</v>
      </c>
      <c r="AO41" s="141"/>
      <c r="AP41" s="141">
        <f t="shared" si="7"/>
        <v>160</v>
      </c>
      <c r="AQ41" s="649">
        <f t="shared" si="8"/>
        <v>0</v>
      </c>
      <c r="AR41" s="141">
        <v>160</v>
      </c>
      <c r="AS41" s="216" t="e">
        <f t="shared" si="20"/>
        <v>#DIV/0!</v>
      </c>
      <c r="AT41" s="216">
        <f>'06'!AT41</f>
        <v>0</v>
      </c>
      <c r="AU41" s="224">
        <f t="shared" si="9"/>
        <v>-160</v>
      </c>
      <c r="AV41" s="237"/>
      <c r="AW41" s="43" t="e">
        <f t="shared" si="10"/>
        <v>#DIV/0!</v>
      </c>
      <c r="AX41" s="43" t="e">
        <f t="shared" si="11"/>
        <v>#DIV/0!</v>
      </c>
      <c r="AY41" s="43" t="e">
        <f t="shared" si="12"/>
        <v>#DIV/0!</v>
      </c>
      <c r="AZ41" s="43" t="e">
        <f t="shared" si="13"/>
        <v>#DIV/0!</v>
      </c>
      <c r="BA41" s="43"/>
      <c r="BB41" s="43" t="e">
        <f t="shared" si="14"/>
        <v>#DIV/0!</v>
      </c>
      <c r="BC41" s="43" t="e">
        <f t="shared" si="15"/>
        <v>#DIV/0!</v>
      </c>
    </row>
    <row r="42" spans="1:56">
      <c r="A42" s="223" t="str">
        <f>'ENTRY SHEET'!F42</f>
        <v>JH06T-7706</v>
      </c>
      <c r="B42" s="137">
        <f>'06'!C42</f>
        <v>16062.9</v>
      </c>
      <c r="C42" s="137">
        <v>16067.6</v>
      </c>
      <c r="D42" s="137">
        <f t="shared" si="4"/>
        <v>4.7000000000007276</v>
      </c>
      <c r="E42" s="137">
        <v>12</v>
      </c>
      <c r="F42" s="136"/>
      <c r="G42" s="136">
        <f t="shared" si="18"/>
        <v>4.7000000000007276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4.7000000000007276</v>
      </c>
      <c r="R42" s="137">
        <f>'06'!S42</f>
        <v>105306</v>
      </c>
      <c r="S42" s="137">
        <v>105341</v>
      </c>
      <c r="T42" s="137">
        <f t="shared" si="19"/>
        <v>35</v>
      </c>
      <c r="U42" s="137"/>
      <c r="V42" s="137">
        <v>1</v>
      </c>
      <c r="W42" s="137"/>
      <c r="X42" s="141">
        <v>4</v>
      </c>
      <c r="Y42" s="137">
        <f t="shared" si="16"/>
        <v>5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'06'!AR42</f>
        <v>130</v>
      </c>
      <c r="AO42" s="141">
        <v>112</v>
      </c>
      <c r="AP42" s="141">
        <f t="shared" si="7"/>
        <v>242</v>
      </c>
      <c r="AQ42" s="649">
        <f t="shared" si="8"/>
        <v>62</v>
      </c>
      <c r="AR42" s="141">
        <v>180</v>
      </c>
      <c r="AS42" s="216">
        <f t="shared" si="20"/>
        <v>13.191489361700086</v>
      </c>
      <c r="AT42" s="216">
        <f>'06'!AT42</f>
        <v>0</v>
      </c>
      <c r="AU42" s="224">
        <f t="shared" si="9"/>
        <v>-180</v>
      </c>
      <c r="AV42" s="237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/>
      <c r="BB42" s="43">
        <f t="shared" si="14"/>
        <v>62</v>
      </c>
      <c r="BC42" s="43">
        <f t="shared" si="15"/>
        <v>0</v>
      </c>
    </row>
    <row r="43" spans="1:56">
      <c r="A43" s="223" t="str">
        <f>'ENTRY SHEET'!F43</f>
        <v>JH06H-7764</v>
      </c>
      <c r="B43" s="137">
        <f>'06'!C43</f>
        <v>17921.400000000001</v>
      </c>
      <c r="C43" s="137">
        <v>17926.8</v>
      </c>
      <c r="D43" s="137">
        <f t="shared" si="4"/>
        <v>5.3999999999978172</v>
      </c>
      <c r="E43" s="137">
        <v>12</v>
      </c>
      <c r="F43" s="136"/>
      <c r="G43" s="136">
        <f t="shared" si="18"/>
        <v>5.3999999999978172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5.3999999999978172</v>
      </c>
      <c r="R43" s="137">
        <f>'06'!S43</f>
        <v>87537</v>
      </c>
      <c r="S43" s="137">
        <v>87567</v>
      </c>
      <c r="T43" s="137">
        <f t="shared" si="19"/>
        <v>30</v>
      </c>
      <c r="U43" s="137"/>
      <c r="V43" s="137">
        <v>3</v>
      </c>
      <c r="W43" s="137"/>
      <c r="X43" s="141">
        <v>3</v>
      </c>
      <c r="Y43" s="137">
        <f t="shared" si="16"/>
        <v>6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'06'!AR43</f>
        <v>160</v>
      </c>
      <c r="AO43" s="141">
        <v>50</v>
      </c>
      <c r="AP43" s="141">
        <f t="shared" si="7"/>
        <v>210</v>
      </c>
      <c r="AQ43" s="649">
        <f t="shared" si="8"/>
        <v>60</v>
      </c>
      <c r="AR43" s="141">
        <v>150</v>
      </c>
      <c r="AS43" s="216">
        <f t="shared" si="20"/>
        <v>11.111111111115603</v>
      </c>
      <c r="AT43" s="216">
        <f>'06'!AT43</f>
        <v>0</v>
      </c>
      <c r="AU43" s="224">
        <f t="shared" si="9"/>
        <v>-150</v>
      </c>
      <c r="AV43" s="237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/>
      <c r="BB43" s="43">
        <f t="shared" si="14"/>
        <v>60</v>
      </c>
      <c r="BC43" s="43">
        <f t="shared" si="15"/>
        <v>0</v>
      </c>
    </row>
    <row r="44" spans="1:56" s="599" customFormat="1">
      <c r="A44" s="783" t="str">
        <f>'ENTRY SHEET'!F44</f>
        <v>OD09AE-5513 DMC</v>
      </c>
      <c r="B44" s="301">
        <f>'06'!C44</f>
        <v>3973.3</v>
      </c>
      <c r="C44" s="301">
        <v>3978.1</v>
      </c>
      <c r="D44" s="301">
        <f t="shared" si="4"/>
        <v>4.7999999999997272</v>
      </c>
      <c r="E44" s="301">
        <v>12</v>
      </c>
      <c r="F44" s="362"/>
      <c r="G44" s="362">
        <v>0</v>
      </c>
      <c r="H44" s="362">
        <v>4.8</v>
      </c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4.8</v>
      </c>
      <c r="R44" s="301">
        <f>'06'!S44</f>
        <v>22900.3</v>
      </c>
      <c r="S44" s="301">
        <v>22935.5</v>
      </c>
      <c r="T44" s="301">
        <f t="shared" si="19"/>
        <v>35.200000000000728</v>
      </c>
      <c r="U44" s="301"/>
      <c r="V44" s="301"/>
      <c r="W44" s="301"/>
      <c r="X44" s="663"/>
      <c r="Y44" s="301">
        <f t="shared" si="16"/>
        <v>0</v>
      </c>
      <c r="Z44" s="301"/>
      <c r="AA44" s="301"/>
      <c r="AB44" s="301"/>
      <c r="AC44" s="301"/>
      <c r="AD44" s="301">
        <v>12</v>
      </c>
      <c r="AE44" s="301"/>
      <c r="AF44" s="301"/>
      <c r="AG44" s="301">
        <f t="shared" si="17"/>
        <v>12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'06'!AR44</f>
        <v>0</v>
      </c>
      <c r="AO44" s="663"/>
      <c r="AP44" s="663">
        <f t="shared" si="7"/>
        <v>0</v>
      </c>
      <c r="AQ44" s="649">
        <f t="shared" si="8"/>
        <v>0</v>
      </c>
      <c r="AR44" s="663"/>
      <c r="AS44" s="665">
        <f t="shared" si="20"/>
        <v>0</v>
      </c>
      <c r="AT44" s="665">
        <f>'06'!AT44</f>
        <v>0</v>
      </c>
      <c r="AU44" s="666">
        <f t="shared" si="9"/>
        <v>0</v>
      </c>
      <c r="AV44" s="822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/>
      <c r="BB44" s="43">
        <f t="shared" si="14"/>
        <v>0</v>
      </c>
      <c r="BC44" s="43">
        <f t="shared" si="15"/>
        <v>0</v>
      </c>
      <c r="BD44" s="599">
        <f>D44*8</f>
        <v>38.399999999997817</v>
      </c>
    </row>
    <row r="45" spans="1:56" s="599" customFormat="1">
      <c r="A45" s="783" t="str">
        <f>'ENTRY SHEET'!F45</f>
        <v>OD09Z-5713 DMC</v>
      </c>
      <c r="B45" s="301">
        <f>'06'!C45</f>
        <v>3807.6</v>
      </c>
      <c r="C45" s="301">
        <v>3813.4</v>
      </c>
      <c r="D45" s="301">
        <f t="shared" si="4"/>
        <v>5.8000000000001819</v>
      </c>
      <c r="E45" s="301">
        <v>12</v>
      </c>
      <c r="F45" s="362"/>
      <c r="G45" s="362">
        <f t="shared" si="18"/>
        <v>0</v>
      </c>
      <c r="H45" s="362">
        <v>5.8000000000001819</v>
      </c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5.8000000000001819</v>
      </c>
      <c r="R45" s="301">
        <f>'06'!S45</f>
        <v>22366</v>
      </c>
      <c r="S45" s="301">
        <v>22402.2</v>
      </c>
      <c r="T45" s="301">
        <f t="shared" si="19"/>
        <v>36.200000000000728</v>
      </c>
      <c r="U45" s="301"/>
      <c r="V45" s="301"/>
      <c r="W45" s="301"/>
      <c r="X45" s="663"/>
      <c r="Y45" s="301">
        <f t="shared" si="16"/>
        <v>0</v>
      </c>
      <c r="Z45" s="301"/>
      <c r="AA45" s="301"/>
      <c r="AB45" s="301"/>
      <c r="AC45" s="301"/>
      <c r="AD45" s="301">
        <v>14</v>
      </c>
      <c r="AE45" s="301"/>
      <c r="AF45" s="301"/>
      <c r="AG45" s="301">
        <f t="shared" si="17"/>
        <v>14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'06'!AR45</f>
        <v>0</v>
      </c>
      <c r="AO45" s="663">
        <v>112</v>
      </c>
      <c r="AP45" s="663">
        <f t="shared" si="7"/>
        <v>112</v>
      </c>
      <c r="AQ45" s="649">
        <f t="shared" si="8"/>
        <v>112</v>
      </c>
      <c r="AR45" s="663">
        <v>0</v>
      </c>
      <c r="AS45" s="665">
        <f t="shared" si="20"/>
        <v>19.310344827585602</v>
      </c>
      <c r="AT45" s="665">
        <f>'06'!AT45</f>
        <v>0</v>
      </c>
      <c r="AU45" s="666">
        <f t="shared" si="9"/>
        <v>0</v>
      </c>
      <c r="AV45" s="822"/>
      <c r="AW45" s="43">
        <f t="shared" si="10"/>
        <v>0</v>
      </c>
      <c r="AX45" s="43">
        <f t="shared" si="11"/>
        <v>112</v>
      </c>
      <c r="AY45" s="43">
        <f t="shared" si="12"/>
        <v>0</v>
      </c>
      <c r="AZ45" s="43">
        <f t="shared" si="13"/>
        <v>0</v>
      </c>
      <c r="BA45" s="43"/>
      <c r="BB45" s="43">
        <f t="shared" si="14"/>
        <v>0</v>
      </c>
      <c r="BC45" s="43">
        <f t="shared" si="15"/>
        <v>0</v>
      </c>
      <c r="BD45" s="599">
        <f t="shared" ref="BD45:BD49" si="21">D45*8</f>
        <v>46.400000000001455</v>
      </c>
    </row>
    <row r="46" spans="1:56" s="599" customFormat="1">
      <c r="A46" s="783" t="str">
        <f>'ENTRY SHEET'!F46</f>
        <v>OD09Z-5813 DMC</v>
      </c>
      <c r="B46" s="301">
        <f>'06'!C46</f>
        <v>3702.3</v>
      </c>
      <c r="C46" s="301">
        <v>3708.8</v>
      </c>
      <c r="D46" s="301">
        <f t="shared" si="4"/>
        <v>6.5</v>
      </c>
      <c r="E46" s="301">
        <v>12</v>
      </c>
      <c r="F46" s="362"/>
      <c r="G46" s="362">
        <f t="shared" si="18"/>
        <v>0</v>
      </c>
      <c r="H46" s="362">
        <v>6.5</v>
      </c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6.5</v>
      </c>
      <c r="R46" s="301">
        <f>'06'!S46</f>
        <v>21347.5</v>
      </c>
      <c r="S46" s="301">
        <v>21383.8</v>
      </c>
      <c r="T46" s="301">
        <f t="shared" si="19"/>
        <v>36.299999999999272</v>
      </c>
      <c r="U46" s="301"/>
      <c r="V46" s="301"/>
      <c r="W46" s="301"/>
      <c r="X46" s="663"/>
      <c r="Y46" s="301">
        <f t="shared" si="16"/>
        <v>0</v>
      </c>
      <c r="Z46" s="301"/>
      <c r="AA46" s="301"/>
      <c r="AB46" s="301"/>
      <c r="AC46" s="301"/>
      <c r="AD46" s="301">
        <v>14</v>
      </c>
      <c r="AE46" s="301"/>
      <c r="AF46" s="301"/>
      <c r="AG46" s="301">
        <f t="shared" si="17"/>
        <v>14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'06'!AR46</f>
        <v>0</v>
      </c>
      <c r="AO46" s="663">
        <v>112</v>
      </c>
      <c r="AP46" s="663">
        <f t="shared" si="7"/>
        <v>112</v>
      </c>
      <c r="AQ46" s="649">
        <f t="shared" si="8"/>
        <v>112</v>
      </c>
      <c r="AR46" s="663">
        <v>0</v>
      </c>
      <c r="AS46" s="665">
        <f t="shared" si="20"/>
        <v>17.23076923076923</v>
      </c>
      <c r="AT46" s="665">
        <f>'06'!AT46</f>
        <v>0</v>
      </c>
      <c r="AU46" s="666">
        <f t="shared" si="9"/>
        <v>0</v>
      </c>
      <c r="AV46" s="822"/>
      <c r="AW46" s="43">
        <f t="shared" si="10"/>
        <v>0</v>
      </c>
      <c r="AX46" s="43">
        <f t="shared" si="11"/>
        <v>112</v>
      </c>
      <c r="AY46" s="43">
        <f t="shared" si="12"/>
        <v>0</v>
      </c>
      <c r="AZ46" s="43">
        <f t="shared" si="13"/>
        <v>0</v>
      </c>
      <c r="BA46" s="43"/>
      <c r="BB46" s="43">
        <f t="shared" si="14"/>
        <v>0</v>
      </c>
      <c r="BC46" s="43">
        <f t="shared" si="15"/>
        <v>0</v>
      </c>
      <c r="BD46" s="599">
        <f t="shared" si="21"/>
        <v>52</v>
      </c>
    </row>
    <row r="47" spans="1:56" s="599" customFormat="1">
      <c r="A47" s="783" t="str">
        <f>'ENTRY SHEET'!F47</f>
        <v>OD07AR-4113 DMC</v>
      </c>
      <c r="B47" s="301">
        <f>'06'!C47</f>
        <v>8752</v>
      </c>
      <c r="C47" s="301">
        <v>8755</v>
      </c>
      <c r="D47" s="301">
        <f t="shared" si="4"/>
        <v>3</v>
      </c>
      <c r="E47" s="301">
        <v>12</v>
      </c>
      <c r="F47" s="362"/>
      <c r="G47" s="362">
        <f t="shared" si="18"/>
        <v>0</v>
      </c>
      <c r="H47" s="362">
        <v>3</v>
      </c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3</v>
      </c>
      <c r="R47" s="301">
        <f>'06'!S47</f>
        <v>48445.8</v>
      </c>
      <c r="S47" s="301">
        <v>48483.9</v>
      </c>
      <c r="T47" s="301">
        <f t="shared" si="19"/>
        <v>38.099999999998545</v>
      </c>
      <c r="U47" s="301"/>
      <c r="V47" s="301"/>
      <c r="W47" s="301"/>
      <c r="X47" s="663"/>
      <c r="Y47" s="301">
        <f t="shared" si="16"/>
        <v>0</v>
      </c>
      <c r="Z47" s="301"/>
      <c r="AA47" s="301"/>
      <c r="AB47" s="301"/>
      <c r="AC47" s="301"/>
      <c r="AD47" s="301">
        <v>14</v>
      </c>
      <c r="AE47" s="301"/>
      <c r="AF47" s="301"/>
      <c r="AG47" s="301">
        <f t="shared" si="17"/>
        <v>14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'06'!AR47</f>
        <v>0</v>
      </c>
      <c r="AO47" s="663">
        <v>79</v>
      </c>
      <c r="AP47" s="663">
        <f t="shared" si="7"/>
        <v>79</v>
      </c>
      <c r="AQ47" s="649">
        <f t="shared" si="8"/>
        <v>79</v>
      </c>
      <c r="AR47" s="663">
        <v>0</v>
      </c>
      <c r="AS47" s="665">
        <f t="shared" si="20"/>
        <v>26.333333333333332</v>
      </c>
      <c r="AT47" s="665">
        <f>'06'!AT47</f>
        <v>0</v>
      </c>
      <c r="AU47" s="666">
        <f t="shared" si="9"/>
        <v>0</v>
      </c>
      <c r="AV47" s="822"/>
      <c r="AW47" s="43">
        <f t="shared" si="10"/>
        <v>0</v>
      </c>
      <c r="AX47" s="43">
        <f t="shared" si="11"/>
        <v>79</v>
      </c>
      <c r="AY47" s="43">
        <f t="shared" si="12"/>
        <v>0</v>
      </c>
      <c r="AZ47" s="43">
        <f t="shared" si="13"/>
        <v>0</v>
      </c>
      <c r="BA47" s="43"/>
      <c r="BB47" s="43">
        <f t="shared" si="14"/>
        <v>0</v>
      </c>
      <c r="BC47" s="43">
        <f t="shared" si="15"/>
        <v>0</v>
      </c>
      <c r="BD47" s="599">
        <f t="shared" si="21"/>
        <v>24</v>
      </c>
    </row>
    <row r="48" spans="1:56" s="599" customFormat="1">
      <c r="A48" s="783" t="str">
        <f>'ENTRY SHEET'!F48</f>
        <v>OD09Z-5913 DMC</v>
      </c>
      <c r="B48" s="301">
        <f>'06'!C48</f>
        <v>3835.3</v>
      </c>
      <c r="C48" s="301">
        <v>3836.7</v>
      </c>
      <c r="D48" s="301">
        <f t="shared" si="4"/>
        <v>1.3999999999996362</v>
      </c>
      <c r="E48" s="301">
        <v>12</v>
      </c>
      <c r="F48" s="362"/>
      <c r="G48" s="362">
        <f t="shared" si="18"/>
        <v>0</v>
      </c>
      <c r="H48" s="362">
        <v>1.3999999999996362</v>
      </c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1.3999999999996362</v>
      </c>
      <c r="R48" s="301">
        <f>'06'!S48</f>
        <v>22231.3</v>
      </c>
      <c r="S48" s="301">
        <v>22289.5</v>
      </c>
      <c r="T48" s="301">
        <f t="shared" si="19"/>
        <v>58.200000000000728</v>
      </c>
      <c r="U48" s="301"/>
      <c r="V48" s="301"/>
      <c r="W48" s="301"/>
      <c r="X48" s="663"/>
      <c r="Y48" s="301">
        <f t="shared" si="16"/>
        <v>0</v>
      </c>
      <c r="Z48" s="301"/>
      <c r="AA48" s="301"/>
      <c r="AB48" s="301"/>
      <c r="AC48" s="301"/>
      <c r="AD48" s="301">
        <v>3</v>
      </c>
      <c r="AE48" s="301"/>
      <c r="AF48" s="301"/>
      <c r="AG48" s="301">
        <f t="shared" si="17"/>
        <v>3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'06'!AR48</f>
        <v>0</v>
      </c>
      <c r="AO48" s="663"/>
      <c r="AP48" s="663">
        <f t="shared" si="7"/>
        <v>0</v>
      </c>
      <c r="AQ48" s="649">
        <f t="shared" si="8"/>
        <v>0</v>
      </c>
      <c r="AR48" s="663"/>
      <c r="AS48" s="665">
        <f t="shared" si="20"/>
        <v>0</v>
      </c>
      <c r="AT48" s="665">
        <f>'06'!AT48</f>
        <v>0</v>
      </c>
      <c r="AU48" s="666">
        <f t="shared" si="9"/>
        <v>0</v>
      </c>
      <c r="AV48" s="822"/>
      <c r="AW48" s="43">
        <f t="shared" si="10"/>
        <v>0</v>
      </c>
      <c r="AX48" s="43">
        <f t="shared" si="11"/>
        <v>0</v>
      </c>
      <c r="AY48" s="43">
        <f t="shared" si="12"/>
        <v>0</v>
      </c>
      <c r="AZ48" s="43">
        <f t="shared" si="13"/>
        <v>0</v>
      </c>
      <c r="BA48" s="43"/>
      <c r="BB48" s="43">
        <f t="shared" si="14"/>
        <v>0</v>
      </c>
      <c r="BC48" s="43">
        <f t="shared" si="15"/>
        <v>0</v>
      </c>
      <c r="BD48" s="599">
        <f t="shared" si="21"/>
        <v>11.19999999999709</v>
      </c>
    </row>
    <row r="49" spans="1:56" s="599" customFormat="1">
      <c r="A49" s="783" t="str">
        <f>'ENTRY SHEET'!F49</f>
        <v>OD09Z-5613 DMC</v>
      </c>
      <c r="B49" s="301">
        <f>'06'!C49</f>
        <v>3835.5</v>
      </c>
      <c r="C49" s="301">
        <v>3838.5</v>
      </c>
      <c r="D49" s="301">
        <f t="shared" si="4"/>
        <v>3</v>
      </c>
      <c r="E49" s="301">
        <v>12</v>
      </c>
      <c r="F49" s="362"/>
      <c r="G49" s="362">
        <f t="shared" si="18"/>
        <v>0</v>
      </c>
      <c r="H49" s="362">
        <v>3</v>
      </c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3</v>
      </c>
      <c r="R49" s="301">
        <f>'06'!S49</f>
        <v>22934.6</v>
      </c>
      <c r="S49" s="301">
        <v>22952.799999999999</v>
      </c>
      <c r="T49" s="301">
        <f t="shared" si="19"/>
        <v>18.200000000000728</v>
      </c>
      <c r="U49" s="301"/>
      <c r="V49" s="301"/>
      <c r="W49" s="301"/>
      <c r="X49" s="663"/>
      <c r="Y49" s="301">
        <f t="shared" si="16"/>
        <v>0</v>
      </c>
      <c r="Z49" s="301"/>
      <c r="AA49" s="301"/>
      <c r="AB49" s="301"/>
      <c r="AC49" s="301"/>
      <c r="AD49" s="301">
        <v>7</v>
      </c>
      <c r="AE49" s="301"/>
      <c r="AF49" s="301"/>
      <c r="AG49" s="301">
        <f t="shared" si="17"/>
        <v>7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'06'!AR49</f>
        <v>0</v>
      </c>
      <c r="AO49" s="663"/>
      <c r="AP49" s="663">
        <f t="shared" si="7"/>
        <v>0</v>
      </c>
      <c r="AQ49" s="649">
        <f t="shared" si="8"/>
        <v>0</v>
      </c>
      <c r="AR49" s="663"/>
      <c r="AS49" s="665">
        <f t="shared" si="20"/>
        <v>0</v>
      </c>
      <c r="AT49" s="665">
        <f>'06'!AT49</f>
        <v>0</v>
      </c>
      <c r="AU49" s="666">
        <f t="shared" si="9"/>
        <v>0</v>
      </c>
      <c r="AV49" s="822"/>
      <c r="AW49" s="43">
        <f t="shared" si="10"/>
        <v>0</v>
      </c>
      <c r="AX49" s="43">
        <f t="shared" si="11"/>
        <v>0</v>
      </c>
      <c r="AY49" s="43">
        <f t="shared" si="12"/>
        <v>0</v>
      </c>
      <c r="AZ49" s="43">
        <f t="shared" si="13"/>
        <v>0</v>
      </c>
      <c r="BA49" s="43"/>
      <c r="BB49" s="43">
        <f t="shared" si="14"/>
        <v>0</v>
      </c>
      <c r="BC49" s="43">
        <f t="shared" si="15"/>
        <v>0</v>
      </c>
      <c r="BD49" s="599">
        <f t="shared" si="21"/>
        <v>24</v>
      </c>
    </row>
    <row r="50" spans="1:56">
      <c r="A50" s="223" t="str">
        <f>'ENTRY SHEET'!F50</f>
        <v>JH06G-5437</v>
      </c>
      <c r="B50" s="137">
        <f>'06'!C50</f>
        <v>12107</v>
      </c>
      <c r="C50" s="137">
        <v>12114</v>
      </c>
      <c r="D50" s="137">
        <f t="shared" si="4"/>
        <v>7</v>
      </c>
      <c r="E50" s="137">
        <v>12</v>
      </c>
      <c r="F50" s="136"/>
      <c r="G50" s="136">
        <f t="shared" si="18"/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7</v>
      </c>
      <c r="R50" s="137">
        <f>'06'!S50</f>
        <v>82399</v>
      </c>
      <c r="S50" s="137">
        <v>82444</v>
      </c>
      <c r="T50" s="137">
        <f t="shared" si="19"/>
        <v>45</v>
      </c>
      <c r="U50" s="137"/>
      <c r="V50" s="137">
        <v>15</v>
      </c>
      <c r="W50" s="137"/>
      <c r="X50" s="141"/>
      <c r="Y50" s="137">
        <f t="shared" si="16"/>
        <v>15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'06'!AR50</f>
        <v>135</v>
      </c>
      <c r="AO50" s="141">
        <v>50</v>
      </c>
      <c r="AP50" s="141">
        <f t="shared" si="7"/>
        <v>185</v>
      </c>
      <c r="AQ50" s="649">
        <f t="shared" si="8"/>
        <v>40</v>
      </c>
      <c r="AR50" s="141">
        <v>145</v>
      </c>
      <c r="AS50" s="216">
        <f t="shared" si="20"/>
        <v>5.7142857142857144</v>
      </c>
      <c r="AT50" s="216">
        <f>'06'!AT50</f>
        <v>0</v>
      </c>
      <c r="AU50" s="224">
        <f t="shared" si="9"/>
        <v>-145</v>
      </c>
      <c r="AV50" s="237"/>
      <c r="AW50" s="43">
        <f t="shared" si="10"/>
        <v>0</v>
      </c>
      <c r="AX50" s="43">
        <f t="shared" si="11"/>
        <v>0</v>
      </c>
      <c r="AY50" s="43">
        <f t="shared" si="12"/>
        <v>0</v>
      </c>
      <c r="AZ50" s="43">
        <f t="shared" si="13"/>
        <v>0</v>
      </c>
      <c r="BA50" s="43"/>
      <c r="BB50" s="43">
        <f t="shared" si="14"/>
        <v>40</v>
      </c>
      <c r="BC50" s="43">
        <f t="shared" si="15"/>
        <v>0</v>
      </c>
    </row>
    <row r="51" spans="1:56">
      <c r="A51" s="223" t="str">
        <f>'ENTRY SHEET'!F51</f>
        <v>OD09Z-1273</v>
      </c>
      <c r="B51" s="137">
        <f>'06'!C51</f>
        <v>0</v>
      </c>
      <c r="C51" s="137"/>
      <c r="D51" s="137">
        <f t="shared" si="4"/>
        <v>0</v>
      </c>
      <c r="E51" s="137">
        <v>12</v>
      </c>
      <c r="F51" s="136"/>
      <c r="G51" s="136">
        <f t="shared" si="18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'06'!S51</f>
        <v>0</v>
      </c>
      <c r="S51" s="137">
        <v>0</v>
      </c>
      <c r="T51" s="137">
        <f t="shared" si="19"/>
        <v>0</v>
      </c>
      <c r="U51" s="137"/>
      <c r="V51" s="137"/>
      <c r="W51" s="137"/>
      <c r="X51" s="141"/>
      <c r="Y51" s="137">
        <f t="shared" si="16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'06'!AR51</f>
        <v>0</v>
      </c>
      <c r="AO51" s="141"/>
      <c r="AP51" s="141">
        <f t="shared" si="7"/>
        <v>0</v>
      </c>
      <c r="AQ51" s="649">
        <f t="shared" si="8"/>
        <v>0</v>
      </c>
      <c r="AR51" s="141"/>
      <c r="AS51" s="216" t="e">
        <f t="shared" si="20"/>
        <v>#DIV/0!</v>
      </c>
      <c r="AT51" s="216">
        <f>'06'!AT51</f>
        <v>0</v>
      </c>
      <c r="AU51" s="224">
        <f t="shared" si="9"/>
        <v>0</v>
      </c>
      <c r="AV51" s="237"/>
      <c r="AW51" s="43" t="e">
        <f t="shared" si="10"/>
        <v>#DIV/0!</v>
      </c>
      <c r="AX51" s="43" t="e">
        <f t="shared" si="11"/>
        <v>#DIV/0!</v>
      </c>
      <c r="AY51" s="43" t="e">
        <f t="shared" si="12"/>
        <v>#DIV/0!</v>
      </c>
      <c r="AZ51" s="43" t="e">
        <f t="shared" si="13"/>
        <v>#DIV/0!</v>
      </c>
      <c r="BA51" s="43"/>
      <c r="BB51" s="43" t="e">
        <f t="shared" si="14"/>
        <v>#DIV/0!</v>
      </c>
      <c r="BC51" s="43" t="e">
        <f t="shared" si="15"/>
        <v>#DIV/0!</v>
      </c>
    </row>
    <row r="52" spans="1:56" hidden="1">
      <c r="A52" s="223" t="str">
        <f>'ENTRY SHEET'!F52</f>
        <v>OD09Z-1274</v>
      </c>
      <c r="B52" s="137">
        <f>'06'!C52</f>
        <v>0</v>
      </c>
      <c r="C52" s="137"/>
      <c r="D52" s="137">
        <f t="shared" si="4"/>
        <v>0</v>
      </c>
      <c r="E52" s="137">
        <v>12</v>
      </c>
      <c r="F52" s="136"/>
      <c r="G52" s="136">
        <f t="shared" si="18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'06'!S52</f>
        <v>0</v>
      </c>
      <c r="S52" s="137">
        <v>0</v>
      </c>
      <c r="T52" s="137">
        <f t="shared" si="19"/>
        <v>0</v>
      </c>
      <c r="U52" s="137"/>
      <c r="V52" s="137"/>
      <c r="W52" s="137"/>
      <c r="X52" s="141"/>
      <c r="Y52" s="137">
        <f t="shared" si="16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'06'!AR52</f>
        <v>0</v>
      </c>
      <c r="AO52" s="141"/>
      <c r="AP52" s="141">
        <f t="shared" si="7"/>
        <v>0</v>
      </c>
      <c r="AQ52" s="649">
        <f t="shared" si="8"/>
        <v>0</v>
      </c>
      <c r="AR52" s="141"/>
      <c r="AS52" s="216" t="e">
        <f t="shared" si="20"/>
        <v>#DIV/0!</v>
      </c>
      <c r="AT52" s="216">
        <f>'06'!AT52</f>
        <v>0</v>
      </c>
      <c r="AU52" s="224">
        <f t="shared" si="9"/>
        <v>0</v>
      </c>
      <c r="AV52" s="255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/>
      <c r="BB52" s="43" t="e">
        <f t="shared" si="14"/>
        <v>#DIV/0!</v>
      </c>
      <c r="BC52" s="43" t="e">
        <f t="shared" si="15"/>
        <v>#DIV/0!</v>
      </c>
    </row>
    <row r="53" spans="1:56" hidden="1">
      <c r="A53" s="223" t="str">
        <f>'ENTRY SHEET'!F53</f>
        <v>OD09Z-1202</v>
      </c>
      <c r="B53" s="137">
        <f>'06'!C53</f>
        <v>0</v>
      </c>
      <c r="C53" s="137"/>
      <c r="D53" s="137">
        <f t="shared" si="4"/>
        <v>0</v>
      </c>
      <c r="E53" s="137">
        <v>12</v>
      </c>
      <c r="F53" s="136"/>
      <c r="G53" s="136">
        <f t="shared" si="18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'06'!S53</f>
        <v>0</v>
      </c>
      <c r="S53" s="137">
        <v>0</v>
      </c>
      <c r="T53" s="137">
        <f t="shared" si="19"/>
        <v>0</v>
      </c>
      <c r="U53" s="137"/>
      <c r="V53" s="137"/>
      <c r="W53" s="137"/>
      <c r="X53" s="141"/>
      <c r="Y53" s="137">
        <f t="shared" si="16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'06'!AR53</f>
        <v>0</v>
      </c>
      <c r="AO53" s="141"/>
      <c r="AP53" s="141">
        <f t="shared" si="7"/>
        <v>0</v>
      </c>
      <c r="AQ53" s="649">
        <f t="shared" si="8"/>
        <v>0</v>
      </c>
      <c r="AR53" s="141"/>
      <c r="AS53" s="216" t="e">
        <f t="shared" si="20"/>
        <v>#DIV/0!</v>
      </c>
      <c r="AT53" s="216">
        <f>'06'!AT53</f>
        <v>0</v>
      </c>
      <c r="AU53" s="224">
        <f t="shared" si="9"/>
        <v>0</v>
      </c>
      <c r="AV53" s="237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/>
      <c r="BB53" s="43" t="e">
        <f t="shared" si="14"/>
        <v>#DIV/0!</v>
      </c>
      <c r="BC53" s="43" t="e">
        <f t="shared" si="15"/>
        <v>#DIV/0!</v>
      </c>
    </row>
    <row r="54" spans="1:56" hidden="1">
      <c r="A54" s="223">
        <f>'ENTRY SHEET'!F54</f>
        <v>0</v>
      </c>
      <c r="B54" s="137">
        <f>'06'!C54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'06'!S54</f>
        <v>0</v>
      </c>
      <c r="S54" s="137">
        <v>0</v>
      </c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'06'!AR54</f>
        <v>0</v>
      </c>
      <c r="AO54" s="141"/>
      <c r="AP54" s="141">
        <f t="shared" si="7"/>
        <v>0</v>
      </c>
      <c r="AQ54" s="649">
        <f t="shared" si="8"/>
        <v>0</v>
      </c>
      <c r="AR54" s="141"/>
      <c r="AS54" s="216" t="e">
        <f t="shared" si="20"/>
        <v>#DIV/0!</v>
      </c>
      <c r="AT54" s="216">
        <f>'06'!AT54</f>
        <v>0</v>
      </c>
      <c r="AU54" s="224">
        <f t="shared" si="9"/>
        <v>0</v>
      </c>
      <c r="AV54" s="138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/>
      <c r="BB54" s="43" t="e">
        <f t="shared" si="14"/>
        <v>#DIV/0!</v>
      </c>
      <c r="BC54" s="43" t="e">
        <f t="shared" si="15"/>
        <v>#DIV/0!</v>
      </c>
    </row>
    <row r="55" spans="1:56" hidden="1">
      <c r="A55" s="223">
        <f>'ENTRY SHEET'!F55</f>
        <v>0</v>
      </c>
      <c r="B55" s="137">
        <f>'06'!C55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'06'!S55</f>
        <v>0</v>
      </c>
      <c r="S55" s="137">
        <v>0</v>
      </c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'06'!AR55</f>
        <v>0</v>
      </c>
      <c r="AO55" s="141"/>
      <c r="AP55" s="141">
        <f t="shared" si="7"/>
        <v>0</v>
      </c>
      <c r="AQ55" s="649">
        <f t="shared" si="8"/>
        <v>0</v>
      </c>
      <c r="AR55" s="141"/>
      <c r="AS55" s="216" t="e">
        <f t="shared" si="20"/>
        <v>#DIV/0!</v>
      </c>
      <c r="AT55" s="216">
        <f>'06'!AT55</f>
        <v>0</v>
      </c>
      <c r="AU55" s="224">
        <f t="shared" si="9"/>
        <v>0</v>
      </c>
      <c r="AV55" s="138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/>
      <c r="BB55" s="43" t="e">
        <f t="shared" si="14"/>
        <v>#DIV/0!</v>
      </c>
      <c r="BC55" s="43" t="e">
        <f t="shared" si="15"/>
        <v>#DIV/0!</v>
      </c>
    </row>
    <row r="56" spans="1:56" hidden="1">
      <c r="A56" s="223">
        <f>'ENTRY SHEET'!F56</f>
        <v>0</v>
      </c>
      <c r="B56" s="137">
        <f>'06'!C56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'06'!S56</f>
        <v>0</v>
      </c>
      <c r="S56" s="137">
        <v>0</v>
      </c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'06'!AR56</f>
        <v>0</v>
      </c>
      <c r="AO56" s="141"/>
      <c r="AP56" s="141">
        <f t="shared" si="7"/>
        <v>0</v>
      </c>
      <c r="AQ56" s="649">
        <f t="shared" si="8"/>
        <v>0</v>
      </c>
      <c r="AR56" s="141"/>
      <c r="AS56" s="216" t="e">
        <f t="shared" si="20"/>
        <v>#DIV/0!</v>
      </c>
      <c r="AT56" s="216">
        <f>'06'!AT56</f>
        <v>0</v>
      </c>
      <c r="AU56" s="224">
        <f t="shared" si="9"/>
        <v>0</v>
      </c>
      <c r="AV56" s="138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/>
      <c r="BB56" s="43" t="e">
        <f t="shared" si="14"/>
        <v>#DIV/0!</v>
      </c>
      <c r="BC56" s="43" t="e">
        <f t="shared" si="15"/>
        <v>#DIV/0!</v>
      </c>
    </row>
    <row r="57" spans="1:56">
      <c r="A57" s="223" t="str">
        <f>'ENTRY SHEET'!F57</f>
        <v>OD09P-6973 W.TANKER</v>
      </c>
      <c r="B57" s="137">
        <f>'06'!C57</f>
        <v>4693.7</v>
      </c>
      <c r="C57" s="137">
        <v>4693.7</v>
      </c>
      <c r="D57" s="137">
        <f t="shared" si="4"/>
        <v>0</v>
      </c>
      <c r="E57" s="137">
        <v>12</v>
      </c>
      <c r="F57" s="136"/>
      <c r="G57" s="136">
        <f t="shared" si="18"/>
        <v>0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0</v>
      </c>
      <c r="R57" s="137">
        <f>'06'!S57</f>
        <v>52507.199999999997</v>
      </c>
      <c r="S57" s="137">
        <v>52507.199999999997</v>
      </c>
      <c r="T57" s="137">
        <f t="shared" si="19"/>
        <v>0</v>
      </c>
      <c r="U57" s="137"/>
      <c r="V57" s="137"/>
      <c r="W57" s="137"/>
      <c r="X57" s="141"/>
      <c r="Y57" s="137">
        <f t="shared" si="16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'06'!AR57</f>
        <v>60</v>
      </c>
      <c r="AO57" s="141">
        <v>40</v>
      </c>
      <c r="AP57" s="141">
        <f t="shared" si="7"/>
        <v>100</v>
      </c>
      <c r="AQ57" s="649">
        <f t="shared" si="8"/>
        <v>0</v>
      </c>
      <c r="AR57" s="141">
        <v>100</v>
      </c>
      <c r="AS57" s="216" t="e">
        <f t="shared" si="20"/>
        <v>#DIV/0!</v>
      </c>
      <c r="AT57" s="216">
        <f>'06'!AT57</f>
        <v>260</v>
      </c>
      <c r="AU57" s="224">
        <f t="shared" si="9"/>
        <v>160</v>
      </c>
      <c r="AV57" s="137"/>
      <c r="AW57" s="43" t="e">
        <f t="shared" si="10"/>
        <v>#DIV/0!</v>
      </c>
      <c r="AX57" s="43" t="e">
        <f t="shared" si="11"/>
        <v>#DIV/0!</v>
      </c>
      <c r="AY57" s="43" t="e">
        <f t="shared" si="12"/>
        <v>#DIV/0!</v>
      </c>
      <c r="AZ57" s="43" t="e">
        <f t="shared" si="13"/>
        <v>#DIV/0!</v>
      </c>
      <c r="BA57" s="43"/>
      <c r="BB57" s="43" t="e">
        <f t="shared" si="14"/>
        <v>#DIV/0!</v>
      </c>
      <c r="BC57" s="43" t="e">
        <f t="shared" si="15"/>
        <v>#DIV/0!</v>
      </c>
    </row>
    <row r="58" spans="1:56">
      <c r="A58" s="223" t="str">
        <f>'ENTRY SHEET'!F58</f>
        <v>OD09K-2512 W.TANKER</v>
      </c>
      <c r="B58" s="137">
        <f>'06'!C58</f>
        <v>3036.5</v>
      </c>
      <c r="C58" s="137">
        <v>3036.5</v>
      </c>
      <c r="D58" s="137">
        <f t="shared" si="4"/>
        <v>0</v>
      </c>
      <c r="E58" s="137">
        <v>12</v>
      </c>
      <c r="F58" s="136"/>
      <c r="G58" s="136">
        <f t="shared" si="18"/>
        <v>0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0</v>
      </c>
      <c r="R58" s="137">
        <f>'06'!S58</f>
        <v>44321.7</v>
      </c>
      <c r="S58" s="137">
        <v>44321.7</v>
      </c>
      <c r="T58" s="137">
        <f t="shared" si="19"/>
        <v>0</v>
      </c>
      <c r="U58" s="137"/>
      <c r="V58" s="137"/>
      <c r="W58" s="137"/>
      <c r="X58" s="141"/>
      <c r="Y58" s="137">
        <f t="shared" si="16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'06'!AR58</f>
        <v>100</v>
      </c>
      <c r="AO58" s="141"/>
      <c r="AP58" s="141">
        <f t="shared" si="7"/>
        <v>100</v>
      </c>
      <c r="AQ58" s="649">
        <f t="shared" si="8"/>
        <v>0</v>
      </c>
      <c r="AR58" s="141">
        <v>100</v>
      </c>
      <c r="AS58" s="216" t="e">
        <f t="shared" si="20"/>
        <v>#DIV/0!</v>
      </c>
      <c r="AT58" s="216">
        <f>'06'!AT58</f>
        <v>250</v>
      </c>
      <c r="AU58" s="224">
        <f t="shared" si="9"/>
        <v>150</v>
      </c>
      <c r="AV58" s="221"/>
      <c r="AW58" s="43" t="e">
        <f t="shared" si="10"/>
        <v>#DIV/0!</v>
      </c>
      <c r="AX58" s="43" t="e">
        <f t="shared" si="11"/>
        <v>#DIV/0!</v>
      </c>
      <c r="AY58" s="43" t="e">
        <f t="shared" si="12"/>
        <v>#DIV/0!</v>
      </c>
      <c r="AZ58" s="43" t="e">
        <f t="shared" si="13"/>
        <v>#DIV/0!</v>
      </c>
      <c r="BA58" s="43"/>
      <c r="BB58" s="43" t="e">
        <f t="shared" si="14"/>
        <v>#DIV/0!</v>
      </c>
      <c r="BC58" s="43" t="e">
        <f t="shared" si="15"/>
        <v>#DIV/0!</v>
      </c>
    </row>
    <row r="59" spans="1:56">
      <c r="A59" s="223">
        <f>'ENTRY SHEET'!F59</f>
        <v>0</v>
      </c>
      <c r="B59" s="137">
        <f>'06'!C59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'06'!S59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'06'!AR59</f>
        <v>0</v>
      </c>
      <c r="AO59" s="141"/>
      <c r="AP59" s="141">
        <f t="shared" si="7"/>
        <v>0</v>
      </c>
      <c r="AQ59" s="649">
        <f t="shared" si="8"/>
        <v>0</v>
      </c>
      <c r="AR59" s="141"/>
      <c r="AS59" s="216" t="e">
        <f t="shared" si="20"/>
        <v>#DIV/0!</v>
      </c>
      <c r="AT59" s="216">
        <f>'06'!AT59</f>
        <v>0</v>
      </c>
      <c r="AU59" s="224">
        <f t="shared" si="9"/>
        <v>0</v>
      </c>
      <c r="AV59" s="221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/>
      <c r="BB59" s="43" t="e">
        <f t="shared" si="14"/>
        <v>#DIV/0!</v>
      </c>
      <c r="BC59" s="43" t="e">
        <f t="shared" si="15"/>
        <v>#DIV/0!</v>
      </c>
    </row>
    <row r="60" spans="1:56" s="459" customFormat="1" ht="43.2">
      <c r="A60" s="223" t="str">
        <f>'ENTRY SHEET'!F60</f>
        <v>DILLING DETALIS</v>
      </c>
      <c r="B60" s="137">
        <f>'06'!C60</f>
        <v>0</v>
      </c>
      <c r="C60" s="428"/>
      <c r="D60" s="63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141">
        <f>'06'!AR60</f>
        <v>0</v>
      </c>
      <c r="AO60" s="141"/>
      <c r="AP60" s="141">
        <f t="shared" si="7"/>
        <v>0</v>
      </c>
      <c r="AQ60" s="649">
        <f t="shared" si="8"/>
        <v>0</v>
      </c>
      <c r="AR60" s="419"/>
      <c r="AS60" s="420"/>
      <c r="AT60" s="420"/>
      <c r="AU60" s="421"/>
      <c r="AV60" s="63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/>
      <c r="BB60" s="43" t="e">
        <f t="shared" si="14"/>
        <v>#VALUE!</v>
      </c>
      <c r="BC60" s="43" t="e">
        <f t="shared" si="15"/>
        <v>#VALUE!</v>
      </c>
    </row>
    <row r="61" spans="1:56">
      <c r="A61" s="223" t="str">
        <f>'ENTRY SHEET'!F61</f>
        <v>DRILL-ELGI-650</v>
      </c>
      <c r="B61" s="137">
        <f>'06'!C61</f>
        <v>784.2</v>
      </c>
      <c r="C61" s="234">
        <v>790.5</v>
      </c>
      <c r="D61" s="137">
        <f t="shared" ref="D61:E86" si="22">C61-B61</f>
        <v>6.2999999999999545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>
        <v>108.4</v>
      </c>
      <c r="S61" s="137">
        <v>30</v>
      </c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'06'!AR61</f>
        <v>0</v>
      </c>
      <c r="AO61" s="141">
        <f>365+100</f>
        <v>465</v>
      </c>
      <c r="AP61" s="141">
        <f t="shared" si="7"/>
        <v>465</v>
      </c>
      <c r="AQ61" s="649">
        <f t="shared" si="8"/>
        <v>465</v>
      </c>
      <c r="AR61" s="141">
        <v>0</v>
      </c>
      <c r="AS61" s="216">
        <f>AQ61/D61</f>
        <v>73.809523809524336</v>
      </c>
      <c r="AT61" s="216">
        <f>'06'!AT61</f>
        <v>400</v>
      </c>
      <c r="AU61" s="224">
        <f t="shared" si="9"/>
        <v>400</v>
      </c>
      <c r="AV61" s="137"/>
      <c r="AW61" s="43">
        <f t="shared" si="10"/>
        <v>0</v>
      </c>
      <c r="AX61" s="43">
        <f t="shared" si="11"/>
        <v>0</v>
      </c>
      <c r="AY61" s="43">
        <f t="shared" si="12"/>
        <v>0</v>
      </c>
      <c r="AZ61" s="43">
        <f t="shared" si="13"/>
        <v>0</v>
      </c>
      <c r="BA61" s="43"/>
      <c r="BB61" s="43">
        <f t="shared" si="14"/>
        <v>465</v>
      </c>
      <c r="BC61" s="43">
        <f t="shared" si="15"/>
        <v>0</v>
      </c>
    </row>
    <row r="62" spans="1:56">
      <c r="A62" s="223" t="str">
        <f>'ENTRY SHEET'!F62</f>
        <v>JRD-600+CD-360</v>
      </c>
      <c r="B62" s="137">
        <f>'06'!C62</f>
        <v>354.2</v>
      </c>
      <c r="C62" s="234">
        <v>359.2</v>
      </c>
      <c r="D62" s="137">
        <f t="shared" si="22"/>
        <v>5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68</v>
      </c>
      <c r="S62" s="137">
        <v>10</v>
      </c>
      <c r="T62" s="137"/>
      <c r="U62" s="137"/>
      <c r="V62" s="137"/>
      <c r="W62" s="137">
        <f>+T62+U62+V62</f>
        <v>0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'06'!AR62</f>
        <v>0</v>
      </c>
      <c r="AO62" s="141">
        <v>224</v>
      </c>
      <c r="AP62" s="141">
        <f t="shared" si="7"/>
        <v>224</v>
      </c>
      <c r="AQ62" s="649">
        <f t="shared" si="8"/>
        <v>224</v>
      </c>
      <c r="AR62" s="141">
        <v>0</v>
      </c>
      <c r="AS62" s="216">
        <f>AQ62/D62</f>
        <v>44.8</v>
      </c>
      <c r="AT62" s="216">
        <f>'06'!AT62</f>
        <v>400</v>
      </c>
      <c r="AU62" s="224">
        <f t="shared" si="9"/>
        <v>400</v>
      </c>
      <c r="AV62" s="137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/>
      <c r="BB62" s="43">
        <f t="shared" si="14"/>
        <v>224</v>
      </c>
      <c r="BC62" s="43">
        <f t="shared" si="15"/>
        <v>0</v>
      </c>
    </row>
    <row r="63" spans="1:56">
      <c r="A63" s="223" t="str">
        <f>'ENTRY SHEET'!F63</f>
        <v>JRD-450+650-1</v>
      </c>
      <c r="B63" s="137">
        <f>'06'!C63</f>
        <v>8188.5</v>
      </c>
      <c r="C63" s="234">
        <v>8194.7999999999993</v>
      </c>
      <c r="D63" s="137">
        <f t="shared" si="22"/>
        <v>6.2999999999992724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122.3</v>
      </c>
      <c r="S63" s="137">
        <v>18</v>
      </c>
      <c r="T63" s="137"/>
      <c r="U63" s="137"/>
      <c r="V63" s="137"/>
      <c r="W63" s="137">
        <f t="shared" ref="W63:W64" si="23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'06'!AR63</f>
        <v>0</v>
      </c>
      <c r="AO63" s="141">
        <v>83</v>
      </c>
      <c r="AP63" s="141">
        <f t="shared" si="7"/>
        <v>83</v>
      </c>
      <c r="AQ63" s="649">
        <f t="shared" si="8"/>
        <v>83</v>
      </c>
      <c r="AR63" s="141">
        <v>0</v>
      </c>
      <c r="AS63" s="216">
        <f>AQ63/D63</f>
        <v>13.174603174604696</v>
      </c>
      <c r="AT63" s="216">
        <f>'06'!AT63</f>
        <v>400</v>
      </c>
      <c r="AU63" s="224">
        <f t="shared" si="9"/>
        <v>400</v>
      </c>
      <c r="AV63" s="137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/>
      <c r="BB63" s="43">
        <f t="shared" si="14"/>
        <v>83</v>
      </c>
      <c r="BC63" s="43">
        <f t="shared" si="15"/>
        <v>0</v>
      </c>
    </row>
    <row r="64" spans="1:56">
      <c r="A64" s="223">
        <f>'ENTRY SHEET'!F64</f>
        <v>0</v>
      </c>
      <c r="B64" s="137">
        <f>'06'!C64</f>
        <v>0</v>
      </c>
      <c r="C64" s="234"/>
      <c r="D64" s="137">
        <f t="shared" si="22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3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'06'!AR64</f>
        <v>0</v>
      </c>
      <c r="AO64" s="141"/>
      <c r="AP64" s="141">
        <f t="shared" si="7"/>
        <v>0</v>
      </c>
      <c r="AQ64" s="649">
        <f t="shared" si="8"/>
        <v>0</v>
      </c>
      <c r="AR64" s="243">
        <v>0</v>
      </c>
      <c r="AS64" s="216" t="e">
        <f>AQ64/D64</f>
        <v>#DIV/0!</v>
      </c>
      <c r="AT64" s="216">
        <f>'06'!AT64</f>
        <v>400</v>
      </c>
      <c r="AU64" s="224">
        <f t="shared" si="9"/>
        <v>400</v>
      </c>
      <c r="AV64" s="137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/>
      <c r="BB64" s="43" t="e">
        <f t="shared" si="14"/>
        <v>#DIV/0!</v>
      </c>
      <c r="BC64" s="43" t="e">
        <f t="shared" si="15"/>
        <v>#DIV/0!</v>
      </c>
    </row>
    <row r="65" spans="1:55" s="805" customFormat="1" ht="46.2" customHeight="1">
      <c r="A65" s="751" t="str">
        <f>'ENTRY SHEET'!F65</f>
        <v>CRUSHER DETAILS</v>
      </c>
      <c r="B65" s="617">
        <f>'06'!C65</f>
        <v>0</v>
      </c>
      <c r="C65" s="578"/>
      <c r="D65" s="447" t="s">
        <v>8</v>
      </c>
      <c r="E65" s="447" t="s">
        <v>116</v>
      </c>
      <c r="F65" s="447" t="s">
        <v>118</v>
      </c>
      <c r="G65" s="447" t="s">
        <v>113</v>
      </c>
      <c r="H65" s="447" t="s">
        <v>126</v>
      </c>
      <c r="I65" s="447" t="s">
        <v>125</v>
      </c>
      <c r="J65" s="447" t="s">
        <v>124</v>
      </c>
      <c r="K65" s="447" t="s">
        <v>52</v>
      </c>
      <c r="L65" s="447" t="s">
        <v>133</v>
      </c>
      <c r="M65" s="447" t="s">
        <v>117</v>
      </c>
      <c r="N65" s="447" t="s">
        <v>127</v>
      </c>
      <c r="O65" s="447" t="s">
        <v>138</v>
      </c>
      <c r="P65" s="447" t="s">
        <v>139</v>
      </c>
      <c r="Q65" s="447" t="s">
        <v>122</v>
      </c>
      <c r="R65" s="447" t="s">
        <v>88</v>
      </c>
      <c r="S65" s="447" t="s">
        <v>114</v>
      </c>
      <c r="T65" s="447" t="s">
        <v>115</v>
      </c>
      <c r="U65" s="447" t="s">
        <v>90</v>
      </c>
      <c r="V65" s="447" t="s">
        <v>91</v>
      </c>
      <c r="W65" s="447" t="s">
        <v>134</v>
      </c>
      <c r="X65" s="447"/>
      <c r="Y65" s="447" t="s">
        <v>92</v>
      </c>
      <c r="Z65" s="447" t="s">
        <v>43</v>
      </c>
      <c r="AA65" s="804" t="s">
        <v>44</v>
      </c>
      <c r="AB65" s="447" t="s">
        <v>45</v>
      </c>
      <c r="AC65" s="447" t="s">
        <v>46</v>
      </c>
      <c r="AD65" s="447" t="s">
        <v>121</v>
      </c>
      <c r="AE65" s="447" t="s">
        <v>67</v>
      </c>
      <c r="AF65" s="447" t="s">
        <v>105</v>
      </c>
      <c r="AG65" s="447" t="s">
        <v>32</v>
      </c>
      <c r="AH65" s="804" t="s">
        <v>41</v>
      </c>
      <c r="AI65" s="804" t="s">
        <v>42</v>
      </c>
      <c r="AJ65" s="804" t="s">
        <v>38</v>
      </c>
      <c r="AK65" s="804" t="s">
        <v>39</v>
      </c>
      <c r="AL65" s="447" t="s">
        <v>31</v>
      </c>
      <c r="AM65" s="804" t="s">
        <v>30</v>
      </c>
      <c r="AN65" s="658">
        <f>'06'!AR65</f>
        <v>0</v>
      </c>
      <c r="AO65" s="658"/>
      <c r="AP65" s="658">
        <f t="shared" si="7"/>
        <v>0</v>
      </c>
      <c r="AQ65" s="649">
        <f t="shared" si="8"/>
        <v>0</v>
      </c>
      <c r="AR65" s="748">
        <v>0</v>
      </c>
      <c r="AS65" s="784"/>
      <c r="AT65" s="784"/>
      <c r="AU65" s="785"/>
      <c r="AV65" s="578"/>
      <c r="AW65" s="43" t="e">
        <f t="shared" si="10"/>
        <v>#VALUE!</v>
      </c>
      <c r="AX65" s="43" t="e">
        <f t="shared" si="11"/>
        <v>#VALUE!</v>
      </c>
      <c r="AY65" s="43" t="e">
        <f t="shared" si="12"/>
        <v>#VALUE!</v>
      </c>
      <c r="AZ65" s="43" t="e">
        <f t="shared" si="13"/>
        <v>#VALUE!</v>
      </c>
      <c r="BA65" s="43"/>
      <c r="BB65" s="43" t="e">
        <f t="shared" si="14"/>
        <v>#VALUE!</v>
      </c>
      <c r="BC65" s="43" t="e">
        <f t="shared" si="15"/>
        <v>#VALUE!</v>
      </c>
    </row>
    <row r="66" spans="1:55" s="614" customFormat="1">
      <c r="A66" s="751" t="str">
        <f>'ENTRY SHEET'!F66</f>
        <v>CRUSHER(FEEDER)</v>
      </c>
      <c r="B66" s="617">
        <f>'06'!C66</f>
        <v>1699.66</v>
      </c>
      <c r="C66" s="674">
        <v>1710.37</v>
      </c>
      <c r="D66" s="617">
        <f t="shared" si="22"/>
        <v>10.709999999999809</v>
      </c>
      <c r="E66" s="617">
        <v>16</v>
      </c>
      <c r="F66" s="139"/>
      <c r="G66" s="139"/>
      <c r="H66" s="139"/>
      <c r="I66" s="139"/>
      <c r="J66" s="139">
        <f>D66-G66-H66-I66-K66-L66-O66-P66-F66-M66-N66</f>
        <v>10.709999999999809</v>
      </c>
      <c r="K66" s="139"/>
      <c r="L66" s="139"/>
      <c r="M66" s="139"/>
      <c r="N66" s="139"/>
      <c r="O66" s="139"/>
      <c r="P66" s="139"/>
      <c r="Q66" s="139">
        <f>F66+G66+H66+I66+J66+K66+L66+M66+N66+O66+P66</f>
        <v>10.709999999999809</v>
      </c>
      <c r="R66" s="617">
        <v>1400</v>
      </c>
      <c r="S66" s="617">
        <v>700</v>
      </c>
      <c r="T66" s="617">
        <f>R66-S66</f>
        <v>700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4">Z66+AA66+AB66+AC66+AD66+AE66+AF66</f>
        <v>0</v>
      </c>
      <c r="AH66" s="617"/>
      <c r="AI66" s="617"/>
      <c r="AJ66" s="617"/>
      <c r="AK66" s="619"/>
      <c r="AL66" s="658"/>
      <c r="AM66" s="617"/>
      <c r="AN66" s="658">
        <f>'06'!AR66</f>
        <v>0</v>
      </c>
      <c r="AO66" s="658"/>
      <c r="AP66" s="658">
        <f t="shared" si="7"/>
        <v>0</v>
      </c>
      <c r="AQ66" s="649">
        <f t="shared" si="8"/>
        <v>0</v>
      </c>
      <c r="AR66" s="658"/>
      <c r="AS66" s="659">
        <f t="shared" ref="AS66:AS73" si="25">AQ66/D66</f>
        <v>0</v>
      </c>
      <c r="AT66" s="659">
        <f>'06'!AT66</f>
        <v>0</v>
      </c>
      <c r="AU66" s="660">
        <f t="shared" si="9"/>
        <v>0</v>
      </c>
      <c r="AV66" s="617"/>
      <c r="AW66" s="43">
        <f t="shared" si="10"/>
        <v>0</v>
      </c>
      <c r="AX66" s="43">
        <f t="shared" si="11"/>
        <v>0</v>
      </c>
      <c r="AY66" s="43">
        <f t="shared" si="12"/>
        <v>0</v>
      </c>
      <c r="AZ66" s="43">
        <f t="shared" si="13"/>
        <v>0</v>
      </c>
      <c r="BA66" s="43"/>
      <c r="BB66" s="43">
        <f t="shared" si="14"/>
        <v>0</v>
      </c>
      <c r="BC66" s="43">
        <f t="shared" si="15"/>
        <v>0</v>
      </c>
    </row>
    <row r="67" spans="1:55" s="614" customFormat="1">
      <c r="A67" s="751" t="str">
        <f>'ENTRY SHEET'!F67</f>
        <v>CRUSHER ( JAW )</v>
      </c>
      <c r="B67" s="617">
        <f>'06'!C67</f>
        <v>13473</v>
      </c>
      <c r="C67" s="674">
        <v>13485</v>
      </c>
      <c r="D67" s="617">
        <f t="shared" si="22"/>
        <v>12</v>
      </c>
      <c r="E67" s="617">
        <v>16</v>
      </c>
      <c r="F67" s="139"/>
      <c r="G67" s="139"/>
      <c r="H67" s="139"/>
      <c r="I67" s="139"/>
      <c r="J67" s="139">
        <f t="shared" ref="J67:J73" si="26">D67-G67-H67-I67-K67-L67-O67-P67-F67-M67-N67</f>
        <v>12</v>
      </c>
      <c r="K67" s="139"/>
      <c r="L67" s="139"/>
      <c r="M67" s="139"/>
      <c r="N67" s="139"/>
      <c r="O67" s="139"/>
      <c r="P67" s="139"/>
      <c r="Q67" s="139">
        <f t="shared" ref="Q67:Q73" si="27">F67+G67+H67+I67+J67+K67+L67+M67+N67+O67+P67</f>
        <v>12</v>
      </c>
      <c r="R67" s="617"/>
      <c r="S67" s="617"/>
      <c r="T67" s="617"/>
      <c r="U67" s="617"/>
      <c r="V67" s="617"/>
      <c r="W67" s="617"/>
      <c r="X67" s="658"/>
      <c r="Y67" s="617">
        <f t="shared" ref="Y67:Y73" si="28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4"/>
        <v>0</v>
      </c>
      <c r="AH67" s="617"/>
      <c r="AI67" s="617"/>
      <c r="AJ67" s="617"/>
      <c r="AK67" s="619"/>
      <c r="AL67" s="658"/>
      <c r="AM67" s="617"/>
      <c r="AN67" s="658">
        <f>'06'!AR67</f>
        <v>0</v>
      </c>
      <c r="AO67" s="658"/>
      <c r="AP67" s="658">
        <f t="shared" si="7"/>
        <v>0</v>
      </c>
      <c r="AQ67" s="649">
        <f t="shared" si="8"/>
        <v>0</v>
      </c>
      <c r="AR67" s="658"/>
      <c r="AS67" s="659">
        <f t="shared" si="25"/>
        <v>0</v>
      </c>
      <c r="AT67" s="659">
        <f>'06'!AT67</f>
        <v>0</v>
      </c>
      <c r="AU67" s="660">
        <f t="shared" si="9"/>
        <v>0</v>
      </c>
      <c r="AV67" s="617"/>
      <c r="AW67" s="43">
        <f t="shared" si="10"/>
        <v>0</v>
      </c>
      <c r="AX67" s="43">
        <f t="shared" si="11"/>
        <v>0</v>
      </c>
      <c r="AY67" s="43">
        <f t="shared" si="12"/>
        <v>0</v>
      </c>
      <c r="AZ67" s="43">
        <f t="shared" si="13"/>
        <v>0</v>
      </c>
      <c r="BA67" s="43"/>
      <c r="BB67" s="43">
        <f t="shared" si="14"/>
        <v>0</v>
      </c>
      <c r="BC67" s="43">
        <f t="shared" si="15"/>
        <v>0</v>
      </c>
    </row>
    <row r="68" spans="1:55" s="614" customFormat="1">
      <c r="A68" s="751" t="str">
        <f>'ENTRY SHEET'!F68</f>
        <v>CRUSHER ( CONE )</v>
      </c>
      <c r="B68" s="617">
        <f>'06'!C68</f>
        <v>13545</v>
      </c>
      <c r="C68" s="674">
        <v>13557</v>
      </c>
      <c r="D68" s="617">
        <f t="shared" si="22"/>
        <v>12</v>
      </c>
      <c r="E68" s="617">
        <v>16</v>
      </c>
      <c r="F68" s="139"/>
      <c r="G68" s="139"/>
      <c r="H68" s="139"/>
      <c r="I68" s="139"/>
      <c r="J68" s="139">
        <f t="shared" si="26"/>
        <v>12</v>
      </c>
      <c r="K68" s="139"/>
      <c r="L68" s="139"/>
      <c r="M68" s="139"/>
      <c r="N68" s="139"/>
      <c r="O68" s="139"/>
      <c r="P68" s="139"/>
      <c r="Q68" s="139">
        <f t="shared" si="27"/>
        <v>12</v>
      </c>
      <c r="R68" s="617"/>
      <c r="S68" s="617"/>
      <c r="T68" s="617"/>
      <c r="U68" s="617"/>
      <c r="V68" s="617"/>
      <c r="W68" s="617"/>
      <c r="X68" s="617"/>
      <c r="Y68" s="617">
        <f t="shared" si="28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4"/>
        <v>0</v>
      </c>
      <c r="AH68" s="661"/>
      <c r="AI68" s="661"/>
      <c r="AJ68" s="661"/>
      <c r="AK68" s="661"/>
      <c r="AL68" s="139"/>
      <c r="AM68" s="661"/>
      <c r="AN68" s="658">
        <f>'06'!AR68</f>
        <v>0</v>
      </c>
      <c r="AO68" s="658"/>
      <c r="AP68" s="658">
        <f t="shared" si="7"/>
        <v>0</v>
      </c>
      <c r="AQ68" s="649">
        <f t="shared" si="8"/>
        <v>0</v>
      </c>
      <c r="AR68" s="658"/>
      <c r="AS68" s="659">
        <f t="shared" si="25"/>
        <v>0</v>
      </c>
      <c r="AT68" s="659">
        <f>'06'!AT68</f>
        <v>0</v>
      </c>
      <c r="AU68" s="660">
        <f t="shared" si="9"/>
        <v>0</v>
      </c>
      <c r="AV68" s="617"/>
      <c r="AW68" s="43">
        <f t="shared" si="10"/>
        <v>0</v>
      </c>
      <c r="AX68" s="43">
        <f t="shared" si="11"/>
        <v>0</v>
      </c>
      <c r="AY68" s="43">
        <f t="shared" si="12"/>
        <v>0</v>
      </c>
      <c r="AZ68" s="43">
        <f t="shared" si="13"/>
        <v>0</v>
      </c>
      <c r="BA68" s="43"/>
      <c r="BB68" s="43">
        <f t="shared" si="14"/>
        <v>0</v>
      </c>
      <c r="BC68" s="43">
        <f t="shared" si="15"/>
        <v>0</v>
      </c>
    </row>
    <row r="69" spans="1:55" s="614" customFormat="1">
      <c r="A69" s="751" t="str">
        <f>'ENTRY SHEET'!F69</f>
        <v>CRUSHER DG</v>
      </c>
      <c r="B69" s="617">
        <f>'06'!C69</f>
        <v>17197</v>
      </c>
      <c r="C69" s="674">
        <v>17197.37</v>
      </c>
      <c r="D69" s="617">
        <f t="shared" si="22"/>
        <v>0.36999999999898137</v>
      </c>
      <c r="E69" s="617">
        <v>16</v>
      </c>
      <c r="F69" s="139"/>
      <c r="G69" s="139"/>
      <c r="H69" s="139"/>
      <c r="I69" s="139"/>
      <c r="J69" s="139">
        <f t="shared" si="26"/>
        <v>0.36999999999898137</v>
      </c>
      <c r="K69" s="139"/>
      <c r="L69" s="139"/>
      <c r="M69" s="139"/>
      <c r="N69" s="139"/>
      <c r="O69" s="139"/>
      <c r="P69" s="139"/>
      <c r="Q69" s="139">
        <f t="shared" si="27"/>
        <v>0.36999999999898137</v>
      </c>
      <c r="R69" s="617"/>
      <c r="S69" s="617"/>
      <c r="T69" s="617"/>
      <c r="U69" s="617"/>
      <c r="V69" s="617"/>
      <c r="W69" s="617"/>
      <c r="X69" s="658"/>
      <c r="Y69" s="617">
        <f t="shared" si="28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4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'06'!AR69</f>
        <v>326</v>
      </c>
      <c r="AO69" s="658">
        <v>200</v>
      </c>
      <c r="AP69" s="658">
        <f t="shared" si="7"/>
        <v>526</v>
      </c>
      <c r="AQ69" s="649">
        <f t="shared" si="8"/>
        <v>37</v>
      </c>
      <c r="AR69" s="658">
        <v>489</v>
      </c>
      <c r="AS69" s="659">
        <f t="shared" si="25"/>
        <v>100.00000000027531</v>
      </c>
      <c r="AT69" s="659">
        <f>'06'!AT69</f>
        <v>1000</v>
      </c>
      <c r="AU69" s="660">
        <f t="shared" si="9"/>
        <v>511</v>
      </c>
      <c r="AV69" s="617"/>
      <c r="AW69" s="43">
        <f t="shared" si="10"/>
        <v>0</v>
      </c>
      <c r="AX69" s="43">
        <f t="shared" si="11"/>
        <v>0</v>
      </c>
      <c r="AY69" s="43">
        <f t="shared" si="12"/>
        <v>37</v>
      </c>
      <c r="AZ69" s="43">
        <f t="shared" si="13"/>
        <v>0</v>
      </c>
      <c r="BA69" s="43"/>
      <c r="BB69" s="43">
        <f t="shared" si="14"/>
        <v>0</v>
      </c>
      <c r="BC69" s="43">
        <f t="shared" si="15"/>
        <v>0</v>
      </c>
    </row>
    <row r="70" spans="1:55" s="614" customFormat="1">
      <c r="A70" s="751" t="str">
        <f>'ENTRY SHEET'!F70</f>
        <v>KAMASTU-210</v>
      </c>
      <c r="B70" s="617">
        <f>'06'!C70</f>
        <v>25837.1</v>
      </c>
      <c r="C70" s="674">
        <v>25851.1</v>
      </c>
      <c r="D70" s="617">
        <f t="shared" si="22"/>
        <v>14</v>
      </c>
      <c r="E70" s="617">
        <v>16</v>
      </c>
      <c r="F70" s="139"/>
      <c r="G70" s="139"/>
      <c r="H70" s="139">
        <v>2</v>
      </c>
      <c r="I70" s="139"/>
      <c r="J70" s="139">
        <f t="shared" si="26"/>
        <v>12</v>
      </c>
      <c r="K70" s="139"/>
      <c r="L70" s="139"/>
      <c r="M70" s="139"/>
      <c r="N70" s="139"/>
      <c r="O70" s="139"/>
      <c r="P70" s="139"/>
      <c r="Q70" s="139">
        <f t="shared" si="27"/>
        <v>14</v>
      </c>
      <c r="R70" s="617"/>
      <c r="S70" s="617"/>
      <c r="T70" s="617"/>
      <c r="U70" s="617"/>
      <c r="V70" s="617"/>
      <c r="W70" s="617"/>
      <c r="X70" s="658"/>
      <c r="Y70" s="617">
        <f t="shared" si="28"/>
        <v>0</v>
      </c>
      <c r="Z70" s="619"/>
      <c r="AA70" s="619"/>
      <c r="AB70" s="619"/>
      <c r="AC70" s="619">
        <v>10</v>
      </c>
      <c r="AD70" s="619"/>
      <c r="AE70" s="619"/>
      <c r="AF70" s="619"/>
      <c r="AG70" s="617">
        <f t="shared" si="24"/>
        <v>10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'06'!AR70</f>
        <v>380</v>
      </c>
      <c r="AO70" s="658">
        <v>160</v>
      </c>
      <c r="AP70" s="658">
        <f t="shared" ref="AP70:AP104" si="29">AO70+AN70</f>
        <v>540</v>
      </c>
      <c r="AQ70" s="649">
        <f t="shared" ref="AQ70:AQ104" si="30">AP70-AR70</f>
        <v>190</v>
      </c>
      <c r="AR70" s="658">
        <v>350</v>
      </c>
      <c r="AS70" s="659">
        <f t="shared" si="25"/>
        <v>13.571428571428571</v>
      </c>
      <c r="AT70" s="659">
        <f>'06'!AT70</f>
        <v>340</v>
      </c>
      <c r="AU70" s="660">
        <f t="shared" ref="AU70:AU104" si="31">AT70-AR70</f>
        <v>-10</v>
      </c>
      <c r="AV70" s="617"/>
      <c r="AW70" s="43">
        <f t="shared" ref="AW70:AW94" si="32">ROUNDUP(I70*AS70,0)</f>
        <v>0</v>
      </c>
      <c r="AX70" s="43">
        <f t="shared" ref="AX70:AX94" si="33">ROUNDUP(H70*AS70,0)</f>
        <v>28</v>
      </c>
      <c r="AY70" s="43">
        <f t="shared" ref="AY70:AY94" si="34">ROUNDUP(J70*AS70,0)</f>
        <v>163</v>
      </c>
      <c r="AZ70" s="43">
        <f t="shared" ref="AZ70:AZ94" si="35">AS70*L70</f>
        <v>0</v>
      </c>
      <c r="BA70" s="43"/>
      <c r="BB70" s="43">
        <f t="shared" ref="BB70:BB94" si="36">AQ70-AW70-AX70-AY70</f>
        <v>-1</v>
      </c>
      <c r="BC70" s="43">
        <f t="shared" ref="BC70:BC94" si="37">AS70*K70</f>
        <v>0</v>
      </c>
    </row>
    <row r="71" spans="1:55" s="614" customFormat="1">
      <c r="A71" s="751" t="str">
        <f>'ENTRY SHEET'!F71</f>
        <v>JCB-8262 LOADER</v>
      </c>
      <c r="B71" s="617">
        <f>'06'!C71</f>
        <v>16048</v>
      </c>
      <c r="C71" s="674">
        <v>16048</v>
      </c>
      <c r="D71" s="617">
        <f t="shared" si="22"/>
        <v>0</v>
      </c>
      <c r="E71" s="617">
        <v>16</v>
      </c>
      <c r="F71" s="139"/>
      <c r="G71" s="139"/>
      <c r="H71" s="139"/>
      <c r="I71" s="139"/>
      <c r="J71" s="139">
        <f t="shared" si="26"/>
        <v>0</v>
      </c>
      <c r="K71" s="139"/>
      <c r="L71" s="139"/>
      <c r="M71" s="139"/>
      <c r="N71" s="139"/>
      <c r="O71" s="139"/>
      <c r="P71" s="139"/>
      <c r="Q71" s="139">
        <f t="shared" si="27"/>
        <v>0</v>
      </c>
      <c r="R71" s="617"/>
      <c r="S71" s="617"/>
      <c r="T71" s="617" t="s">
        <v>174</v>
      </c>
      <c r="U71" s="617"/>
      <c r="V71" s="617"/>
      <c r="W71" s="617"/>
      <c r="X71" s="658"/>
      <c r="Y71" s="617">
        <f t="shared" si="28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4"/>
        <v>0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658">
        <f>'06'!AR71</f>
        <v>155</v>
      </c>
      <c r="AO71" s="658"/>
      <c r="AP71" s="658">
        <f t="shared" si="29"/>
        <v>155</v>
      </c>
      <c r="AQ71" s="649">
        <f t="shared" si="30"/>
        <v>0</v>
      </c>
      <c r="AR71" s="658">
        <v>155</v>
      </c>
      <c r="AS71" s="659" t="e">
        <f t="shared" si="25"/>
        <v>#DIV/0!</v>
      </c>
      <c r="AT71" s="659">
        <f>'06'!AT71</f>
        <v>210</v>
      </c>
      <c r="AU71" s="660">
        <f t="shared" si="31"/>
        <v>55</v>
      </c>
      <c r="AV71" s="617"/>
      <c r="AW71" s="43" t="e">
        <f t="shared" si="32"/>
        <v>#DIV/0!</v>
      </c>
      <c r="AX71" s="43" t="e">
        <f t="shared" si="33"/>
        <v>#DIV/0!</v>
      </c>
      <c r="AY71" s="43" t="e">
        <f t="shared" si="34"/>
        <v>#DIV/0!</v>
      </c>
      <c r="AZ71" s="43" t="e">
        <f t="shared" si="35"/>
        <v>#DIV/0!</v>
      </c>
      <c r="BA71" s="43"/>
      <c r="BB71" s="43" t="e">
        <f t="shared" si="36"/>
        <v>#DIV/0!</v>
      </c>
      <c r="BC71" s="43" t="e">
        <f t="shared" si="37"/>
        <v>#DIV/0!</v>
      </c>
    </row>
    <row r="72" spans="1:55" s="614" customFormat="1">
      <c r="A72" s="751" t="str">
        <f>'ENTRY SHEET'!F72</f>
        <v>OD09C-5609 JCB</v>
      </c>
      <c r="B72" s="617">
        <f>'06'!C72</f>
        <v>16608.7</v>
      </c>
      <c r="C72" s="806">
        <v>16618.599999999999</v>
      </c>
      <c r="D72" s="586">
        <f t="shared" si="22"/>
        <v>9.8999999999978172</v>
      </c>
      <c r="E72" s="586">
        <v>16</v>
      </c>
      <c r="F72" s="807"/>
      <c r="G72" s="807"/>
      <c r="H72" s="807">
        <v>2.2000000000000002</v>
      </c>
      <c r="I72" s="807">
        <v>5</v>
      </c>
      <c r="J72" s="807">
        <f t="shared" si="26"/>
        <v>2.699999999997817</v>
      </c>
      <c r="K72" s="807"/>
      <c r="L72" s="807"/>
      <c r="M72" s="807"/>
      <c r="N72" s="807"/>
      <c r="O72" s="807"/>
      <c r="P72" s="807"/>
      <c r="Q72" s="807">
        <f t="shared" si="27"/>
        <v>9.8999999999978172</v>
      </c>
      <c r="R72" s="586"/>
      <c r="S72" s="586"/>
      <c r="T72" s="586"/>
      <c r="U72" s="586"/>
      <c r="V72" s="586"/>
      <c r="W72" s="586"/>
      <c r="X72" s="586"/>
      <c r="Y72" s="586">
        <f t="shared" si="28"/>
        <v>0</v>
      </c>
      <c r="Z72" s="586"/>
      <c r="AA72" s="586"/>
      <c r="AB72" s="586">
        <v>6</v>
      </c>
      <c r="AC72" s="586">
        <v>4</v>
      </c>
      <c r="AD72" s="586"/>
      <c r="AE72" s="586"/>
      <c r="AF72" s="586"/>
      <c r="AG72" s="586">
        <f t="shared" si="24"/>
        <v>10</v>
      </c>
      <c r="AH72" s="586">
        <v>26</v>
      </c>
      <c r="AI72" s="586"/>
      <c r="AJ72" s="586">
        <v>730.34</v>
      </c>
      <c r="AK72" s="586"/>
      <c r="AL72" s="586">
        <f>AH72+AI72</f>
        <v>26</v>
      </c>
      <c r="AM72" s="586">
        <f>AJ72+AK72</f>
        <v>730.34</v>
      </c>
      <c r="AN72" s="658">
        <f>'06'!AR72</f>
        <v>150</v>
      </c>
      <c r="AO72" s="658">
        <v>114</v>
      </c>
      <c r="AP72" s="658">
        <f t="shared" si="29"/>
        <v>264</v>
      </c>
      <c r="AQ72" s="649">
        <f t="shared" si="30"/>
        <v>124</v>
      </c>
      <c r="AR72" s="586">
        <v>140</v>
      </c>
      <c r="AS72" s="808">
        <f t="shared" si="25"/>
        <v>12.525252525255286</v>
      </c>
      <c r="AT72" s="808">
        <f>'06'!AT72</f>
        <v>210</v>
      </c>
      <c r="AU72" s="809">
        <f t="shared" si="31"/>
        <v>70</v>
      </c>
      <c r="AV72" s="807"/>
      <c r="AW72" s="43">
        <f t="shared" si="32"/>
        <v>63</v>
      </c>
      <c r="AX72" s="43">
        <f t="shared" si="33"/>
        <v>28</v>
      </c>
      <c r="AY72" s="43">
        <f t="shared" si="34"/>
        <v>34</v>
      </c>
      <c r="AZ72" s="43">
        <f t="shared" si="35"/>
        <v>0</v>
      </c>
      <c r="BA72" s="43"/>
      <c r="BB72" s="43">
        <f t="shared" si="36"/>
        <v>-1</v>
      </c>
      <c r="BC72" s="43">
        <f t="shared" si="37"/>
        <v>0</v>
      </c>
    </row>
    <row r="73" spans="1:55" s="614" customFormat="1">
      <c r="A73" s="751" t="str">
        <f>'ENTRY SHEET'!F73</f>
        <v>TATA LOADER-OD02AY-0516</v>
      </c>
      <c r="B73" s="617">
        <f>'06'!C73</f>
        <v>15507.7</v>
      </c>
      <c r="C73" s="674">
        <v>15507.7</v>
      </c>
      <c r="D73" s="617">
        <f t="shared" si="22"/>
        <v>0</v>
      </c>
      <c r="E73" s="617"/>
      <c r="F73" s="139"/>
      <c r="G73" s="139"/>
      <c r="H73" s="139"/>
      <c r="I73" s="139"/>
      <c r="J73" s="139">
        <f t="shared" si="26"/>
        <v>0</v>
      </c>
      <c r="K73" s="139"/>
      <c r="L73" s="139"/>
      <c r="M73" s="139"/>
      <c r="N73" s="139"/>
      <c r="O73" s="139"/>
      <c r="P73" s="139"/>
      <c r="Q73" s="139">
        <f t="shared" si="27"/>
        <v>0</v>
      </c>
      <c r="R73" s="617"/>
      <c r="S73" s="617"/>
      <c r="T73" s="617"/>
      <c r="U73" s="617"/>
      <c r="V73" s="617"/>
      <c r="W73" s="617"/>
      <c r="X73" s="658"/>
      <c r="Y73" s="617">
        <f t="shared" si="28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4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'06'!AR73</f>
        <v>100</v>
      </c>
      <c r="AO73" s="658"/>
      <c r="AP73" s="658">
        <f t="shared" si="29"/>
        <v>100</v>
      </c>
      <c r="AQ73" s="649">
        <f t="shared" si="30"/>
        <v>0</v>
      </c>
      <c r="AR73" s="658">
        <v>100</v>
      </c>
      <c r="AS73" s="659" t="e">
        <f t="shared" si="25"/>
        <v>#DIV/0!</v>
      </c>
      <c r="AT73" s="659">
        <f>'06'!AT73</f>
        <v>0</v>
      </c>
      <c r="AU73" s="660">
        <f t="shared" si="31"/>
        <v>-100</v>
      </c>
      <c r="AV73" s="617"/>
      <c r="AW73" s="43" t="e">
        <f t="shared" si="32"/>
        <v>#DIV/0!</v>
      </c>
      <c r="AX73" s="43" t="e">
        <f t="shared" si="33"/>
        <v>#DIV/0!</v>
      </c>
      <c r="AY73" s="43" t="e">
        <f t="shared" si="34"/>
        <v>#DIV/0!</v>
      </c>
      <c r="AZ73" s="43" t="e">
        <f t="shared" si="35"/>
        <v>#DIV/0!</v>
      </c>
      <c r="BA73" s="43"/>
      <c r="BB73" s="43" t="e">
        <f t="shared" si="36"/>
        <v>#DIV/0!</v>
      </c>
      <c r="BC73" s="43" t="e">
        <f t="shared" si="37"/>
        <v>#DIV/0!</v>
      </c>
    </row>
    <row r="74" spans="1:55" s="814" customFormat="1" ht="52.8" customHeight="1">
      <c r="A74" s="752" t="str">
        <f>'ENTRY SHEET'!F74</f>
        <v>POWER SCREEN DETAILS</v>
      </c>
      <c r="B74" s="758">
        <f>'06'!C74</f>
        <v>0</v>
      </c>
      <c r="C74" s="810"/>
      <c r="D74" s="811" t="s">
        <v>8</v>
      </c>
      <c r="E74" s="811" t="s">
        <v>116</v>
      </c>
      <c r="F74" s="811" t="s">
        <v>118</v>
      </c>
      <c r="G74" s="811" t="s">
        <v>113</v>
      </c>
      <c r="H74" s="811" t="s">
        <v>126</v>
      </c>
      <c r="I74" s="811" t="s">
        <v>125</v>
      </c>
      <c r="J74" s="811" t="s">
        <v>124</v>
      </c>
      <c r="K74" s="811" t="s">
        <v>52</v>
      </c>
      <c r="L74" s="811" t="s">
        <v>133</v>
      </c>
      <c r="M74" s="811" t="s">
        <v>117</v>
      </c>
      <c r="N74" s="811" t="s">
        <v>127</v>
      </c>
      <c r="O74" s="811" t="s">
        <v>138</v>
      </c>
      <c r="P74" s="811" t="s">
        <v>139</v>
      </c>
      <c r="Q74" s="811" t="s">
        <v>122</v>
      </c>
      <c r="R74" s="811" t="s">
        <v>88</v>
      </c>
      <c r="S74" s="811" t="s">
        <v>89</v>
      </c>
      <c r="T74" s="811" t="s">
        <v>106</v>
      </c>
      <c r="U74" s="811" t="s">
        <v>90</v>
      </c>
      <c r="V74" s="811" t="s">
        <v>91</v>
      </c>
      <c r="W74" s="811"/>
      <c r="X74" s="811"/>
      <c r="Y74" s="811" t="s">
        <v>92</v>
      </c>
      <c r="Z74" s="811" t="s">
        <v>43</v>
      </c>
      <c r="AA74" s="812" t="s">
        <v>44</v>
      </c>
      <c r="AB74" s="811" t="s">
        <v>45</v>
      </c>
      <c r="AC74" s="811" t="s">
        <v>46</v>
      </c>
      <c r="AD74" s="811" t="s">
        <v>121</v>
      </c>
      <c r="AE74" s="811" t="s">
        <v>67</v>
      </c>
      <c r="AF74" s="811" t="s">
        <v>105</v>
      </c>
      <c r="AG74" s="811" t="s">
        <v>32</v>
      </c>
      <c r="AH74" s="812" t="s">
        <v>41</v>
      </c>
      <c r="AI74" s="812" t="s">
        <v>42</v>
      </c>
      <c r="AJ74" s="812" t="s">
        <v>38</v>
      </c>
      <c r="AK74" s="812" t="s">
        <v>39</v>
      </c>
      <c r="AL74" s="811" t="s">
        <v>31</v>
      </c>
      <c r="AM74" s="812" t="s">
        <v>30</v>
      </c>
      <c r="AN74" s="760">
        <f>'06'!AR74</f>
        <v>0</v>
      </c>
      <c r="AO74" s="760"/>
      <c r="AP74" s="760">
        <f t="shared" si="29"/>
        <v>0</v>
      </c>
      <c r="AQ74" s="649">
        <f t="shared" si="30"/>
        <v>0</v>
      </c>
      <c r="AR74" s="811"/>
      <c r="AS74" s="810"/>
      <c r="AT74" s="810"/>
      <c r="AU74" s="813"/>
      <c r="AV74" s="811"/>
      <c r="AW74" s="43" t="e">
        <f t="shared" si="32"/>
        <v>#VALUE!</v>
      </c>
      <c r="AX74" s="43" t="e">
        <f t="shared" si="33"/>
        <v>#VALUE!</v>
      </c>
      <c r="AY74" s="43" t="e">
        <f t="shared" si="34"/>
        <v>#VALUE!</v>
      </c>
      <c r="AZ74" s="43" t="e">
        <f t="shared" si="35"/>
        <v>#VALUE!</v>
      </c>
      <c r="BA74" s="43"/>
      <c r="BB74" s="43" t="e">
        <f t="shared" si="36"/>
        <v>#VALUE!</v>
      </c>
      <c r="BC74" s="43" t="e">
        <f t="shared" si="37"/>
        <v>#VALUE!</v>
      </c>
    </row>
    <row r="75" spans="1:55" s="816" customFormat="1">
      <c r="A75" s="752" t="str">
        <f>'ENTRY SHEET'!F75</f>
        <v>POWER SCREEN RHS</v>
      </c>
      <c r="B75" s="758">
        <f>'06'!C75</f>
        <v>4409.1000000000004</v>
      </c>
      <c r="C75" s="815">
        <v>4410.3999999999996</v>
      </c>
      <c r="D75" s="758">
        <f t="shared" si="22"/>
        <v>1.2999999999992724</v>
      </c>
      <c r="E75" s="758">
        <v>12</v>
      </c>
      <c r="F75" s="513"/>
      <c r="G75" s="513"/>
      <c r="H75" s="513"/>
      <c r="I75" s="513"/>
      <c r="J75" s="513"/>
      <c r="K75" s="513">
        <f>D75-G75-H75-I75-J75-L75-M75-N75-O75-P75-F75</f>
        <v>1.2999999999992724</v>
      </c>
      <c r="L75" s="513"/>
      <c r="M75" s="513"/>
      <c r="N75" s="513"/>
      <c r="O75" s="513"/>
      <c r="P75" s="513"/>
      <c r="Q75" s="513">
        <f>F75+G75+H75+I75+J75+K75+L75+M75+N75+O75+P75</f>
        <v>1.2999999999992724</v>
      </c>
      <c r="R75" s="758">
        <v>100</v>
      </c>
      <c r="S75" s="758"/>
      <c r="T75" s="758"/>
      <c r="U75" s="758"/>
      <c r="V75" s="758"/>
      <c r="W75" s="758"/>
      <c r="X75" s="760"/>
      <c r="Y75" s="758">
        <f t="shared" ref="Y75:Y77" si="38">X75+W75+V75+U75</f>
        <v>0</v>
      </c>
      <c r="Z75" s="761"/>
      <c r="AA75" s="761"/>
      <c r="AB75" s="761"/>
      <c r="AC75" s="761"/>
      <c r="AD75" s="761"/>
      <c r="AE75" s="761"/>
      <c r="AF75" s="761"/>
      <c r="AG75" s="758">
        <f t="shared" ref="AG75:AG84" si="39">Z75+AA75+AB75+AC75+AD75+AE75+AF75</f>
        <v>0</v>
      </c>
      <c r="AH75" s="758"/>
      <c r="AI75" s="758"/>
      <c r="AJ75" s="758"/>
      <c r="AK75" s="761"/>
      <c r="AL75" s="760">
        <f>AH75+AI75</f>
        <v>0</v>
      </c>
      <c r="AM75" s="758">
        <f>AJ75+AK75</f>
        <v>0</v>
      </c>
      <c r="AN75" s="760">
        <f>'06'!AR75</f>
        <v>204</v>
      </c>
      <c r="AO75" s="760"/>
      <c r="AP75" s="760">
        <f t="shared" si="29"/>
        <v>204</v>
      </c>
      <c r="AQ75" s="649">
        <f t="shared" si="30"/>
        <v>14</v>
      </c>
      <c r="AR75" s="758">
        <v>190</v>
      </c>
      <c r="AS75" s="759">
        <f t="shared" ref="AS75:AS80" si="40">AQ75/D75</f>
        <v>10.769230769236797</v>
      </c>
      <c r="AT75" s="759">
        <f>'06'!AT75</f>
        <v>0</v>
      </c>
      <c r="AU75" s="763">
        <f t="shared" si="31"/>
        <v>-190</v>
      </c>
      <c r="AV75" s="758"/>
      <c r="AW75" s="43">
        <f t="shared" si="32"/>
        <v>0</v>
      </c>
      <c r="AX75" s="43">
        <f t="shared" si="33"/>
        <v>0</v>
      </c>
      <c r="AY75" s="43">
        <f t="shared" si="34"/>
        <v>0</v>
      </c>
      <c r="AZ75" s="43">
        <f t="shared" si="35"/>
        <v>0</v>
      </c>
      <c r="BA75" s="43"/>
      <c r="BB75" s="43">
        <f t="shared" si="36"/>
        <v>14</v>
      </c>
      <c r="BC75" s="43">
        <f t="shared" si="37"/>
        <v>14</v>
      </c>
    </row>
    <row r="76" spans="1:55" s="816" customFormat="1">
      <c r="A76" s="752" t="str">
        <f>'ENTRY SHEET'!F76</f>
        <v>HITACHI-120</v>
      </c>
      <c r="B76" s="758">
        <f>'06'!C76</f>
        <v>13082.2</v>
      </c>
      <c r="C76" s="815">
        <v>13090</v>
      </c>
      <c r="D76" s="758">
        <f t="shared" si="22"/>
        <v>7.7999999999992724</v>
      </c>
      <c r="E76" s="758">
        <v>12</v>
      </c>
      <c r="F76" s="513"/>
      <c r="G76" s="513"/>
      <c r="H76" s="513"/>
      <c r="I76" s="513">
        <v>2.8</v>
      </c>
      <c r="J76" s="513"/>
      <c r="K76" s="513">
        <f t="shared" ref="K76:K77" si="41">D76-G76-H76-I76-J76-L76-M76-N76-O76-P76-F76</f>
        <v>1.9999999999992726</v>
      </c>
      <c r="L76" s="513">
        <v>3</v>
      </c>
      <c r="M76" s="513"/>
      <c r="N76" s="513"/>
      <c r="O76" s="513"/>
      <c r="P76" s="513"/>
      <c r="Q76" s="513">
        <f t="shared" ref="Q76:Q77" si="42">F76+G76+H76+I76+J76+K76+L76+M76+N76</f>
        <v>7.7999999999992724</v>
      </c>
      <c r="R76" s="761"/>
      <c r="S76" s="761"/>
      <c r="T76" s="761"/>
      <c r="U76" s="761"/>
      <c r="V76" s="761"/>
      <c r="W76" s="761"/>
      <c r="X76" s="761"/>
      <c r="Y76" s="758">
        <f t="shared" si="38"/>
        <v>0</v>
      </c>
      <c r="Z76" s="761"/>
      <c r="AA76" s="761"/>
      <c r="AB76" s="761"/>
      <c r="AC76" s="761"/>
      <c r="AD76" s="761"/>
      <c r="AE76" s="761"/>
      <c r="AF76" s="761"/>
      <c r="AG76" s="758">
        <f t="shared" si="39"/>
        <v>0</v>
      </c>
      <c r="AH76" s="761">
        <v>11</v>
      </c>
      <c r="AI76" s="761"/>
      <c r="AJ76" s="761">
        <v>302.3</v>
      </c>
      <c r="AK76" s="761"/>
      <c r="AL76" s="760">
        <f t="shared" ref="AL76:AL77" si="43">AH76+AI76</f>
        <v>11</v>
      </c>
      <c r="AM76" s="758">
        <f t="shared" ref="AM76:AM84" si="44">AJ76+AK76</f>
        <v>302.3</v>
      </c>
      <c r="AN76" s="760">
        <f>'06'!AR76</f>
        <v>205</v>
      </c>
      <c r="AO76" s="760"/>
      <c r="AP76" s="760">
        <f t="shared" si="29"/>
        <v>205</v>
      </c>
      <c r="AQ76" s="649">
        <f t="shared" si="30"/>
        <v>85</v>
      </c>
      <c r="AR76" s="758">
        <v>120</v>
      </c>
      <c r="AS76" s="759">
        <f t="shared" si="40"/>
        <v>10.897435897436914</v>
      </c>
      <c r="AT76" s="759">
        <f>'06'!AT76</f>
        <v>700</v>
      </c>
      <c r="AU76" s="763">
        <f t="shared" si="31"/>
        <v>580</v>
      </c>
      <c r="AV76" s="758"/>
      <c r="AW76" s="43">
        <f t="shared" si="32"/>
        <v>31</v>
      </c>
      <c r="AX76" s="43">
        <f t="shared" si="33"/>
        <v>0</v>
      </c>
      <c r="AY76" s="43">
        <f t="shared" si="34"/>
        <v>0</v>
      </c>
      <c r="AZ76" s="43">
        <f t="shared" si="35"/>
        <v>32.692307692310742</v>
      </c>
      <c r="BA76" s="43"/>
      <c r="BB76" s="43">
        <f t="shared" si="36"/>
        <v>54</v>
      </c>
      <c r="BC76" s="43">
        <f t="shared" si="37"/>
        <v>21.794871794865902</v>
      </c>
    </row>
    <row r="77" spans="1:55" s="816" customFormat="1">
      <c r="A77" s="752" t="str">
        <f>'ENTRY SHEET'!F77</f>
        <v>L-6268 SDLG</v>
      </c>
      <c r="B77" s="758">
        <f>'06'!C77</f>
        <v>0</v>
      </c>
      <c r="C77" s="815"/>
      <c r="D77" s="758">
        <f t="shared" si="22"/>
        <v>0</v>
      </c>
      <c r="E77" s="758">
        <v>12</v>
      </c>
      <c r="F77" s="513"/>
      <c r="G77" s="513"/>
      <c r="H77" s="513"/>
      <c r="I77" s="513"/>
      <c r="J77" s="513"/>
      <c r="K77" s="513">
        <f t="shared" si="41"/>
        <v>0</v>
      </c>
      <c r="L77" s="513"/>
      <c r="M77" s="513"/>
      <c r="N77" s="513"/>
      <c r="O77" s="513"/>
      <c r="P77" s="513"/>
      <c r="Q77" s="513">
        <f t="shared" si="42"/>
        <v>0</v>
      </c>
      <c r="R77" s="761"/>
      <c r="S77" s="761"/>
      <c r="T77" s="761"/>
      <c r="U77" s="761"/>
      <c r="V77" s="761"/>
      <c r="W77" s="761"/>
      <c r="X77" s="761"/>
      <c r="Y77" s="758">
        <f t="shared" si="38"/>
        <v>0</v>
      </c>
      <c r="Z77" s="761"/>
      <c r="AA77" s="761"/>
      <c r="AB77" s="761"/>
      <c r="AC77" s="761"/>
      <c r="AD77" s="761"/>
      <c r="AE77" s="761"/>
      <c r="AF77" s="761"/>
      <c r="AG77" s="758">
        <f t="shared" si="39"/>
        <v>0</v>
      </c>
      <c r="AH77" s="761"/>
      <c r="AI77" s="761"/>
      <c r="AJ77" s="761"/>
      <c r="AK77" s="761"/>
      <c r="AL77" s="760">
        <f t="shared" si="43"/>
        <v>0</v>
      </c>
      <c r="AM77" s="758">
        <f t="shared" si="44"/>
        <v>0</v>
      </c>
      <c r="AN77" s="760">
        <f>'06'!AR77</f>
        <v>0</v>
      </c>
      <c r="AO77" s="760"/>
      <c r="AP77" s="760">
        <f t="shared" si="29"/>
        <v>0</v>
      </c>
      <c r="AQ77" s="649">
        <f t="shared" si="30"/>
        <v>0</v>
      </c>
      <c r="AR77" s="758"/>
      <c r="AS77" s="759" t="e">
        <f t="shared" si="40"/>
        <v>#DIV/0!</v>
      </c>
      <c r="AT77" s="759">
        <f>'06'!AT77</f>
        <v>0</v>
      </c>
      <c r="AU77" s="763">
        <f t="shared" si="31"/>
        <v>0</v>
      </c>
      <c r="AV77" s="758"/>
      <c r="AW77" s="43" t="e">
        <f t="shared" si="32"/>
        <v>#DIV/0!</v>
      </c>
      <c r="AX77" s="43" t="e">
        <f t="shared" si="33"/>
        <v>#DIV/0!</v>
      </c>
      <c r="AY77" s="43" t="e">
        <f t="shared" si="34"/>
        <v>#DIV/0!</v>
      </c>
      <c r="AZ77" s="43" t="e">
        <f t="shared" si="35"/>
        <v>#DIV/0!</v>
      </c>
      <c r="BA77" s="43"/>
      <c r="BB77" s="43" t="e">
        <f t="shared" si="36"/>
        <v>#DIV/0!</v>
      </c>
      <c r="BC77" s="43" t="e">
        <f t="shared" si="37"/>
        <v>#DIV/0!</v>
      </c>
    </row>
    <row r="78" spans="1:55" s="819" customFormat="1" ht="72">
      <c r="A78" s="764" t="str">
        <f>'ENTRY SHEET'!F78</f>
        <v>VICHELE NO.</v>
      </c>
      <c r="B78" s="632">
        <f>'06'!C78</f>
        <v>0</v>
      </c>
      <c r="C78" s="817"/>
      <c r="D78" s="453" t="s">
        <v>8</v>
      </c>
      <c r="E78" s="453" t="s">
        <v>116</v>
      </c>
      <c r="F78" s="453" t="s">
        <v>118</v>
      </c>
      <c r="G78" s="453" t="s">
        <v>113</v>
      </c>
      <c r="H78" s="453" t="s">
        <v>126</v>
      </c>
      <c r="I78" s="453" t="s">
        <v>125</v>
      </c>
      <c r="J78" s="453" t="s">
        <v>124</v>
      </c>
      <c r="K78" s="453" t="s">
        <v>52</v>
      </c>
      <c r="L78" s="453" t="s">
        <v>133</v>
      </c>
      <c r="M78" s="453" t="s">
        <v>117</v>
      </c>
      <c r="N78" s="453" t="s">
        <v>127</v>
      </c>
      <c r="O78" s="453" t="s">
        <v>138</v>
      </c>
      <c r="P78" s="453" t="s">
        <v>139</v>
      </c>
      <c r="Q78" s="453" t="s">
        <v>122</v>
      </c>
      <c r="R78" s="453" t="s">
        <v>123</v>
      </c>
      <c r="S78" s="453" t="s">
        <v>101</v>
      </c>
      <c r="T78" s="453" t="s">
        <v>102</v>
      </c>
      <c r="U78" s="453" t="s">
        <v>90</v>
      </c>
      <c r="V78" s="453" t="s">
        <v>91</v>
      </c>
      <c r="W78" s="453" t="s">
        <v>135</v>
      </c>
      <c r="X78" s="453"/>
      <c r="Y78" s="453" t="s">
        <v>92</v>
      </c>
      <c r="Z78" s="453" t="s">
        <v>43</v>
      </c>
      <c r="AA78" s="453" t="s">
        <v>44</v>
      </c>
      <c r="AB78" s="453" t="s">
        <v>45</v>
      </c>
      <c r="AC78" s="453" t="s">
        <v>46</v>
      </c>
      <c r="AD78" s="453" t="s">
        <v>121</v>
      </c>
      <c r="AE78" s="453" t="s">
        <v>67</v>
      </c>
      <c r="AF78" s="453" t="s">
        <v>105</v>
      </c>
      <c r="AG78" s="453" t="s">
        <v>32</v>
      </c>
      <c r="AH78" s="453" t="s">
        <v>41</v>
      </c>
      <c r="AI78" s="453" t="s">
        <v>42</v>
      </c>
      <c r="AJ78" s="453" t="s">
        <v>38</v>
      </c>
      <c r="AK78" s="453" t="s">
        <v>39</v>
      </c>
      <c r="AL78" s="453" t="s">
        <v>31</v>
      </c>
      <c r="AM78" s="453" t="s">
        <v>30</v>
      </c>
      <c r="AN78" s="634">
        <f>'06'!AR78</f>
        <v>0</v>
      </c>
      <c r="AO78" s="634"/>
      <c r="AP78" s="634">
        <f t="shared" si="29"/>
        <v>0</v>
      </c>
      <c r="AQ78" s="649">
        <f t="shared" si="30"/>
        <v>0</v>
      </c>
      <c r="AR78" s="453"/>
      <c r="AS78" s="455" t="e">
        <f t="shared" si="40"/>
        <v>#VALUE!</v>
      </c>
      <c r="AT78" s="455">
        <f>'06'!AT78</f>
        <v>0</v>
      </c>
      <c r="AU78" s="818">
        <f t="shared" si="31"/>
        <v>0</v>
      </c>
      <c r="AV78" s="453"/>
      <c r="AW78" s="43" t="e">
        <f t="shared" si="32"/>
        <v>#VALUE!</v>
      </c>
      <c r="AX78" s="43" t="e">
        <f t="shared" si="33"/>
        <v>#VALUE!</v>
      </c>
      <c r="AY78" s="43" t="e">
        <f t="shared" si="34"/>
        <v>#VALUE!</v>
      </c>
      <c r="AZ78" s="43" t="e">
        <f t="shared" si="35"/>
        <v>#VALUE!</v>
      </c>
      <c r="BA78" s="43"/>
      <c r="BB78" s="43" t="e">
        <f t="shared" si="36"/>
        <v>#VALUE!</v>
      </c>
      <c r="BC78" s="43" t="e">
        <f t="shared" si="37"/>
        <v>#VALUE!</v>
      </c>
    </row>
    <row r="79" spans="1:55" s="821" customFormat="1">
      <c r="A79" s="764" t="str">
        <f>'ENTRY SHEET'!F79</f>
        <v>LOKO TRACK JAW</v>
      </c>
      <c r="B79" s="632">
        <f>'06'!C79</f>
        <v>16180</v>
      </c>
      <c r="C79" s="820">
        <v>16189</v>
      </c>
      <c r="D79" s="632">
        <f t="shared" si="22"/>
        <v>9</v>
      </c>
      <c r="E79" s="631">
        <f>D79-C79</f>
        <v>-16180</v>
      </c>
      <c r="F79" s="302"/>
      <c r="G79" s="302"/>
      <c r="H79" s="302"/>
      <c r="I79" s="302"/>
      <c r="J79" s="302"/>
      <c r="K79" s="302"/>
      <c r="L79" s="254">
        <f>D79-G79-H79-I79-J79-K79-M79-N79-O79-P79</f>
        <v>9</v>
      </c>
      <c r="M79" s="684"/>
      <c r="N79" s="684"/>
      <c r="O79" s="684"/>
      <c r="P79" s="684"/>
      <c r="Q79" s="254">
        <f t="shared" ref="Q79:Q80" si="45">G79+H79+I79+J79+P79+K79+L79+M79+N79+O79+F79</f>
        <v>9</v>
      </c>
      <c r="R79" s="632"/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9"/>
        <v>0</v>
      </c>
      <c r="AH79" s="302"/>
      <c r="AI79" s="302"/>
      <c r="AJ79" s="302"/>
      <c r="AK79" s="635"/>
      <c r="AL79" s="634">
        <f>AH79+AI79</f>
        <v>0</v>
      </c>
      <c r="AM79" s="632">
        <f t="shared" si="44"/>
        <v>0</v>
      </c>
      <c r="AN79" s="634">
        <f>'06'!AR79</f>
        <v>410</v>
      </c>
      <c r="AO79" s="634"/>
      <c r="AP79" s="634">
        <f t="shared" si="29"/>
        <v>410</v>
      </c>
      <c r="AQ79" s="649">
        <f t="shared" si="30"/>
        <v>110</v>
      </c>
      <c r="AR79" s="632">
        <v>300</v>
      </c>
      <c r="AS79" s="631">
        <f t="shared" si="40"/>
        <v>12.222222222222221</v>
      </c>
      <c r="AT79" s="631">
        <f>'06'!AT79</f>
        <v>0</v>
      </c>
      <c r="AU79" s="637">
        <f t="shared" si="31"/>
        <v>-300</v>
      </c>
      <c r="AV79" s="632"/>
      <c r="AW79" s="43">
        <f t="shared" si="32"/>
        <v>0</v>
      </c>
      <c r="AX79" s="43">
        <f t="shared" si="33"/>
        <v>0</v>
      </c>
      <c r="AY79" s="43">
        <f t="shared" si="34"/>
        <v>0</v>
      </c>
      <c r="AZ79" s="43">
        <f t="shared" si="35"/>
        <v>110</v>
      </c>
      <c r="BA79" s="43"/>
      <c r="BB79" s="43">
        <f t="shared" si="36"/>
        <v>110</v>
      </c>
      <c r="BC79" s="43">
        <f t="shared" si="37"/>
        <v>0</v>
      </c>
    </row>
    <row r="80" spans="1:55" s="821" customFormat="1">
      <c r="A80" s="764" t="str">
        <f>'ENTRY SHEET'!F80</f>
        <v>LOKO CONE</v>
      </c>
      <c r="B80" s="632">
        <f>'06'!C80</f>
        <v>16754.5</v>
      </c>
      <c r="C80" s="820">
        <v>16764.7</v>
      </c>
      <c r="D80" s="632">
        <f t="shared" si="22"/>
        <v>10.200000000000728</v>
      </c>
      <c r="E80" s="631">
        <f t="shared" si="22"/>
        <v>-16754.5</v>
      </c>
      <c r="F80" s="302"/>
      <c r="G80" s="302"/>
      <c r="H80" s="302"/>
      <c r="I80" s="302"/>
      <c r="J80" s="302"/>
      <c r="K80" s="302"/>
      <c r="L80" s="254">
        <f t="shared" ref="L80:L81" si="46">D80-G80-H80-I80-J80-K80-M80-N80-O80-P80</f>
        <v>10.200000000000728</v>
      </c>
      <c r="M80" s="684"/>
      <c r="N80" s="684"/>
      <c r="O80" s="684"/>
      <c r="P80" s="684"/>
      <c r="Q80" s="254">
        <f t="shared" si="45"/>
        <v>10.200000000000728</v>
      </c>
      <c r="R80" s="632">
        <v>500</v>
      </c>
      <c r="S80" s="638">
        <v>250</v>
      </c>
      <c r="T80" s="638">
        <v>250</v>
      </c>
      <c r="U80" s="638"/>
      <c r="V80" s="638"/>
      <c r="W80" s="638"/>
      <c r="X80" s="638"/>
      <c r="Y80" s="638"/>
      <c r="Z80" s="632">
        <f t="shared" ref="Z80:Z84" si="47">+V80+W80+X80</f>
        <v>0</v>
      </c>
      <c r="AA80" s="638"/>
      <c r="AB80" s="632"/>
      <c r="AC80" s="632"/>
      <c r="AD80" s="632"/>
      <c r="AE80" s="632"/>
      <c r="AF80" s="632"/>
      <c r="AG80" s="632">
        <f t="shared" si="39"/>
        <v>0</v>
      </c>
      <c r="AH80" s="632"/>
      <c r="AI80" s="632"/>
      <c r="AJ80" s="632"/>
      <c r="AK80" s="638"/>
      <c r="AL80" s="634">
        <f t="shared" ref="AL80:AL84" si="48">AH80+AI80</f>
        <v>0</v>
      </c>
      <c r="AM80" s="632">
        <f t="shared" si="44"/>
        <v>0</v>
      </c>
      <c r="AN80" s="634">
        <f>'06'!AR80</f>
        <v>760</v>
      </c>
      <c r="AO80" s="634"/>
      <c r="AP80" s="634">
        <f t="shared" si="29"/>
        <v>760</v>
      </c>
      <c r="AQ80" s="649">
        <f t="shared" si="30"/>
        <v>260</v>
      </c>
      <c r="AR80" s="632">
        <v>500</v>
      </c>
      <c r="AS80" s="631">
        <f t="shared" si="40"/>
        <v>25.490196078429555</v>
      </c>
      <c r="AT80" s="631">
        <f>'06'!AT80</f>
        <v>0</v>
      </c>
      <c r="AU80" s="637">
        <f t="shared" si="31"/>
        <v>-500</v>
      </c>
      <c r="AV80" s="632"/>
      <c r="AW80" s="43">
        <f t="shared" si="32"/>
        <v>0</v>
      </c>
      <c r="AX80" s="43">
        <f t="shared" si="33"/>
        <v>0</v>
      </c>
      <c r="AY80" s="43">
        <f t="shared" si="34"/>
        <v>0</v>
      </c>
      <c r="AZ80" s="43">
        <f t="shared" si="35"/>
        <v>260</v>
      </c>
      <c r="BA80" s="43"/>
      <c r="BB80" s="43">
        <f t="shared" si="36"/>
        <v>260</v>
      </c>
      <c r="BC80" s="43">
        <f t="shared" si="37"/>
        <v>0</v>
      </c>
    </row>
    <row r="81" spans="1:55" s="821" customFormat="1">
      <c r="A81" s="764" t="str">
        <f>'ENTRY SHEET'!F81</f>
        <v>KOMASTU-200</v>
      </c>
      <c r="B81" s="632">
        <f>'06'!C81</f>
        <v>3380.9</v>
      </c>
      <c r="C81" s="820">
        <v>3389.1</v>
      </c>
      <c r="D81" s="632">
        <f t="shared" si="22"/>
        <v>8.1999999999998181</v>
      </c>
      <c r="E81" s="631">
        <f t="shared" si="22"/>
        <v>-3380.9</v>
      </c>
      <c r="F81" s="635"/>
      <c r="G81" s="635"/>
      <c r="H81" s="635"/>
      <c r="I81" s="635"/>
      <c r="J81" s="302"/>
      <c r="K81" s="635"/>
      <c r="L81" s="254">
        <f t="shared" si="46"/>
        <v>8.1999999999998181</v>
      </c>
      <c r="M81" s="684"/>
      <c r="N81" s="684"/>
      <c r="O81" s="684"/>
      <c r="P81" s="684"/>
      <c r="Q81" s="254">
        <f>G81+H81+I81+J81+P81+K81+L81+M81+N81+O81+F81</f>
        <v>8.1999999999998181</v>
      </c>
      <c r="R81" s="632"/>
      <c r="S81" s="302"/>
      <c r="T81" s="632"/>
      <c r="U81" s="302"/>
      <c r="V81" s="302"/>
      <c r="W81" s="302"/>
      <c r="X81" s="632"/>
      <c r="Y81" s="632"/>
      <c r="Z81" s="632">
        <f t="shared" si="47"/>
        <v>0</v>
      </c>
      <c r="AA81" s="638"/>
      <c r="AB81" s="638"/>
      <c r="AC81" s="638"/>
      <c r="AD81" s="638"/>
      <c r="AE81" s="638"/>
      <c r="AF81" s="638"/>
      <c r="AG81" s="632">
        <f t="shared" si="39"/>
        <v>0</v>
      </c>
      <c r="AH81" s="638"/>
      <c r="AI81" s="638"/>
      <c r="AJ81" s="638"/>
      <c r="AK81" s="638"/>
      <c r="AL81" s="634">
        <f t="shared" si="48"/>
        <v>0</v>
      </c>
      <c r="AM81" s="632">
        <f t="shared" si="44"/>
        <v>0</v>
      </c>
      <c r="AN81" s="634">
        <f>'06'!AR81</f>
        <v>235</v>
      </c>
      <c r="AO81" s="634">
        <v>194</v>
      </c>
      <c r="AP81" s="634">
        <f t="shared" si="29"/>
        <v>429</v>
      </c>
      <c r="AQ81" s="649">
        <f t="shared" si="30"/>
        <v>95</v>
      </c>
      <c r="AR81" s="632">
        <v>334</v>
      </c>
      <c r="AS81" s="631">
        <f t="shared" ref="AS81" si="49">AQ81/D81</f>
        <v>11.585365853658793</v>
      </c>
      <c r="AT81" s="631">
        <f>'06'!AT81</f>
        <v>0</v>
      </c>
      <c r="AU81" s="637">
        <f t="shared" ref="AU81" si="50">AT81-AR81</f>
        <v>-334</v>
      </c>
      <c r="AV81" s="632"/>
      <c r="AW81" s="43">
        <f t="shared" si="32"/>
        <v>0</v>
      </c>
      <c r="AX81" s="43">
        <f t="shared" si="33"/>
        <v>0</v>
      </c>
      <c r="AY81" s="43">
        <f t="shared" si="34"/>
        <v>0</v>
      </c>
      <c r="AZ81" s="43">
        <f t="shared" si="35"/>
        <v>95</v>
      </c>
      <c r="BA81" s="43"/>
      <c r="BB81" s="43">
        <f t="shared" si="36"/>
        <v>95</v>
      </c>
      <c r="BC81" s="43">
        <f t="shared" si="37"/>
        <v>0</v>
      </c>
    </row>
    <row r="82" spans="1:55" s="639" customFormat="1">
      <c r="A82" s="764">
        <f>'ENTRY SHEET'!F82</f>
        <v>0</v>
      </c>
      <c r="B82" s="632">
        <f>'06'!C82</f>
        <v>0</v>
      </c>
      <c r="C82" s="820"/>
      <c r="D82" s="632">
        <f t="shared" si="22"/>
        <v>0</v>
      </c>
      <c r="E82" s="631">
        <f t="shared" si="22"/>
        <v>0</v>
      </c>
      <c r="F82" s="302"/>
      <c r="G82" s="302"/>
      <c r="H82" s="302"/>
      <c r="I82" s="302"/>
      <c r="J82" s="302"/>
      <c r="K82" s="302"/>
      <c r="L82" s="254">
        <f t="shared" ref="L82" si="51">D82-G82-H82-I82-J82-K82-M82</f>
        <v>0</v>
      </c>
      <c r="M82" s="302"/>
      <c r="N82" s="302"/>
      <c r="O82" s="302"/>
      <c r="P82" s="302"/>
      <c r="Q82" s="254">
        <f t="shared" ref="Q82" si="52">G82+H82+I82+J82+K82+L82+M82</f>
        <v>0</v>
      </c>
      <c r="R82" s="632"/>
      <c r="S82" s="632"/>
      <c r="T82" s="632"/>
      <c r="U82" s="632"/>
      <c r="V82" s="632"/>
      <c r="W82" s="632"/>
      <c r="X82" s="632"/>
      <c r="Y82" s="634"/>
      <c r="Z82" s="632">
        <f t="shared" si="47"/>
        <v>0</v>
      </c>
      <c r="AA82" s="701"/>
      <c r="AB82" s="302"/>
      <c r="AC82" s="632"/>
      <c r="AD82" s="302"/>
      <c r="AE82" s="302"/>
      <c r="AF82" s="302"/>
      <c r="AG82" s="632">
        <f t="shared" si="39"/>
        <v>0</v>
      </c>
      <c r="AH82" s="701"/>
      <c r="AI82" s="701"/>
      <c r="AJ82" s="701"/>
      <c r="AK82" s="701"/>
      <c r="AL82" s="634">
        <f t="shared" si="48"/>
        <v>0</v>
      </c>
      <c r="AM82" s="632">
        <f t="shared" si="44"/>
        <v>0</v>
      </c>
      <c r="AN82" s="634">
        <f>'06'!AR82</f>
        <v>0</v>
      </c>
      <c r="AO82" s="634"/>
      <c r="AP82" s="634">
        <f t="shared" si="29"/>
        <v>0</v>
      </c>
      <c r="AQ82" s="649">
        <f t="shared" si="30"/>
        <v>0</v>
      </c>
      <c r="AR82" s="634"/>
      <c r="AS82" s="636" t="e">
        <f t="shared" ref="AS82:AS104" si="53">AQ82/D82</f>
        <v>#DIV/0!</v>
      </c>
      <c r="AT82" s="636">
        <f>'06'!AT82</f>
        <v>0</v>
      </c>
      <c r="AU82" s="637">
        <f t="shared" si="31"/>
        <v>0</v>
      </c>
      <c r="AV82" s="632"/>
      <c r="AW82" s="43" t="e">
        <f t="shared" si="32"/>
        <v>#DIV/0!</v>
      </c>
      <c r="AX82" s="43" t="e">
        <f t="shared" si="33"/>
        <v>#DIV/0!</v>
      </c>
      <c r="AY82" s="43" t="e">
        <f t="shared" si="34"/>
        <v>#DIV/0!</v>
      </c>
      <c r="AZ82" s="43" t="e">
        <f t="shared" si="35"/>
        <v>#DIV/0!</v>
      </c>
      <c r="BA82" s="43"/>
      <c r="BB82" s="43" t="e">
        <f t="shared" si="36"/>
        <v>#DIV/0!</v>
      </c>
      <c r="BC82" s="43" t="e">
        <f t="shared" si="37"/>
        <v>#DIV/0!</v>
      </c>
    </row>
    <row r="83" spans="1:55" hidden="1">
      <c r="A83" s="223">
        <f>'ENTRY SHEET'!F83</f>
        <v>0</v>
      </c>
      <c r="B83" s="137">
        <f>'06'!C83</f>
        <v>0</v>
      </c>
      <c r="C83" s="399"/>
      <c r="D83" s="137">
        <f t="shared" si="22"/>
        <v>0</v>
      </c>
      <c r="E83" s="221">
        <f t="shared" si="22"/>
        <v>0</v>
      </c>
      <c r="F83" s="136"/>
      <c r="G83" s="136"/>
      <c r="H83" s="136"/>
      <c r="I83" s="136"/>
      <c r="J83" s="136"/>
      <c r="K83" s="136"/>
      <c r="L83" s="234">
        <f t="shared" ref="L83:L84" si="54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7"/>
        <v>0</v>
      </c>
      <c r="AA83" s="138"/>
      <c r="AB83" s="137"/>
      <c r="AC83" s="137"/>
      <c r="AD83" s="137"/>
      <c r="AE83" s="137"/>
      <c r="AF83" s="137"/>
      <c r="AG83" s="137">
        <f t="shared" si="39"/>
        <v>0</v>
      </c>
      <c r="AH83" s="137"/>
      <c r="AI83" s="137"/>
      <c r="AJ83" s="137"/>
      <c r="AK83" s="138"/>
      <c r="AL83" s="141">
        <f t="shared" si="48"/>
        <v>0</v>
      </c>
      <c r="AM83" s="137">
        <f t="shared" si="44"/>
        <v>0</v>
      </c>
      <c r="AN83" s="141">
        <f>'06'!AR83</f>
        <v>0</v>
      </c>
      <c r="AO83" s="141"/>
      <c r="AP83" s="141">
        <f t="shared" si="29"/>
        <v>0</v>
      </c>
      <c r="AQ83" s="649">
        <f t="shared" si="30"/>
        <v>0</v>
      </c>
      <c r="AR83" s="141"/>
      <c r="AS83" s="216" t="e">
        <f t="shared" si="53"/>
        <v>#DIV/0!</v>
      </c>
      <c r="AT83" s="216">
        <f>'06'!AT83</f>
        <v>0</v>
      </c>
      <c r="AU83" s="224">
        <f t="shared" si="31"/>
        <v>0</v>
      </c>
      <c r="AV83" s="137"/>
      <c r="AW83" s="43" t="e">
        <f t="shared" si="32"/>
        <v>#DIV/0!</v>
      </c>
      <c r="AX83" s="43" t="e">
        <f t="shared" si="33"/>
        <v>#DIV/0!</v>
      </c>
      <c r="AY83" s="43" t="e">
        <f t="shared" si="34"/>
        <v>#DIV/0!</v>
      </c>
      <c r="AZ83" s="43" t="e">
        <f t="shared" si="35"/>
        <v>#DIV/0!</v>
      </c>
      <c r="BA83" s="43"/>
      <c r="BB83" s="43" t="e">
        <f t="shared" si="36"/>
        <v>#DIV/0!</v>
      </c>
      <c r="BC83" s="43" t="e">
        <f t="shared" si="37"/>
        <v>#DIV/0!</v>
      </c>
    </row>
    <row r="84" spans="1:55" hidden="1">
      <c r="A84" s="223">
        <f>'ENTRY SHEET'!F84</f>
        <v>0</v>
      </c>
      <c r="B84" s="137">
        <f>'06'!C84</f>
        <v>0</v>
      </c>
      <c r="C84" s="399"/>
      <c r="D84" s="137">
        <f t="shared" si="22"/>
        <v>0</v>
      </c>
      <c r="E84" s="221">
        <f t="shared" si="22"/>
        <v>0</v>
      </c>
      <c r="F84" s="136"/>
      <c r="G84" s="136"/>
      <c r="H84" s="136"/>
      <c r="I84" s="136"/>
      <c r="J84" s="136"/>
      <c r="K84" s="136"/>
      <c r="L84" s="234">
        <f t="shared" si="54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7"/>
        <v>0</v>
      </c>
      <c r="AA84" s="138"/>
      <c r="AB84" s="137"/>
      <c r="AC84" s="137"/>
      <c r="AD84" s="137"/>
      <c r="AE84" s="137"/>
      <c r="AF84" s="137"/>
      <c r="AG84" s="137">
        <f t="shared" si="39"/>
        <v>0</v>
      </c>
      <c r="AH84" s="137"/>
      <c r="AI84" s="137"/>
      <c r="AJ84" s="137"/>
      <c r="AK84" s="138"/>
      <c r="AL84" s="141">
        <f t="shared" si="48"/>
        <v>0</v>
      </c>
      <c r="AM84" s="137">
        <f t="shared" si="44"/>
        <v>0</v>
      </c>
      <c r="AN84" s="141">
        <f>'06'!AR84</f>
        <v>0</v>
      </c>
      <c r="AO84" s="141"/>
      <c r="AP84" s="141">
        <f t="shared" si="29"/>
        <v>0</v>
      </c>
      <c r="AQ84" s="649">
        <f t="shared" si="30"/>
        <v>0</v>
      </c>
      <c r="AR84" s="141"/>
      <c r="AS84" s="216" t="e">
        <f t="shared" si="53"/>
        <v>#DIV/0!</v>
      </c>
      <c r="AT84" s="216">
        <f>'06'!AT84</f>
        <v>0</v>
      </c>
      <c r="AU84" s="224">
        <f t="shared" si="31"/>
        <v>0</v>
      </c>
      <c r="AV84" s="137"/>
      <c r="AW84" s="43" t="e">
        <f t="shared" si="32"/>
        <v>#DIV/0!</v>
      </c>
      <c r="AX84" s="43" t="e">
        <f t="shared" si="33"/>
        <v>#DIV/0!</v>
      </c>
      <c r="AY84" s="43" t="e">
        <f t="shared" si="34"/>
        <v>#DIV/0!</v>
      </c>
      <c r="AZ84" s="43" t="e">
        <f t="shared" si="35"/>
        <v>#DIV/0!</v>
      </c>
      <c r="BA84" s="43"/>
      <c r="BB84" s="43" t="e">
        <f t="shared" si="36"/>
        <v>#DIV/0!</v>
      </c>
      <c r="BC84" s="43" t="e">
        <f t="shared" si="37"/>
        <v>#DIV/0!</v>
      </c>
    </row>
    <row r="85" spans="1:55">
      <c r="A85" s="223" t="str">
        <f>'ENTRY SHEET'!F85</f>
        <v>OD09P-2986 (CAMPAR)</v>
      </c>
      <c r="B85" s="137">
        <f>'06'!C85</f>
        <v>0</v>
      </c>
      <c r="C85" s="399"/>
      <c r="D85" s="137">
        <f t="shared" si="22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'06'!AR85</f>
        <v>45</v>
      </c>
      <c r="AO85" s="141"/>
      <c r="AP85" s="141">
        <f t="shared" si="29"/>
        <v>45</v>
      </c>
      <c r="AQ85" s="649">
        <f t="shared" si="30"/>
        <v>15</v>
      </c>
      <c r="AR85" s="141">
        <v>30</v>
      </c>
      <c r="AS85" s="216" t="e">
        <f t="shared" si="53"/>
        <v>#DIV/0!</v>
      </c>
      <c r="AT85" s="216">
        <f>'06'!AT85</f>
        <v>60</v>
      </c>
      <c r="AU85" s="224">
        <f t="shared" si="31"/>
        <v>30</v>
      </c>
      <c r="AV85" s="137"/>
      <c r="AW85" s="43" t="e">
        <f t="shared" si="32"/>
        <v>#DIV/0!</v>
      </c>
      <c r="AX85" s="43" t="e">
        <f t="shared" si="33"/>
        <v>#DIV/0!</v>
      </c>
      <c r="AY85" s="43" t="e">
        <f t="shared" si="34"/>
        <v>#DIV/0!</v>
      </c>
      <c r="AZ85" s="43" t="e">
        <f t="shared" si="35"/>
        <v>#DIV/0!</v>
      </c>
      <c r="BA85" s="43"/>
      <c r="BB85" s="43" t="e">
        <f t="shared" si="36"/>
        <v>#DIV/0!</v>
      </c>
      <c r="BC85" s="43" t="e">
        <f t="shared" si="37"/>
        <v>#DIV/0!</v>
      </c>
    </row>
    <row r="86" spans="1:55">
      <c r="A86" s="223" t="str">
        <f>'ENTRY SHEET'!F86</f>
        <v>JH06P-6214 SCORPIO</v>
      </c>
      <c r="B86" s="137">
        <f>'06'!C86</f>
        <v>183675</v>
      </c>
      <c r="C86" s="399">
        <v>183675</v>
      </c>
      <c r="D86" s="137">
        <f t="shared" si="22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5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'06'!AR86</f>
        <v>27</v>
      </c>
      <c r="AO86" s="141">
        <v>27</v>
      </c>
      <c r="AP86" s="141">
        <f t="shared" si="29"/>
        <v>54</v>
      </c>
      <c r="AQ86" s="649">
        <f t="shared" si="30"/>
        <v>4</v>
      </c>
      <c r="AR86" s="141">
        <v>50</v>
      </c>
      <c r="AS86" s="216" t="e">
        <f t="shared" si="53"/>
        <v>#DIV/0!</v>
      </c>
      <c r="AT86" s="216">
        <f>'06'!AT86</f>
        <v>80</v>
      </c>
      <c r="AU86" s="224">
        <f t="shared" si="31"/>
        <v>30</v>
      </c>
      <c r="AV86" s="137"/>
      <c r="AW86" s="43" t="e">
        <f t="shared" si="32"/>
        <v>#DIV/0!</v>
      </c>
      <c r="AX86" s="43" t="e">
        <f t="shared" si="33"/>
        <v>#DIV/0!</v>
      </c>
      <c r="AY86" s="43" t="e">
        <f t="shared" si="34"/>
        <v>#DIV/0!</v>
      </c>
      <c r="AZ86" s="43" t="e">
        <f t="shared" si="35"/>
        <v>#DIV/0!</v>
      </c>
      <c r="BA86" s="43"/>
      <c r="BB86" s="43" t="e">
        <f t="shared" si="36"/>
        <v>#DIV/0!</v>
      </c>
      <c r="BC86" s="43" t="e">
        <f t="shared" si="37"/>
        <v>#DIV/0!</v>
      </c>
    </row>
    <row r="87" spans="1:55">
      <c r="A87" s="223" t="str">
        <f>'ENTRY SHEET'!F87</f>
        <v>OD09K-7213 BSM BUS</v>
      </c>
      <c r="B87" s="137">
        <f>'06'!C87</f>
        <v>0</v>
      </c>
      <c r="C87" s="399">
        <v>0</v>
      </c>
      <c r="D87" s="137">
        <f t="shared" ref="D87:D104" si="56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5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'06'!AR87</f>
        <v>45</v>
      </c>
      <c r="AO87" s="141">
        <v>80</v>
      </c>
      <c r="AP87" s="141">
        <f t="shared" si="29"/>
        <v>125</v>
      </c>
      <c r="AQ87" s="649">
        <f t="shared" si="30"/>
        <v>15</v>
      </c>
      <c r="AR87" s="141">
        <v>110</v>
      </c>
      <c r="AS87" s="216" t="e">
        <f t="shared" si="53"/>
        <v>#DIV/0!</v>
      </c>
      <c r="AT87" s="216">
        <f>'06'!AT87</f>
        <v>60</v>
      </c>
      <c r="AU87" s="224">
        <f t="shared" si="31"/>
        <v>-50</v>
      </c>
      <c r="AV87" s="137"/>
      <c r="AW87" s="43" t="e">
        <f t="shared" si="32"/>
        <v>#DIV/0!</v>
      </c>
      <c r="AX87" s="43" t="e">
        <f t="shared" si="33"/>
        <v>#DIV/0!</v>
      </c>
      <c r="AY87" s="43" t="e">
        <f t="shared" si="34"/>
        <v>#DIV/0!</v>
      </c>
      <c r="AZ87" s="43" t="e">
        <f t="shared" si="35"/>
        <v>#DIV/0!</v>
      </c>
      <c r="BA87" s="43"/>
      <c r="BB87" s="43" t="e">
        <f t="shared" si="36"/>
        <v>#DIV/0!</v>
      </c>
      <c r="BC87" s="43" t="e">
        <f t="shared" si="37"/>
        <v>#DIV/0!</v>
      </c>
    </row>
    <row r="88" spans="1:55">
      <c r="A88" s="223" t="str">
        <f>'ENTRY SHEET'!F88</f>
        <v>OD09G-6065 CAMPER</v>
      </c>
      <c r="B88" s="137">
        <f>'06'!C88</f>
        <v>166115</v>
      </c>
      <c r="C88" s="399">
        <v>166115</v>
      </c>
      <c r="D88" s="137">
        <f t="shared" si="56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5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'06'!AR88</f>
        <v>40</v>
      </c>
      <c r="AO88" s="141"/>
      <c r="AP88" s="141">
        <f t="shared" si="29"/>
        <v>40</v>
      </c>
      <c r="AQ88" s="649">
        <f t="shared" si="30"/>
        <v>10</v>
      </c>
      <c r="AR88" s="141">
        <v>30</v>
      </c>
      <c r="AS88" s="216" t="e">
        <f t="shared" si="53"/>
        <v>#DIV/0!</v>
      </c>
      <c r="AT88" s="216">
        <f>'06'!AT88</f>
        <v>120</v>
      </c>
      <c r="AU88" s="224">
        <f t="shared" si="31"/>
        <v>90</v>
      </c>
      <c r="AV88" s="137"/>
      <c r="AW88" s="43" t="e">
        <f t="shared" si="32"/>
        <v>#DIV/0!</v>
      </c>
      <c r="AX88" s="43" t="e">
        <f t="shared" si="33"/>
        <v>#DIV/0!</v>
      </c>
      <c r="AY88" s="43" t="e">
        <f t="shared" si="34"/>
        <v>#DIV/0!</v>
      </c>
      <c r="AZ88" s="43" t="e">
        <f t="shared" si="35"/>
        <v>#DIV/0!</v>
      </c>
      <c r="BA88" s="43"/>
      <c r="BB88" s="43" t="e">
        <f t="shared" si="36"/>
        <v>#DIV/0!</v>
      </c>
      <c r="BC88" s="43" t="e">
        <f t="shared" si="37"/>
        <v>#DIV/0!</v>
      </c>
    </row>
    <row r="89" spans="1:55">
      <c r="A89" s="223" t="str">
        <f>'ENTRY SHEET'!F89</f>
        <v>OD09V-5619 TATA YODHA</v>
      </c>
      <c r="B89" s="137">
        <f>'06'!C89</f>
        <v>45834</v>
      </c>
      <c r="C89" s="399">
        <v>45988</v>
      </c>
      <c r="D89" s="137">
        <f t="shared" si="56"/>
        <v>154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5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'06'!AR89</f>
        <v>40</v>
      </c>
      <c r="AO89" s="141"/>
      <c r="AP89" s="141">
        <f t="shared" si="29"/>
        <v>40</v>
      </c>
      <c r="AQ89" s="649">
        <f t="shared" si="30"/>
        <v>10</v>
      </c>
      <c r="AR89" s="141">
        <v>30</v>
      </c>
      <c r="AS89" s="216">
        <f t="shared" si="53"/>
        <v>6.4935064935064929E-2</v>
      </c>
      <c r="AT89" s="216">
        <f>'06'!AT89</f>
        <v>60</v>
      </c>
      <c r="AU89" s="224">
        <f t="shared" si="31"/>
        <v>30</v>
      </c>
      <c r="AV89" s="137"/>
      <c r="AW89" s="43">
        <f t="shared" si="32"/>
        <v>0</v>
      </c>
      <c r="AX89" s="43">
        <f t="shared" si="33"/>
        <v>0</v>
      </c>
      <c r="AY89" s="43">
        <f t="shared" si="34"/>
        <v>0</v>
      </c>
      <c r="AZ89" s="43">
        <f t="shared" si="35"/>
        <v>0</v>
      </c>
      <c r="BA89" s="43"/>
      <c r="BB89" s="43">
        <f t="shared" si="36"/>
        <v>10</v>
      </c>
      <c r="BC89" s="43">
        <f t="shared" si="37"/>
        <v>0</v>
      </c>
    </row>
    <row r="90" spans="1:55">
      <c r="A90" s="223" t="str">
        <f>'ENTRY SHEET'!F90</f>
        <v>WATER PUMP</v>
      </c>
      <c r="B90" s="137">
        <f>'06'!C90</f>
        <v>0</v>
      </c>
      <c r="C90" s="136"/>
      <c r="D90" s="137">
        <f t="shared" si="56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5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'06'!AR90</f>
        <v>0</v>
      </c>
      <c r="AO90" s="141"/>
      <c r="AP90" s="141">
        <f t="shared" si="29"/>
        <v>0</v>
      </c>
      <c r="AQ90" s="649">
        <f t="shared" si="30"/>
        <v>0</v>
      </c>
      <c r="AR90" s="141"/>
      <c r="AS90" s="216" t="e">
        <f t="shared" si="53"/>
        <v>#DIV/0!</v>
      </c>
      <c r="AT90" s="216">
        <f>'06'!AT90</f>
        <v>0</v>
      </c>
      <c r="AU90" s="224">
        <f t="shared" si="31"/>
        <v>0</v>
      </c>
      <c r="AV90" s="137"/>
      <c r="AW90" s="43" t="e">
        <f t="shared" si="32"/>
        <v>#DIV/0!</v>
      </c>
      <c r="AX90" s="43" t="e">
        <f t="shared" si="33"/>
        <v>#DIV/0!</v>
      </c>
      <c r="AY90" s="43" t="e">
        <f t="shared" si="34"/>
        <v>#DIV/0!</v>
      </c>
      <c r="AZ90" s="43" t="e">
        <f t="shared" si="35"/>
        <v>#DIV/0!</v>
      </c>
      <c r="BA90" s="43"/>
      <c r="BB90" s="43" t="e">
        <f t="shared" si="36"/>
        <v>#DIV/0!</v>
      </c>
      <c r="BC90" s="43" t="e">
        <f t="shared" si="37"/>
        <v>#DIV/0!</v>
      </c>
    </row>
    <row r="91" spans="1:55">
      <c r="A91" s="223" t="str">
        <f>'ENTRY SHEET'!F91</f>
        <v>JH06H-6198 D.TANKER</v>
      </c>
      <c r="B91" s="137">
        <f>'06'!C91</f>
        <v>15497</v>
      </c>
      <c r="C91" s="136">
        <v>15501</v>
      </c>
      <c r="D91" s="137">
        <f t="shared" si="56"/>
        <v>4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5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'06'!AR91</f>
        <v>60</v>
      </c>
      <c r="AO91" s="141"/>
      <c r="AP91" s="141">
        <f t="shared" si="29"/>
        <v>60</v>
      </c>
      <c r="AQ91" s="649">
        <f t="shared" si="30"/>
        <v>20</v>
      </c>
      <c r="AR91" s="141">
        <v>40</v>
      </c>
      <c r="AS91" s="216">
        <f t="shared" si="53"/>
        <v>5</v>
      </c>
      <c r="AT91" s="216">
        <f>'06'!AT91</f>
        <v>0</v>
      </c>
      <c r="AU91" s="224">
        <f t="shared" si="31"/>
        <v>-40</v>
      </c>
      <c r="AV91" s="137"/>
      <c r="AW91" s="43">
        <f t="shared" si="32"/>
        <v>0</v>
      </c>
      <c r="AX91" s="43">
        <f t="shared" si="33"/>
        <v>0</v>
      </c>
      <c r="AY91" s="43">
        <f t="shared" si="34"/>
        <v>0</v>
      </c>
      <c r="AZ91" s="43">
        <f t="shared" si="35"/>
        <v>0</v>
      </c>
      <c r="BA91" s="43"/>
      <c r="BB91" s="43">
        <f t="shared" si="36"/>
        <v>20</v>
      </c>
      <c r="BC91" s="43">
        <f t="shared" si="37"/>
        <v>0</v>
      </c>
    </row>
    <row r="92" spans="1:55">
      <c r="A92" s="223" t="str">
        <f>'ENTRY SHEET'!F92</f>
        <v>OMC DG (NIGHT USE)</v>
      </c>
      <c r="B92" s="137">
        <f>'06'!C92</f>
        <v>0</v>
      </c>
      <c r="C92" s="136"/>
      <c r="D92" s="137">
        <f t="shared" si="56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5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'06'!AR92</f>
        <v>0</v>
      </c>
      <c r="AO92" s="141"/>
      <c r="AP92" s="141">
        <f t="shared" si="29"/>
        <v>0</v>
      </c>
      <c r="AQ92" s="649">
        <f t="shared" si="30"/>
        <v>0</v>
      </c>
      <c r="AR92" s="141"/>
      <c r="AS92" s="216" t="e">
        <f t="shared" si="53"/>
        <v>#DIV/0!</v>
      </c>
      <c r="AT92" s="216">
        <f>'06'!AT92</f>
        <v>0</v>
      </c>
      <c r="AU92" s="224">
        <f t="shared" si="31"/>
        <v>0</v>
      </c>
      <c r="AV92" s="137"/>
      <c r="AW92" s="43" t="e">
        <f t="shared" si="32"/>
        <v>#DIV/0!</v>
      </c>
      <c r="AX92" s="43" t="e">
        <f t="shared" si="33"/>
        <v>#DIV/0!</v>
      </c>
      <c r="AY92" s="43" t="e">
        <f t="shared" si="34"/>
        <v>#DIV/0!</v>
      </c>
      <c r="AZ92" s="43" t="e">
        <f t="shared" si="35"/>
        <v>#DIV/0!</v>
      </c>
      <c r="BA92" s="43"/>
      <c r="BB92" s="43" t="e">
        <f t="shared" si="36"/>
        <v>#DIV/0!</v>
      </c>
      <c r="BC92" s="43" t="e">
        <f t="shared" si="37"/>
        <v>#DIV/0!</v>
      </c>
    </row>
    <row r="93" spans="1:55">
      <c r="A93" s="223" t="str">
        <f>'ENTRY SHEET'!F93</f>
        <v>HYDRA CRANE-1686</v>
      </c>
      <c r="B93" s="137">
        <f>'06'!C93</f>
        <v>0</v>
      </c>
      <c r="C93" s="136"/>
      <c r="D93" s="137">
        <f t="shared" si="56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5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'06'!AR93</f>
        <v>0</v>
      </c>
      <c r="AO93" s="141"/>
      <c r="AP93" s="141">
        <f t="shared" si="29"/>
        <v>0</v>
      </c>
      <c r="AQ93" s="649">
        <f t="shared" si="30"/>
        <v>0</v>
      </c>
      <c r="AR93" s="141"/>
      <c r="AS93" s="216" t="e">
        <f t="shared" si="53"/>
        <v>#DIV/0!</v>
      </c>
      <c r="AT93" s="216">
        <f>'06'!AT93</f>
        <v>0</v>
      </c>
      <c r="AU93" s="224">
        <f t="shared" si="31"/>
        <v>0</v>
      </c>
      <c r="AV93" s="137"/>
      <c r="AW93" s="43" t="e">
        <f t="shared" si="32"/>
        <v>#DIV/0!</v>
      </c>
      <c r="AX93" s="43" t="e">
        <f t="shared" si="33"/>
        <v>#DIV/0!</v>
      </c>
      <c r="AY93" s="43" t="e">
        <f t="shared" si="34"/>
        <v>#DIV/0!</v>
      </c>
      <c r="AZ93" s="43" t="e">
        <f t="shared" si="35"/>
        <v>#DIV/0!</v>
      </c>
      <c r="BA93" s="43"/>
      <c r="BB93" s="43" t="e">
        <f t="shared" si="36"/>
        <v>#DIV/0!</v>
      </c>
      <c r="BC93" s="43" t="e">
        <f t="shared" si="37"/>
        <v>#DIV/0!</v>
      </c>
    </row>
    <row r="94" spans="1:55">
      <c r="A94" s="223">
        <f>'ENTRY SHEET'!F94</f>
        <v>0</v>
      </c>
      <c r="B94" s="137">
        <f>'06'!C94</f>
        <v>0</v>
      </c>
      <c r="C94" s="136"/>
      <c r="D94" s="137">
        <f t="shared" si="56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5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'06'!AR94</f>
        <v>0</v>
      </c>
      <c r="AO94" s="141"/>
      <c r="AP94" s="141">
        <f t="shared" si="29"/>
        <v>0</v>
      </c>
      <c r="AQ94" s="649">
        <f t="shared" si="30"/>
        <v>0</v>
      </c>
      <c r="AR94" s="141"/>
      <c r="AS94" s="216" t="e">
        <f t="shared" si="53"/>
        <v>#DIV/0!</v>
      </c>
      <c r="AT94" s="216">
        <f>'06'!AT94</f>
        <v>0</v>
      </c>
      <c r="AU94" s="224">
        <f t="shared" si="31"/>
        <v>0</v>
      </c>
      <c r="AV94" s="137"/>
      <c r="AW94" s="43" t="e">
        <f t="shared" si="32"/>
        <v>#DIV/0!</v>
      </c>
      <c r="AX94" s="43" t="e">
        <f t="shared" si="33"/>
        <v>#DIV/0!</v>
      </c>
      <c r="AY94" s="43" t="e">
        <f t="shared" si="34"/>
        <v>#DIV/0!</v>
      </c>
      <c r="AZ94" s="43" t="e">
        <f t="shared" si="35"/>
        <v>#DIV/0!</v>
      </c>
      <c r="BA94" s="43"/>
      <c r="BB94" s="43" t="e">
        <f t="shared" si="36"/>
        <v>#DIV/0!</v>
      </c>
      <c r="BC94" s="43" t="e">
        <f t="shared" si="37"/>
        <v>#DIV/0!</v>
      </c>
    </row>
    <row r="95" spans="1:55" hidden="1">
      <c r="A95" s="223">
        <f>'ENTRY SHEET'!F95</f>
        <v>0</v>
      </c>
      <c r="B95" s="137">
        <f>'06'!C95</f>
        <v>0</v>
      </c>
      <c r="C95" s="136"/>
      <c r="D95" s="137">
        <f t="shared" si="56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'06'!AR95</f>
        <v>0</v>
      </c>
      <c r="AO95" s="141"/>
      <c r="AP95" s="141">
        <f t="shared" si="29"/>
        <v>0</v>
      </c>
      <c r="AQ95" s="649">
        <f t="shared" si="30"/>
        <v>0</v>
      </c>
      <c r="AR95" s="141"/>
      <c r="AS95" s="216" t="e">
        <f t="shared" si="53"/>
        <v>#DIV/0!</v>
      </c>
      <c r="AT95" s="216">
        <f>'06'!AT95</f>
        <v>0</v>
      </c>
      <c r="AU95" s="224">
        <f t="shared" si="31"/>
        <v>0</v>
      </c>
      <c r="AV95" s="137"/>
      <c r="AW95" s="138">
        <v>0</v>
      </c>
      <c r="AX95" s="138">
        <v>0</v>
      </c>
      <c r="AY95" s="138">
        <v>0</v>
      </c>
      <c r="AZ95" s="138">
        <v>0</v>
      </c>
      <c r="BA95" s="138">
        <v>0</v>
      </c>
      <c r="BB95" s="138">
        <f t="shared" ref="BB95:BB99" si="57">AQ95-AW95-AX95-AY95</f>
        <v>0</v>
      </c>
      <c r="BC95" s="138"/>
    </row>
    <row r="96" spans="1:55" hidden="1">
      <c r="A96" s="223">
        <f>'ENTRY SHEET'!F96</f>
        <v>0</v>
      </c>
      <c r="B96" s="137">
        <f>'06'!C96</f>
        <v>0</v>
      </c>
      <c r="C96" s="136"/>
      <c r="D96" s="137">
        <f t="shared" si="56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'06'!AR96</f>
        <v>0</v>
      </c>
      <c r="AO96" s="141"/>
      <c r="AP96" s="141">
        <f t="shared" si="29"/>
        <v>0</v>
      </c>
      <c r="AQ96" s="649">
        <f t="shared" si="30"/>
        <v>0</v>
      </c>
      <c r="AR96" s="141"/>
      <c r="AS96" s="216" t="e">
        <f t="shared" si="53"/>
        <v>#DIV/0!</v>
      </c>
      <c r="AT96" s="216">
        <f>'06'!AT96</f>
        <v>0</v>
      </c>
      <c r="AU96" s="224">
        <f t="shared" si="31"/>
        <v>0</v>
      </c>
      <c r="AV96" s="137"/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138">
        <f t="shared" si="57"/>
        <v>0</v>
      </c>
      <c r="BC96" s="138"/>
    </row>
    <row r="97" spans="1:55" hidden="1">
      <c r="A97" s="223">
        <f>'ENTRY SHEET'!F97</f>
        <v>0</v>
      </c>
      <c r="B97" s="137">
        <f>'06'!C97</f>
        <v>0</v>
      </c>
      <c r="C97" s="136"/>
      <c r="D97" s="137">
        <f t="shared" si="56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'06'!AR97</f>
        <v>0</v>
      </c>
      <c r="AO97" s="141"/>
      <c r="AP97" s="141">
        <f t="shared" si="29"/>
        <v>0</v>
      </c>
      <c r="AQ97" s="649">
        <f t="shared" si="30"/>
        <v>0</v>
      </c>
      <c r="AR97" s="141"/>
      <c r="AS97" s="216" t="e">
        <f t="shared" si="53"/>
        <v>#DIV/0!</v>
      </c>
      <c r="AT97" s="216">
        <f>'06'!AT97</f>
        <v>0</v>
      </c>
      <c r="AU97" s="224">
        <f t="shared" si="31"/>
        <v>0</v>
      </c>
      <c r="AV97" s="137"/>
      <c r="AW97" s="138">
        <v>0</v>
      </c>
      <c r="AX97" s="138">
        <v>0</v>
      </c>
      <c r="AY97" s="138">
        <v>0</v>
      </c>
      <c r="AZ97" s="138">
        <v>0</v>
      </c>
      <c r="BA97" s="138">
        <v>0</v>
      </c>
      <c r="BB97" s="138">
        <f t="shared" si="57"/>
        <v>0</v>
      </c>
      <c r="BC97" s="138"/>
    </row>
    <row r="98" spans="1:55" hidden="1">
      <c r="A98" s="223">
        <f>'ENTRY SHEET'!F98</f>
        <v>0</v>
      </c>
      <c r="B98" s="137">
        <f>'06'!C98</f>
        <v>0</v>
      </c>
      <c r="C98" s="136"/>
      <c r="D98" s="137">
        <f t="shared" si="56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'06'!AR98</f>
        <v>0</v>
      </c>
      <c r="AO98" s="141"/>
      <c r="AP98" s="141">
        <f t="shared" si="29"/>
        <v>0</v>
      </c>
      <c r="AQ98" s="649">
        <f t="shared" si="30"/>
        <v>0</v>
      </c>
      <c r="AR98" s="141"/>
      <c r="AS98" s="216" t="e">
        <f t="shared" si="53"/>
        <v>#DIV/0!</v>
      </c>
      <c r="AT98" s="216">
        <f>'06'!AT98</f>
        <v>0</v>
      </c>
      <c r="AU98" s="224">
        <f t="shared" si="31"/>
        <v>0</v>
      </c>
      <c r="AV98" s="137"/>
      <c r="AW98" s="138">
        <v>0</v>
      </c>
      <c r="AX98" s="138">
        <v>0</v>
      </c>
      <c r="AY98" s="138">
        <v>0</v>
      </c>
      <c r="AZ98" s="138">
        <v>0</v>
      </c>
      <c r="BA98" s="138">
        <v>0</v>
      </c>
      <c r="BB98" s="138">
        <f t="shared" si="57"/>
        <v>0</v>
      </c>
      <c r="BC98" s="138"/>
    </row>
    <row r="99" spans="1:55" hidden="1">
      <c r="A99" s="223">
        <f>'ENTRY SHEET'!F99</f>
        <v>0</v>
      </c>
      <c r="B99" s="137">
        <f>'06'!C99</f>
        <v>0</v>
      </c>
      <c r="C99" s="136"/>
      <c r="D99" s="137">
        <f t="shared" si="56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'06'!AR99</f>
        <v>0</v>
      </c>
      <c r="AO99" s="141"/>
      <c r="AP99" s="141">
        <f t="shared" si="29"/>
        <v>0</v>
      </c>
      <c r="AQ99" s="649">
        <f t="shared" si="30"/>
        <v>0</v>
      </c>
      <c r="AR99" s="141"/>
      <c r="AS99" s="216" t="e">
        <f t="shared" si="53"/>
        <v>#DIV/0!</v>
      </c>
      <c r="AT99" s="216">
        <f>'06'!AT99</f>
        <v>0</v>
      </c>
      <c r="AU99" s="224">
        <f t="shared" si="31"/>
        <v>0</v>
      </c>
      <c r="AV99" s="137"/>
      <c r="AW99" s="138">
        <v>0</v>
      </c>
      <c r="AX99" s="138">
        <v>0</v>
      </c>
      <c r="AY99" s="138">
        <v>0</v>
      </c>
      <c r="AZ99" s="138">
        <v>0</v>
      </c>
      <c r="BA99" s="138">
        <v>0</v>
      </c>
      <c r="BB99" s="138">
        <f t="shared" si="57"/>
        <v>0</v>
      </c>
      <c r="BC99" s="138"/>
    </row>
    <row r="100" spans="1:55" hidden="1">
      <c r="A100" s="223">
        <f>'ENTRY SHEET'!F100</f>
        <v>0</v>
      </c>
      <c r="B100" s="137">
        <f>'06'!C100</f>
        <v>0</v>
      </c>
      <c r="C100" s="136"/>
      <c r="D100" s="137">
        <f t="shared" si="56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'06'!AR100</f>
        <v>0</v>
      </c>
      <c r="AO100" s="141"/>
      <c r="AP100" s="141">
        <f t="shared" si="29"/>
        <v>0</v>
      </c>
      <c r="AQ100" s="649">
        <f t="shared" si="30"/>
        <v>0</v>
      </c>
      <c r="AR100" s="141"/>
      <c r="AS100" s="216" t="e">
        <f t="shared" si="53"/>
        <v>#DIV/0!</v>
      </c>
      <c r="AT100" s="216">
        <f>'06'!AT100</f>
        <v>0</v>
      </c>
      <c r="AU100" s="224">
        <f t="shared" si="31"/>
        <v>0</v>
      </c>
      <c r="AV100" s="137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'06'!C101</f>
        <v>0</v>
      </c>
      <c r="C101" s="137"/>
      <c r="D101" s="137">
        <f t="shared" si="56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'06'!AR101</f>
        <v>0</v>
      </c>
      <c r="AO101" s="141"/>
      <c r="AP101" s="141">
        <f t="shared" si="29"/>
        <v>0</v>
      </c>
      <c r="AQ101" s="649">
        <f t="shared" si="30"/>
        <v>0</v>
      </c>
      <c r="AR101" s="141"/>
      <c r="AS101" s="216" t="e">
        <f t="shared" si="53"/>
        <v>#DIV/0!</v>
      </c>
      <c r="AT101" s="216">
        <f>'06'!AT101</f>
        <v>0</v>
      </c>
      <c r="AU101" s="224">
        <f t="shared" si="31"/>
        <v>0</v>
      </c>
      <c r="AV101" s="137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'06'!C102</f>
        <v>0</v>
      </c>
      <c r="C102" s="137"/>
      <c r="D102" s="137">
        <f t="shared" si="56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'06'!AR102</f>
        <v>0</v>
      </c>
      <c r="AO102" s="141"/>
      <c r="AP102" s="141">
        <f t="shared" si="29"/>
        <v>0</v>
      </c>
      <c r="AQ102" s="649">
        <f t="shared" si="30"/>
        <v>0</v>
      </c>
      <c r="AR102" s="141"/>
      <c r="AS102" s="216" t="e">
        <f t="shared" si="53"/>
        <v>#DIV/0!</v>
      </c>
      <c r="AT102" s="216">
        <f>'06'!AT102</f>
        <v>0</v>
      </c>
      <c r="AU102" s="224">
        <f t="shared" si="31"/>
        <v>0</v>
      </c>
      <c r="AV102" s="137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'06'!C103</f>
        <v>0</v>
      </c>
      <c r="C103" s="137"/>
      <c r="D103" s="137">
        <f t="shared" si="56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'06'!AR103</f>
        <v>0</v>
      </c>
      <c r="AO103" s="141"/>
      <c r="AP103" s="141">
        <f t="shared" si="29"/>
        <v>0</v>
      </c>
      <c r="AQ103" s="649">
        <f t="shared" si="30"/>
        <v>0</v>
      </c>
      <c r="AR103" s="141"/>
      <c r="AS103" s="216" t="e">
        <f t="shared" si="53"/>
        <v>#DIV/0!</v>
      </c>
      <c r="AT103" s="216">
        <f>'06'!AT103</f>
        <v>0</v>
      </c>
      <c r="AU103" s="224">
        <f t="shared" si="31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'06'!C104</f>
        <v>0</v>
      </c>
      <c r="C104" s="137"/>
      <c r="D104" s="137">
        <f t="shared" si="56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'06'!AR104</f>
        <v>0</v>
      </c>
      <c r="AO104" s="141"/>
      <c r="AP104" s="141">
        <f t="shared" si="29"/>
        <v>0</v>
      </c>
      <c r="AQ104" s="649">
        <f t="shared" si="30"/>
        <v>0</v>
      </c>
      <c r="AR104" s="141"/>
      <c r="AS104" s="216" t="e">
        <f t="shared" si="53"/>
        <v>#DIV/0!</v>
      </c>
      <c r="AT104" s="216">
        <f>'06'!AT104</f>
        <v>0</v>
      </c>
      <c r="AU104" s="224">
        <f t="shared" si="31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229" t="s">
        <v>27</v>
      </c>
      <c r="B105" s="221"/>
      <c r="C105" s="221"/>
      <c r="D105" s="221">
        <f>SUM(D5:D104)</f>
        <v>430.22999999999172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1685.299999999992</v>
      </c>
      <c r="U105" s="221">
        <f>SUM(U17:U56)</f>
        <v>0</v>
      </c>
      <c r="V105" s="221">
        <f t="shared" ref="V105:AM105" si="58">SUM(V17:V56)</f>
        <v>79</v>
      </c>
      <c r="W105" s="221">
        <f t="shared" si="58"/>
        <v>0</v>
      </c>
      <c r="X105" s="221">
        <f t="shared" si="58"/>
        <v>18</v>
      </c>
      <c r="Y105" s="221">
        <f t="shared" si="58"/>
        <v>97</v>
      </c>
      <c r="Z105" s="221">
        <f t="shared" si="58"/>
        <v>0</v>
      </c>
      <c r="AA105" s="221">
        <f t="shared" si="58"/>
        <v>0</v>
      </c>
      <c r="AB105" s="221">
        <f t="shared" si="58"/>
        <v>6</v>
      </c>
      <c r="AC105" s="221">
        <f t="shared" si="58"/>
        <v>17</v>
      </c>
      <c r="AD105" s="221">
        <f t="shared" si="58"/>
        <v>64</v>
      </c>
      <c r="AE105" s="221">
        <f t="shared" si="58"/>
        <v>0</v>
      </c>
      <c r="AF105" s="221">
        <f t="shared" si="58"/>
        <v>0</v>
      </c>
      <c r="AG105" s="221">
        <f t="shared" si="58"/>
        <v>87</v>
      </c>
      <c r="AH105" s="221">
        <f t="shared" si="58"/>
        <v>37</v>
      </c>
      <c r="AI105" s="221">
        <f t="shared" si="58"/>
        <v>0</v>
      </c>
      <c r="AJ105" s="221">
        <f t="shared" si="58"/>
        <v>1032.6400000000001</v>
      </c>
      <c r="AK105" s="221">
        <f t="shared" si="58"/>
        <v>0</v>
      </c>
      <c r="AL105" s="221">
        <f t="shared" si="58"/>
        <v>37</v>
      </c>
      <c r="AM105" s="221">
        <f t="shared" si="58"/>
        <v>1032.6400000000001</v>
      </c>
      <c r="AN105" s="221">
        <f>SUM(AN5:AN104)</f>
        <v>8140</v>
      </c>
      <c r="AO105" s="221">
        <f>SUM(AO5:AO104)</f>
        <v>3535</v>
      </c>
      <c r="AP105" s="221">
        <f t="shared" ref="AP105:AU105" si="59">SUM(AP5:AP104)</f>
        <v>11675</v>
      </c>
      <c r="AQ105" s="646">
        <f t="shared" si="59"/>
        <v>3708</v>
      </c>
      <c r="AR105" s="221">
        <f t="shared" si="59"/>
        <v>7967</v>
      </c>
      <c r="AS105" s="221" t="e">
        <f t="shared" si="59"/>
        <v>#DIV/0!</v>
      </c>
      <c r="AT105" s="221">
        <f t="shared" si="59"/>
        <v>14070</v>
      </c>
      <c r="AU105" s="221">
        <f t="shared" si="59"/>
        <v>6103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60">SUM(AY5:AY104)</f>
        <v>#DIV/0!</v>
      </c>
      <c r="AZ105" s="138" t="e">
        <f t="shared" si="60"/>
        <v>#DIV/0!</v>
      </c>
      <c r="BA105" s="138">
        <f t="shared" si="60"/>
        <v>0</v>
      </c>
      <c r="BB105" s="138" t="e">
        <f t="shared" si="60"/>
        <v>#DIV/0!</v>
      </c>
      <c r="BC105" s="138" t="e">
        <f t="shared" si="60"/>
        <v>#DIV/0!</v>
      </c>
    </row>
    <row r="106" spans="1:55" ht="30" customHeight="1">
      <c r="AN106" s="251">
        <v>5000</v>
      </c>
      <c r="AO106" s="251"/>
      <c r="AQ106" s="823"/>
      <c r="AR106" s="242">
        <v>1466</v>
      </c>
      <c r="AS106" s="242"/>
    </row>
    <row r="107" spans="1:55">
      <c r="AD107" s="196"/>
      <c r="AN107" s="228"/>
      <c r="AO107" s="252"/>
    </row>
  </sheetData>
  <mergeCells count="3">
    <mergeCell ref="AW3:BC3"/>
    <mergeCell ref="AH3:AM3"/>
    <mergeCell ref="U3:Y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111"/>
  <sheetViews>
    <sheetView zoomScale="76" zoomScaleNormal="76" workbookViewId="0">
      <pane xSplit="1" ySplit="4" topLeftCell="U35" activePane="bottomRight" state="frozen"/>
      <selection pane="topRight" activeCell="B1" sqref="B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1.5546875" style="96" bestFit="1" customWidth="1"/>
    <col min="2" max="2" width="12.88671875" style="96" customWidth="1"/>
    <col min="3" max="3" width="12.6640625" style="96" customWidth="1"/>
    <col min="4" max="4" width="11.33203125" style="96" customWidth="1"/>
    <col min="5" max="5" width="7.33203125" style="96" hidden="1" customWidth="1"/>
    <col min="6" max="6" width="11.33203125" style="96" hidden="1" customWidth="1"/>
    <col min="7" max="7" width="11.109375" style="96" customWidth="1"/>
    <col min="8" max="8" width="8.5546875" style="96" customWidth="1"/>
    <col min="9" max="9" width="10.109375" style="96" customWidth="1"/>
    <col min="10" max="12" width="9.77734375" style="96" customWidth="1"/>
    <col min="13" max="13" width="8" style="96" hidden="1" customWidth="1"/>
    <col min="14" max="16" width="11.44140625" style="96" hidden="1" customWidth="1"/>
    <col min="17" max="17" width="13.88671875" style="96" bestFit="1" customWidth="1"/>
    <col min="18" max="18" width="16.109375" style="96" customWidth="1"/>
    <col min="19" max="19" width="16.44140625" style="96" customWidth="1"/>
    <col min="20" max="20" width="11.88671875" style="96" customWidth="1"/>
    <col min="21" max="21" width="12.6640625" style="96" customWidth="1"/>
    <col min="22" max="22" width="11" style="96" customWidth="1"/>
    <col min="23" max="23" width="7" style="96" customWidth="1"/>
    <col min="24" max="24" width="7.33203125" style="96" bestFit="1" customWidth="1"/>
    <col min="25" max="25" width="8" style="96" customWidth="1"/>
    <col min="26" max="26" width="7.77734375" style="96" customWidth="1"/>
    <col min="27" max="28" width="7.6640625" style="96" hidden="1" customWidth="1"/>
    <col min="29" max="29" width="9.77734375" style="96" bestFit="1" customWidth="1"/>
    <col min="30" max="30" width="8.88671875" style="96" customWidth="1"/>
    <col min="31" max="31" width="8.88671875" style="96" hidden="1" customWidth="1"/>
    <col min="32" max="32" width="10.77734375" style="96" hidden="1" customWidth="1"/>
    <col min="33" max="33" width="13" style="96" customWidth="1"/>
    <col min="34" max="34" width="7.88671875" style="96" customWidth="1"/>
    <col min="35" max="35" width="8.44140625" style="96" hidden="1" customWidth="1"/>
    <col min="36" max="36" width="10.77734375" style="96" customWidth="1"/>
    <col min="37" max="37" width="13.33203125" style="187" hidden="1" customWidth="1"/>
    <col min="38" max="38" width="12" style="96" customWidth="1"/>
    <col min="39" max="39" width="12.109375" style="96" bestFit="1" customWidth="1"/>
    <col min="40" max="40" width="11.33203125" style="96" bestFit="1" customWidth="1"/>
    <col min="41" max="41" width="11.33203125" style="187" bestFit="1" customWidth="1"/>
    <col min="42" max="42" width="12.88671875" style="96" bestFit="1" customWidth="1"/>
    <col min="43" max="43" width="13.21875" style="261" customWidth="1"/>
    <col min="44" max="44" width="11.33203125" style="96" bestFit="1" customWidth="1"/>
    <col min="45" max="45" width="11.21875" style="96" customWidth="1"/>
    <col min="46" max="47" width="12.88671875" style="96" bestFit="1" customWidth="1"/>
    <col min="48" max="48" width="15.44140625" style="96" customWidth="1"/>
    <col min="49" max="49" width="11" style="187" bestFit="1" customWidth="1"/>
    <col min="50" max="50" width="12.21875" style="187" customWidth="1"/>
    <col min="51" max="51" width="12" style="197" bestFit="1" customWidth="1"/>
    <col min="52" max="52" width="6.44140625" style="197" customWidth="1"/>
    <col min="53" max="53" width="5.88671875" style="197" customWidth="1"/>
    <col min="54" max="54" width="8.109375" style="197" customWidth="1"/>
    <col min="55" max="55" width="7.21875" style="197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256"/>
      <c r="AW1" s="257"/>
      <c r="AX1" s="257"/>
      <c r="AY1" s="257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'07'!S2+1</f>
        <v>46120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1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258"/>
    </row>
    <row r="3" spans="1:55" s="176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59" t="s">
        <v>2</v>
      </c>
      <c r="V3" s="259"/>
      <c r="W3" s="259"/>
      <c r="X3" s="259"/>
      <c r="Y3" s="259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60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825" customFormat="1" ht="43.2">
      <c r="A4" s="517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446" t="s">
        <v>126</v>
      </c>
      <c r="I4" s="446" t="s">
        <v>125</v>
      </c>
      <c r="J4" s="446" t="s">
        <v>124</v>
      </c>
      <c r="K4" s="446" t="s">
        <v>52</v>
      </c>
      <c r="L4" s="446" t="s">
        <v>133</v>
      </c>
      <c r="M4" s="446" t="s">
        <v>143</v>
      </c>
      <c r="N4" s="446" t="s">
        <v>127</v>
      </c>
      <c r="O4" s="446" t="s">
        <v>138</v>
      </c>
      <c r="P4" s="446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68" t="s">
        <v>35</v>
      </c>
      <c r="AR4" s="453" t="s">
        <v>18</v>
      </c>
      <c r="AS4" s="453" t="s">
        <v>19</v>
      </c>
      <c r="AT4" s="469" t="s">
        <v>20</v>
      </c>
      <c r="AU4" s="447" t="s">
        <v>21</v>
      </c>
      <c r="AV4" s="824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86</v>
      </c>
      <c r="BB4" s="458" t="s">
        <v>51</v>
      </c>
      <c r="BC4" s="63" t="s">
        <v>87</v>
      </c>
    </row>
    <row r="5" spans="1:55" s="145" customFormat="1">
      <c r="A5" s="223" t="str">
        <f>'ENTRY SHEET'!F5</f>
        <v>VOLVO 300-2</v>
      </c>
      <c r="B5" s="137">
        <f>'07'!C5</f>
        <v>22002</v>
      </c>
      <c r="C5" s="137">
        <v>22002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'07'!AR5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'07'!AT5</f>
        <v>470</v>
      </c>
      <c r="AU5" s="221">
        <f>AT5-AR5</f>
        <v>350</v>
      </c>
      <c r="AV5" s="237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AS5*L5</f>
        <v>#DIV/0!</v>
      </c>
      <c r="BA5" s="43"/>
      <c r="BB5" s="43" t="e">
        <f>AQ5-AW5-AX5-AY5</f>
        <v>#DIV/0!</v>
      </c>
      <c r="BC5" s="43" t="e">
        <f>AS5*K5</f>
        <v>#DIV/0!</v>
      </c>
    </row>
    <row r="6" spans="1:55" s="145" customFormat="1">
      <c r="A6" s="223" t="str">
        <f>'ENTRY SHEET'!F6</f>
        <v>VOLVO-300-7</v>
      </c>
      <c r="B6" s="137">
        <f>'07'!C6</f>
        <v>17685.3</v>
      </c>
      <c r="C6" s="137">
        <v>17685.3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59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'07'!AR6</f>
        <v>330</v>
      </c>
      <c r="AO6" s="141"/>
      <c r="AP6" s="141">
        <f t="shared" ref="AP6:AP69" si="7">AO6+AN6</f>
        <v>330</v>
      </c>
      <c r="AQ6" s="141">
        <f t="shared" ref="AQ6:AQ69" si="8">AP6-AR6</f>
        <v>0</v>
      </c>
      <c r="AR6" s="141">
        <v>330</v>
      </c>
      <c r="AS6" s="216" t="e">
        <f t="shared" si="3"/>
        <v>#DIV/0!</v>
      </c>
      <c r="AT6" s="216">
        <f>'07'!AT6</f>
        <v>470</v>
      </c>
      <c r="AU6" s="221">
        <f t="shared" ref="AU6:AU69" si="9">AT6-AR6</f>
        <v>140</v>
      </c>
      <c r="AV6" s="238"/>
      <c r="AW6" s="43" t="e">
        <f t="shared" ref="AW6:AW69" si="10">ROUNDUP(I6*AS6,0)</f>
        <v>#DIV/0!</v>
      </c>
      <c r="AX6" s="43" t="e">
        <f t="shared" ref="AX6:AX69" si="11">ROUNDUP(H6*AS6,0)</f>
        <v>#DIV/0!</v>
      </c>
      <c r="AY6" s="43" t="e">
        <f t="shared" ref="AY6:AY69" si="12">ROUNDUP(J6*AS6,0)</f>
        <v>#DIV/0!</v>
      </c>
      <c r="AZ6" s="43" t="e">
        <f t="shared" ref="AZ6:AZ69" si="13">AS6*L6</f>
        <v>#DIV/0!</v>
      </c>
      <c r="BA6" s="43"/>
      <c r="BB6" s="43" t="e">
        <f t="shared" ref="BB6:BB69" si="14">AQ6-AW6-AX6-AY6</f>
        <v>#DIV/0!</v>
      </c>
      <c r="BC6" s="43" t="e">
        <f t="shared" ref="BC6:BC69" si="15">AS6*K6</f>
        <v>#DIV/0!</v>
      </c>
    </row>
    <row r="7" spans="1:55" s="145" customFormat="1">
      <c r="A7" s="223" t="str">
        <f>'ENTRY SHEET'!F7</f>
        <v>HITACHI-350</v>
      </c>
      <c r="B7" s="137">
        <f>'07'!C7</f>
        <v>15813.1</v>
      </c>
      <c r="C7" s="137">
        <v>15813.1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'07'!AR7</f>
        <v>400</v>
      </c>
      <c r="AO7" s="141"/>
      <c r="AP7" s="141">
        <f t="shared" si="7"/>
        <v>400</v>
      </c>
      <c r="AQ7" s="141">
        <f t="shared" si="8"/>
        <v>0</v>
      </c>
      <c r="AR7" s="141">
        <v>400</v>
      </c>
      <c r="AS7" s="216" t="e">
        <f t="shared" si="3"/>
        <v>#DIV/0!</v>
      </c>
      <c r="AT7" s="216">
        <f>'07'!AT7</f>
        <v>630</v>
      </c>
      <c r="AU7" s="221">
        <f t="shared" si="9"/>
        <v>230</v>
      </c>
      <c r="AV7" s="138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/>
      <c r="BB7" s="43" t="e">
        <f t="shared" si="14"/>
        <v>#DIV/0!</v>
      </c>
      <c r="BC7" s="43" t="e">
        <f t="shared" si="15"/>
        <v>#DIV/0!</v>
      </c>
    </row>
    <row r="8" spans="1:55" s="145" customFormat="1">
      <c r="A8" s="223" t="str">
        <f>'ENTRY SHEET'!F8</f>
        <v>VOLVO-480</v>
      </c>
      <c r="B8" s="137">
        <f>'07'!C8</f>
        <v>0</v>
      </c>
      <c r="C8" s="137"/>
      <c r="D8" s="137">
        <v>7</v>
      </c>
      <c r="E8" s="137">
        <v>12</v>
      </c>
      <c r="F8" s="136"/>
      <c r="G8" s="136">
        <f t="shared" si="5"/>
        <v>7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7</v>
      </c>
      <c r="R8" s="226"/>
      <c r="S8" s="226"/>
      <c r="T8" s="137"/>
      <c r="U8" s="137"/>
      <c r="V8" s="137">
        <v>64</v>
      </c>
      <c r="W8" s="137"/>
      <c r="X8" s="137"/>
      <c r="Y8" s="137">
        <f t="shared" si="16"/>
        <v>64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'07'!AR8</f>
        <v>280</v>
      </c>
      <c r="AO8" s="141">
        <v>200</v>
      </c>
      <c r="AP8" s="141">
        <f t="shared" si="7"/>
        <v>480</v>
      </c>
      <c r="AQ8" s="141">
        <f t="shared" si="8"/>
        <v>180</v>
      </c>
      <c r="AR8" s="141">
        <v>300</v>
      </c>
      <c r="AS8" s="216">
        <f t="shared" si="3"/>
        <v>25.714285714285715</v>
      </c>
      <c r="AT8" s="216">
        <f>'07'!AT8</f>
        <v>650</v>
      </c>
      <c r="AU8" s="221">
        <f t="shared" si="9"/>
        <v>350</v>
      </c>
      <c r="AV8" s="138"/>
      <c r="AW8" s="43">
        <f t="shared" si="10"/>
        <v>0</v>
      </c>
      <c r="AX8" s="43">
        <f t="shared" si="11"/>
        <v>0</v>
      </c>
      <c r="AY8" s="43">
        <f t="shared" si="12"/>
        <v>0</v>
      </c>
      <c r="AZ8" s="43">
        <f t="shared" si="13"/>
        <v>0</v>
      </c>
      <c r="BA8" s="43"/>
      <c r="BB8" s="43">
        <f t="shared" si="14"/>
        <v>180</v>
      </c>
      <c r="BC8" s="43">
        <f t="shared" si="15"/>
        <v>0</v>
      </c>
    </row>
    <row r="9" spans="1:55" s="599" customFormat="1">
      <c r="A9" s="783" t="str">
        <f>'ENTRY SHEET'!F9</f>
        <v>KOMASTU-350 DMC</v>
      </c>
      <c r="B9" s="301">
        <f>'07'!C9</f>
        <v>12628</v>
      </c>
      <c r="C9" s="301">
        <v>12637.1</v>
      </c>
      <c r="D9" s="301">
        <f t="shared" si="4"/>
        <v>9.1000000000003638</v>
      </c>
      <c r="E9" s="301">
        <v>12</v>
      </c>
      <c r="F9" s="362"/>
      <c r="G9" s="362">
        <v>0</v>
      </c>
      <c r="H9" s="362">
        <v>9.1</v>
      </c>
      <c r="I9" s="362"/>
      <c r="J9" s="362"/>
      <c r="K9" s="362"/>
      <c r="L9" s="362"/>
      <c r="M9" s="362"/>
      <c r="N9" s="362"/>
      <c r="O9" s="362"/>
      <c r="P9" s="362"/>
      <c r="Q9" s="362">
        <f t="shared" si="6"/>
        <v>9.1</v>
      </c>
      <c r="R9" s="301"/>
      <c r="S9" s="301"/>
      <c r="T9" s="301"/>
      <c r="U9" s="301"/>
      <c r="V9" s="301"/>
      <c r="W9" s="301"/>
      <c r="X9" s="301"/>
      <c r="Y9" s="301">
        <f t="shared" si="16"/>
        <v>0</v>
      </c>
      <c r="Z9" s="301"/>
      <c r="AA9" s="301"/>
      <c r="AB9" s="301"/>
      <c r="AC9" s="301"/>
      <c r="AD9" s="301">
        <v>98</v>
      </c>
      <c r="AE9" s="301"/>
      <c r="AF9" s="301"/>
      <c r="AG9" s="301">
        <f t="shared" si="17"/>
        <v>98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'07'!AR9</f>
        <v>0</v>
      </c>
      <c r="AO9" s="663"/>
      <c r="AP9" s="663">
        <f t="shared" si="7"/>
        <v>0</v>
      </c>
      <c r="AQ9" s="663">
        <f t="shared" si="8"/>
        <v>0</v>
      </c>
      <c r="AR9" s="663">
        <v>0</v>
      </c>
      <c r="AS9" s="665">
        <f t="shared" si="3"/>
        <v>0</v>
      </c>
      <c r="AT9" s="665">
        <f>'07'!AT9</f>
        <v>0</v>
      </c>
      <c r="AU9" s="800">
        <f t="shared" si="9"/>
        <v>0</v>
      </c>
      <c r="AV9" s="664"/>
      <c r="AW9" s="43">
        <f t="shared" si="10"/>
        <v>0</v>
      </c>
      <c r="AX9" s="43">
        <f t="shared" si="11"/>
        <v>0</v>
      </c>
      <c r="AY9" s="43">
        <f t="shared" si="12"/>
        <v>0</v>
      </c>
      <c r="AZ9" s="43">
        <f t="shared" si="13"/>
        <v>0</v>
      </c>
      <c r="BA9" s="43"/>
      <c r="BB9" s="43">
        <f t="shared" si="14"/>
        <v>0</v>
      </c>
      <c r="BC9" s="43">
        <f t="shared" si="15"/>
        <v>0</v>
      </c>
    </row>
    <row r="10" spans="1:55" s="145" customFormat="1">
      <c r="A10" s="223" t="str">
        <f>'ENTRY SHEET'!F10</f>
        <v>VOLVO-300(5)</v>
      </c>
      <c r="B10" s="137">
        <v>2464.8000000000002</v>
      </c>
      <c r="C10" s="137">
        <v>2469.4</v>
      </c>
      <c r="D10" s="137">
        <f t="shared" si="4"/>
        <v>4.5999999999999091</v>
      </c>
      <c r="E10" s="137">
        <v>12</v>
      </c>
      <c r="F10" s="136"/>
      <c r="G10" s="136">
        <v>0</v>
      </c>
      <c r="H10" s="136">
        <v>4.5999999999999996</v>
      </c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4.5999999999999996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>
        <v>25</v>
      </c>
      <c r="AA10" s="137"/>
      <c r="AB10" s="137"/>
      <c r="AC10" s="137"/>
      <c r="AD10" s="137"/>
      <c r="AE10" s="137"/>
      <c r="AF10" s="137"/>
      <c r="AG10" s="137">
        <f t="shared" si="17"/>
        <v>25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'07'!AR10</f>
        <v>0</v>
      </c>
      <c r="AO10" s="141">
        <v>100</v>
      </c>
      <c r="AP10" s="141">
        <f t="shared" si="7"/>
        <v>100</v>
      </c>
      <c r="AQ10" s="141">
        <f t="shared" si="8"/>
        <v>0</v>
      </c>
      <c r="AR10" s="141">
        <v>100</v>
      </c>
      <c r="AS10" s="216">
        <f t="shared" si="3"/>
        <v>0</v>
      </c>
      <c r="AT10" s="216">
        <f>'07'!AT10</f>
        <v>0</v>
      </c>
      <c r="AU10" s="221">
        <f t="shared" si="9"/>
        <v>-100</v>
      </c>
      <c r="AV10" s="138"/>
      <c r="AW10" s="43">
        <f t="shared" si="10"/>
        <v>0</v>
      </c>
      <c r="AX10" s="43">
        <f t="shared" si="11"/>
        <v>0</v>
      </c>
      <c r="AY10" s="43">
        <f t="shared" si="12"/>
        <v>0</v>
      </c>
      <c r="AZ10" s="43">
        <f t="shared" si="13"/>
        <v>0</v>
      </c>
      <c r="BA10" s="43"/>
      <c r="BB10" s="43">
        <f t="shared" si="14"/>
        <v>0</v>
      </c>
      <c r="BC10" s="43">
        <f t="shared" si="15"/>
        <v>0</v>
      </c>
    </row>
    <row r="11" spans="1:55" s="145" customFormat="1">
      <c r="A11" s="223" t="str">
        <f>'ENTRY SHEET'!F11</f>
        <v>VOLVO-380</v>
      </c>
      <c r="B11" s="137">
        <f>'07'!C11</f>
        <v>0</v>
      </c>
      <c r="C11" s="137"/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'07'!AR11</f>
        <v>0</v>
      </c>
      <c r="AO11" s="141"/>
      <c r="AP11" s="141">
        <f t="shared" si="7"/>
        <v>0</v>
      </c>
      <c r="AQ11" s="141">
        <f t="shared" si="8"/>
        <v>0</v>
      </c>
      <c r="AR11" s="141"/>
      <c r="AS11" s="216" t="e">
        <f t="shared" si="3"/>
        <v>#DIV/0!</v>
      </c>
      <c r="AT11" s="216">
        <f>'07'!AT11</f>
        <v>0</v>
      </c>
      <c r="AU11" s="221">
        <f t="shared" si="9"/>
        <v>0</v>
      </c>
      <c r="AV11" s="138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/>
      <c r="BB11" s="43" t="e">
        <f t="shared" si="14"/>
        <v>#DIV/0!</v>
      </c>
      <c r="BC11" s="43" t="e">
        <f t="shared" si="15"/>
        <v>#DIV/0!</v>
      </c>
    </row>
    <row r="12" spans="1:55" s="145" customFormat="1">
      <c r="A12" s="223" t="str">
        <f>'ENTRY SHEET'!F12</f>
        <v>DOZZER D65E</v>
      </c>
      <c r="B12" s="137">
        <f>'07'!C12</f>
        <v>2251.9</v>
      </c>
      <c r="C12" s="137">
        <v>2257.8000000000002</v>
      </c>
      <c r="D12" s="137">
        <f t="shared" si="4"/>
        <v>5.9000000000000909</v>
      </c>
      <c r="E12" s="137">
        <v>12</v>
      </c>
      <c r="F12" s="136"/>
      <c r="G12" s="136">
        <f t="shared" si="5"/>
        <v>5.9000000000000909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5.9000000000000909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'07'!AR12</f>
        <v>195</v>
      </c>
      <c r="AO12" s="141"/>
      <c r="AP12" s="141">
        <f t="shared" si="7"/>
        <v>195</v>
      </c>
      <c r="AQ12" s="141">
        <f t="shared" si="8"/>
        <v>80</v>
      </c>
      <c r="AR12" s="141">
        <v>115</v>
      </c>
      <c r="AS12" s="216">
        <f t="shared" si="3"/>
        <v>13.559322033898097</v>
      </c>
      <c r="AT12" s="216">
        <f>'07'!AT12</f>
        <v>350</v>
      </c>
      <c r="AU12" s="221">
        <f t="shared" si="9"/>
        <v>235</v>
      </c>
      <c r="AV12" s="138"/>
      <c r="AW12" s="43">
        <f t="shared" si="10"/>
        <v>0</v>
      </c>
      <c r="AX12" s="43">
        <f t="shared" si="11"/>
        <v>0</v>
      </c>
      <c r="AY12" s="43">
        <f t="shared" si="12"/>
        <v>0</v>
      </c>
      <c r="AZ12" s="43">
        <f t="shared" si="13"/>
        <v>0</v>
      </c>
      <c r="BA12" s="43"/>
      <c r="BB12" s="43">
        <f t="shared" si="14"/>
        <v>80</v>
      </c>
      <c r="BC12" s="43">
        <f t="shared" si="15"/>
        <v>0</v>
      </c>
    </row>
    <row r="13" spans="1:55" s="145" customFormat="1">
      <c r="A13" s="223" t="str">
        <f>'ENTRY SHEET'!F13</f>
        <v>BD 85 DOZER</v>
      </c>
      <c r="B13" s="137">
        <f>'07'!C13</f>
        <v>265.2</v>
      </c>
      <c r="C13" s="137">
        <v>272.89999999999998</v>
      </c>
      <c r="D13" s="137">
        <f t="shared" si="4"/>
        <v>7.6999999999999886</v>
      </c>
      <c r="E13" s="137">
        <v>12</v>
      </c>
      <c r="F13" s="136"/>
      <c r="G13" s="136">
        <v>0</v>
      </c>
      <c r="H13" s="136"/>
      <c r="I13" s="136"/>
      <c r="J13" s="136">
        <v>7.7</v>
      </c>
      <c r="K13" s="136"/>
      <c r="L13" s="136"/>
      <c r="M13" s="136"/>
      <c r="N13" s="136"/>
      <c r="O13" s="136"/>
      <c r="P13" s="136"/>
      <c r="Q13" s="136">
        <f t="shared" si="6"/>
        <v>7.7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'07'!AR13</f>
        <v>115</v>
      </c>
      <c r="AO13" s="141">
        <v>100</v>
      </c>
      <c r="AP13" s="141">
        <f t="shared" si="7"/>
        <v>215</v>
      </c>
      <c r="AQ13" s="141">
        <f t="shared" si="8"/>
        <v>115</v>
      </c>
      <c r="AR13" s="141">
        <v>100</v>
      </c>
      <c r="AS13" s="216">
        <f t="shared" si="3"/>
        <v>14.935064935064958</v>
      </c>
      <c r="AT13" s="216">
        <f>'07'!AT13</f>
        <v>350</v>
      </c>
      <c r="AU13" s="221">
        <f t="shared" si="9"/>
        <v>250</v>
      </c>
      <c r="AV13" s="138"/>
      <c r="AW13" s="43">
        <f t="shared" si="10"/>
        <v>0</v>
      </c>
      <c r="AX13" s="43">
        <f t="shared" si="11"/>
        <v>0</v>
      </c>
      <c r="AY13" s="43">
        <f t="shared" si="12"/>
        <v>115</v>
      </c>
      <c r="AZ13" s="43">
        <f t="shared" si="13"/>
        <v>0</v>
      </c>
      <c r="BA13" s="43"/>
      <c r="BB13" s="43">
        <f t="shared" si="14"/>
        <v>0</v>
      </c>
      <c r="BC13" s="43">
        <f t="shared" si="15"/>
        <v>0</v>
      </c>
    </row>
    <row r="14" spans="1:55" s="145" customFormat="1">
      <c r="A14" s="223" t="str">
        <f>'ENTRY SHEET'!F14</f>
        <v>KOBELCO-380 DMCS</v>
      </c>
      <c r="B14" s="137">
        <f>'07'!C14</f>
        <v>0</v>
      </c>
      <c r="C14" s="137"/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6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7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'07'!AR14</f>
        <v>0</v>
      </c>
      <c r="AO14" s="141"/>
      <c r="AP14" s="141">
        <f t="shared" si="7"/>
        <v>0</v>
      </c>
      <c r="AQ14" s="141">
        <f t="shared" si="8"/>
        <v>0</v>
      </c>
      <c r="AR14" s="141"/>
      <c r="AS14" s="216" t="e">
        <f t="shared" si="3"/>
        <v>#DIV/0!</v>
      </c>
      <c r="AT14" s="216">
        <f>'07'!AT14</f>
        <v>350</v>
      </c>
      <c r="AU14" s="221">
        <f t="shared" si="9"/>
        <v>350</v>
      </c>
      <c r="AV14" s="138"/>
      <c r="AW14" s="43" t="e">
        <f t="shared" si="10"/>
        <v>#DIV/0!</v>
      </c>
      <c r="AX14" s="43" t="e">
        <f t="shared" si="11"/>
        <v>#DIV/0!</v>
      </c>
      <c r="AY14" s="43" t="e">
        <f t="shared" si="12"/>
        <v>#DIV/0!</v>
      </c>
      <c r="AZ14" s="43" t="e">
        <f t="shared" si="13"/>
        <v>#DIV/0!</v>
      </c>
      <c r="BA14" s="43"/>
      <c r="BB14" s="43" t="e">
        <f t="shared" si="14"/>
        <v>#DIV/0!</v>
      </c>
      <c r="BC14" s="43" t="e">
        <f t="shared" si="15"/>
        <v>#DIV/0!</v>
      </c>
    </row>
    <row r="15" spans="1:55" s="145" customFormat="1">
      <c r="A15" s="223" t="str">
        <f>'ENTRY SHEET'!F15</f>
        <v>GRADER OD09P-1732</v>
      </c>
      <c r="B15" s="137">
        <f>'07'!C15</f>
        <v>4556.6000000000004</v>
      </c>
      <c r="C15" s="137">
        <v>4561.5</v>
      </c>
      <c r="D15" s="137">
        <f t="shared" si="4"/>
        <v>4.8999999999996362</v>
      </c>
      <c r="E15" s="137">
        <v>12</v>
      </c>
      <c r="F15" s="136"/>
      <c r="G15" s="136">
        <f t="shared" si="5"/>
        <v>4.8999999999996362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4.8999999999996362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'07'!AR15</f>
        <v>30</v>
      </c>
      <c r="AO15" s="141">
        <v>100</v>
      </c>
      <c r="AP15" s="141">
        <f t="shared" si="7"/>
        <v>130</v>
      </c>
      <c r="AQ15" s="141">
        <f t="shared" si="8"/>
        <v>50</v>
      </c>
      <c r="AR15" s="141">
        <v>80</v>
      </c>
      <c r="AS15" s="216">
        <f t="shared" si="3"/>
        <v>10.20408163265382</v>
      </c>
      <c r="AT15" s="216">
        <f>'07'!AT15</f>
        <v>350</v>
      </c>
      <c r="AU15" s="221">
        <f t="shared" si="9"/>
        <v>270</v>
      </c>
      <c r="AV15" s="138"/>
      <c r="AW15" s="43">
        <f t="shared" si="10"/>
        <v>0</v>
      </c>
      <c r="AX15" s="43">
        <f t="shared" si="11"/>
        <v>0</v>
      </c>
      <c r="AY15" s="43">
        <f t="shared" si="12"/>
        <v>0</v>
      </c>
      <c r="AZ15" s="43">
        <f t="shared" si="13"/>
        <v>0</v>
      </c>
      <c r="BA15" s="43"/>
      <c r="BB15" s="43">
        <f t="shared" si="14"/>
        <v>50</v>
      </c>
      <c r="BC15" s="43">
        <f t="shared" si="15"/>
        <v>0</v>
      </c>
    </row>
    <row r="16" spans="1:55" s="145" customFormat="1">
      <c r="A16" s="223">
        <f>'ENTRY SHEET'!F16</f>
        <v>0</v>
      </c>
      <c r="B16" s="137">
        <f>'07'!C16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'07'!AR16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'07'!AT16</f>
        <v>0</v>
      </c>
      <c r="AU16" s="221">
        <f t="shared" si="9"/>
        <v>0</v>
      </c>
      <c r="AV16" s="138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/>
      <c r="BB16" s="43" t="e">
        <f t="shared" si="14"/>
        <v>#DIV/0!</v>
      </c>
      <c r="BC16" s="43" t="e">
        <f t="shared" si="15"/>
        <v>#DIV/0!</v>
      </c>
    </row>
    <row r="17" spans="1:55" s="145" customFormat="1">
      <c r="A17" s="223" t="str">
        <f>'ENTRY SHEET'!F17</f>
        <v>OD09C-1962</v>
      </c>
      <c r="B17" s="137">
        <f>'07'!C17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'07'!S17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'07'!AR17</f>
        <v>115</v>
      </c>
      <c r="AO17" s="141"/>
      <c r="AP17" s="141">
        <f t="shared" si="7"/>
        <v>115</v>
      </c>
      <c r="AQ17" s="141">
        <f t="shared" si="8"/>
        <v>0</v>
      </c>
      <c r="AR17" s="141">
        <v>115</v>
      </c>
      <c r="AS17" s="216" t="e">
        <f t="shared" si="3"/>
        <v>#DIV/0!</v>
      </c>
      <c r="AT17" s="216">
        <f>'07'!AT17</f>
        <v>250</v>
      </c>
      <c r="AU17" s="221">
        <f t="shared" si="9"/>
        <v>135</v>
      </c>
      <c r="AV17" s="138"/>
      <c r="AW17" s="43" t="e">
        <f t="shared" si="10"/>
        <v>#DIV/0!</v>
      </c>
      <c r="AX17" s="43" t="e">
        <f t="shared" si="11"/>
        <v>#DIV/0!</v>
      </c>
      <c r="AY17" s="43" t="e">
        <f t="shared" si="12"/>
        <v>#DIV/0!</v>
      </c>
      <c r="AZ17" s="43" t="e">
        <f t="shared" si="13"/>
        <v>#DIV/0!</v>
      </c>
      <c r="BA17" s="43"/>
      <c r="BB17" s="43" t="e">
        <f t="shared" si="14"/>
        <v>#DIV/0!</v>
      </c>
      <c r="BC17" s="43" t="e">
        <f t="shared" si="15"/>
        <v>#DIV/0!</v>
      </c>
    </row>
    <row r="18" spans="1:55" s="145" customFormat="1">
      <c r="A18" s="223" t="str">
        <f>'ENTRY SHEET'!F18</f>
        <v>OD09C-1964</v>
      </c>
      <c r="B18" s="137">
        <f>'07'!C18</f>
        <v>14421.25</v>
      </c>
      <c r="C18" s="137">
        <v>14424.5</v>
      </c>
      <c r="D18" s="137">
        <f t="shared" si="4"/>
        <v>3.25</v>
      </c>
      <c r="E18" s="137">
        <v>12</v>
      </c>
      <c r="F18" s="136"/>
      <c r="G18" s="136">
        <f t="shared" ref="G18:G59" si="18">D18-H18-I18</f>
        <v>0</v>
      </c>
      <c r="H18" s="136">
        <v>3.25</v>
      </c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3.25</v>
      </c>
      <c r="R18" s="137">
        <f>'07'!S18</f>
        <v>152618.29999999999</v>
      </c>
      <c r="S18" s="137">
        <v>152622.1</v>
      </c>
      <c r="T18" s="137">
        <f t="shared" ref="T18:T59" si="19">S18-R18</f>
        <v>3.8000000000174623</v>
      </c>
      <c r="U18" s="137"/>
      <c r="V18" s="137"/>
      <c r="W18" s="137"/>
      <c r="X18" s="137"/>
      <c r="Y18" s="137">
        <f t="shared" si="16"/>
        <v>0</v>
      </c>
      <c r="Z18" s="137">
        <v>11</v>
      </c>
      <c r="AA18" s="137"/>
      <c r="AB18" s="137"/>
      <c r="AC18" s="137"/>
      <c r="AD18" s="137"/>
      <c r="AE18" s="137"/>
      <c r="AF18" s="137"/>
      <c r="AG18" s="137">
        <f t="shared" si="17"/>
        <v>11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'07'!AR18</f>
        <v>110</v>
      </c>
      <c r="AO18" s="141"/>
      <c r="AP18" s="141">
        <f t="shared" si="7"/>
        <v>110</v>
      </c>
      <c r="AQ18" s="141">
        <f t="shared" si="8"/>
        <v>10</v>
      </c>
      <c r="AR18" s="141">
        <v>100</v>
      </c>
      <c r="AS18" s="216">
        <f t="shared" si="3"/>
        <v>3.0769230769230771</v>
      </c>
      <c r="AT18" s="216">
        <f>'07'!AT18</f>
        <v>250</v>
      </c>
      <c r="AU18" s="221">
        <f t="shared" si="9"/>
        <v>150</v>
      </c>
      <c r="AV18" s="138"/>
      <c r="AW18" s="43">
        <f t="shared" si="10"/>
        <v>0</v>
      </c>
      <c r="AX18" s="43">
        <f t="shared" si="11"/>
        <v>10</v>
      </c>
      <c r="AY18" s="43">
        <f t="shared" si="12"/>
        <v>0</v>
      </c>
      <c r="AZ18" s="43">
        <f t="shared" si="13"/>
        <v>0</v>
      </c>
      <c r="BA18" s="43"/>
      <c r="BB18" s="43">
        <f t="shared" si="14"/>
        <v>0</v>
      </c>
      <c r="BC18" s="43">
        <f t="shared" si="15"/>
        <v>0</v>
      </c>
    </row>
    <row r="19" spans="1:55" s="145" customFormat="1">
      <c r="A19" s="223" t="str">
        <f>'ENTRY SHEET'!F19</f>
        <v>OD09C1965</v>
      </c>
      <c r="B19" s="137">
        <f>'07'!C19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'07'!S19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'07'!AR19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 t="e">
        <f t="shared" si="3"/>
        <v>#DIV/0!</v>
      </c>
      <c r="AT19" s="216">
        <f>'07'!AT19</f>
        <v>250</v>
      </c>
      <c r="AU19" s="221">
        <f t="shared" si="9"/>
        <v>250</v>
      </c>
      <c r="AV19" s="138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/>
      <c r="BB19" s="43" t="e">
        <f t="shared" si="14"/>
        <v>#DIV/0!</v>
      </c>
      <c r="BC19" s="43" t="e">
        <f t="shared" si="15"/>
        <v>#DIV/0!</v>
      </c>
    </row>
    <row r="20" spans="1:55" s="145" customFormat="1">
      <c r="A20" s="223" t="str">
        <f>'ENTRY SHEET'!F20</f>
        <v>ODO9C5136</v>
      </c>
      <c r="B20" s="137">
        <f>'07'!C20</f>
        <v>17052.5</v>
      </c>
      <c r="C20" s="137">
        <v>17052.5</v>
      </c>
      <c r="D20" s="137">
        <f t="shared" si="4"/>
        <v>0</v>
      </c>
      <c r="E20" s="137">
        <v>12</v>
      </c>
      <c r="F20" s="136"/>
      <c r="G20" s="136">
        <f t="shared" si="18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'07'!S20</f>
        <v>125216</v>
      </c>
      <c r="S20" s="137">
        <v>125216</v>
      </c>
      <c r="T20" s="137">
        <f t="shared" si="19"/>
        <v>0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'07'!AR20</f>
        <v>80</v>
      </c>
      <c r="AO20" s="141"/>
      <c r="AP20" s="141">
        <f t="shared" si="7"/>
        <v>80</v>
      </c>
      <c r="AQ20" s="141">
        <f t="shared" si="8"/>
        <v>0</v>
      </c>
      <c r="AR20" s="141">
        <v>80</v>
      </c>
      <c r="AS20" s="216" t="e">
        <f t="shared" si="3"/>
        <v>#DIV/0!</v>
      </c>
      <c r="AT20" s="216">
        <f>'07'!AT20</f>
        <v>250</v>
      </c>
      <c r="AU20" s="221">
        <f t="shared" si="9"/>
        <v>170</v>
      </c>
      <c r="AV20" s="138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/>
      <c r="BB20" s="43" t="e">
        <f t="shared" si="14"/>
        <v>#DIV/0!</v>
      </c>
      <c r="BC20" s="43" t="e">
        <f t="shared" si="15"/>
        <v>#DIV/0!</v>
      </c>
    </row>
    <row r="21" spans="1:55" s="145" customFormat="1">
      <c r="A21" s="223" t="str">
        <f>'ENTRY SHEET'!F21</f>
        <v>OD09C5137</v>
      </c>
      <c r="B21" s="137">
        <f>'07'!C21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'07'!S21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'07'!AR21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'07'!AT21</f>
        <v>250</v>
      </c>
      <c r="AU21" s="221">
        <f t="shared" si="9"/>
        <v>180</v>
      </c>
      <c r="AV21" s="138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/>
      <c r="BB21" s="43" t="e">
        <f t="shared" si="14"/>
        <v>#DIV/0!</v>
      </c>
      <c r="BC21" s="43" t="e">
        <f t="shared" si="15"/>
        <v>#DIV/0!</v>
      </c>
    </row>
    <row r="22" spans="1:55" s="145" customFormat="1">
      <c r="A22" s="223" t="str">
        <f>'ENTRY SHEET'!F22</f>
        <v>OD09C4623</v>
      </c>
      <c r="B22" s="137">
        <f>'07'!C22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'07'!S22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'07'!AR22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3"/>
        <v>#DIV/0!</v>
      </c>
      <c r="AT22" s="216">
        <f>'07'!AT22</f>
        <v>250</v>
      </c>
      <c r="AU22" s="221">
        <f t="shared" si="9"/>
        <v>250</v>
      </c>
      <c r="AV22" s="138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/>
      <c r="BB22" s="43" t="e">
        <f t="shared" si="14"/>
        <v>#DIV/0!</v>
      </c>
      <c r="BC22" s="43" t="e">
        <f t="shared" si="15"/>
        <v>#DIV/0!</v>
      </c>
    </row>
    <row r="23" spans="1:55" s="145" customFormat="1">
      <c r="A23" s="223" t="str">
        <f>'ENTRY SHEET'!F23</f>
        <v>OD09C4625</v>
      </c>
      <c r="B23" s="137">
        <f>'07'!C23</f>
        <v>24101.7</v>
      </c>
      <c r="C23" s="137">
        <v>24105.7</v>
      </c>
      <c r="D23" s="137">
        <f t="shared" si="4"/>
        <v>4</v>
      </c>
      <c r="E23" s="137">
        <v>12</v>
      </c>
      <c r="F23" s="136"/>
      <c r="G23" s="136">
        <f t="shared" si="18"/>
        <v>0</v>
      </c>
      <c r="H23" s="136">
        <v>1</v>
      </c>
      <c r="I23" s="136">
        <v>3</v>
      </c>
      <c r="J23" s="136"/>
      <c r="K23" s="136"/>
      <c r="L23" s="136"/>
      <c r="M23" s="136"/>
      <c r="N23" s="136"/>
      <c r="O23" s="136"/>
      <c r="P23" s="136"/>
      <c r="Q23" s="136">
        <f t="shared" si="6"/>
        <v>4</v>
      </c>
      <c r="R23" s="137">
        <f>'07'!S23</f>
        <v>88676.4</v>
      </c>
      <c r="S23" s="137">
        <v>88691.6</v>
      </c>
      <c r="T23" s="137">
        <f t="shared" si="19"/>
        <v>15.200000000011642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>
        <v>3</v>
      </c>
      <c r="AD23" s="137"/>
      <c r="AE23" s="137"/>
      <c r="AF23" s="137"/>
      <c r="AG23" s="137">
        <f t="shared" si="17"/>
        <v>3</v>
      </c>
      <c r="AH23" s="137">
        <v>4</v>
      </c>
      <c r="AI23" s="137"/>
      <c r="AJ23" s="137">
        <v>114.31</v>
      </c>
      <c r="AK23" s="138"/>
      <c r="AL23" s="141">
        <f t="shared" si="0"/>
        <v>4</v>
      </c>
      <c r="AM23" s="137">
        <f t="shared" si="1"/>
        <v>114.31</v>
      </c>
      <c r="AN23" s="141">
        <f>'07'!AR23</f>
        <v>120</v>
      </c>
      <c r="AO23" s="141"/>
      <c r="AP23" s="141">
        <f t="shared" si="7"/>
        <v>120</v>
      </c>
      <c r="AQ23" s="141">
        <f t="shared" si="8"/>
        <v>20</v>
      </c>
      <c r="AR23" s="141">
        <v>100</v>
      </c>
      <c r="AS23" s="216">
        <f t="shared" si="3"/>
        <v>5</v>
      </c>
      <c r="AT23" s="216">
        <f>'07'!AT23</f>
        <v>250</v>
      </c>
      <c r="AU23" s="221">
        <f t="shared" si="9"/>
        <v>150</v>
      </c>
      <c r="AV23" s="138"/>
      <c r="AW23" s="43">
        <f t="shared" si="10"/>
        <v>15</v>
      </c>
      <c r="AX23" s="43">
        <f t="shared" si="11"/>
        <v>5</v>
      </c>
      <c r="AY23" s="43">
        <f t="shared" si="12"/>
        <v>0</v>
      </c>
      <c r="AZ23" s="43">
        <f t="shared" si="13"/>
        <v>0</v>
      </c>
      <c r="BA23" s="43"/>
      <c r="BB23" s="43">
        <f t="shared" si="14"/>
        <v>0</v>
      </c>
      <c r="BC23" s="43">
        <f t="shared" si="15"/>
        <v>0</v>
      </c>
    </row>
    <row r="24" spans="1:55" s="145" customFormat="1">
      <c r="A24" s="223" t="str">
        <f>'ENTRY SHEET'!F24</f>
        <v>OD09C4823</v>
      </c>
      <c r="B24" s="137">
        <f>'07'!C24</f>
        <v>24005.85</v>
      </c>
      <c r="C24" s="137">
        <v>24010.799999999999</v>
      </c>
      <c r="D24" s="137">
        <f t="shared" si="4"/>
        <v>4.9500000000007276</v>
      </c>
      <c r="E24" s="137">
        <v>12</v>
      </c>
      <c r="F24" s="136"/>
      <c r="G24" s="136">
        <f t="shared" si="18"/>
        <v>7.2741812573440257E-13</v>
      </c>
      <c r="H24" s="136">
        <v>0.95</v>
      </c>
      <c r="I24" s="136">
        <v>4</v>
      </c>
      <c r="J24" s="136"/>
      <c r="K24" s="136"/>
      <c r="L24" s="136"/>
      <c r="M24" s="136"/>
      <c r="N24" s="136"/>
      <c r="O24" s="136"/>
      <c r="P24" s="136"/>
      <c r="Q24" s="136">
        <f t="shared" si="6"/>
        <v>4.9500000000007276</v>
      </c>
      <c r="R24" s="137">
        <f>'07'!S24</f>
        <v>146459.29999999999</v>
      </c>
      <c r="S24" s="137">
        <v>146475.5</v>
      </c>
      <c r="T24" s="137">
        <f t="shared" si="19"/>
        <v>16.200000000011642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>
        <v>4</v>
      </c>
      <c r="AD24" s="137"/>
      <c r="AE24" s="137"/>
      <c r="AF24" s="137"/>
      <c r="AG24" s="137">
        <f t="shared" si="17"/>
        <v>4</v>
      </c>
      <c r="AH24" s="137">
        <v>6</v>
      </c>
      <c r="AI24" s="137"/>
      <c r="AJ24" s="137">
        <v>172.41</v>
      </c>
      <c r="AK24" s="138"/>
      <c r="AL24" s="141">
        <f t="shared" si="0"/>
        <v>6</v>
      </c>
      <c r="AM24" s="137">
        <f t="shared" si="1"/>
        <v>172.41</v>
      </c>
      <c r="AN24" s="141">
        <f>'07'!AR24</f>
        <v>140</v>
      </c>
      <c r="AO24" s="141"/>
      <c r="AP24" s="141">
        <f t="shared" si="7"/>
        <v>140</v>
      </c>
      <c r="AQ24" s="141">
        <f t="shared" si="8"/>
        <v>40</v>
      </c>
      <c r="AR24" s="141">
        <v>100</v>
      </c>
      <c r="AS24" s="216">
        <f t="shared" si="3"/>
        <v>8.0808080808068929</v>
      </c>
      <c r="AT24" s="216">
        <f>'07'!AT24</f>
        <v>250</v>
      </c>
      <c r="AU24" s="221">
        <f t="shared" si="9"/>
        <v>150</v>
      </c>
      <c r="AV24" s="138"/>
      <c r="AW24" s="43">
        <f t="shared" si="10"/>
        <v>33</v>
      </c>
      <c r="AX24" s="43">
        <f t="shared" si="11"/>
        <v>8</v>
      </c>
      <c r="AY24" s="43">
        <f t="shared" si="12"/>
        <v>0</v>
      </c>
      <c r="AZ24" s="43">
        <f t="shared" si="13"/>
        <v>0</v>
      </c>
      <c r="BA24" s="43"/>
      <c r="BB24" s="43">
        <f t="shared" si="14"/>
        <v>-1</v>
      </c>
      <c r="BC24" s="43">
        <f t="shared" si="15"/>
        <v>0</v>
      </c>
    </row>
    <row r="25" spans="1:55" s="145" customFormat="1">
      <c r="A25" s="223" t="str">
        <f>'ENTRY SHEET'!F25</f>
        <v>OD09C-4824</v>
      </c>
      <c r="B25" s="137">
        <f>'07'!C25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'07'!S25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'07'!AR25</f>
        <v>175</v>
      </c>
      <c r="AO25" s="141"/>
      <c r="AP25" s="141">
        <f t="shared" si="7"/>
        <v>175</v>
      </c>
      <c r="AQ25" s="141">
        <f t="shared" si="8"/>
        <v>0</v>
      </c>
      <c r="AR25" s="141">
        <v>175</v>
      </c>
      <c r="AS25" s="216" t="e">
        <f t="shared" si="3"/>
        <v>#DIV/0!</v>
      </c>
      <c r="AT25" s="216">
        <f>'07'!AT25</f>
        <v>250</v>
      </c>
      <c r="AU25" s="221">
        <f t="shared" si="9"/>
        <v>75</v>
      </c>
      <c r="AV25" s="138"/>
      <c r="AW25" s="43" t="e">
        <f t="shared" si="10"/>
        <v>#DIV/0!</v>
      </c>
      <c r="AX25" s="43" t="e">
        <f t="shared" si="11"/>
        <v>#DIV/0!</v>
      </c>
      <c r="AY25" s="43" t="e">
        <f t="shared" si="12"/>
        <v>#DIV/0!</v>
      </c>
      <c r="AZ25" s="43" t="e">
        <f t="shared" si="13"/>
        <v>#DIV/0!</v>
      </c>
      <c r="BA25" s="43"/>
      <c r="BB25" s="43" t="e">
        <f t="shared" si="14"/>
        <v>#DIV/0!</v>
      </c>
      <c r="BC25" s="43" t="e">
        <f t="shared" si="15"/>
        <v>#DIV/0!</v>
      </c>
    </row>
    <row r="26" spans="1:55" s="145" customFormat="1">
      <c r="A26" s="223" t="str">
        <f>'ENTRY SHEET'!F26</f>
        <v>JH06H-3742</v>
      </c>
      <c r="B26" s="137">
        <f>'07'!C26</f>
        <v>0</v>
      </c>
      <c r="C26" s="137">
        <v>0</v>
      </c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'07'!S26</f>
        <v>0</v>
      </c>
      <c r="S26" s="137">
        <v>0</v>
      </c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'07'!AR26</f>
        <v>90</v>
      </c>
      <c r="AO26" s="141"/>
      <c r="AP26" s="141">
        <f t="shared" si="7"/>
        <v>90</v>
      </c>
      <c r="AQ26" s="141">
        <f t="shared" si="8"/>
        <v>0</v>
      </c>
      <c r="AR26" s="141">
        <v>90</v>
      </c>
      <c r="AS26" s="216" t="e">
        <f t="shared" si="3"/>
        <v>#DIV/0!</v>
      </c>
      <c r="AT26" s="216">
        <f>'07'!AT26</f>
        <v>250</v>
      </c>
      <c r="AU26" s="221">
        <f t="shared" si="9"/>
        <v>160</v>
      </c>
      <c r="AV26" s="138"/>
      <c r="AW26" s="43" t="e">
        <f t="shared" si="10"/>
        <v>#DIV/0!</v>
      </c>
      <c r="AX26" s="43" t="e">
        <f t="shared" si="11"/>
        <v>#DIV/0!</v>
      </c>
      <c r="AY26" s="43" t="e">
        <f t="shared" si="12"/>
        <v>#DIV/0!</v>
      </c>
      <c r="AZ26" s="43" t="e">
        <f t="shared" si="13"/>
        <v>#DIV/0!</v>
      </c>
      <c r="BA26" s="43"/>
      <c r="BB26" s="43" t="e">
        <f t="shared" si="14"/>
        <v>#DIV/0!</v>
      </c>
      <c r="BC26" s="43" t="e">
        <f t="shared" si="15"/>
        <v>#DIV/0!</v>
      </c>
    </row>
    <row r="27" spans="1:55" s="145" customFormat="1">
      <c r="A27" s="223" t="str">
        <f>'ENTRY SHEET'!F27</f>
        <v>OD09C-4879</v>
      </c>
      <c r="B27" s="137">
        <f>'07'!C27</f>
        <v>13001</v>
      </c>
      <c r="C27" s="137">
        <v>13001</v>
      </c>
      <c r="D27" s="137">
        <f t="shared" si="4"/>
        <v>0</v>
      </c>
      <c r="E27" s="137">
        <v>12</v>
      </c>
      <c r="F27" s="136"/>
      <c r="G27" s="136">
        <f t="shared" si="18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0</v>
      </c>
      <c r="R27" s="137">
        <f>'07'!S27</f>
        <v>0</v>
      </c>
      <c r="S27" s="137">
        <v>0</v>
      </c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'07'!AR27</f>
        <v>95</v>
      </c>
      <c r="AO27" s="141"/>
      <c r="AP27" s="141">
        <f t="shared" si="7"/>
        <v>95</v>
      </c>
      <c r="AQ27" s="141">
        <f t="shared" si="8"/>
        <v>0</v>
      </c>
      <c r="AR27" s="141">
        <v>95</v>
      </c>
      <c r="AS27" s="216" t="e">
        <f t="shared" si="3"/>
        <v>#DIV/0!</v>
      </c>
      <c r="AT27" s="216">
        <f>'07'!AT27</f>
        <v>250</v>
      </c>
      <c r="AU27" s="221">
        <f t="shared" si="9"/>
        <v>155</v>
      </c>
      <c r="AV27" s="138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/>
      <c r="BB27" s="43" t="e">
        <f t="shared" si="14"/>
        <v>#DIV/0!</v>
      </c>
      <c r="BC27" s="43" t="e">
        <f t="shared" si="15"/>
        <v>#DIV/0!</v>
      </c>
    </row>
    <row r="28" spans="1:55" s="145" customFormat="1">
      <c r="A28" s="223" t="str">
        <f>'ENTRY SHEET'!F28</f>
        <v>OD09C-1371</v>
      </c>
      <c r="B28" s="137">
        <f>'07'!C28</f>
        <v>11514</v>
      </c>
      <c r="C28" s="137">
        <v>11514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'07'!S28</f>
        <v>137679</v>
      </c>
      <c r="S28" s="137">
        <v>137679</v>
      </c>
      <c r="T28" s="137">
        <f t="shared" si="19"/>
        <v>0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'07'!AR28</f>
        <v>130</v>
      </c>
      <c r="AO28" s="141"/>
      <c r="AP28" s="141">
        <f t="shared" si="7"/>
        <v>130</v>
      </c>
      <c r="AQ28" s="141">
        <f t="shared" si="8"/>
        <v>0</v>
      </c>
      <c r="AR28" s="141">
        <v>130</v>
      </c>
      <c r="AS28" s="216" t="e">
        <f t="shared" si="3"/>
        <v>#DIV/0!</v>
      </c>
      <c r="AT28" s="216">
        <f>'07'!AT28</f>
        <v>250</v>
      </c>
      <c r="AU28" s="221">
        <f t="shared" si="9"/>
        <v>120</v>
      </c>
      <c r="AV28" s="138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/>
      <c r="BB28" s="43" t="e">
        <f t="shared" si="14"/>
        <v>#DIV/0!</v>
      </c>
      <c r="BC28" s="43" t="e">
        <f t="shared" si="15"/>
        <v>#DIV/0!</v>
      </c>
    </row>
    <row r="29" spans="1:55" s="145" customFormat="1" ht="18.600000000000001" customHeight="1">
      <c r="A29" s="223" t="str">
        <f>'ENTRY SHEET'!F29</f>
        <v>OD09C-4878</v>
      </c>
      <c r="B29" s="137">
        <f>'07'!C29</f>
        <v>0</v>
      </c>
      <c r="C29" s="137">
        <v>0</v>
      </c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'07'!S29</f>
        <v>0</v>
      </c>
      <c r="S29" s="137">
        <v>0</v>
      </c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'07'!AR29</f>
        <v>0</v>
      </c>
      <c r="AO29" s="141"/>
      <c r="AP29" s="141">
        <f t="shared" si="7"/>
        <v>0</v>
      </c>
      <c r="AQ29" s="141">
        <f t="shared" si="8"/>
        <v>0</v>
      </c>
      <c r="AR29" s="141"/>
      <c r="AS29" s="216" t="e">
        <f t="shared" si="3"/>
        <v>#DIV/0!</v>
      </c>
      <c r="AT29" s="216">
        <f>'07'!AT29</f>
        <v>250</v>
      </c>
      <c r="AU29" s="221">
        <f t="shared" si="9"/>
        <v>250</v>
      </c>
      <c r="AV29" s="138"/>
      <c r="AW29" s="43" t="e">
        <f t="shared" si="10"/>
        <v>#DIV/0!</v>
      </c>
      <c r="AX29" s="43" t="e">
        <f t="shared" si="11"/>
        <v>#DIV/0!</v>
      </c>
      <c r="AY29" s="43" t="e">
        <f t="shared" si="12"/>
        <v>#DIV/0!</v>
      </c>
      <c r="AZ29" s="43" t="e">
        <f t="shared" si="13"/>
        <v>#DIV/0!</v>
      </c>
      <c r="BA29" s="43"/>
      <c r="BB29" s="43" t="e">
        <f t="shared" si="14"/>
        <v>#DIV/0!</v>
      </c>
      <c r="BC29" s="43" t="e">
        <f t="shared" si="15"/>
        <v>#DIV/0!</v>
      </c>
    </row>
    <row r="30" spans="1:55" s="145" customFormat="1">
      <c r="A30" s="223" t="str">
        <f>'ENTRY SHEET'!F30</f>
        <v>OD09C-8163</v>
      </c>
      <c r="B30" s="137">
        <f>'07'!C30</f>
        <v>13397.8</v>
      </c>
      <c r="C30" s="137">
        <v>13397.8</v>
      </c>
      <c r="D30" s="137">
        <f t="shared" si="4"/>
        <v>0</v>
      </c>
      <c r="E30" s="137">
        <v>12</v>
      </c>
      <c r="F30" s="136"/>
      <c r="G30" s="136">
        <f t="shared" si="18"/>
        <v>0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0</v>
      </c>
      <c r="R30" s="137">
        <f>'07'!S30</f>
        <v>61655</v>
      </c>
      <c r="S30" s="137">
        <v>61655</v>
      </c>
      <c r="T30" s="137">
        <f t="shared" si="19"/>
        <v>0</v>
      </c>
      <c r="U30" s="137"/>
      <c r="V30" s="137"/>
      <c r="W30" s="137"/>
      <c r="X30" s="137"/>
      <c r="Y30" s="137">
        <f t="shared" si="16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'07'!AR30</f>
        <v>150</v>
      </c>
      <c r="AO30" s="141"/>
      <c r="AP30" s="141">
        <f t="shared" si="7"/>
        <v>150</v>
      </c>
      <c r="AQ30" s="141">
        <f t="shared" si="8"/>
        <v>0</v>
      </c>
      <c r="AR30" s="141">
        <v>150</v>
      </c>
      <c r="AS30" s="216" t="e">
        <f t="shared" si="3"/>
        <v>#DIV/0!</v>
      </c>
      <c r="AT30" s="216">
        <f>'07'!AT30</f>
        <v>250</v>
      </c>
      <c r="AU30" s="221">
        <f t="shared" si="9"/>
        <v>100</v>
      </c>
      <c r="AV30" s="138"/>
      <c r="AW30" s="43" t="e">
        <f t="shared" si="10"/>
        <v>#DIV/0!</v>
      </c>
      <c r="AX30" s="43" t="e">
        <f t="shared" si="11"/>
        <v>#DIV/0!</v>
      </c>
      <c r="AY30" s="43" t="e">
        <f t="shared" si="12"/>
        <v>#DIV/0!</v>
      </c>
      <c r="AZ30" s="43" t="e">
        <f t="shared" si="13"/>
        <v>#DIV/0!</v>
      </c>
      <c r="BA30" s="43"/>
      <c r="BB30" s="43" t="e">
        <f t="shared" si="14"/>
        <v>#DIV/0!</v>
      </c>
      <c r="BC30" s="43" t="e">
        <f t="shared" si="15"/>
        <v>#DIV/0!</v>
      </c>
    </row>
    <row r="31" spans="1:55" s="145" customFormat="1">
      <c r="A31" s="223" t="str">
        <f>'ENTRY SHEET'!F31</f>
        <v>OD09A-5106</v>
      </c>
      <c r="B31" s="137">
        <f>'07'!C31</f>
        <v>15080</v>
      </c>
      <c r="C31" s="137">
        <v>15084</v>
      </c>
      <c r="D31" s="137">
        <f t="shared" si="4"/>
        <v>4</v>
      </c>
      <c r="E31" s="137">
        <v>12</v>
      </c>
      <c r="F31" s="136"/>
      <c r="G31" s="136">
        <f t="shared" si="18"/>
        <v>0</v>
      </c>
      <c r="H31" s="136">
        <v>4</v>
      </c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4</v>
      </c>
      <c r="R31" s="137">
        <f>'07'!S31</f>
        <v>123254</v>
      </c>
      <c r="S31" s="137">
        <v>123260</v>
      </c>
      <c r="T31" s="137">
        <f t="shared" si="19"/>
        <v>6</v>
      </c>
      <c r="U31" s="137"/>
      <c r="V31" s="137"/>
      <c r="W31" s="137"/>
      <c r="X31" s="137"/>
      <c r="Y31" s="137">
        <f t="shared" si="16"/>
        <v>0</v>
      </c>
      <c r="Z31" s="137">
        <v>14</v>
      </c>
      <c r="AA31" s="137"/>
      <c r="AB31" s="137"/>
      <c r="AC31" s="137"/>
      <c r="AD31" s="137"/>
      <c r="AE31" s="137"/>
      <c r="AF31" s="137"/>
      <c r="AG31" s="137">
        <f t="shared" si="17"/>
        <v>14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'07'!AR31</f>
        <v>189</v>
      </c>
      <c r="AO31" s="141"/>
      <c r="AP31" s="141">
        <f t="shared" si="7"/>
        <v>189</v>
      </c>
      <c r="AQ31" s="141">
        <f t="shared" si="8"/>
        <v>41</v>
      </c>
      <c r="AR31" s="141">
        <v>148</v>
      </c>
      <c r="AS31" s="216">
        <f t="shared" si="3"/>
        <v>10.25</v>
      </c>
      <c r="AT31" s="216">
        <f>'07'!AT31</f>
        <v>250</v>
      </c>
      <c r="AU31" s="221">
        <f t="shared" si="9"/>
        <v>102</v>
      </c>
      <c r="AV31" s="138"/>
      <c r="AW31" s="43">
        <f t="shared" si="10"/>
        <v>0</v>
      </c>
      <c r="AX31" s="43">
        <f t="shared" si="11"/>
        <v>41</v>
      </c>
      <c r="AY31" s="43">
        <f t="shared" si="12"/>
        <v>0</v>
      </c>
      <c r="AZ31" s="43">
        <f t="shared" si="13"/>
        <v>0</v>
      </c>
      <c r="BA31" s="43"/>
      <c r="BB31" s="43">
        <f t="shared" si="14"/>
        <v>0</v>
      </c>
      <c r="BC31" s="43">
        <f t="shared" si="15"/>
        <v>0</v>
      </c>
    </row>
    <row r="32" spans="1:55" s="145" customFormat="1">
      <c r="A32" s="223" t="str">
        <f>'ENTRY SHEET'!F32</f>
        <v>OD09C-8164</v>
      </c>
      <c r="B32" s="137">
        <f>'07'!C32</f>
        <v>10406.700000000001</v>
      </c>
      <c r="C32" s="137">
        <v>10406.700000000001</v>
      </c>
      <c r="D32" s="137">
        <f t="shared" si="4"/>
        <v>0</v>
      </c>
      <c r="E32" s="137">
        <v>12</v>
      </c>
      <c r="F32" s="136"/>
      <c r="G32" s="136">
        <f t="shared" si="18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'07'!S32</f>
        <v>69764</v>
      </c>
      <c r="S32" s="137">
        <v>69764</v>
      </c>
      <c r="T32" s="137">
        <f t="shared" si="19"/>
        <v>0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'07'!AR32</f>
        <v>170</v>
      </c>
      <c r="AO32" s="141"/>
      <c r="AP32" s="141">
        <f t="shared" si="7"/>
        <v>170</v>
      </c>
      <c r="AQ32" s="141">
        <f t="shared" si="8"/>
        <v>0</v>
      </c>
      <c r="AR32" s="141">
        <v>170</v>
      </c>
      <c r="AS32" s="216" t="e">
        <f t="shared" si="3"/>
        <v>#DIV/0!</v>
      </c>
      <c r="AT32" s="216">
        <f>'07'!AT32</f>
        <v>250</v>
      </c>
      <c r="AU32" s="221">
        <f t="shared" si="9"/>
        <v>80</v>
      </c>
      <c r="AV32" s="138"/>
      <c r="AW32" s="43" t="e">
        <f t="shared" si="10"/>
        <v>#DIV/0!</v>
      </c>
      <c r="AX32" s="43" t="e">
        <f t="shared" si="11"/>
        <v>#DIV/0!</v>
      </c>
      <c r="AY32" s="43" t="e">
        <f t="shared" si="12"/>
        <v>#DIV/0!</v>
      </c>
      <c r="AZ32" s="43" t="e">
        <f t="shared" si="13"/>
        <v>#DIV/0!</v>
      </c>
      <c r="BA32" s="43"/>
      <c r="BB32" s="43" t="e">
        <f t="shared" si="14"/>
        <v>#DIV/0!</v>
      </c>
      <c r="BC32" s="43" t="e">
        <f t="shared" si="15"/>
        <v>#DIV/0!</v>
      </c>
    </row>
    <row r="33" spans="1:55" s="145" customFormat="1">
      <c r="A33" s="223" t="str">
        <f>'ENTRY SHEET'!F33</f>
        <v>OD09C-1373</v>
      </c>
      <c r="B33" s="137">
        <f>'07'!C33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'07'!S33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'07'!AR33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3"/>
        <v>#DIV/0!</v>
      </c>
      <c r="AT33" s="216">
        <f>'07'!AT33</f>
        <v>250</v>
      </c>
      <c r="AU33" s="221">
        <f t="shared" si="9"/>
        <v>250</v>
      </c>
      <c r="AV33" s="138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/>
      <c r="BB33" s="43" t="e">
        <f t="shared" si="14"/>
        <v>#DIV/0!</v>
      </c>
      <c r="BC33" s="43" t="e">
        <f t="shared" si="15"/>
        <v>#DIV/0!</v>
      </c>
    </row>
    <row r="34" spans="1:55" s="145" customFormat="1">
      <c r="A34" s="223" t="str">
        <f>'ENTRY SHEET'!F34</f>
        <v>OD09A-5666</v>
      </c>
      <c r="B34" s="137">
        <f>'07'!C34</f>
        <v>21885</v>
      </c>
      <c r="C34" s="137">
        <v>21890</v>
      </c>
      <c r="D34" s="137">
        <f t="shared" si="4"/>
        <v>5</v>
      </c>
      <c r="E34" s="137">
        <v>12</v>
      </c>
      <c r="F34" s="136"/>
      <c r="G34" s="136">
        <f t="shared" si="18"/>
        <v>5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5</v>
      </c>
      <c r="R34" s="137">
        <f>'07'!S34</f>
        <v>102267</v>
      </c>
      <c r="S34" s="137">
        <v>102296</v>
      </c>
      <c r="T34" s="137">
        <f t="shared" si="19"/>
        <v>29</v>
      </c>
      <c r="U34" s="137"/>
      <c r="V34" s="137">
        <v>11</v>
      </c>
      <c r="W34" s="137"/>
      <c r="X34" s="138"/>
      <c r="Y34" s="137">
        <f t="shared" si="16"/>
        <v>11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'07'!AR34</f>
        <v>150</v>
      </c>
      <c r="AO34" s="141"/>
      <c r="AP34" s="141">
        <f t="shared" si="7"/>
        <v>150</v>
      </c>
      <c r="AQ34" s="141">
        <f t="shared" si="8"/>
        <v>30</v>
      </c>
      <c r="AR34" s="141">
        <v>120</v>
      </c>
      <c r="AS34" s="216">
        <f t="shared" si="3"/>
        <v>6</v>
      </c>
      <c r="AT34" s="216">
        <f>'07'!AT34</f>
        <v>250</v>
      </c>
      <c r="AU34" s="221">
        <f t="shared" si="9"/>
        <v>130</v>
      </c>
      <c r="AV34" s="138"/>
      <c r="AW34" s="43">
        <f t="shared" si="10"/>
        <v>0</v>
      </c>
      <c r="AX34" s="43">
        <f t="shared" si="11"/>
        <v>0</v>
      </c>
      <c r="AY34" s="43">
        <f t="shared" si="12"/>
        <v>0</v>
      </c>
      <c r="AZ34" s="43">
        <f t="shared" si="13"/>
        <v>0</v>
      </c>
      <c r="BA34" s="43"/>
      <c r="BB34" s="43">
        <f t="shared" si="14"/>
        <v>30</v>
      </c>
      <c r="BC34" s="43">
        <f t="shared" si="15"/>
        <v>0</v>
      </c>
    </row>
    <row r="35" spans="1:55" s="145" customFormat="1">
      <c r="A35" s="223" t="str">
        <f>'ENTRY SHEET'!F35</f>
        <v>OD09A-6059</v>
      </c>
      <c r="B35" s="137">
        <f>'07'!C35</f>
        <v>14071</v>
      </c>
      <c r="C35" s="137">
        <v>14076</v>
      </c>
      <c r="D35" s="137">
        <f t="shared" si="4"/>
        <v>5</v>
      </c>
      <c r="E35" s="137">
        <v>12</v>
      </c>
      <c r="F35" s="136"/>
      <c r="G35" s="136">
        <f t="shared" si="18"/>
        <v>0</v>
      </c>
      <c r="H35" s="136">
        <v>0.8</v>
      </c>
      <c r="I35" s="136">
        <v>4.2</v>
      </c>
      <c r="J35" s="136"/>
      <c r="K35" s="136"/>
      <c r="L35" s="136"/>
      <c r="M35" s="136"/>
      <c r="N35" s="136"/>
      <c r="O35" s="136"/>
      <c r="P35" s="136"/>
      <c r="Q35" s="136">
        <f t="shared" si="6"/>
        <v>5</v>
      </c>
      <c r="R35" s="137">
        <f>'07'!S35</f>
        <v>91796</v>
      </c>
      <c r="S35" s="137">
        <v>91810</v>
      </c>
      <c r="T35" s="137">
        <f t="shared" si="19"/>
        <v>14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>
        <v>3</v>
      </c>
      <c r="AD35" s="137"/>
      <c r="AE35" s="137"/>
      <c r="AF35" s="137"/>
      <c r="AG35" s="137">
        <f t="shared" si="17"/>
        <v>3</v>
      </c>
      <c r="AH35" s="137">
        <v>6</v>
      </c>
      <c r="AI35" s="137"/>
      <c r="AJ35" s="137">
        <v>166.95</v>
      </c>
      <c r="AK35" s="138"/>
      <c r="AL35" s="141">
        <f t="shared" si="0"/>
        <v>6</v>
      </c>
      <c r="AM35" s="137">
        <f t="shared" si="1"/>
        <v>166.95</v>
      </c>
      <c r="AN35" s="141">
        <f>'07'!AR35</f>
        <v>170</v>
      </c>
      <c r="AO35" s="141"/>
      <c r="AP35" s="141">
        <f t="shared" si="7"/>
        <v>170</v>
      </c>
      <c r="AQ35" s="141">
        <f t="shared" si="8"/>
        <v>15</v>
      </c>
      <c r="AR35" s="141">
        <v>155</v>
      </c>
      <c r="AS35" s="216">
        <f t="shared" si="3"/>
        <v>3</v>
      </c>
      <c r="AT35" s="216">
        <f>'07'!AT35</f>
        <v>250</v>
      </c>
      <c r="AU35" s="221">
        <f t="shared" si="9"/>
        <v>95</v>
      </c>
      <c r="AV35" s="138"/>
      <c r="AW35" s="43">
        <f t="shared" si="10"/>
        <v>13</v>
      </c>
      <c r="AX35" s="43">
        <f t="shared" si="11"/>
        <v>3</v>
      </c>
      <c r="AY35" s="43">
        <f t="shared" si="12"/>
        <v>0</v>
      </c>
      <c r="AZ35" s="43">
        <f t="shared" si="13"/>
        <v>0</v>
      </c>
      <c r="BA35" s="43"/>
      <c r="BB35" s="43">
        <f t="shared" si="14"/>
        <v>-1</v>
      </c>
      <c r="BC35" s="43">
        <f t="shared" si="15"/>
        <v>0</v>
      </c>
    </row>
    <row r="36" spans="1:55" s="145" customFormat="1">
      <c r="A36" s="223" t="str">
        <f>'ENTRY SHEET'!F36</f>
        <v>JH06H-9654</v>
      </c>
      <c r="B36" s="137">
        <f>'07'!C36</f>
        <v>0</v>
      </c>
      <c r="C36" s="137"/>
      <c r="D36" s="137">
        <v>7</v>
      </c>
      <c r="E36" s="137">
        <v>12</v>
      </c>
      <c r="F36" s="136"/>
      <c r="G36" s="136">
        <f t="shared" si="18"/>
        <v>7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7</v>
      </c>
      <c r="R36" s="137">
        <f>'07'!S36</f>
        <v>100922</v>
      </c>
      <c r="S36" s="137">
        <v>100958</v>
      </c>
      <c r="T36" s="137">
        <f t="shared" si="19"/>
        <v>36</v>
      </c>
      <c r="U36" s="137"/>
      <c r="V36" s="137">
        <v>13</v>
      </c>
      <c r="W36" s="137"/>
      <c r="X36" s="138"/>
      <c r="Y36" s="137">
        <f t="shared" si="16"/>
        <v>13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'07'!AR36</f>
        <v>130</v>
      </c>
      <c r="AO36" s="141"/>
      <c r="AP36" s="141">
        <f t="shared" si="7"/>
        <v>130</v>
      </c>
      <c r="AQ36" s="141">
        <f t="shared" si="8"/>
        <v>50</v>
      </c>
      <c r="AR36" s="141">
        <v>80</v>
      </c>
      <c r="AS36" s="216">
        <f t="shared" si="3"/>
        <v>7.1428571428571432</v>
      </c>
      <c r="AT36" s="216">
        <f>'07'!AT36</f>
        <v>250</v>
      </c>
      <c r="AU36" s="221">
        <f t="shared" si="9"/>
        <v>170</v>
      </c>
      <c r="AV36" s="138"/>
      <c r="AW36" s="43">
        <f t="shared" si="10"/>
        <v>0</v>
      </c>
      <c r="AX36" s="43">
        <f t="shared" si="11"/>
        <v>0</v>
      </c>
      <c r="AY36" s="43">
        <f t="shared" si="12"/>
        <v>0</v>
      </c>
      <c r="AZ36" s="43">
        <f t="shared" si="13"/>
        <v>0</v>
      </c>
      <c r="BA36" s="43"/>
      <c r="BB36" s="43">
        <f t="shared" si="14"/>
        <v>50</v>
      </c>
      <c r="BC36" s="43">
        <f t="shared" si="15"/>
        <v>0</v>
      </c>
    </row>
    <row r="37" spans="1:55" s="145" customFormat="1">
      <c r="A37" s="223" t="str">
        <f>'ENTRY SHEET'!F37</f>
        <v>OD09A-5105</v>
      </c>
      <c r="B37" s="137">
        <f>'07'!C37</f>
        <v>12639</v>
      </c>
      <c r="C37" s="137">
        <v>12646</v>
      </c>
      <c r="D37" s="137">
        <f t="shared" si="4"/>
        <v>7</v>
      </c>
      <c r="E37" s="137">
        <v>12</v>
      </c>
      <c r="F37" s="136"/>
      <c r="G37" s="136">
        <f t="shared" si="18"/>
        <v>7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7</v>
      </c>
      <c r="R37" s="137">
        <f>'07'!S37</f>
        <v>91459</v>
      </c>
      <c r="S37" s="137">
        <v>91493</v>
      </c>
      <c r="T37" s="137">
        <f t="shared" si="19"/>
        <v>34</v>
      </c>
      <c r="U37" s="137"/>
      <c r="V37" s="137">
        <v>13</v>
      </c>
      <c r="W37" s="137"/>
      <c r="X37" s="138"/>
      <c r="Y37" s="137">
        <f t="shared" si="16"/>
        <v>13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'07'!AR37</f>
        <v>155</v>
      </c>
      <c r="AO37" s="141"/>
      <c r="AP37" s="141">
        <f t="shared" si="7"/>
        <v>155</v>
      </c>
      <c r="AQ37" s="141">
        <f t="shared" si="8"/>
        <v>45</v>
      </c>
      <c r="AR37" s="141">
        <v>110</v>
      </c>
      <c r="AS37" s="216">
        <f t="shared" ref="AS37:AS59" si="20">AQ37/D37</f>
        <v>6.4285714285714288</v>
      </c>
      <c r="AT37" s="216">
        <f>'07'!AT37</f>
        <v>250</v>
      </c>
      <c r="AU37" s="221">
        <f t="shared" si="9"/>
        <v>140</v>
      </c>
      <c r="AV37" s="138"/>
      <c r="AW37" s="43">
        <f t="shared" si="10"/>
        <v>0</v>
      </c>
      <c r="AX37" s="43">
        <f t="shared" si="11"/>
        <v>0</v>
      </c>
      <c r="AY37" s="43">
        <f t="shared" si="12"/>
        <v>0</v>
      </c>
      <c r="AZ37" s="43">
        <f t="shared" si="13"/>
        <v>0</v>
      </c>
      <c r="BA37" s="43"/>
      <c r="BB37" s="43">
        <f t="shared" si="14"/>
        <v>45</v>
      </c>
      <c r="BC37" s="43">
        <f t="shared" si="15"/>
        <v>0</v>
      </c>
    </row>
    <row r="38" spans="1:55" s="145" customFormat="1">
      <c r="A38" s="223" t="str">
        <f>'ENTRY SHEET'!F38</f>
        <v>JH06G-4703</v>
      </c>
      <c r="B38" s="137">
        <f>'07'!C38</f>
        <v>8186</v>
      </c>
      <c r="C38" s="137">
        <v>8188</v>
      </c>
      <c r="D38" s="137">
        <f t="shared" si="4"/>
        <v>2</v>
      </c>
      <c r="E38" s="137">
        <v>12</v>
      </c>
      <c r="F38" s="136"/>
      <c r="G38" s="136">
        <f t="shared" si="18"/>
        <v>2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2</v>
      </c>
      <c r="R38" s="137">
        <f>'07'!S38</f>
        <v>95625</v>
      </c>
      <c r="S38" s="137">
        <v>95639</v>
      </c>
      <c r="T38" s="137">
        <f t="shared" si="19"/>
        <v>14</v>
      </c>
      <c r="U38" s="137"/>
      <c r="V38" s="137">
        <v>5</v>
      </c>
      <c r="W38" s="137"/>
      <c r="X38" s="141"/>
      <c r="Y38" s="137">
        <f t="shared" si="16"/>
        <v>5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'07'!AR38</f>
        <v>160</v>
      </c>
      <c r="AO38" s="141"/>
      <c r="AP38" s="141">
        <f t="shared" si="7"/>
        <v>160</v>
      </c>
      <c r="AQ38" s="141">
        <f t="shared" si="8"/>
        <v>10</v>
      </c>
      <c r="AR38" s="141">
        <v>150</v>
      </c>
      <c r="AS38" s="216">
        <f t="shared" si="20"/>
        <v>5</v>
      </c>
      <c r="AT38" s="216">
        <f>'07'!AT38</f>
        <v>250</v>
      </c>
      <c r="AU38" s="221">
        <f t="shared" si="9"/>
        <v>100</v>
      </c>
      <c r="AV38" s="138"/>
      <c r="AW38" s="43">
        <f t="shared" si="10"/>
        <v>0</v>
      </c>
      <c r="AX38" s="43">
        <f t="shared" si="11"/>
        <v>0</v>
      </c>
      <c r="AY38" s="43">
        <f t="shared" si="12"/>
        <v>0</v>
      </c>
      <c r="AZ38" s="43">
        <f t="shared" si="13"/>
        <v>0</v>
      </c>
      <c r="BA38" s="43"/>
      <c r="BB38" s="43">
        <f t="shared" si="14"/>
        <v>10</v>
      </c>
      <c r="BC38" s="43">
        <f t="shared" si="15"/>
        <v>0</v>
      </c>
    </row>
    <row r="39" spans="1:55" s="145" customFormat="1">
      <c r="A39" s="223" t="str">
        <f>'ENTRY SHEET'!F39</f>
        <v>JH06H-5348</v>
      </c>
      <c r="B39" s="137">
        <f>'07'!C39</f>
        <v>436.1</v>
      </c>
      <c r="C39" s="137">
        <v>443.4</v>
      </c>
      <c r="D39" s="137">
        <f t="shared" si="4"/>
        <v>7.2999999999999545</v>
      </c>
      <c r="E39" s="137">
        <v>12</v>
      </c>
      <c r="F39" s="136"/>
      <c r="G39" s="136">
        <v>0</v>
      </c>
      <c r="H39" s="136">
        <v>0.8</v>
      </c>
      <c r="I39" s="136">
        <v>6.5</v>
      </c>
      <c r="J39" s="136"/>
      <c r="K39" s="136"/>
      <c r="L39" s="136"/>
      <c r="M39" s="136"/>
      <c r="N39" s="136"/>
      <c r="O39" s="136"/>
      <c r="P39" s="136"/>
      <c r="Q39" s="136">
        <f t="shared" si="6"/>
        <v>7.3</v>
      </c>
      <c r="R39" s="137">
        <f>'07'!S39</f>
        <v>122228</v>
      </c>
      <c r="S39" s="137">
        <v>122263</v>
      </c>
      <c r="T39" s="137">
        <f t="shared" si="19"/>
        <v>35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>
        <v>3</v>
      </c>
      <c r="AD39" s="137"/>
      <c r="AE39" s="137"/>
      <c r="AF39" s="137"/>
      <c r="AG39" s="137">
        <f t="shared" si="17"/>
        <v>3</v>
      </c>
      <c r="AH39" s="137">
        <v>7</v>
      </c>
      <c r="AI39" s="137"/>
      <c r="AJ39" s="137">
        <v>202.43</v>
      </c>
      <c r="AK39" s="138"/>
      <c r="AL39" s="141">
        <f t="shared" si="0"/>
        <v>7</v>
      </c>
      <c r="AM39" s="137">
        <f t="shared" si="1"/>
        <v>202.43</v>
      </c>
      <c r="AN39" s="141">
        <f>'07'!AR39</f>
        <v>150</v>
      </c>
      <c r="AO39" s="141"/>
      <c r="AP39" s="141">
        <f t="shared" si="7"/>
        <v>150</v>
      </c>
      <c r="AQ39" s="141">
        <f t="shared" si="8"/>
        <v>40</v>
      </c>
      <c r="AR39" s="141">
        <v>110</v>
      </c>
      <c r="AS39" s="216">
        <f t="shared" si="20"/>
        <v>5.4794520547945549</v>
      </c>
      <c r="AT39" s="216">
        <f>'07'!AT39</f>
        <v>0</v>
      </c>
      <c r="AU39" s="221">
        <f t="shared" si="9"/>
        <v>-110</v>
      </c>
      <c r="AV39" s="138"/>
      <c r="AW39" s="43">
        <f t="shared" si="10"/>
        <v>36</v>
      </c>
      <c r="AX39" s="43">
        <f t="shared" si="11"/>
        <v>5</v>
      </c>
      <c r="AY39" s="43">
        <f t="shared" si="12"/>
        <v>0</v>
      </c>
      <c r="AZ39" s="43">
        <f t="shared" si="13"/>
        <v>0</v>
      </c>
      <c r="BA39" s="43"/>
      <c r="BB39" s="43">
        <f t="shared" si="14"/>
        <v>-1</v>
      </c>
      <c r="BC39" s="43">
        <f t="shared" si="15"/>
        <v>0</v>
      </c>
    </row>
    <row r="40" spans="1:55" s="145" customFormat="1">
      <c r="A40" s="223" t="str">
        <f>'ENTRY SHEET'!F40</f>
        <v>OD09K-5036</v>
      </c>
      <c r="B40" s="137">
        <f>'07'!C40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'07'!S40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'07'!AR40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20"/>
        <v>#DIV/0!</v>
      </c>
      <c r="AT40" s="216">
        <f>'07'!AT40</f>
        <v>0</v>
      </c>
      <c r="AU40" s="221">
        <f t="shared" si="9"/>
        <v>-145</v>
      </c>
      <c r="AV40" s="138"/>
      <c r="AW40" s="43" t="e">
        <f t="shared" si="10"/>
        <v>#DIV/0!</v>
      </c>
      <c r="AX40" s="43" t="e">
        <f t="shared" si="11"/>
        <v>#DIV/0!</v>
      </c>
      <c r="AY40" s="43" t="e">
        <f t="shared" si="12"/>
        <v>#DIV/0!</v>
      </c>
      <c r="AZ40" s="43" t="e">
        <f t="shared" si="13"/>
        <v>#DIV/0!</v>
      </c>
      <c r="BA40" s="43"/>
      <c r="BB40" s="43" t="e">
        <f t="shared" si="14"/>
        <v>#DIV/0!</v>
      </c>
      <c r="BC40" s="43" t="e">
        <f t="shared" si="15"/>
        <v>#DIV/0!</v>
      </c>
    </row>
    <row r="41" spans="1:55" s="145" customFormat="1">
      <c r="A41" s="223" t="str">
        <f>'ENTRY SHEET'!F41</f>
        <v>OD09K-1394</v>
      </c>
      <c r="B41" s="137">
        <f>'07'!C41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'07'!S41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'07'!AR41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20"/>
        <v>#DIV/0!</v>
      </c>
      <c r="AT41" s="216">
        <f>'07'!AT41</f>
        <v>0</v>
      </c>
      <c r="AU41" s="221">
        <f t="shared" si="9"/>
        <v>-160</v>
      </c>
      <c r="AV41" s="138"/>
      <c r="AW41" s="43" t="e">
        <f t="shared" si="10"/>
        <v>#DIV/0!</v>
      </c>
      <c r="AX41" s="43" t="e">
        <f t="shared" si="11"/>
        <v>#DIV/0!</v>
      </c>
      <c r="AY41" s="43" t="e">
        <f t="shared" si="12"/>
        <v>#DIV/0!</v>
      </c>
      <c r="AZ41" s="43" t="e">
        <f t="shared" si="13"/>
        <v>#DIV/0!</v>
      </c>
      <c r="BA41" s="43"/>
      <c r="BB41" s="43" t="e">
        <f t="shared" si="14"/>
        <v>#DIV/0!</v>
      </c>
      <c r="BC41" s="43" t="e">
        <f t="shared" si="15"/>
        <v>#DIV/0!</v>
      </c>
    </row>
    <row r="42" spans="1:55" s="145" customFormat="1">
      <c r="A42" s="223" t="str">
        <f>'ENTRY SHEET'!F42</f>
        <v>JH06T-7706</v>
      </c>
      <c r="B42" s="137">
        <f>'07'!C42</f>
        <v>16067.6</v>
      </c>
      <c r="C42" s="137">
        <v>16073.2</v>
      </c>
      <c r="D42" s="137">
        <f t="shared" si="4"/>
        <v>5.6000000000003638</v>
      </c>
      <c r="E42" s="137">
        <v>12</v>
      </c>
      <c r="F42" s="136"/>
      <c r="G42" s="136">
        <f t="shared" si="18"/>
        <v>5.6000000000003638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5.6000000000003638</v>
      </c>
      <c r="R42" s="137">
        <f>'07'!S42</f>
        <v>105341</v>
      </c>
      <c r="S42" s="137">
        <v>105370</v>
      </c>
      <c r="T42" s="137">
        <f t="shared" si="19"/>
        <v>29</v>
      </c>
      <c r="U42" s="137"/>
      <c r="V42" s="137">
        <v>13</v>
      </c>
      <c r="W42" s="137"/>
      <c r="X42" s="141"/>
      <c r="Y42" s="137">
        <f t="shared" si="16"/>
        <v>13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'07'!AR42</f>
        <v>180</v>
      </c>
      <c r="AO42" s="141"/>
      <c r="AP42" s="141">
        <f t="shared" si="7"/>
        <v>180</v>
      </c>
      <c r="AQ42" s="141">
        <f t="shared" si="8"/>
        <v>50</v>
      </c>
      <c r="AR42" s="141">
        <v>130</v>
      </c>
      <c r="AS42" s="216">
        <f t="shared" si="20"/>
        <v>8.928571428570848</v>
      </c>
      <c r="AT42" s="216">
        <f>'07'!AT42</f>
        <v>0</v>
      </c>
      <c r="AU42" s="221">
        <f t="shared" si="9"/>
        <v>-130</v>
      </c>
      <c r="AV42" s="138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/>
      <c r="BB42" s="43">
        <f t="shared" si="14"/>
        <v>50</v>
      </c>
      <c r="BC42" s="43">
        <f t="shared" si="15"/>
        <v>0</v>
      </c>
    </row>
    <row r="43" spans="1:55" s="145" customFormat="1">
      <c r="A43" s="223" t="str">
        <f>'ENTRY SHEET'!F43</f>
        <v>JH06H-7764</v>
      </c>
      <c r="B43" s="137">
        <f>'07'!C43</f>
        <v>17926.8</v>
      </c>
      <c r="C43" s="137">
        <v>17932</v>
      </c>
      <c r="D43" s="137">
        <f t="shared" si="4"/>
        <v>5.2000000000007276</v>
      </c>
      <c r="E43" s="137">
        <v>12</v>
      </c>
      <c r="F43" s="136"/>
      <c r="G43" s="136">
        <f t="shared" si="18"/>
        <v>5.2000000000007276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5.2000000000007276</v>
      </c>
      <c r="R43" s="137">
        <f>'07'!S43</f>
        <v>87567</v>
      </c>
      <c r="S43" s="137">
        <v>87589</v>
      </c>
      <c r="T43" s="137">
        <f t="shared" si="19"/>
        <v>22</v>
      </c>
      <c r="U43" s="137"/>
      <c r="V43" s="137">
        <v>9</v>
      </c>
      <c r="W43" s="137"/>
      <c r="X43" s="141"/>
      <c r="Y43" s="137">
        <f t="shared" si="16"/>
        <v>9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'07'!AR43</f>
        <v>150</v>
      </c>
      <c r="AO43" s="141"/>
      <c r="AP43" s="141">
        <f t="shared" si="7"/>
        <v>150</v>
      </c>
      <c r="AQ43" s="141">
        <f t="shared" si="8"/>
        <v>30</v>
      </c>
      <c r="AR43" s="141">
        <v>120</v>
      </c>
      <c r="AS43" s="216">
        <f t="shared" si="20"/>
        <v>5.7692307692299618</v>
      </c>
      <c r="AT43" s="216">
        <f>'07'!AT43</f>
        <v>0</v>
      </c>
      <c r="AU43" s="221">
        <f t="shared" si="9"/>
        <v>-120</v>
      </c>
      <c r="AV43" s="138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/>
      <c r="BB43" s="43">
        <f t="shared" si="14"/>
        <v>30</v>
      </c>
      <c r="BC43" s="43">
        <f t="shared" si="15"/>
        <v>0</v>
      </c>
    </row>
    <row r="44" spans="1:55" s="599" customFormat="1">
      <c r="A44" s="783" t="str">
        <f>'ENTRY SHEET'!F44</f>
        <v>OD09AE-5513 DMC</v>
      </c>
      <c r="B44" s="301">
        <f>'07'!C44</f>
        <v>3978.1</v>
      </c>
      <c r="C44" s="301">
        <v>3984.8</v>
      </c>
      <c r="D44" s="301">
        <f t="shared" si="4"/>
        <v>6.7000000000002728</v>
      </c>
      <c r="E44" s="301">
        <v>12</v>
      </c>
      <c r="F44" s="362"/>
      <c r="G44" s="362">
        <v>0</v>
      </c>
      <c r="H44" s="362">
        <v>6.7</v>
      </c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6.7</v>
      </c>
      <c r="R44" s="301">
        <f>'07'!S44</f>
        <v>22935.5</v>
      </c>
      <c r="S44" s="301">
        <v>22987.599999999999</v>
      </c>
      <c r="T44" s="301">
        <f t="shared" si="19"/>
        <v>52.099999999998545</v>
      </c>
      <c r="U44" s="301"/>
      <c r="V44" s="301"/>
      <c r="W44" s="301"/>
      <c r="X44" s="663"/>
      <c r="Y44" s="301">
        <f t="shared" si="16"/>
        <v>0</v>
      </c>
      <c r="Z44" s="301"/>
      <c r="AA44" s="301"/>
      <c r="AB44" s="301"/>
      <c r="AC44" s="301"/>
      <c r="AD44" s="301">
        <v>20</v>
      </c>
      <c r="AE44" s="301"/>
      <c r="AF44" s="301"/>
      <c r="AG44" s="301">
        <f t="shared" si="17"/>
        <v>20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'07'!AR44</f>
        <v>0</v>
      </c>
      <c r="AO44" s="663"/>
      <c r="AP44" s="663">
        <f t="shared" si="7"/>
        <v>0</v>
      </c>
      <c r="AQ44" s="663">
        <f t="shared" si="8"/>
        <v>0</v>
      </c>
      <c r="AR44" s="663"/>
      <c r="AS44" s="665">
        <f t="shared" si="20"/>
        <v>0</v>
      </c>
      <c r="AT44" s="665">
        <f>'07'!AT44</f>
        <v>0</v>
      </c>
      <c r="AU44" s="800">
        <f t="shared" si="9"/>
        <v>0</v>
      </c>
      <c r="AV44" s="664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/>
      <c r="BB44" s="43">
        <f t="shared" si="14"/>
        <v>0</v>
      </c>
      <c r="BC44" s="43">
        <f t="shared" si="15"/>
        <v>0</v>
      </c>
    </row>
    <row r="45" spans="1:55" s="599" customFormat="1">
      <c r="A45" s="783" t="str">
        <f>'ENTRY SHEET'!F45</f>
        <v>OD09Z-5713 DMC</v>
      </c>
      <c r="B45" s="301">
        <f>'07'!C45</f>
        <v>3813.4</v>
      </c>
      <c r="C45" s="301">
        <v>3820.3</v>
      </c>
      <c r="D45" s="301">
        <f t="shared" si="4"/>
        <v>6.9000000000000909</v>
      </c>
      <c r="E45" s="301">
        <v>12</v>
      </c>
      <c r="F45" s="362"/>
      <c r="G45" s="362">
        <v>0</v>
      </c>
      <c r="H45" s="362">
        <v>6.9</v>
      </c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6.9</v>
      </c>
      <c r="R45" s="301">
        <f>'07'!S45</f>
        <v>22402.2</v>
      </c>
      <c r="S45" s="301">
        <v>22450.1</v>
      </c>
      <c r="T45" s="301">
        <f t="shared" si="19"/>
        <v>47.899999999997817</v>
      </c>
      <c r="U45" s="301"/>
      <c r="V45" s="301"/>
      <c r="W45" s="301"/>
      <c r="X45" s="663"/>
      <c r="Y45" s="301">
        <f t="shared" si="16"/>
        <v>0</v>
      </c>
      <c r="Z45" s="301"/>
      <c r="AA45" s="301"/>
      <c r="AB45" s="301"/>
      <c r="AC45" s="301"/>
      <c r="AD45" s="301">
        <v>18</v>
      </c>
      <c r="AE45" s="301"/>
      <c r="AF45" s="301"/>
      <c r="AG45" s="301">
        <f t="shared" si="17"/>
        <v>18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'07'!AR45</f>
        <v>0</v>
      </c>
      <c r="AO45" s="663"/>
      <c r="AP45" s="663">
        <f t="shared" si="7"/>
        <v>0</v>
      </c>
      <c r="AQ45" s="663">
        <f t="shared" si="8"/>
        <v>0</v>
      </c>
      <c r="AR45" s="663"/>
      <c r="AS45" s="665">
        <f t="shared" si="20"/>
        <v>0</v>
      </c>
      <c r="AT45" s="665">
        <f>'07'!AT45</f>
        <v>0</v>
      </c>
      <c r="AU45" s="800">
        <f t="shared" si="9"/>
        <v>0</v>
      </c>
      <c r="AV45" s="664"/>
      <c r="AW45" s="43">
        <f t="shared" si="10"/>
        <v>0</v>
      </c>
      <c r="AX45" s="43">
        <f t="shared" si="11"/>
        <v>0</v>
      </c>
      <c r="AY45" s="43">
        <f t="shared" si="12"/>
        <v>0</v>
      </c>
      <c r="AZ45" s="43">
        <f t="shared" si="13"/>
        <v>0</v>
      </c>
      <c r="BA45" s="43"/>
      <c r="BB45" s="43">
        <f t="shared" si="14"/>
        <v>0</v>
      </c>
      <c r="BC45" s="43">
        <f t="shared" si="15"/>
        <v>0</v>
      </c>
    </row>
    <row r="46" spans="1:55" s="599" customFormat="1">
      <c r="A46" s="783" t="str">
        <f>'ENTRY SHEET'!F46</f>
        <v>OD09Z-5813 DMC</v>
      </c>
      <c r="B46" s="301">
        <f>'07'!C46</f>
        <v>3708.8</v>
      </c>
      <c r="C46" s="301">
        <v>3712</v>
      </c>
      <c r="D46" s="301">
        <f t="shared" si="4"/>
        <v>3.1999999999998181</v>
      </c>
      <c r="E46" s="301">
        <v>12</v>
      </c>
      <c r="F46" s="362"/>
      <c r="G46" s="362">
        <v>0</v>
      </c>
      <c r="H46" s="362">
        <v>3.2</v>
      </c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3.2</v>
      </c>
      <c r="R46" s="301">
        <f>'07'!S46</f>
        <v>21383.8</v>
      </c>
      <c r="S46" s="301">
        <v>21408.7</v>
      </c>
      <c r="T46" s="301">
        <f t="shared" si="19"/>
        <v>24.900000000001455</v>
      </c>
      <c r="U46" s="301"/>
      <c r="V46" s="301"/>
      <c r="W46" s="301"/>
      <c r="X46" s="663"/>
      <c r="Y46" s="301">
        <f t="shared" si="16"/>
        <v>0</v>
      </c>
      <c r="Z46" s="301"/>
      <c r="AA46" s="301"/>
      <c r="AB46" s="301"/>
      <c r="AC46" s="301"/>
      <c r="AD46" s="301">
        <v>10</v>
      </c>
      <c r="AE46" s="301"/>
      <c r="AF46" s="301"/>
      <c r="AG46" s="301">
        <f t="shared" si="17"/>
        <v>10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'07'!AR46</f>
        <v>0</v>
      </c>
      <c r="AO46" s="663"/>
      <c r="AP46" s="663">
        <f t="shared" si="7"/>
        <v>0</v>
      </c>
      <c r="AQ46" s="663">
        <f t="shared" si="8"/>
        <v>0</v>
      </c>
      <c r="AR46" s="663"/>
      <c r="AS46" s="665">
        <f t="shared" si="20"/>
        <v>0</v>
      </c>
      <c r="AT46" s="665">
        <f>'07'!AT46</f>
        <v>0</v>
      </c>
      <c r="AU46" s="800">
        <f t="shared" si="9"/>
        <v>0</v>
      </c>
      <c r="AV46" s="664"/>
      <c r="AW46" s="43">
        <f t="shared" si="10"/>
        <v>0</v>
      </c>
      <c r="AX46" s="43">
        <f t="shared" si="11"/>
        <v>0</v>
      </c>
      <c r="AY46" s="43">
        <f t="shared" si="12"/>
        <v>0</v>
      </c>
      <c r="AZ46" s="43">
        <f t="shared" si="13"/>
        <v>0</v>
      </c>
      <c r="BA46" s="43"/>
      <c r="BB46" s="43">
        <f t="shared" si="14"/>
        <v>0</v>
      </c>
      <c r="BC46" s="43">
        <f t="shared" si="15"/>
        <v>0</v>
      </c>
    </row>
    <row r="47" spans="1:55" s="599" customFormat="1">
      <c r="A47" s="783" t="str">
        <f>'ENTRY SHEET'!F47</f>
        <v>OD07AR-4113 DMC</v>
      </c>
      <c r="B47" s="301">
        <f>'07'!C47</f>
        <v>8755</v>
      </c>
      <c r="C47" s="301">
        <v>8759</v>
      </c>
      <c r="D47" s="301">
        <f t="shared" si="4"/>
        <v>4</v>
      </c>
      <c r="E47" s="301">
        <v>12</v>
      </c>
      <c r="F47" s="362"/>
      <c r="G47" s="362">
        <v>0</v>
      </c>
      <c r="H47" s="362">
        <v>4</v>
      </c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4</v>
      </c>
      <c r="R47" s="301">
        <f>'07'!S47</f>
        <v>48483.9</v>
      </c>
      <c r="S47" s="301">
        <v>48531.199999999997</v>
      </c>
      <c r="T47" s="301">
        <f t="shared" si="19"/>
        <v>47.299999999995634</v>
      </c>
      <c r="U47" s="301"/>
      <c r="V47" s="301"/>
      <c r="W47" s="301"/>
      <c r="X47" s="663"/>
      <c r="Y47" s="301">
        <f t="shared" si="16"/>
        <v>0</v>
      </c>
      <c r="Z47" s="301"/>
      <c r="AA47" s="301"/>
      <c r="AB47" s="301"/>
      <c r="AC47" s="301"/>
      <c r="AD47" s="301">
        <v>18</v>
      </c>
      <c r="AE47" s="301"/>
      <c r="AF47" s="301"/>
      <c r="AG47" s="301">
        <f t="shared" si="17"/>
        <v>18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'07'!AR47</f>
        <v>0</v>
      </c>
      <c r="AO47" s="663"/>
      <c r="AP47" s="663">
        <f t="shared" si="7"/>
        <v>0</v>
      </c>
      <c r="AQ47" s="663">
        <f t="shared" si="8"/>
        <v>0</v>
      </c>
      <c r="AR47" s="663"/>
      <c r="AS47" s="665">
        <f t="shared" si="20"/>
        <v>0</v>
      </c>
      <c r="AT47" s="665">
        <f>'07'!AT47</f>
        <v>0</v>
      </c>
      <c r="AU47" s="800">
        <f t="shared" si="9"/>
        <v>0</v>
      </c>
      <c r="AV47" s="664"/>
      <c r="AW47" s="43">
        <f t="shared" si="10"/>
        <v>0</v>
      </c>
      <c r="AX47" s="43">
        <f t="shared" si="11"/>
        <v>0</v>
      </c>
      <c r="AY47" s="43">
        <f t="shared" si="12"/>
        <v>0</v>
      </c>
      <c r="AZ47" s="43">
        <f t="shared" si="13"/>
        <v>0</v>
      </c>
      <c r="BA47" s="43"/>
      <c r="BB47" s="43">
        <f t="shared" si="14"/>
        <v>0</v>
      </c>
      <c r="BC47" s="43">
        <f t="shared" si="15"/>
        <v>0</v>
      </c>
    </row>
    <row r="48" spans="1:55" s="599" customFormat="1">
      <c r="A48" s="783" t="str">
        <f>'ENTRY SHEET'!F48</f>
        <v>OD09Z-5913 DMC</v>
      </c>
      <c r="B48" s="301">
        <f>'07'!C48</f>
        <v>3836.7</v>
      </c>
      <c r="C48" s="301">
        <v>3845.5</v>
      </c>
      <c r="D48" s="301">
        <f t="shared" si="4"/>
        <v>8.8000000000001819</v>
      </c>
      <c r="E48" s="301">
        <v>12</v>
      </c>
      <c r="F48" s="362"/>
      <c r="G48" s="362">
        <v>0</v>
      </c>
      <c r="H48" s="362">
        <v>8.8000000000000007</v>
      </c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8.8000000000000007</v>
      </c>
      <c r="R48" s="301">
        <f>'07'!S48</f>
        <v>22289.5</v>
      </c>
      <c r="S48" s="301">
        <v>22298.3</v>
      </c>
      <c r="T48" s="301">
        <f t="shared" si="19"/>
        <v>8.7999999999992724</v>
      </c>
      <c r="U48" s="301"/>
      <c r="V48" s="301"/>
      <c r="W48" s="301"/>
      <c r="X48" s="663"/>
      <c r="Y48" s="301">
        <f t="shared" si="16"/>
        <v>0</v>
      </c>
      <c r="Z48" s="301"/>
      <c r="AA48" s="301"/>
      <c r="AB48" s="301"/>
      <c r="AC48" s="301"/>
      <c r="AD48" s="301">
        <v>22</v>
      </c>
      <c r="AE48" s="301"/>
      <c r="AF48" s="301"/>
      <c r="AG48" s="301">
        <f t="shared" si="17"/>
        <v>22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'07'!AR48</f>
        <v>0</v>
      </c>
      <c r="AO48" s="663">
        <v>112</v>
      </c>
      <c r="AP48" s="663">
        <f t="shared" si="7"/>
        <v>112</v>
      </c>
      <c r="AQ48" s="663">
        <f t="shared" si="8"/>
        <v>112</v>
      </c>
      <c r="AR48" s="663"/>
      <c r="AS48" s="665">
        <f t="shared" si="20"/>
        <v>12.727272727272464</v>
      </c>
      <c r="AT48" s="665">
        <f>'07'!AT48</f>
        <v>0</v>
      </c>
      <c r="AU48" s="800">
        <f t="shared" si="9"/>
        <v>0</v>
      </c>
      <c r="AV48" s="664"/>
      <c r="AW48" s="43">
        <f t="shared" si="10"/>
        <v>0</v>
      </c>
      <c r="AX48" s="43">
        <f t="shared" si="11"/>
        <v>112</v>
      </c>
      <c r="AY48" s="43">
        <f t="shared" si="12"/>
        <v>0</v>
      </c>
      <c r="AZ48" s="43">
        <f t="shared" si="13"/>
        <v>0</v>
      </c>
      <c r="BA48" s="43"/>
      <c r="BB48" s="43">
        <f t="shared" si="14"/>
        <v>0</v>
      </c>
      <c r="BC48" s="43">
        <f t="shared" si="15"/>
        <v>0</v>
      </c>
    </row>
    <row r="49" spans="1:55" s="599" customFormat="1">
      <c r="A49" s="783" t="str">
        <f>'ENTRY SHEET'!F49</f>
        <v>OD09Z-5613 DMC</v>
      </c>
      <c r="B49" s="301">
        <f>'07'!C49</f>
        <v>3838.5</v>
      </c>
      <c r="C49" s="301">
        <v>3842.4</v>
      </c>
      <c r="D49" s="301">
        <f t="shared" si="4"/>
        <v>3.9000000000000909</v>
      </c>
      <c r="E49" s="301">
        <v>12</v>
      </c>
      <c r="F49" s="362"/>
      <c r="G49" s="362">
        <v>0</v>
      </c>
      <c r="H49" s="362">
        <v>3.9</v>
      </c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3.9</v>
      </c>
      <c r="R49" s="301">
        <f>'07'!S49</f>
        <v>22952.799999999999</v>
      </c>
      <c r="S49" s="301">
        <v>22978.9</v>
      </c>
      <c r="T49" s="301">
        <f t="shared" si="19"/>
        <v>26.100000000002183</v>
      </c>
      <c r="U49" s="301"/>
      <c r="V49" s="301"/>
      <c r="W49" s="301"/>
      <c r="X49" s="663"/>
      <c r="Y49" s="301">
        <f t="shared" si="16"/>
        <v>0</v>
      </c>
      <c r="Z49" s="301"/>
      <c r="AA49" s="301"/>
      <c r="AB49" s="301"/>
      <c r="AC49" s="301"/>
      <c r="AD49" s="301">
        <v>10</v>
      </c>
      <c r="AE49" s="301"/>
      <c r="AF49" s="301"/>
      <c r="AG49" s="301">
        <f t="shared" si="17"/>
        <v>10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'07'!AR49</f>
        <v>0</v>
      </c>
      <c r="AO49" s="663">
        <v>112</v>
      </c>
      <c r="AP49" s="663">
        <f t="shared" si="7"/>
        <v>112</v>
      </c>
      <c r="AQ49" s="663">
        <f t="shared" si="8"/>
        <v>112</v>
      </c>
      <c r="AR49" s="663"/>
      <c r="AS49" s="665">
        <f t="shared" si="20"/>
        <v>28.717948717948047</v>
      </c>
      <c r="AT49" s="665">
        <f>'07'!AT49</f>
        <v>0</v>
      </c>
      <c r="AU49" s="800">
        <f t="shared" si="9"/>
        <v>0</v>
      </c>
      <c r="AV49" s="664"/>
      <c r="AW49" s="43">
        <f t="shared" si="10"/>
        <v>0</v>
      </c>
      <c r="AX49" s="43">
        <f t="shared" si="11"/>
        <v>112</v>
      </c>
      <c r="AY49" s="43">
        <f t="shared" si="12"/>
        <v>0</v>
      </c>
      <c r="AZ49" s="43">
        <f t="shared" si="13"/>
        <v>0</v>
      </c>
      <c r="BA49" s="43"/>
      <c r="BB49" s="43">
        <f t="shared" si="14"/>
        <v>0</v>
      </c>
      <c r="BC49" s="43">
        <f t="shared" si="15"/>
        <v>0</v>
      </c>
    </row>
    <row r="50" spans="1:55" s="145" customFormat="1">
      <c r="A50" s="223" t="str">
        <f>'ENTRY SHEET'!F50</f>
        <v>JH06G-5437</v>
      </c>
      <c r="B50" s="137">
        <f>'07'!C50</f>
        <v>12114</v>
      </c>
      <c r="C50" s="137">
        <v>12114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'07'!S50</f>
        <v>82444</v>
      </c>
      <c r="S50" s="137">
        <v>82444</v>
      </c>
      <c r="T50" s="137">
        <f t="shared" si="19"/>
        <v>0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'07'!AR50</f>
        <v>145</v>
      </c>
      <c r="AO50" s="141"/>
      <c r="AP50" s="141">
        <f t="shared" si="7"/>
        <v>145</v>
      </c>
      <c r="AQ50" s="141">
        <f t="shared" si="8"/>
        <v>0</v>
      </c>
      <c r="AR50" s="141">
        <v>145</v>
      </c>
      <c r="AS50" s="216" t="e">
        <f t="shared" si="20"/>
        <v>#DIV/0!</v>
      </c>
      <c r="AT50" s="216">
        <f>'07'!AT50</f>
        <v>0</v>
      </c>
      <c r="AU50" s="221">
        <f t="shared" si="9"/>
        <v>-145</v>
      </c>
      <c r="AV50" s="235"/>
      <c r="AW50" s="43" t="e">
        <f t="shared" si="10"/>
        <v>#DIV/0!</v>
      </c>
      <c r="AX50" s="43" t="e">
        <f t="shared" si="11"/>
        <v>#DIV/0!</v>
      </c>
      <c r="AY50" s="43" t="e">
        <f t="shared" si="12"/>
        <v>#DIV/0!</v>
      </c>
      <c r="AZ50" s="43" t="e">
        <f t="shared" si="13"/>
        <v>#DIV/0!</v>
      </c>
      <c r="BA50" s="43"/>
      <c r="BB50" s="43" t="e">
        <f t="shared" si="14"/>
        <v>#DIV/0!</v>
      </c>
      <c r="BC50" s="43" t="e">
        <f t="shared" si="15"/>
        <v>#DIV/0!</v>
      </c>
    </row>
    <row r="51" spans="1:55" s="145" customFormat="1">
      <c r="A51" s="223" t="str">
        <f>'ENTRY SHEET'!F51</f>
        <v>OD09Z-1273</v>
      </c>
      <c r="B51" s="137">
        <f>'07'!C51</f>
        <v>0</v>
      </c>
      <c r="C51" s="137"/>
      <c r="D51" s="137">
        <f t="shared" si="4"/>
        <v>0</v>
      </c>
      <c r="E51" s="137">
        <v>12</v>
      </c>
      <c r="F51" s="136"/>
      <c r="G51" s="136">
        <f t="shared" si="18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'07'!S51</f>
        <v>0</v>
      </c>
      <c r="S51" s="137"/>
      <c r="T51" s="137">
        <f t="shared" si="19"/>
        <v>0</v>
      </c>
      <c r="U51" s="137"/>
      <c r="V51" s="137"/>
      <c r="W51" s="137"/>
      <c r="X51" s="141"/>
      <c r="Y51" s="137">
        <f t="shared" si="16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'07'!AR51</f>
        <v>0</v>
      </c>
      <c r="AO51" s="141"/>
      <c r="AP51" s="141">
        <f t="shared" si="7"/>
        <v>0</v>
      </c>
      <c r="AQ51" s="141">
        <f t="shared" si="8"/>
        <v>0</v>
      </c>
      <c r="AR51" s="141"/>
      <c r="AS51" s="216" t="e">
        <f t="shared" si="20"/>
        <v>#DIV/0!</v>
      </c>
      <c r="AT51" s="216">
        <f>'07'!AT51</f>
        <v>0</v>
      </c>
      <c r="AU51" s="221">
        <f t="shared" si="9"/>
        <v>0</v>
      </c>
      <c r="AV51" s="235"/>
      <c r="AW51" s="43" t="e">
        <f t="shared" si="10"/>
        <v>#DIV/0!</v>
      </c>
      <c r="AX51" s="43" t="e">
        <f t="shared" si="11"/>
        <v>#DIV/0!</v>
      </c>
      <c r="AY51" s="43" t="e">
        <f t="shared" si="12"/>
        <v>#DIV/0!</v>
      </c>
      <c r="AZ51" s="43" t="e">
        <f t="shared" si="13"/>
        <v>#DIV/0!</v>
      </c>
      <c r="BA51" s="43"/>
      <c r="BB51" s="43" t="e">
        <f t="shared" si="14"/>
        <v>#DIV/0!</v>
      </c>
      <c r="BC51" s="43" t="e">
        <f t="shared" si="15"/>
        <v>#DIV/0!</v>
      </c>
    </row>
    <row r="52" spans="1:55" s="145" customFormat="1">
      <c r="A52" s="223" t="str">
        <f>'ENTRY SHEET'!F52</f>
        <v>OD09Z-1274</v>
      </c>
      <c r="B52" s="137">
        <f>'07'!C52</f>
        <v>0</v>
      </c>
      <c r="C52" s="137"/>
      <c r="D52" s="137">
        <f t="shared" si="4"/>
        <v>0</v>
      </c>
      <c r="E52" s="137">
        <v>12</v>
      </c>
      <c r="F52" s="136"/>
      <c r="G52" s="136">
        <f t="shared" si="18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'07'!S52</f>
        <v>0</v>
      </c>
      <c r="S52" s="137"/>
      <c r="T52" s="137">
        <f t="shared" si="19"/>
        <v>0</v>
      </c>
      <c r="U52" s="137"/>
      <c r="V52" s="137"/>
      <c r="W52" s="137"/>
      <c r="X52" s="141"/>
      <c r="Y52" s="137">
        <f t="shared" si="16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'07'!AR52</f>
        <v>0</v>
      </c>
      <c r="AO52" s="141"/>
      <c r="AP52" s="141">
        <f t="shared" si="7"/>
        <v>0</v>
      </c>
      <c r="AQ52" s="141">
        <f t="shared" si="8"/>
        <v>0</v>
      </c>
      <c r="AR52" s="141"/>
      <c r="AS52" s="216" t="e">
        <f t="shared" si="20"/>
        <v>#DIV/0!</v>
      </c>
      <c r="AT52" s="216">
        <f>'07'!AT52</f>
        <v>0</v>
      </c>
      <c r="AU52" s="221">
        <f t="shared" si="9"/>
        <v>0</v>
      </c>
      <c r="AV52" s="235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/>
      <c r="BB52" s="43" t="e">
        <f t="shared" si="14"/>
        <v>#DIV/0!</v>
      </c>
      <c r="BC52" s="43" t="e">
        <f t="shared" si="15"/>
        <v>#DIV/0!</v>
      </c>
    </row>
    <row r="53" spans="1:55" s="145" customFormat="1">
      <c r="A53" s="223" t="str">
        <f>'ENTRY SHEET'!F53</f>
        <v>OD09Z-1202</v>
      </c>
      <c r="B53" s="137">
        <f>'07'!C53</f>
        <v>0</v>
      </c>
      <c r="C53" s="137"/>
      <c r="D53" s="137">
        <f t="shared" si="4"/>
        <v>0</v>
      </c>
      <c r="E53" s="137">
        <v>12</v>
      </c>
      <c r="F53" s="136"/>
      <c r="G53" s="136">
        <f t="shared" si="18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'07'!S53</f>
        <v>0</v>
      </c>
      <c r="S53" s="137"/>
      <c r="T53" s="137">
        <f t="shared" si="19"/>
        <v>0</v>
      </c>
      <c r="U53" s="137"/>
      <c r="V53" s="137"/>
      <c r="W53" s="137"/>
      <c r="X53" s="141"/>
      <c r="Y53" s="137">
        <f t="shared" si="16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'07'!AR53</f>
        <v>0</v>
      </c>
      <c r="AO53" s="141"/>
      <c r="AP53" s="141">
        <f t="shared" si="7"/>
        <v>0</v>
      </c>
      <c r="AQ53" s="141">
        <f t="shared" si="8"/>
        <v>0</v>
      </c>
      <c r="AR53" s="141"/>
      <c r="AS53" s="216" t="e">
        <f t="shared" si="20"/>
        <v>#DIV/0!</v>
      </c>
      <c r="AT53" s="216">
        <f>'07'!AT53</f>
        <v>0</v>
      </c>
      <c r="AU53" s="221">
        <f t="shared" si="9"/>
        <v>0</v>
      </c>
      <c r="AV53" s="235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/>
      <c r="BB53" s="43" t="e">
        <f t="shared" si="14"/>
        <v>#DIV/0!</v>
      </c>
      <c r="BC53" s="43" t="e">
        <f t="shared" si="15"/>
        <v>#DIV/0!</v>
      </c>
    </row>
    <row r="54" spans="1:55" s="145" customFormat="1" hidden="1">
      <c r="A54" s="223">
        <f>'ENTRY SHEET'!F54</f>
        <v>0</v>
      </c>
      <c r="B54" s="137">
        <f>'07'!C54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'07'!S54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'07'!AR54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'07'!AT54</f>
        <v>0</v>
      </c>
      <c r="AU54" s="221">
        <f t="shared" si="9"/>
        <v>0</v>
      </c>
      <c r="AV54" s="235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/>
      <c r="BB54" s="43" t="e">
        <f t="shared" si="14"/>
        <v>#DIV/0!</v>
      </c>
      <c r="BC54" s="43" t="e">
        <f t="shared" si="15"/>
        <v>#DIV/0!</v>
      </c>
    </row>
    <row r="55" spans="1:55" s="145" customFormat="1" hidden="1">
      <c r="A55" s="223">
        <f>'ENTRY SHEET'!F55</f>
        <v>0</v>
      </c>
      <c r="B55" s="137">
        <f>'07'!C55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'07'!S55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'07'!AR55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'07'!AT55</f>
        <v>0</v>
      </c>
      <c r="AU55" s="221">
        <f t="shared" si="9"/>
        <v>0</v>
      </c>
      <c r="AV55" s="138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/>
      <c r="BB55" s="43" t="e">
        <f t="shared" si="14"/>
        <v>#DIV/0!</v>
      </c>
      <c r="BC55" s="43" t="e">
        <f t="shared" si="15"/>
        <v>#DIV/0!</v>
      </c>
    </row>
    <row r="56" spans="1:55" s="145" customFormat="1" hidden="1">
      <c r="A56" s="223">
        <f>'ENTRY SHEET'!F56</f>
        <v>0</v>
      </c>
      <c r="B56" s="137">
        <f>'07'!C56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'07'!S56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'07'!AR56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'07'!AT56</f>
        <v>0</v>
      </c>
      <c r="AU56" s="221">
        <f t="shared" si="9"/>
        <v>0</v>
      </c>
      <c r="AV56" s="138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/>
      <c r="BB56" s="43" t="e">
        <f t="shared" si="14"/>
        <v>#DIV/0!</v>
      </c>
      <c r="BC56" s="43" t="e">
        <f t="shared" si="15"/>
        <v>#DIV/0!</v>
      </c>
    </row>
    <row r="57" spans="1:55" s="145" customFormat="1">
      <c r="A57" s="223" t="str">
        <f>'ENTRY SHEET'!F57</f>
        <v>OD09P-6973 W.TANKER</v>
      </c>
      <c r="B57" s="137">
        <f>'07'!C57</f>
        <v>4693.7</v>
      </c>
      <c r="C57" s="137">
        <v>4698.2</v>
      </c>
      <c r="D57" s="137">
        <f t="shared" si="4"/>
        <v>4.5</v>
      </c>
      <c r="E57" s="137">
        <v>12</v>
      </c>
      <c r="F57" s="136"/>
      <c r="G57" s="136">
        <f t="shared" si="18"/>
        <v>4.5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4.5</v>
      </c>
      <c r="R57" s="137">
        <f>'07'!S57</f>
        <v>52507.199999999997</v>
      </c>
      <c r="S57" s="137">
        <v>52539.1</v>
      </c>
      <c r="T57" s="137">
        <f t="shared" si="19"/>
        <v>31.900000000001455</v>
      </c>
      <c r="U57" s="137">
        <v>3</v>
      </c>
      <c r="V57" s="137"/>
      <c r="W57" s="137"/>
      <c r="X57" s="141"/>
      <c r="Y57" s="137">
        <f t="shared" si="16"/>
        <v>3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'07'!AR57</f>
        <v>100</v>
      </c>
      <c r="AO57" s="141"/>
      <c r="AP57" s="141">
        <f t="shared" si="7"/>
        <v>100</v>
      </c>
      <c r="AQ57" s="141">
        <f t="shared" si="8"/>
        <v>40</v>
      </c>
      <c r="AR57" s="141">
        <v>60</v>
      </c>
      <c r="AS57" s="216">
        <f t="shared" si="20"/>
        <v>8.8888888888888893</v>
      </c>
      <c r="AT57" s="216">
        <f>'07'!AT57</f>
        <v>260</v>
      </c>
      <c r="AU57" s="221">
        <f t="shared" si="9"/>
        <v>200</v>
      </c>
      <c r="AV57" s="138"/>
      <c r="AW57" s="43">
        <f t="shared" si="10"/>
        <v>0</v>
      </c>
      <c r="AX57" s="43">
        <f t="shared" si="11"/>
        <v>0</v>
      </c>
      <c r="AY57" s="43">
        <f t="shared" si="12"/>
        <v>0</v>
      </c>
      <c r="AZ57" s="43">
        <f t="shared" si="13"/>
        <v>0</v>
      </c>
      <c r="BA57" s="43"/>
      <c r="BB57" s="43">
        <f t="shared" si="14"/>
        <v>40</v>
      </c>
      <c r="BC57" s="43">
        <f t="shared" si="15"/>
        <v>0</v>
      </c>
    </row>
    <row r="58" spans="1:55" s="145" customFormat="1">
      <c r="A58" s="223" t="str">
        <f>'ENTRY SHEET'!F58</f>
        <v>OD09K-2512 W.TANKER</v>
      </c>
      <c r="B58" s="137">
        <f>'07'!C58</f>
        <v>3036.5</v>
      </c>
      <c r="C58" s="137">
        <v>3037.8</v>
      </c>
      <c r="D58" s="137">
        <f t="shared" si="4"/>
        <v>1.3000000000001819</v>
      </c>
      <c r="E58" s="137">
        <v>12</v>
      </c>
      <c r="F58" s="136"/>
      <c r="G58" s="136">
        <f t="shared" si="18"/>
        <v>1.3000000000001819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1.3000000000001819</v>
      </c>
      <c r="R58" s="137">
        <f>'07'!S58</f>
        <v>44321.7</v>
      </c>
      <c r="S58" s="137">
        <v>44339.9</v>
      </c>
      <c r="T58" s="137">
        <f t="shared" si="19"/>
        <v>18.200000000004366</v>
      </c>
      <c r="U58" s="137">
        <v>2</v>
      </c>
      <c r="V58" s="137"/>
      <c r="W58" s="137"/>
      <c r="X58" s="141"/>
      <c r="Y58" s="137">
        <f t="shared" si="16"/>
        <v>2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'07'!AR58</f>
        <v>100</v>
      </c>
      <c r="AO58" s="141">
        <v>48</v>
      </c>
      <c r="AP58" s="141">
        <f t="shared" si="7"/>
        <v>148</v>
      </c>
      <c r="AQ58" s="141">
        <f t="shared" si="8"/>
        <v>58</v>
      </c>
      <c r="AR58" s="141">
        <v>90</v>
      </c>
      <c r="AS58" s="216">
        <f t="shared" si="20"/>
        <v>44.615384615378375</v>
      </c>
      <c r="AT58" s="216">
        <f>'07'!AT58</f>
        <v>250</v>
      </c>
      <c r="AU58" s="221">
        <f t="shared" si="9"/>
        <v>160</v>
      </c>
      <c r="AV58" s="137"/>
      <c r="AW58" s="43">
        <f t="shared" si="10"/>
        <v>0</v>
      </c>
      <c r="AX58" s="43">
        <f t="shared" si="11"/>
        <v>0</v>
      </c>
      <c r="AY58" s="43">
        <f t="shared" si="12"/>
        <v>0</v>
      </c>
      <c r="AZ58" s="43">
        <f t="shared" si="13"/>
        <v>0</v>
      </c>
      <c r="BA58" s="43"/>
      <c r="BB58" s="43">
        <f t="shared" si="14"/>
        <v>58</v>
      </c>
      <c r="BC58" s="43">
        <f t="shared" si="15"/>
        <v>0</v>
      </c>
    </row>
    <row r="59" spans="1:55" s="145" customFormat="1">
      <c r="A59" s="223">
        <f>'ENTRY SHEET'!F59</f>
        <v>0</v>
      </c>
      <c r="B59" s="137">
        <f>'07'!C59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'07'!S59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'07'!AR59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0"/>
        <v>#DIV/0!</v>
      </c>
      <c r="AT59" s="216">
        <f>'07'!AT59</f>
        <v>0</v>
      </c>
      <c r="AU59" s="221">
        <f t="shared" si="9"/>
        <v>0</v>
      </c>
      <c r="AV59" s="221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/>
      <c r="BB59" s="43" t="e">
        <f t="shared" si="14"/>
        <v>#DIV/0!</v>
      </c>
      <c r="BC59" s="43" t="e">
        <f t="shared" si="15"/>
        <v>#DIV/0!</v>
      </c>
    </row>
    <row r="60" spans="1:55" s="422" customFormat="1" ht="43.2">
      <c r="A60" s="223" t="str">
        <f>'ENTRY SHEET'!F60</f>
        <v>DILLING DETALIS</v>
      </c>
      <c r="B60" s="137">
        <f>'07'!C60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141">
        <f>'07'!AR60</f>
        <v>0</v>
      </c>
      <c r="AO60" s="141"/>
      <c r="AP60" s="141">
        <f t="shared" si="7"/>
        <v>0</v>
      </c>
      <c r="AQ60" s="419">
        <f t="shared" si="8"/>
        <v>0</v>
      </c>
      <c r="AR60" s="419"/>
      <c r="AS60" s="420"/>
      <c r="AT60" s="420"/>
      <c r="AU60" s="428"/>
      <c r="AV60" s="428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/>
      <c r="BB60" s="43" t="e">
        <f t="shared" si="14"/>
        <v>#VALUE!</v>
      </c>
      <c r="BC60" s="43" t="e">
        <f t="shared" si="15"/>
        <v>#VALUE!</v>
      </c>
    </row>
    <row r="61" spans="1:55" s="145" customFormat="1">
      <c r="A61" s="223" t="str">
        <f>'ENTRY SHEET'!F61</f>
        <v>DRILL-ELGI-650</v>
      </c>
      <c r="B61" s="137">
        <f>'07'!C61</f>
        <v>790.5</v>
      </c>
      <c r="C61" s="234">
        <v>790.5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'07'!AR61</f>
        <v>0</v>
      </c>
      <c r="AO61" s="141">
        <v>200</v>
      </c>
      <c r="AP61" s="141">
        <f t="shared" si="7"/>
        <v>200</v>
      </c>
      <c r="AQ61" s="141">
        <f t="shared" si="8"/>
        <v>200</v>
      </c>
      <c r="AR61" s="141"/>
      <c r="AS61" s="216" t="e">
        <f>AQ61/D61</f>
        <v>#DIV/0!</v>
      </c>
      <c r="AT61" s="216">
        <f>'07'!AT61</f>
        <v>400</v>
      </c>
      <c r="AU61" s="221">
        <f t="shared" si="9"/>
        <v>400</v>
      </c>
      <c r="AV61" s="137"/>
      <c r="AW61" s="43" t="e">
        <f t="shared" si="10"/>
        <v>#DIV/0!</v>
      </c>
      <c r="AX61" s="43" t="e">
        <f t="shared" si="11"/>
        <v>#DIV/0!</v>
      </c>
      <c r="AY61" s="43" t="e">
        <f t="shared" si="12"/>
        <v>#DIV/0!</v>
      </c>
      <c r="AZ61" s="43" t="e">
        <f t="shared" si="13"/>
        <v>#DIV/0!</v>
      </c>
      <c r="BA61" s="43"/>
      <c r="BB61" s="43" t="e">
        <f t="shared" si="14"/>
        <v>#DIV/0!</v>
      </c>
      <c r="BC61" s="43" t="e">
        <f t="shared" si="15"/>
        <v>#DIV/0!</v>
      </c>
    </row>
    <row r="62" spans="1:55" s="145" customFormat="1">
      <c r="A62" s="223" t="str">
        <f>'ENTRY SHEET'!F62</f>
        <v>JRD-600+CD-360</v>
      </c>
      <c r="B62" s="137">
        <f>'07'!C62</f>
        <v>359.2</v>
      </c>
      <c r="C62" s="234">
        <v>362.4</v>
      </c>
      <c r="D62" s="137">
        <f t="shared" si="21"/>
        <v>3.1999999999999886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7">
        <v>47.6</v>
      </c>
      <c r="S62" s="137">
        <v>7</v>
      </c>
      <c r="T62" s="137"/>
      <c r="U62" s="137">
        <v>47.6</v>
      </c>
      <c r="V62" s="137"/>
      <c r="W62" s="137">
        <f>+T62+U62+V62</f>
        <v>47.6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'07'!AR62</f>
        <v>0</v>
      </c>
      <c r="AO62" s="141">
        <v>140</v>
      </c>
      <c r="AP62" s="141">
        <f t="shared" si="7"/>
        <v>140</v>
      </c>
      <c r="AQ62" s="141">
        <f t="shared" si="8"/>
        <v>140</v>
      </c>
      <c r="AR62" s="141"/>
      <c r="AS62" s="216">
        <f>AQ62/D62</f>
        <v>43.750000000000156</v>
      </c>
      <c r="AT62" s="216">
        <f>'07'!AT62</f>
        <v>400</v>
      </c>
      <c r="AU62" s="221">
        <f t="shared" si="9"/>
        <v>400</v>
      </c>
      <c r="AV62" s="221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/>
      <c r="BB62" s="43">
        <f t="shared" si="14"/>
        <v>140</v>
      </c>
      <c r="BC62" s="43">
        <f t="shared" si="15"/>
        <v>0</v>
      </c>
    </row>
    <row r="63" spans="1:55" s="145" customFormat="1">
      <c r="A63" s="223" t="str">
        <f>'ENTRY SHEET'!F63</f>
        <v>JRD-450+650-1</v>
      </c>
      <c r="B63" s="137">
        <f>'07'!C63</f>
        <v>8194.7999999999993</v>
      </c>
      <c r="C63" s="234">
        <v>8194.7999999999993</v>
      </c>
      <c r="D63" s="137">
        <f t="shared" si="21"/>
        <v>0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7"/>
      <c r="S63" s="137"/>
      <c r="T63" s="137"/>
      <c r="U63" s="137"/>
      <c r="V63" s="137"/>
      <c r="W63" s="137">
        <f t="shared" ref="W63:W64" si="22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'07'!AR63</f>
        <v>0</v>
      </c>
      <c r="AO63" s="141">
        <v>100</v>
      </c>
      <c r="AP63" s="141">
        <f t="shared" si="7"/>
        <v>100</v>
      </c>
      <c r="AQ63" s="141">
        <f t="shared" si="8"/>
        <v>100</v>
      </c>
      <c r="AR63" s="141"/>
      <c r="AS63" s="216" t="e">
        <f>AQ63/D63</f>
        <v>#DIV/0!</v>
      </c>
      <c r="AT63" s="216">
        <f>'07'!AT63</f>
        <v>400</v>
      </c>
      <c r="AU63" s="221">
        <f t="shared" si="9"/>
        <v>400</v>
      </c>
      <c r="AV63" s="137"/>
      <c r="AW63" s="43" t="e">
        <f t="shared" si="10"/>
        <v>#DIV/0!</v>
      </c>
      <c r="AX63" s="43" t="e">
        <f t="shared" si="11"/>
        <v>#DIV/0!</v>
      </c>
      <c r="AY63" s="43" t="e">
        <f t="shared" si="12"/>
        <v>#DIV/0!</v>
      </c>
      <c r="AZ63" s="43" t="e">
        <f t="shared" si="13"/>
        <v>#DIV/0!</v>
      </c>
      <c r="BA63" s="43"/>
      <c r="BB63" s="43" t="e">
        <f t="shared" si="14"/>
        <v>#DIV/0!</v>
      </c>
      <c r="BC63" s="43" t="e">
        <f t="shared" si="15"/>
        <v>#DIV/0!</v>
      </c>
    </row>
    <row r="64" spans="1:55" s="145" customFormat="1">
      <c r="A64" s="223">
        <f>'ENTRY SHEET'!F64</f>
        <v>0</v>
      </c>
      <c r="B64" s="137">
        <f>'07'!C64</f>
        <v>0</v>
      </c>
      <c r="C64" s="234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'07'!AR64</f>
        <v>0</v>
      </c>
      <c r="AO64" s="141"/>
      <c r="AP64" s="141">
        <f t="shared" si="7"/>
        <v>0</v>
      </c>
      <c r="AQ64" s="141">
        <f t="shared" si="8"/>
        <v>0</v>
      </c>
      <c r="AR64" s="141"/>
      <c r="AS64" s="216" t="e">
        <f>AQ64/D64</f>
        <v>#DIV/0!</v>
      </c>
      <c r="AT64" s="216">
        <f>'07'!AT64</f>
        <v>400</v>
      </c>
      <c r="AU64" s="221">
        <f t="shared" si="9"/>
        <v>400</v>
      </c>
      <c r="AV64" s="137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/>
      <c r="BB64" s="43" t="e">
        <f t="shared" si="14"/>
        <v>#DIV/0!</v>
      </c>
      <c r="BC64" s="43" t="e">
        <f t="shared" si="15"/>
        <v>#DIV/0!</v>
      </c>
    </row>
    <row r="65" spans="1:55" s="827" customFormat="1" ht="57.6">
      <c r="A65" s="751" t="str">
        <f>'ENTRY SHEET'!F65</f>
        <v>CRUSHER DETAILS</v>
      </c>
      <c r="B65" s="617">
        <f>'07'!C65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658">
        <f>'07'!AR65</f>
        <v>0</v>
      </c>
      <c r="AO65" s="658"/>
      <c r="AP65" s="658">
        <f t="shared" si="7"/>
        <v>0</v>
      </c>
      <c r="AQ65" s="748">
        <f t="shared" si="8"/>
        <v>0</v>
      </c>
      <c r="AR65" s="826"/>
      <c r="AS65" s="784"/>
      <c r="AT65" s="784"/>
      <c r="AU65" s="578"/>
      <c r="AV65" s="447"/>
      <c r="AW65" s="43" t="e">
        <f t="shared" si="10"/>
        <v>#VALUE!</v>
      </c>
      <c r="AX65" s="43" t="e">
        <f t="shared" si="11"/>
        <v>#VALUE!</v>
      </c>
      <c r="AY65" s="43" t="e">
        <f t="shared" si="12"/>
        <v>#VALUE!</v>
      </c>
      <c r="AZ65" s="43" t="e">
        <f t="shared" si="13"/>
        <v>#VALUE!</v>
      </c>
      <c r="BA65" s="43"/>
      <c r="BB65" s="43" t="e">
        <f t="shared" si="14"/>
        <v>#VALUE!</v>
      </c>
      <c r="BC65" s="43" t="e">
        <f t="shared" si="15"/>
        <v>#VALUE!</v>
      </c>
    </row>
    <row r="66" spans="1:55" s="614" customFormat="1">
      <c r="A66" s="751" t="str">
        <f>'ENTRY SHEET'!F66</f>
        <v>CRUSHER(FEEDER)</v>
      </c>
      <c r="B66" s="617">
        <f>'07'!C66</f>
        <v>1710.37</v>
      </c>
      <c r="C66" s="674">
        <v>1717.47</v>
      </c>
      <c r="D66" s="617">
        <f t="shared" si="21"/>
        <v>7.1000000000001364</v>
      </c>
      <c r="E66" s="617">
        <v>16</v>
      </c>
      <c r="F66" s="139"/>
      <c r="G66" s="139"/>
      <c r="H66" s="139"/>
      <c r="I66" s="139"/>
      <c r="J66" s="139">
        <f>D66-G66-H66-I66-K66-L66-O66-P66-F66-M66-N66</f>
        <v>7.1000000000001364</v>
      </c>
      <c r="K66" s="139"/>
      <c r="L66" s="139"/>
      <c r="M66" s="139"/>
      <c r="N66" s="139"/>
      <c r="O66" s="139"/>
      <c r="P66" s="139"/>
      <c r="Q66" s="139">
        <f>F66+G66+H66+I66+J66+K66+L66+M66+N66+O66+P66</f>
        <v>7.1000000000001364</v>
      </c>
      <c r="R66" s="617">
        <v>1000</v>
      </c>
      <c r="S66" s="617">
        <v>500</v>
      </c>
      <c r="T66" s="617">
        <f>R66-S66</f>
        <v>500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'07'!AR66</f>
        <v>0</v>
      </c>
      <c r="AO66" s="658"/>
      <c r="AP66" s="658">
        <f t="shared" si="7"/>
        <v>0</v>
      </c>
      <c r="AQ66" s="658">
        <f t="shared" si="8"/>
        <v>0</v>
      </c>
      <c r="AR66" s="658"/>
      <c r="AS66" s="659">
        <f t="shared" ref="AS66:AS73" si="24">AQ66/D66</f>
        <v>0</v>
      </c>
      <c r="AT66" s="659">
        <f>'07'!AT66</f>
        <v>0</v>
      </c>
      <c r="AU66" s="657">
        <f t="shared" si="9"/>
        <v>0</v>
      </c>
      <c r="AV66" s="657"/>
      <c r="AW66" s="43">
        <f t="shared" si="10"/>
        <v>0</v>
      </c>
      <c r="AX66" s="43">
        <f t="shared" si="11"/>
        <v>0</v>
      </c>
      <c r="AY66" s="43">
        <f t="shared" si="12"/>
        <v>0</v>
      </c>
      <c r="AZ66" s="43">
        <f t="shared" si="13"/>
        <v>0</v>
      </c>
      <c r="BA66" s="43"/>
      <c r="BB66" s="43">
        <f t="shared" si="14"/>
        <v>0</v>
      </c>
      <c r="BC66" s="43">
        <f t="shared" si="15"/>
        <v>0</v>
      </c>
    </row>
    <row r="67" spans="1:55" s="614" customFormat="1">
      <c r="A67" s="751" t="str">
        <f>'ENTRY SHEET'!F67</f>
        <v>CRUSHER ( JAW )</v>
      </c>
      <c r="B67" s="617">
        <f>'07'!C67</f>
        <v>13485</v>
      </c>
      <c r="C67" s="674">
        <v>13492</v>
      </c>
      <c r="D67" s="617">
        <f t="shared" si="21"/>
        <v>7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7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7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'07'!AR67</f>
        <v>0</v>
      </c>
      <c r="AO67" s="658"/>
      <c r="AP67" s="658">
        <f t="shared" si="7"/>
        <v>0</v>
      </c>
      <c r="AQ67" s="658">
        <f t="shared" si="8"/>
        <v>0</v>
      </c>
      <c r="AR67" s="658"/>
      <c r="AS67" s="659">
        <f t="shared" si="24"/>
        <v>0</v>
      </c>
      <c r="AT67" s="659">
        <f>'07'!AT67</f>
        <v>0</v>
      </c>
      <c r="AU67" s="657">
        <f t="shared" si="9"/>
        <v>0</v>
      </c>
      <c r="AV67" s="617"/>
      <c r="AW67" s="43">
        <f t="shared" si="10"/>
        <v>0</v>
      </c>
      <c r="AX67" s="43">
        <f t="shared" si="11"/>
        <v>0</v>
      </c>
      <c r="AY67" s="43">
        <f t="shared" si="12"/>
        <v>0</v>
      </c>
      <c r="AZ67" s="43">
        <f t="shared" si="13"/>
        <v>0</v>
      </c>
      <c r="BA67" s="43"/>
      <c r="BB67" s="43">
        <f t="shared" si="14"/>
        <v>0</v>
      </c>
      <c r="BC67" s="43">
        <f t="shared" si="15"/>
        <v>0</v>
      </c>
    </row>
    <row r="68" spans="1:55" s="614" customFormat="1" ht="21" customHeight="1">
      <c r="A68" s="751" t="str">
        <f>'ENTRY SHEET'!F68</f>
        <v>CRUSHER ( CONE )</v>
      </c>
      <c r="B68" s="617">
        <f>'07'!C68</f>
        <v>13557</v>
      </c>
      <c r="C68" s="674">
        <v>13564</v>
      </c>
      <c r="D68" s="617">
        <f t="shared" si="21"/>
        <v>7</v>
      </c>
      <c r="E68" s="617">
        <v>16</v>
      </c>
      <c r="F68" s="139"/>
      <c r="G68" s="139"/>
      <c r="H68" s="139"/>
      <c r="I68" s="139"/>
      <c r="J68" s="139">
        <f t="shared" si="25"/>
        <v>7</v>
      </c>
      <c r="K68" s="139"/>
      <c r="L68" s="139"/>
      <c r="M68" s="139"/>
      <c r="N68" s="139"/>
      <c r="O68" s="139"/>
      <c r="P68" s="139"/>
      <c r="Q68" s="139">
        <f t="shared" si="26"/>
        <v>7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'07'!AR68</f>
        <v>0</v>
      </c>
      <c r="AO68" s="658"/>
      <c r="AP68" s="658">
        <f t="shared" si="7"/>
        <v>0</v>
      </c>
      <c r="AQ68" s="658">
        <f t="shared" si="8"/>
        <v>0</v>
      </c>
      <c r="AR68" s="658"/>
      <c r="AS68" s="659">
        <f t="shared" si="24"/>
        <v>0</v>
      </c>
      <c r="AT68" s="659">
        <f>'07'!AT68</f>
        <v>0</v>
      </c>
      <c r="AU68" s="657">
        <f t="shared" si="9"/>
        <v>0</v>
      </c>
      <c r="AV68" s="617"/>
      <c r="AW68" s="43">
        <f t="shared" si="10"/>
        <v>0</v>
      </c>
      <c r="AX68" s="43">
        <f t="shared" si="11"/>
        <v>0</v>
      </c>
      <c r="AY68" s="43">
        <f t="shared" si="12"/>
        <v>0</v>
      </c>
      <c r="AZ68" s="43">
        <f t="shared" si="13"/>
        <v>0</v>
      </c>
      <c r="BA68" s="43"/>
      <c r="BB68" s="43">
        <f t="shared" si="14"/>
        <v>0</v>
      </c>
      <c r="BC68" s="43">
        <f t="shared" si="15"/>
        <v>0</v>
      </c>
    </row>
    <row r="69" spans="1:55" s="614" customFormat="1">
      <c r="A69" s="751" t="str">
        <f>'ENTRY SHEET'!F69</f>
        <v>CRUSHER DG</v>
      </c>
      <c r="B69" s="617">
        <f>'07'!C69</f>
        <v>17197.37</v>
      </c>
      <c r="C69" s="674">
        <v>17198.080000000002</v>
      </c>
      <c r="D69" s="617">
        <f t="shared" si="21"/>
        <v>0.71000000000276486</v>
      </c>
      <c r="E69" s="617">
        <v>16</v>
      </c>
      <c r="F69" s="139"/>
      <c r="G69" s="139"/>
      <c r="H69" s="139"/>
      <c r="I69" s="139"/>
      <c r="J69" s="139">
        <f t="shared" si="25"/>
        <v>0.71000000000276486</v>
      </c>
      <c r="K69" s="139"/>
      <c r="L69" s="139"/>
      <c r="M69" s="139"/>
      <c r="N69" s="139"/>
      <c r="O69" s="139"/>
      <c r="P69" s="139"/>
      <c r="Q69" s="139">
        <f t="shared" si="26"/>
        <v>0.71000000000276486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'07'!AR69</f>
        <v>489</v>
      </c>
      <c r="AO69" s="658"/>
      <c r="AP69" s="658">
        <f t="shared" si="7"/>
        <v>489</v>
      </c>
      <c r="AQ69" s="658">
        <f t="shared" si="8"/>
        <v>15</v>
      </c>
      <c r="AR69" s="658">
        <v>474</v>
      </c>
      <c r="AS69" s="659">
        <f t="shared" si="24"/>
        <v>21.12676056329801</v>
      </c>
      <c r="AT69" s="659">
        <f>'07'!AT69</f>
        <v>1000</v>
      </c>
      <c r="AU69" s="657">
        <f t="shared" si="9"/>
        <v>526</v>
      </c>
      <c r="AV69" s="617"/>
      <c r="AW69" s="43">
        <f t="shared" si="10"/>
        <v>0</v>
      </c>
      <c r="AX69" s="43">
        <f t="shared" si="11"/>
        <v>0</v>
      </c>
      <c r="AY69" s="43">
        <f t="shared" si="12"/>
        <v>15</v>
      </c>
      <c r="AZ69" s="43">
        <f t="shared" si="13"/>
        <v>0</v>
      </c>
      <c r="BA69" s="43"/>
      <c r="BB69" s="43">
        <f t="shared" si="14"/>
        <v>0</v>
      </c>
      <c r="BC69" s="43">
        <f t="shared" si="15"/>
        <v>0</v>
      </c>
    </row>
    <row r="70" spans="1:55" s="614" customFormat="1">
      <c r="A70" s="751" t="str">
        <f>'ENTRY SHEET'!F70</f>
        <v>KAMASTU-210</v>
      </c>
      <c r="B70" s="617">
        <f>'07'!C70</f>
        <v>25851.1</v>
      </c>
      <c r="C70" s="674">
        <v>25862.6</v>
      </c>
      <c r="D70" s="617">
        <f t="shared" si="21"/>
        <v>11.5</v>
      </c>
      <c r="E70" s="617">
        <v>16</v>
      </c>
      <c r="F70" s="139"/>
      <c r="G70" s="139"/>
      <c r="H70" s="139">
        <v>0.9</v>
      </c>
      <c r="I70" s="139"/>
      <c r="J70" s="139">
        <f t="shared" si="25"/>
        <v>10.6</v>
      </c>
      <c r="K70" s="139"/>
      <c r="L70" s="139"/>
      <c r="M70" s="139"/>
      <c r="N70" s="139"/>
      <c r="O70" s="139"/>
      <c r="P70" s="139"/>
      <c r="Q70" s="139">
        <f t="shared" si="26"/>
        <v>11.5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>
        <v>7</v>
      </c>
      <c r="AD70" s="619"/>
      <c r="AE70" s="619"/>
      <c r="AF70" s="619"/>
      <c r="AG70" s="617">
        <f t="shared" si="23"/>
        <v>7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'07'!AR70</f>
        <v>350</v>
      </c>
      <c r="AO70" s="658">
        <v>150</v>
      </c>
      <c r="AP70" s="658">
        <f t="shared" ref="AP70:AP100" si="28">AO70+AN70</f>
        <v>500</v>
      </c>
      <c r="AQ70" s="658">
        <f t="shared" ref="AQ70:AQ104" si="29">AP70-AR70</f>
        <v>160</v>
      </c>
      <c r="AR70" s="658">
        <v>340</v>
      </c>
      <c r="AS70" s="659">
        <f t="shared" si="24"/>
        <v>13.913043478260869</v>
      </c>
      <c r="AT70" s="659">
        <f>'07'!AT70</f>
        <v>340</v>
      </c>
      <c r="AU70" s="657">
        <f t="shared" ref="AU70:AU104" si="30">AT70-AR70</f>
        <v>0</v>
      </c>
      <c r="AV70" s="617"/>
      <c r="AW70" s="43">
        <f t="shared" ref="AW70:AW93" si="31">ROUNDUP(I70*AS70,0)</f>
        <v>0</v>
      </c>
      <c r="AX70" s="43">
        <f t="shared" ref="AX70:AX93" si="32">ROUNDUP(H70*AS70,0)</f>
        <v>13</v>
      </c>
      <c r="AY70" s="43">
        <f t="shared" ref="AY70:AY93" si="33">ROUNDUP(J70*AS70,0)</f>
        <v>148</v>
      </c>
      <c r="AZ70" s="43">
        <f t="shared" ref="AZ70:AZ93" si="34">AS70*L70</f>
        <v>0</v>
      </c>
      <c r="BA70" s="43"/>
      <c r="BB70" s="43">
        <f t="shared" ref="BB70:BB93" si="35">AQ70-AW70-AX70-AY70</f>
        <v>-1</v>
      </c>
      <c r="BC70" s="43">
        <f t="shared" ref="BC70:BC93" si="36">AS70*K70</f>
        <v>0</v>
      </c>
    </row>
    <row r="71" spans="1:55" s="614" customFormat="1">
      <c r="A71" s="751" t="str">
        <f>'ENTRY SHEET'!F71</f>
        <v>JCB-8262 LOADER</v>
      </c>
      <c r="B71" s="617">
        <f>'07'!C71</f>
        <v>16048</v>
      </c>
      <c r="C71" s="674">
        <v>16048</v>
      </c>
      <c r="D71" s="617">
        <f t="shared" si="21"/>
        <v>0</v>
      </c>
      <c r="E71" s="617">
        <v>16</v>
      </c>
      <c r="F71" s="139"/>
      <c r="G71" s="139"/>
      <c r="H71" s="139"/>
      <c r="I71" s="139"/>
      <c r="J71" s="139">
        <f t="shared" si="25"/>
        <v>0</v>
      </c>
      <c r="K71" s="139"/>
      <c r="L71" s="139"/>
      <c r="M71" s="139"/>
      <c r="N71" s="139"/>
      <c r="O71" s="139"/>
      <c r="P71" s="139"/>
      <c r="Q71" s="139">
        <f t="shared" si="26"/>
        <v>0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658">
        <f>'07'!AR71</f>
        <v>155</v>
      </c>
      <c r="AO71" s="658"/>
      <c r="AP71" s="658">
        <f t="shared" si="28"/>
        <v>155</v>
      </c>
      <c r="AQ71" s="658">
        <f t="shared" si="29"/>
        <v>0</v>
      </c>
      <c r="AR71" s="658">
        <v>155</v>
      </c>
      <c r="AS71" s="659" t="e">
        <f t="shared" si="24"/>
        <v>#DIV/0!</v>
      </c>
      <c r="AT71" s="659">
        <f>'07'!AT71</f>
        <v>210</v>
      </c>
      <c r="AU71" s="657">
        <f t="shared" si="30"/>
        <v>55</v>
      </c>
      <c r="AV71" s="617"/>
      <c r="AW71" s="43" t="e">
        <f t="shared" si="31"/>
        <v>#DIV/0!</v>
      </c>
      <c r="AX71" s="43" t="e">
        <f t="shared" si="32"/>
        <v>#DIV/0!</v>
      </c>
      <c r="AY71" s="43" t="e">
        <f t="shared" si="33"/>
        <v>#DIV/0!</v>
      </c>
      <c r="AZ71" s="43" t="e">
        <f t="shared" si="34"/>
        <v>#DIV/0!</v>
      </c>
      <c r="BA71" s="43"/>
      <c r="BB71" s="43" t="e">
        <f t="shared" si="35"/>
        <v>#DIV/0!</v>
      </c>
      <c r="BC71" s="43" t="e">
        <f t="shared" si="36"/>
        <v>#DIV/0!</v>
      </c>
    </row>
    <row r="72" spans="1:55" s="614" customFormat="1">
      <c r="A72" s="751" t="str">
        <f>'ENTRY SHEET'!F72</f>
        <v>OD09C-5609 JCB</v>
      </c>
      <c r="B72" s="617">
        <f>'07'!C72</f>
        <v>16618.599999999999</v>
      </c>
      <c r="C72" s="674">
        <v>16628.3</v>
      </c>
      <c r="D72" s="617">
        <f t="shared" si="21"/>
        <v>9.7000000000007276</v>
      </c>
      <c r="E72" s="617">
        <v>16</v>
      </c>
      <c r="F72" s="139"/>
      <c r="G72" s="139"/>
      <c r="H72" s="139">
        <v>0.8</v>
      </c>
      <c r="I72" s="139">
        <f>3.3-0.8</f>
        <v>2.5</v>
      </c>
      <c r="J72" s="139">
        <f t="shared" si="25"/>
        <v>6.4000000000007269</v>
      </c>
      <c r="K72" s="139"/>
      <c r="L72" s="139"/>
      <c r="M72" s="139"/>
      <c r="N72" s="139"/>
      <c r="O72" s="139"/>
      <c r="P72" s="139"/>
      <c r="Q72" s="139">
        <f t="shared" si="26"/>
        <v>9.7000000000007276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>
        <v>3</v>
      </c>
      <c r="AD72" s="619"/>
      <c r="AE72" s="619"/>
      <c r="AF72" s="619"/>
      <c r="AG72" s="617">
        <f t="shared" si="23"/>
        <v>3</v>
      </c>
      <c r="AH72" s="617">
        <v>16</v>
      </c>
      <c r="AI72" s="617"/>
      <c r="AJ72" s="617">
        <v>452.32</v>
      </c>
      <c r="AK72" s="619"/>
      <c r="AL72" s="658">
        <f>AH72+AI72</f>
        <v>16</v>
      </c>
      <c r="AM72" s="617">
        <f>AJ72+AK72</f>
        <v>452.32</v>
      </c>
      <c r="AN72" s="658">
        <f>'07'!AR72</f>
        <v>140</v>
      </c>
      <c r="AO72" s="658">
        <v>120</v>
      </c>
      <c r="AP72" s="658">
        <f t="shared" si="28"/>
        <v>260</v>
      </c>
      <c r="AQ72" s="658">
        <f t="shared" si="29"/>
        <v>160</v>
      </c>
      <c r="AR72" s="658">
        <v>100</v>
      </c>
      <c r="AS72" s="659">
        <f t="shared" si="24"/>
        <v>16.494845360823504</v>
      </c>
      <c r="AT72" s="659">
        <f>'07'!AT72</f>
        <v>210</v>
      </c>
      <c r="AU72" s="657">
        <f t="shared" si="30"/>
        <v>110</v>
      </c>
      <c r="AV72" s="617"/>
      <c r="AW72" s="43">
        <f t="shared" si="31"/>
        <v>42</v>
      </c>
      <c r="AX72" s="43">
        <f t="shared" si="32"/>
        <v>14</v>
      </c>
      <c r="AY72" s="43">
        <f t="shared" si="33"/>
        <v>106</v>
      </c>
      <c r="AZ72" s="43">
        <f t="shared" si="34"/>
        <v>0</v>
      </c>
      <c r="BA72" s="43"/>
      <c r="BB72" s="43">
        <f t="shared" si="35"/>
        <v>-2</v>
      </c>
      <c r="BC72" s="43">
        <f t="shared" si="36"/>
        <v>0</v>
      </c>
    </row>
    <row r="73" spans="1:55" s="614" customFormat="1">
      <c r="A73" s="751" t="str">
        <f>'ENTRY SHEET'!F73</f>
        <v>TATA LOADER-OD02AY-0516</v>
      </c>
      <c r="B73" s="617">
        <f>'07'!C73</f>
        <v>15507.7</v>
      </c>
      <c r="C73" s="674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'07'!AR73</f>
        <v>100</v>
      </c>
      <c r="AO73" s="658"/>
      <c r="AP73" s="658">
        <f t="shared" si="28"/>
        <v>100</v>
      </c>
      <c r="AQ73" s="658">
        <f t="shared" si="29"/>
        <v>0</v>
      </c>
      <c r="AR73" s="658">
        <v>100</v>
      </c>
      <c r="AS73" s="659" t="e">
        <f t="shared" si="24"/>
        <v>#DIV/0!</v>
      </c>
      <c r="AT73" s="659">
        <f>'07'!AT73</f>
        <v>0</v>
      </c>
      <c r="AU73" s="657">
        <f t="shared" si="30"/>
        <v>-100</v>
      </c>
      <c r="AV73" s="617"/>
      <c r="AW73" s="43" t="e">
        <f t="shared" si="31"/>
        <v>#DIV/0!</v>
      </c>
      <c r="AX73" s="43" t="e">
        <f t="shared" si="32"/>
        <v>#DIV/0!</v>
      </c>
      <c r="AY73" s="43" t="e">
        <f t="shared" si="33"/>
        <v>#DIV/0!</v>
      </c>
      <c r="AZ73" s="43" t="e">
        <f t="shared" si="34"/>
        <v>#DIV/0!</v>
      </c>
      <c r="BA73" s="43"/>
      <c r="BB73" s="43" t="e">
        <f t="shared" si="35"/>
        <v>#DIV/0!</v>
      </c>
      <c r="BC73" s="43" t="e">
        <f t="shared" si="36"/>
        <v>#DIV/0!</v>
      </c>
    </row>
    <row r="74" spans="1:55" s="829" customFormat="1" ht="43.2">
      <c r="A74" s="786" t="str">
        <f>'ENTRY SHEET'!F74</f>
        <v>POWER SCREEN DETAILS</v>
      </c>
      <c r="B74" s="647">
        <f>'07'!C74</f>
        <v>0</v>
      </c>
      <c r="C74" s="828"/>
      <c r="D74" s="704" t="s">
        <v>8</v>
      </c>
      <c r="E74" s="704" t="s">
        <v>116</v>
      </c>
      <c r="F74" s="704" t="s">
        <v>118</v>
      </c>
      <c r="G74" s="704" t="s">
        <v>113</v>
      </c>
      <c r="H74" s="704" t="s">
        <v>126</v>
      </c>
      <c r="I74" s="704" t="s">
        <v>125</v>
      </c>
      <c r="J74" s="704" t="s">
        <v>124</v>
      </c>
      <c r="K74" s="704" t="s">
        <v>52</v>
      </c>
      <c r="L74" s="704" t="s">
        <v>133</v>
      </c>
      <c r="M74" s="704" t="s">
        <v>117</v>
      </c>
      <c r="N74" s="704" t="s">
        <v>127</v>
      </c>
      <c r="O74" s="704" t="s">
        <v>138</v>
      </c>
      <c r="P74" s="704" t="s">
        <v>139</v>
      </c>
      <c r="Q74" s="704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704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649">
        <f>'07'!AR74</f>
        <v>0</v>
      </c>
      <c r="AO74" s="649"/>
      <c r="AP74" s="649">
        <f t="shared" si="28"/>
        <v>0</v>
      </c>
      <c r="AQ74" s="704">
        <f t="shared" si="29"/>
        <v>0</v>
      </c>
      <c r="AR74" s="704"/>
      <c r="AS74" s="828"/>
      <c r="AT74" s="828"/>
      <c r="AU74" s="828"/>
      <c r="AV74" s="704"/>
      <c r="AW74" s="43" t="e">
        <f t="shared" si="31"/>
        <v>#VALUE!</v>
      </c>
      <c r="AX74" s="43" t="e">
        <f t="shared" si="32"/>
        <v>#VALUE!</v>
      </c>
      <c r="AY74" s="43" t="e">
        <f t="shared" si="33"/>
        <v>#VALUE!</v>
      </c>
      <c r="AZ74" s="43" t="e">
        <f t="shared" si="34"/>
        <v>#VALUE!</v>
      </c>
      <c r="BA74" s="43"/>
      <c r="BB74" s="43" t="e">
        <f t="shared" si="35"/>
        <v>#VALUE!</v>
      </c>
      <c r="BC74" s="43" t="e">
        <f t="shared" si="36"/>
        <v>#VALUE!</v>
      </c>
    </row>
    <row r="75" spans="1:55" s="211" customFormat="1">
      <c r="A75" s="786" t="str">
        <f>'ENTRY SHEET'!F75</f>
        <v>POWER SCREEN RHS</v>
      </c>
      <c r="B75" s="647">
        <f>'07'!C75</f>
        <v>4410.3999999999996</v>
      </c>
      <c r="C75" s="830">
        <v>4410.3999999999996</v>
      </c>
      <c r="D75" s="647">
        <f t="shared" si="21"/>
        <v>0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0</v>
      </c>
      <c r="L75" s="648"/>
      <c r="M75" s="648"/>
      <c r="N75" s="648"/>
      <c r="O75" s="648"/>
      <c r="P75" s="648"/>
      <c r="Q75" s="648">
        <f>F75+G75+H75+I75+J75+K75+L75+M75+N75+O75+P75</f>
        <v>0</v>
      </c>
      <c r="R75" s="647"/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'07'!AR75</f>
        <v>190</v>
      </c>
      <c r="AO75" s="649"/>
      <c r="AP75" s="649">
        <f t="shared" si="28"/>
        <v>190</v>
      </c>
      <c r="AQ75" s="649">
        <f t="shared" si="29"/>
        <v>0</v>
      </c>
      <c r="AR75" s="649">
        <v>190</v>
      </c>
      <c r="AS75" s="651" t="e">
        <f t="shared" ref="AS75:AS80" si="39">AQ75/D75</f>
        <v>#DIV/0!</v>
      </c>
      <c r="AT75" s="651">
        <f>'07'!AT75</f>
        <v>0</v>
      </c>
      <c r="AU75" s="646">
        <f t="shared" si="30"/>
        <v>-190</v>
      </c>
      <c r="AV75" s="790"/>
      <c r="AW75" s="43" t="e">
        <f t="shared" si="31"/>
        <v>#DIV/0!</v>
      </c>
      <c r="AX75" s="43" t="e">
        <f t="shared" si="32"/>
        <v>#DIV/0!</v>
      </c>
      <c r="AY75" s="43" t="e">
        <f t="shared" si="33"/>
        <v>#DIV/0!</v>
      </c>
      <c r="AZ75" s="43" t="e">
        <f t="shared" si="34"/>
        <v>#DIV/0!</v>
      </c>
      <c r="BA75" s="43"/>
      <c r="BB75" s="43" t="e">
        <f t="shared" si="35"/>
        <v>#DIV/0!</v>
      </c>
      <c r="BC75" s="43" t="e">
        <f t="shared" si="36"/>
        <v>#DIV/0!</v>
      </c>
    </row>
    <row r="76" spans="1:55" s="211" customFormat="1">
      <c r="A76" s="786" t="str">
        <f>'ENTRY SHEET'!F76</f>
        <v>HITACHI-120</v>
      </c>
      <c r="B76" s="647">
        <f>'07'!C76</f>
        <v>13090</v>
      </c>
      <c r="C76" s="831">
        <v>13096.6</v>
      </c>
      <c r="D76" s="647">
        <f t="shared" si="21"/>
        <v>6.6000000000003638</v>
      </c>
      <c r="E76" s="647">
        <v>12</v>
      </c>
      <c r="F76" s="648"/>
      <c r="G76" s="648"/>
      <c r="H76" s="648">
        <v>0.8</v>
      </c>
      <c r="I76" s="648">
        <v>2</v>
      </c>
      <c r="J76" s="648"/>
      <c r="K76" s="648">
        <v>0</v>
      </c>
      <c r="L76" s="648">
        <f>6.6-2.8</f>
        <v>3.8</v>
      </c>
      <c r="M76" s="648"/>
      <c r="N76" s="648"/>
      <c r="O76" s="648"/>
      <c r="P76" s="648"/>
      <c r="Q76" s="648">
        <f t="shared" ref="Q76:Q77" si="40">F76+G76+H76+I76+J76+K76+L76+M76+N76</f>
        <v>6.6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>
        <v>3</v>
      </c>
      <c r="AD76" s="650"/>
      <c r="AE76" s="650"/>
      <c r="AF76" s="650"/>
      <c r="AG76" s="647">
        <f t="shared" si="38"/>
        <v>3</v>
      </c>
      <c r="AH76" s="650">
        <v>7</v>
      </c>
      <c r="AI76" s="650"/>
      <c r="AJ76" s="650">
        <v>203.78</v>
      </c>
      <c r="AK76" s="650"/>
      <c r="AL76" s="649">
        <f t="shared" ref="AL76:AL77" si="41">AH76+AI76</f>
        <v>7</v>
      </c>
      <c r="AM76" s="647">
        <f t="shared" ref="AM76:AM84" si="42">AJ76+AK76</f>
        <v>203.78</v>
      </c>
      <c r="AN76" s="649">
        <f>'07'!AR76</f>
        <v>120</v>
      </c>
      <c r="AO76" s="649">
        <v>166</v>
      </c>
      <c r="AP76" s="649">
        <f t="shared" si="28"/>
        <v>286</v>
      </c>
      <c r="AQ76" s="649">
        <f t="shared" si="29"/>
        <v>70</v>
      </c>
      <c r="AR76" s="649">
        <v>216</v>
      </c>
      <c r="AS76" s="651">
        <f t="shared" si="39"/>
        <v>10.606060606060021</v>
      </c>
      <c r="AT76" s="651">
        <f>'07'!AT76</f>
        <v>700</v>
      </c>
      <c r="AU76" s="646">
        <f t="shared" si="30"/>
        <v>484</v>
      </c>
      <c r="AV76" s="647"/>
      <c r="AW76" s="43">
        <f t="shared" si="31"/>
        <v>22</v>
      </c>
      <c r="AX76" s="43">
        <f t="shared" si="32"/>
        <v>9</v>
      </c>
      <c r="AY76" s="43">
        <f t="shared" si="33"/>
        <v>0</v>
      </c>
      <c r="AZ76" s="43">
        <f t="shared" si="34"/>
        <v>40.303030303028081</v>
      </c>
      <c r="BA76" s="43"/>
      <c r="BB76" s="43">
        <f t="shared" si="35"/>
        <v>39</v>
      </c>
      <c r="BC76" s="43">
        <f t="shared" si="36"/>
        <v>0</v>
      </c>
    </row>
    <row r="77" spans="1:55" s="145" customFormat="1">
      <c r="A77" s="223" t="str">
        <f>'ENTRY SHEET'!F77</f>
        <v>L-6268 SDLG</v>
      </c>
      <c r="B77" s="137">
        <f>'07'!C77</f>
        <v>0</v>
      </c>
      <c r="C77" s="234"/>
      <c r="D77" s="137">
        <f t="shared" si="21"/>
        <v>0</v>
      </c>
      <c r="E77" s="137">
        <v>12</v>
      </c>
      <c r="F77" s="136"/>
      <c r="G77" s="136"/>
      <c r="H77" s="136"/>
      <c r="I77" s="136"/>
      <c r="J77" s="136"/>
      <c r="K77" s="136">
        <f t="shared" ref="K77" si="43">D77-G77-H77-I77-J77-L77-M77-N77-O77-P77-F77</f>
        <v>0</v>
      </c>
      <c r="L77" s="136"/>
      <c r="M77" s="136"/>
      <c r="N77" s="136"/>
      <c r="O77" s="136"/>
      <c r="P77" s="136"/>
      <c r="Q77" s="136">
        <f t="shared" si="40"/>
        <v>0</v>
      </c>
      <c r="R77" s="138"/>
      <c r="S77" s="138"/>
      <c r="T77" s="138"/>
      <c r="U77" s="138"/>
      <c r="V77" s="138"/>
      <c r="W77" s="138"/>
      <c r="X77" s="138"/>
      <c r="Y77" s="137">
        <f t="shared" si="37"/>
        <v>0</v>
      </c>
      <c r="Z77" s="138"/>
      <c r="AA77" s="138"/>
      <c r="AB77" s="138"/>
      <c r="AC77" s="138"/>
      <c r="AD77" s="138"/>
      <c r="AE77" s="138"/>
      <c r="AF77" s="138"/>
      <c r="AG77" s="137">
        <f t="shared" si="38"/>
        <v>0</v>
      </c>
      <c r="AH77" s="138"/>
      <c r="AI77" s="138"/>
      <c r="AJ77" s="138"/>
      <c r="AK77" s="138"/>
      <c r="AL77" s="141">
        <f t="shared" si="41"/>
        <v>0</v>
      </c>
      <c r="AM77" s="137">
        <f t="shared" si="42"/>
        <v>0</v>
      </c>
      <c r="AN77" s="141">
        <f>'07'!AR77</f>
        <v>0</v>
      </c>
      <c r="AO77" s="141"/>
      <c r="AP77" s="141">
        <f t="shared" si="28"/>
        <v>0</v>
      </c>
      <c r="AQ77" s="141">
        <f t="shared" si="29"/>
        <v>0</v>
      </c>
      <c r="AR77" s="141"/>
      <c r="AS77" s="216" t="e">
        <f t="shared" si="39"/>
        <v>#DIV/0!</v>
      </c>
      <c r="AT77" s="216">
        <f>'07'!AT77</f>
        <v>0</v>
      </c>
      <c r="AU77" s="221">
        <f t="shared" si="30"/>
        <v>0</v>
      </c>
      <c r="AV77" s="137"/>
      <c r="AW77" s="43" t="e">
        <f t="shared" si="31"/>
        <v>#DIV/0!</v>
      </c>
      <c r="AX77" s="43" t="e">
        <f t="shared" si="32"/>
        <v>#DIV/0!</v>
      </c>
      <c r="AY77" s="43" t="e">
        <f t="shared" si="33"/>
        <v>#DIV/0!</v>
      </c>
      <c r="AZ77" s="43" t="e">
        <f t="shared" si="34"/>
        <v>#DIV/0!</v>
      </c>
      <c r="BA77" s="43"/>
      <c r="BB77" s="43" t="e">
        <f t="shared" si="35"/>
        <v>#DIV/0!</v>
      </c>
      <c r="BC77" s="43" t="e">
        <f t="shared" si="36"/>
        <v>#DIV/0!</v>
      </c>
    </row>
    <row r="78" spans="1:55" s="835" customFormat="1" ht="72">
      <c r="A78" s="783" t="str">
        <f>'ENTRY SHEET'!F78</f>
        <v>VICHELE NO.</v>
      </c>
      <c r="B78" s="301">
        <f>'07'!C78</f>
        <v>0</v>
      </c>
      <c r="C78" s="832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17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663">
        <f>'07'!AR78</f>
        <v>0</v>
      </c>
      <c r="AO78" s="663"/>
      <c r="AP78" s="663">
        <f t="shared" si="28"/>
        <v>0</v>
      </c>
      <c r="AQ78" s="833">
        <f t="shared" si="29"/>
        <v>0</v>
      </c>
      <c r="AR78" s="833"/>
      <c r="AS78" s="834" t="e">
        <f t="shared" si="39"/>
        <v>#VALUE!</v>
      </c>
      <c r="AT78" s="834">
        <f>'07'!AT78</f>
        <v>0</v>
      </c>
      <c r="AU78" s="832">
        <f t="shared" si="30"/>
        <v>0</v>
      </c>
      <c r="AV78" s="517"/>
      <c r="AW78" s="43" t="e">
        <f t="shared" si="31"/>
        <v>#VALUE!</v>
      </c>
      <c r="AX78" s="43" t="e">
        <f t="shared" si="32"/>
        <v>#VALUE!</v>
      </c>
      <c r="AY78" s="43" t="e">
        <f t="shared" si="33"/>
        <v>#VALUE!</v>
      </c>
      <c r="AZ78" s="43" t="e">
        <f t="shared" si="34"/>
        <v>#VALUE!</v>
      </c>
      <c r="BA78" s="43"/>
      <c r="BB78" s="43" t="e">
        <f t="shared" si="35"/>
        <v>#VALUE!</v>
      </c>
      <c r="BC78" s="43" t="e">
        <f t="shared" si="36"/>
        <v>#VALUE!</v>
      </c>
    </row>
    <row r="79" spans="1:55" s="599" customFormat="1">
      <c r="A79" s="783" t="str">
        <f>'ENTRY SHEET'!F79</f>
        <v>LOKO TRACK JAW</v>
      </c>
      <c r="B79" s="301">
        <f>'07'!C79</f>
        <v>16189</v>
      </c>
      <c r="C79" s="801">
        <v>16199</v>
      </c>
      <c r="D79" s="301">
        <f t="shared" si="21"/>
        <v>10</v>
      </c>
      <c r="E79" s="800">
        <f>D79-C79</f>
        <v>-16189</v>
      </c>
      <c r="F79" s="362"/>
      <c r="G79" s="362"/>
      <c r="H79" s="362"/>
      <c r="I79" s="362"/>
      <c r="J79" s="362"/>
      <c r="K79" s="362"/>
      <c r="L79" s="254">
        <f>D79-G79-H79-I79-J79-K79-M79-N79-O79-P79</f>
        <v>10</v>
      </c>
      <c r="M79" s="684"/>
      <c r="N79" s="684"/>
      <c r="O79" s="684"/>
      <c r="P79" s="684"/>
      <c r="Q79" s="254">
        <f t="shared" ref="Q79:Q80" si="44">G79+H79+I79+J79+P79+K79+L79+M79+N79+O79+F79</f>
        <v>10</v>
      </c>
      <c r="R79" s="301">
        <v>400</v>
      </c>
      <c r="S79" s="301">
        <v>200</v>
      </c>
      <c r="T79" s="301">
        <v>200</v>
      </c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2"/>
        <v>0</v>
      </c>
      <c r="AN79" s="663">
        <f>'07'!AR79</f>
        <v>300</v>
      </c>
      <c r="AO79" s="663">
        <v>200</v>
      </c>
      <c r="AP79" s="663">
        <f t="shared" si="28"/>
        <v>500</v>
      </c>
      <c r="AQ79" s="663">
        <f t="shared" si="29"/>
        <v>145</v>
      </c>
      <c r="AR79" s="663">
        <v>355</v>
      </c>
      <c r="AS79" s="665">
        <f t="shared" si="39"/>
        <v>14.5</v>
      </c>
      <c r="AT79" s="665">
        <f>'07'!AT79</f>
        <v>0</v>
      </c>
      <c r="AU79" s="800">
        <f t="shared" si="30"/>
        <v>-355</v>
      </c>
      <c r="AV79" s="301"/>
      <c r="AW79" s="43">
        <f t="shared" si="31"/>
        <v>0</v>
      </c>
      <c r="AX79" s="43">
        <f t="shared" si="32"/>
        <v>0</v>
      </c>
      <c r="AY79" s="43">
        <f t="shared" si="33"/>
        <v>0</v>
      </c>
      <c r="AZ79" s="43">
        <f t="shared" si="34"/>
        <v>145</v>
      </c>
      <c r="BA79" s="43"/>
      <c r="BB79" s="43">
        <f t="shared" si="35"/>
        <v>145</v>
      </c>
      <c r="BC79" s="43">
        <f t="shared" si="36"/>
        <v>0</v>
      </c>
    </row>
    <row r="80" spans="1:55" s="599" customFormat="1">
      <c r="A80" s="783" t="str">
        <f>'ENTRY SHEET'!F80</f>
        <v>LOKO CONE</v>
      </c>
      <c r="B80" s="301">
        <f>'07'!C80</f>
        <v>16764.7</v>
      </c>
      <c r="C80" s="836">
        <v>16773.7</v>
      </c>
      <c r="D80" s="301">
        <f t="shared" si="21"/>
        <v>9</v>
      </c>
      <c r="E80" s="800">
        <f t="shared" si="21"/>
        <v>-16764.7</v>
      </c>
      <c r="F80" s="362"/>
      <c r="G80" s="362"/>
      <c r="H80" s="362"/>
      <c r="I80" s="362"/>
      <c r="J80" s="362"/>
      <c r="K80" s="362"/>
      <c r="L80" s="254">
        <f t="shared" ref="L80:L81" si="45">D80-G80-H80-I80-J80-K80-M80-N80-O80-P80</f>
        <v>9</v>
      </c>
      <c r="M80" s="684"/>
      <c r="N80" s="684"/>
      <c r="O80" s="684"/>
      <c r="P80" s="684"/>
      <c r="Q80" s="254">
        <f t="shared" si="44"/>
        <v>9</v>
      </c>
      <c r="R80" s="301">
        <v>0</v>
      </c>
      <c r="S80" s="664"/>
      <c r="T80" s="664"/>
      <c r="U80" s="664"/>
      <c r="V80" s="664"/>
      <c r="W80" s="664"/>
      <c r="X80" s="664"/>
      <c r="Y80" s="664"/>
      <c r="Z80" s="301">
        <f t="shared" ref="Z80:Z84" si="46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7">AH80+AI80</f>
        <v>0</v>
      </c>
      <c r="AM80" s="301">
        <f t="shared" si="42"/>
        <v>0</v>
      </c>
      <c r="AN80" s="663">
        <f>'07'!AR80</f>
        <v>500</v>
      </c>
      <c r="AO80" s="663">
        <v>336</v>
      </c>
      <c r="AP80" s="663">
        <f t="shared" si="28"/>
        <v>836</v>
      </c>
      <c r="AQ80" s="663">
        <f t="shared" si="29"/>
        <v>306</v>
      </c>
      <c r="AR80" s="663">
        <v>530</v>
      </c>
      <c r="AS80" s="665">
        <f t="shared" si="39"/>
        <v>34</v>
      </c>
      <c r="AT80" s="665">
        <f>'07'!AT80</f>
        <v>0</v>
      </c>
      <c r="AU80" s="800">
        <f t="shared" si="30"/>
        <v>-530</v>
      </c>
      <c r="AV80" s="301"/>
      <c r="AW80" s="43">
        <f t="shared" si="31"/>
        <v>0</v>
      </c>
      <c r="AX80" s="43">
        <f t="shared" si="32"/>
        <v>0</v>
      </c>
      <c r="AY80" s="43">
        <f t="shared" si="33"/>
        <v>0</v>
      </c>
      <c r="AZ80" s="43">
        <f t="shared" si="34"/>
        <v>306</v>
      </c>
      <c r="BA80" s="43"/>
      <c r="BB80" s="43">
        <f t="shared" si="35"/>
        <v>306</v>
      </c>
      <c r="BC80" s="43">
        <f t="shared" si="36"/>
        <v>0</v>
      </c>
    </row>
    <row r="81" spans="1:55" s="838" customFormat="1">
      <c r="A81" s="783" t="str">
        <f>'ENTRY SHEET'!F81</f>
        <v>KOMASTU-200</v>
      </c>
      <c r="B81" s="301">
        <f>'07'!C81</f>
        <v>3389.1</v>
      </c>
      <c r="C81" s="837">
        <v>3395.4</v>
      </c>
      <c r="D81" s="301">
        <f t="shared" si="21"/>
        <v>6.3000000000001819</v>
      </c>
      <c r="E81" s="800">
        <f t="shared" si="21"/>
        <v>-3389.1</v>
      </c>
      <c r="F81" s="802"/>
      <c r="G81" s="802"/>
      <c r="H81" s="802"/>
      <c r="I81" s="802"/>
      <c r="J81" s="362"/>
      <c r="K81" s="802"/>
      <c r="L81" s="254">
        <f t="shared" si="45"/>
        <v>6.3000000000001819</v>
      </c>
      <c r="M81" s="684"/>
      <c r="N81" s="684"/>
      <c r="O81" s="684"/>
      <c r="P81" s="684"/>
      <c r="Q81" s="254">
        <f>G81+H81+I81+J81+P81+K81+L81+M81+N81+O81+F81</f>
        <v>6.3000000000001819</v>
      </c>
      <c r="R81" s="301">
        <v>0</v>
      </c>
      <c r="S81" s="362"/>
      <c r="T81" s="301"/>
      <c r="U81" s="362"/>
      <c r="V81" s="362"/>
      <c r="W81" s="362"/>
      <c r="X81" s="301"/>
      <c r="Y81" s="301"/>
      <c r="Z81" s="301">
        <f t="shared" si="46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7"/>
        <v>0</v>
      </c>
      <c r="AM81" s="301">
        <f t="shared" si="42"/>
        <v>0</v>
      </c>
      <c r="AN81" s="663">
        <f>'07'!AR81</f>
        <v>334</v>
      </c>
      <c r="AO81" s="663"/>
      <c r="AP81" s="663">
        <f t="shared" si="28"/>
        <v>334</v>
      </c>
      <c r="AQ81" s="350">
        <f t="shared" si="29"/>
        <v>114</v>
      </c>
      <c r="AR81" s="350">
        <v>220</v>
      </c>
      <c r="AS81" s="665">
        <f t="shared" ref="AS81" si="48">AQ81/D81</f>
        <v>18.095238095237573</v>
      </c>
      <c r="AT81" s="665">
        <f>'07'!AT81</f>
        <v>0</v>
      </c>
      <c r="AU81" s="800">
        <f t="shared" ref="AU81" si="49">AT81-AR81</f>
        <v>-220</v>
      </c>
      <c r="AV81" s="350"/>
      <c r="AW81" s="43">
        <f t="shared" si="31"/>
        <v>0</v>
      </c>
      <c r="AX81" s="43">
        <f t="shared" si="32"/>
        <v>0</v>
      </c>
      <c r="AY81" s="43">
        <f t="shared" si="33"/>
        <v>0</v>
      </c>
      <c r="AZ81" s="43">
        <f t="shared" si="34"/>
        <v>114</v>
      </c>
      <c r="BA81" s="43"/>
      <c r="BB81" s="43">
        <f t="shared" si="35"/>
        <v>114</v>
      </c>
      <c r="BC81" s="43">
        <f t="shared" si="36"/>
        <v>0</v>
      </c>
    </row>
    <row r="82" spans="1:55" s="145" customFormat="1">
      <c r="A82" s="223">
        <f>'ENTRY SHEET'!F82</f>
        <v>0</v>
      </c>
      <c r="B82" s="137">
        <f>'07'!C82</f>
        <v>0</v>
      </c>
      <c r="C82" s="234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>
        <f t="shared" ref="L82:L84" si="50">G82-H82-I82-J82-K82-M82-N82-O82-P82-F82</f>
        <v>0</v>
      </c>
      <c r="M82" s="136"/>
      <c r="N82" s="136"/>
      <c r="O82" s="136"/>
      <c r="P82" s="136"/>
      <c r="Q82" s="136"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2"/>
        <v>0</v>
      </c>
      <c r="AN82" s="141">
        <f>'07'!AR82</f>
        <v>0</v>
      </c>
      <c r="AO82" s="141"/>
      <c r="AP82" s="141">
        <f t="shared" si="28"/>
        <v>0</v>
      </c>
      <c r="AQ82" s="141">
        <f t="shared" si="29"/>
        <v>0</v>
      </c>
      <c r="AR82" s="141"/>
      <c r="AS82" s="216" t="e">
        <f t="shared" ref="AS82:AS104" si="51">AQ82/D82</f>
        <v>#DIV/0!</v>
      </c>
      <c r="AT82" s="216">
        <f>'07'!AT82</f>
        <v>0</v>
      </c>
      <c r="AU82" s="221">
        <f t="shared" si="30"/>
        <v>0</v>
      </c>
      <c r="AV82" s="137"/>
      <c r="AW82" s="43" t="e">
        <f t="shared" si="31"/>
        <v>#DIV/0!</v>
      </c>
      <c r="AX82" s="43" t="e">
        <f t="shared" si="32"/>
        <v>#DIV/0!</v>
      </c>
      <c r="AY82" s="43" t="e">
        <f t="shared" si="33"/>
        <v>#DIV/0!</v>
      </c>
      <c r="AZ82" s="43" t="e">
        <f t="shared" si="34"/>
        <v>#DIV/0!</v>
      </c>
      <c r="BA82" s="43"/>
      <c r="BB82" s="43" t="e">
        <f t="shared" si="35"/>
        <v>#DIV/0!</v>
      </c>
      <c r="BC82" s="43" t="e">
        <f t="shared" si="36"/>
        <v>#DIV/0!</v>
      </c>
    </row>
    <row r="83" spans="1:55" s="145" customFormat="1">
      <c r="A83" s="223">
        <f>'ENTRY SHEET'!F83</f>
        <v>0</v>
      </c>
      <c r="B83" s="137">
        <f>'07'!C83</f>
        <v>0</v>
      </c>
      <c r="C83" s="234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si="50"/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2"/>
        <v>0</v>
      </c>
      <c r="AN83" s="141">
        <f>'07'!AR83</f>
        <v>0</v>
      </c>
      <c r="AO83" s="141"/>
      <c r="AP83" s="141">
        <f t="shared" si="28"/>
        <v>0</v>
      </c>
      <c r="AQ83" s="141">
        <f t="shared" si="29"/>
        <v>0</v>
      </c>
      <c r="AR83" s="141"/>
      <c r="AS83" s="216" t="e">
        <f t="shared" si="51"/>
        <v>#DIV/0!</v>
      </c>
      <c r="AT83" s="216">
        <f>'07'!AT83</f>
        <v>0</v>
      </c>
      <c r="AU83" s="221">
        <f t="shared" si="30"/>
        <v>0</v>
      </c>
      <c r="AV83" s="137"/>
      <c r="AW83" s="43" t="e">
        <f t="shared" si="31"/>
        <v>#DIV/0!</v>
      </c>
      <c r="AX83" s="43" t="e">
        <f t="shared" si="32"/>
        <v>#DIV/0!</v>
      </c>
      <c r="AY83" s="43" t="e">
        <f t="shared" si="33"/>
        <v>#DIV/0!</v>
      </c>
      <c r="AZ83" s="43" t="e">
        <f t="shared" si="34"/>
        <v>#DIV/0!</v>
      </c>
      <c r="BA83" s="43"/>
      <c r="BB83" s="43" t="e">
        <f t="shared" si="35"/>
        <v>#DIV/0!</v>
      </c>
      <c r="BC83" s="43" t="e">
        <f t="shared" si="36"/>
        <v>#DIV/0!</v>
      </c>
    </row>
    <row r="84" spans="1:55" s="145" customFormat="1">
      <c r="A84" s="223">
        <f>'ENTRY SHEET'!F84</f>
        <v>0</v>
      </c>
      <c r="B84" s="137">
        <f>'07'!C84</f>
        <v>0</v>
      </c>
      <c r="C84" s="234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50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2"/>
        <v>0</v>
      </c>
      <c r="AN84" s="141">
        <f>'07'!AR84</f>
        <v>0</v>
      </c>
      <c r="AO84" s="141"/>
      <c r="AP84" s="141">
        <f t="shared" si="28"/>
        <v>0</v>
      </c>
      <c r="AQ84" s="141">
        <f t="shared" si="29"/>
        <v>0</v>
      </c>
      <c r="AR84" s="141"/>
      <c r="AS84" s="216" t="e">
        <f t="shared" si="51"/>
        <v>#DIV/0!</v>
      </c>
      <c r="AT84" s="216">
        <f>'07'!AT84</f>
        <v>0</v>
      </c>
      <c r="AU84" s="221">
        <f t="shared" si="30"/>
        <v>0</v>
      </c>
      <c r="AV84" s="137"/>
      <c r="AW84" s="43" t="e">
        <f t="shared" si="31"/>
        <v>#DIV/0!</v>
      </c>
      <c r="AX84" s="43" t="e">
        <f t="shared" si="32"/>
        <v>#DIV/0!</v>
      </c>
      <c r="AY84" s="43" t="e">
        <f t="shared" si="33"/>
        <v>#DIV/0!</v>
      </c>
      <c r="AZ84" s="43" t="e">
        <f t="shared" si="34"/>
        <v>#DIV/0!</v>
      </c>
      <c r="BA84" s="43"/>
      <c r="BB84" s="43" t="e">
        <f t="shared" si="35"/>
        <v>#DIV/0!</v>
      </c>
      <c r="BC84" s="43" t="e">
        <f t="shared" si="36"/>
        <v>#DIV/0!</v>
      </c>
    </row>
    <row r="85" spans="1:55" s="145" customFormat="1">
      <c r="A85" s="223" t="str">
        <f>'ENTRY SHEET'!F85</f>
        <v>OD09P-2986 (CAMPAR)</v>
      </c>
      <c r="B85" s="137">
        <f>'07'!C85</f>
        <v>0</v>
      </c>
      <c r="C85" s="399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'07'!AR85</f>
        <v>30</v>
      </c>
      <c r="AO85" s="141"/>
      <c r="AP85" s="141">
        <f t="shared" si="28"/>
        <v>30</v>
      </c>
      <c r="AQ85" s="141">
        <f t="shared" si="29"/>
        <v>10</v>
      </c>
      <c r="AR85" s="141">
        <v>20</v>
      </c>
      <c r="AS85" s="216" t="e">
        <f t="shared" si="51"/>
        <v>#DIV/0!</v>
      </c>
      <c r="AT85" s="216">
        <f>'07'!AT85</f>
        <v>60</v>
      </c>
      <c r="AU85" s="221">
        <f t="shared" si="30"/>
        <v>40</v>
      </c>
      <c r="AV85" s="137"/>
      <c r="AW85" s="43" t="e">
        <f t="shared" si="31"/>
        <v>#DIV/0!</v>
      </c>
      <c r="AX85" s="43" t="e">
        <f t="shared" si="32"/>
        <v>#DIV/0!</v>
      </c>
      <c r="AY85" s="43" t="e">
        <f t="shared" si="33"/>
        <v>#DIV/0!</v>
      </c>
      <c r="AZ85" s="43" t="e">
        <f t="shared" si="34"/>
        <v>#DIV/0!</v>
      </c>
      <c r="BA85" s="43"/>
      <c r="BB85" s="43" t="e">
        <f t="shared" si="35"/>
        <v>#DIV/0!</v>
      </c>
      <c r="BC85" s="43" t="e">
        <f t="shared" si="36"/>
        <v>#DIV/0!</v>
      </c>
    </row>
    <row r="86" spans="1:55" s="145" customFormat="1">
      <c r="A86" s="223" t="str">
        <f>'ENTRY SHEET'!F86</f>
        <v>JH06P-6214 SCORPIO</v>
      </c>
      <c r="B86" s="137">
        <f>'07'!C86</f>
        <v>183675</v>
      </c>
      <c r="C86" s="399">
        <v>183675</v>
      </c>
      <c r="D86" s="137">
        <f t="shared" si="21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2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'07'!AR86</f>
        <v>50</v>
      </c>
      <c r="AO86" s="141"/>
      <c r="AP86" s="141">
        <f t="shared" si="28"/>
        <v>50</v>
      </c>
      <c r="AQ86" s="141">
        <f t="shared" si="29"/>
        <v>20</v>
      </c>
      <c r="AR86" s="141">
        <v>30</v>
      </c>
      <c r="AS86" s="216" t="e">
        <f t="shared" si="51"/>
        <v>#DIV/0!</v>
      </c>
      <c r="AT86" s="216">
        <f>'07'!AT86</f>
        <v>80</v>
      </c>
      <c r="AU86" s="221">
        <f t="shared" si="30"/>
        <v>50</v>
      </c>
      <c r="AV86" s="137"/>
      <c r="AW86" s="43" t="e">
        <f t="shared" si="31"/>
        <v>#DIV/0!</v>
      </c>
      <c r="AX86" s="43" t="e">
        <f t="shared" si="32"/>
        <v>#DIV/0!</v>
      </c>
      <c r="AY86" s="43" t="e">
        <f t="shared" si="33"/>
        <v>#DIV/0!</v>
      </c>
      <c r="AZ86" s="43" t="e">
        <f t="shared" si="34"/>
        <v>#DIV/0!</v>
      </c>
      <c r="BA86" s="43"/>
      <c r="BB86" s="43" t="e">
        <f t="shared" si="35"/>
        <v>#DIV/0!</v>
      </c>
      <c r="BC86" s="43" t="e">
        <f t="shared" si="36"/>
        <v>#DIV/0!</v>
      </c>
    </row>
    <row r="87" spans="1:55" s="145" customFormat="1">
      <c r="A87" s="223" t="str">
        <f>'ENTRY SHEET'!F87</f>
        <v>OD09K-7213 BSM BUS</v>
      </c>
      <c r="B87" s="137">
        <f>'07'!C87</f>
        <v>0</v>
      </c>
      <c r="C87" s="137">
        <v>0</v>
      </c>
      <c r="D87" s="137">
        <f t="shared" ref="D87:D104" si="53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2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'07'!AR87</f>
        <v>110</v>
      </c>
      <c r="AO87" s="141"/>
      <c r="AP87" s="141">
        <f t="shared" si="28"/>
        <v>110</v>
      </c>
      <c r="AQ87" s="141">
        <f t="shared" si="29"/>
        <v>15</v>
      </c>
      <c r="AR87" s="141">
        <v>95</v>
      </c>
      <c r="AS87" s="216" t="e">
        <f t="shared" si="51"/>
        <v>#DIV/0!</v>
      </c>
      <c r="AT87" s="216">
        <f>'07'!AT87</f>
        <v>60</v>
      </c>
      <c r="AU87" s="221">
        <f t="shared" si="30"/>
        <v>-35</v>
      </c>
      <c r="AV87" s="137"/>
      <c r="AW87" s="43" t="e">
        <f t="shared" si="31"/>
        <v>#DIV/0!</v>
      </c>
      <c r="AX87" s="43" t="e">
        <f t="shared" si="32"/>
        <v>#DIV/0!</v>
      </c>
      <c r="AY87" s="43" t="e">
        <f t="shared" si="33"/>
        <v>#DIV/0!</v>
      </c>
      <c r="AZ87" s="43" t="e">
        <f t="shared" si="34"/>
        <v>#DIV/0!</v>
      </c>
      <c r="BA87" s="43"/>
      <c r="BB87" s="43" t="e">
        <f t="shared" si="35"/>
        <v>#DIV/0!</v>
      </c>
      <c r="BC87" s="43" t="e">
        <f t="shared" si="36"/>
        <v>#DIV/0!</v>
      </c>
    </row>
    <row r="88" spans="1:55" s="145" customFormat="1">
      <c r="A88" s="223" t="str">
        <f>'ENTRY SHEET'!F88</f>
        <v>OD09G-6065 CAMPER</v>
      </c>
      <c r="B88" s="137">
        <f>'07'!C88</f>
        <v>166115</v>
      </c>
      <c r="C88" s="137">
        <v>166115</v>
      </c>
      <c r="D88" s="137">
        <f t="shared" si="53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2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'07'!AR88</f>
        <v>30</v>
      </c>
      <c r="AO88" s="141"/>
      <c r="AP88" s="141">
        <f t="shared" si="28"/>
        <v>30</v>
      </c>
      <c r="AQ88" s="141">
        <f t="shared" si="29"/>
        <v>10</v>
      </c>
      <c r="AR88" s="141">
        <v>20</v>
      </c>
      <c r="AS88" s="216" t="e">
        <f t="shared" si="51"/>
        <v>#DIV/0!</v>
      </c>
      <c r="AT88" s="216">
        <f>'07'!AT88</f>
        <v>120</v>
      </c>
      <c r="AU88" s="221">
        <f t="shared" si="30"/>
        <v>100</v>
      </c>
      <c r="AV88" s="137"/>
      <c r="AW88" s="43" t="e">
        <f t="shared" si="31"/>
        <v>#DIV/0!</v>
      </c>
      <c r="AX88" s="43" t="e">
        <f t="shared" si="32"/>
        <v>#DIV/0!</v>
      </c>
      <c r="AY88" s="43" t="e">
        <f t="shared" si="33"/>
        <v>#DIV/0!</v>
      </c>
      <c r="AZ88" s="43" t="e">
        <f t="shared" si="34"/>
        <v>#DIV/0!</v>
      </c>
      <c r="BA88" s="43"/>
      <c r="BB88" s="43" t="e">
        <f t="shared" si="35"/>
        <v>#DIV/0!</v>
      </c>
      <c r="BC88" s="43" t="e">
        <f t="shared" si="36"/>
        <v>#DIV/0!</v>
      </c>
    </row>
    <row r="89" spans="1:55" s="145" customFormat="1">
      <c r="A89" s="223" t="str">
        <f>'ENTRY SHEET'!F89</f>
        <v>OD09V-5619 TATA YODHA</v>
      </c>
      <c r="B89" s="137">
        <f>'07'!C89</f>
        <v>45988</v>
      </c>
      <c r="C89" s="137">
        <v>46037</v>
      </c>
      <c r="D89" s="137">
        <f t="shared" si="53"/>
        <v>49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2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'07'!AR89</f>
        <v>30</v>
      </c>
      <c r="AO89" s="141"/>
      <c r="AP89" s="141">
        <f t="shared" si="28"/>
        <v>30</v>
      </c>
      <c r="AQ89" s="141">
        <f t="shared" si="29"/>
        <v>15</v>
      </c>
      <c r="AR89" s="141">
        <v>15</v>
      </c>
      <c r="AS89" s="216">
        <f t="shared" si="51"/>
        <v>0.30612244897959184</v>
      </c>
      <c r="AT89" s="216">
        <f>'07'!AT89</f>
        <v>60</v>
      </c>
      <c r="AU89" s="221">
        <f t="shared" si="30"/>
        <v>45</v>
      </c>
      <c r="AV89" s="137"/>
      <c r="AW89" s="43">
        <f t="shared" si="31"/>
        <v>0</v>
      </c>
      <c r="AX89" s="43">
        <f t="shared" si="32"/>
        <v>0</v>
      </c>
      <c r="AY89" s="43">
        <f t="shared" si="33"/>
        <v>0</v>
      </c>
      <c r="AZ89" s="43">
        <f t="shared" si="34"/>
        <v>0</v>
      </c>
      <c r="BA89" s="43"/>
      <c r="BB89" s="43">
        <f t="shared" si="35"/>
        <v>15</v>
      </c>
      <c r="BC89" s="43">
        <f t="shared" si="36"/>
        <v>0</v>
      </c>
    </row>
    <row r="90" spans="1:55" s="145" customFormat="1">
      <c r="A90" s="223" t="str">
        <f>'ENTRY SHEET'!F90</f>
        <v>WATER PUMP</v>
      </c>
      <c r="B90" s="137">
        <f>'07'!C90</f>
        <v>0</v>
      </c>
      <c r="C90" s="137"/>
      <c r="D90" s="137">
        <f t="shared" si="53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2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'07'!AR90</f>
        <v>0</v>
      </c>
      <c r="AO90" s="141">
        <v>5</v>
      </c>
      <c r="AP90" s="141">
        <f t="shared" si="28"/>
        <v>5</v>
      </c>
      <c r="AQ90" s="141">
        <f t="shared" si="29"/>
        <v>5</v>
      </c>
      <c r="AR90" s="141">
        <v>0</v>
      </c>
      <c r="AS90" s="216" t="e">
        <f t="shared" si="51"/>
        <v>#DIV/0!</v>
      </c>
      <c r="AT90" s="216">
        <f>'07'!AT90</f>
        <v>0</v>
      </c>
      <c r="AU90" s="221">
        <f t="shared" si="30"/>
        <v>0</v>
      </c>
      <c r="AV90" s="137"/>
      <c r="AW90" s="43" t="e">
        <f t="shared" si="31"/>
        <v>#DIV/0!</v>
      </c>
      <c r="AX90" s="43" t="e">
        <f t="shared" si="32"/>
        <v>#DIV/0!</v>
      </c>
      <c r="AY90" s="43" t="e">
        <f t="shared" si="33"/>
        <v>#DIV/0!</v>
      </c>
      <c r="AZ90" s="43" t="e">
        <f t="shared" si="34"/>
        <v>#DIV/0!</v>
      </c>
      <c r="BA90" s="43"/>
      <c r="BB90" s="43" t="e">
        <f t="shared" si="35"/>
        <v>#DIV/0!</v>
      </c>
      <c r="BC90" s="43" t="e">
        <f t="shared" si="36"/>
        <v>#DIV/0!</v>
      </c>
    </row>
    <row r="91" spans="1:55" s="145" customFormat="1">
      <c r="A91" s="223" t="str">
        <f>'ENTRY SHEET'!F91</f>
        <v>JH06H-6198 D.TANKER</v>
      </c>
      <c r="B91" s="137">
        <f>'07'!C91</f>
        <v>15501</v>
      </c>
      <c r="C91" s="137">
        <v>15501</v>
      </c>
      <c r="D91" s="137">
        <f t="shared" si="53"/>
        <v>0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2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'07'!AR91</f>
        <v>40</v>
      </c>
      <c r="AO91" s="141"/>
      <c r="AP91" s="141">
        <f t="shared" si="28"/>
        <v>40</v>
      </c>
      <c r="AQ91" s="141">
        <f t="shared" si="29"/>
        <v>10</v>
      </c>
      <c r="AR91" s="141">
        <v>30</v>
      </c>
      <c r="AS91" s="216" t="e">
        <f t="shared" si="51"/>
        <v>#DIV/0!</v>
      </c>
      <c r="AT91" s="216">
        <f>'07'!AT91</f>
        <v>0</v>
      </c>
      <c r="AU91" s="221">
        <f t="shared" si="30"/>
        <v>-30</v>
      </c>
      <c r="AV91" s="137"/>
      <c r="AW91" s="43" t="e">
        <f t="shared" si="31"/>
        <v>#DIV/0!</v>
      </c>
      <c r="AX91" s="43" t="e">
        <f t="shared" si="32"/>
        <v>#DIV/0!</v>
      </c>
      <c r="AY91" s="43" t="e">
        <f t="shared" si="33"/>
        <v>#DIV/0!</v>
      </c>
      <c r="AZ91" s="43" t="e">
        <f t="shared" si="34"/>
        <v>#DIV/0!</v>
      </c>
      <c r="BA91" s="43"/>
      <c r="BB91" s="43" t="e">
        <f t="shared" si="35"/>
        <v>#DIV/0!</v>
      </c>
      <c r="BC91" s="43" t="e">
        <f t="shared" si="36"/>
        <v>#DIV/0!</v>
      </c>
    </row>
    <row r="92" spans="1:55" s="145" customFormat="1">
      <c r="A92" s="223" t="str">
        <f>'ENTRY SHEET'!F92</f>
        <v>OMC DG (NIGHT USE)</v>
      </c>
      <c r="B92" s="137">
        <f>'07'!C92</f>
        <v>0</v>
      </c>
      <c r="C92" s="137"/>
      <c r="D92" s="137">
        <f t="shared" si="53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2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'07'!AR92</f>
        <v>0</v>
      </c>
      <c r="AO92" s="141"/>
      <c r="AP92" s="141">
        <f t="shared" si="28"/>
        <v>0</v>
      </c>
      <c r="AQ92" s="141">
        <f t="shared" si="29"/>
        <v>0</v>
      </c>
      <c r="AR92" s="141"/>
      <c r="AS92" s="216" t="e">
        <f t="shared" si="51"/>
        <v>#DIV/0!</v>
      </c>
      <c r="AT92" s="216">
        <f>'07'!AT92</f>
        <v>0</v>
      </c>
      <c r="AU92" s="221">
        <f t="shared" si="30"/>
        <v>0</v>
      </c>
      <c r="AV92" s="137"/>
      <c r="AW92" s="43" t="e">
        <f t="shared" si="31"/>
        <v>#DIV/0!</v>
      </c>
      <c r="AX92" s="43" t="e">
        <f t="shared" si="32"/>
        <v>#DIV/0!</v>
      </c>
      <c r="AY92" s="43" t="e">
        <f t="shared" si="33"/>
        <v>#DIV/0!</v>
      </c>
      <c r="AZ92" s="43" t="e">
        <f t="shared" si="34"/>
        <v>#DIV/0!</v>
      </c>
      <c r="BA92" s="43"/>
      <c r="BB92" s="43" t="e">
        <f t="shared" si="35"/>
        <v>#DIV/0!</v>
      </c>
      <c r="BC92" s="43" t="e">
        <f t="shared" si="36"/>
        <v>#DIV/0!</v>
      </c>
    </row>
    <row r="93" spans="1:55" s="145" customFormat="1">
      <c r="A93" s="223" t="str">
        <f>'ENTRY SHEET'!F93</f>
        <v>HYDRA CRANE-1686</v>
      </c>
      <c r="B93" s="137">
        <f>'07'!C93</f>
        <v>0</v>
      </c>
      <c r="C93" s="137"/>
      <c r="D93" s="137">
        <f t="shared" si="53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2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'07'!AR93</f>
        <v>0</v>
      </c>
      <c r="AO93" s="141"/>
      <c r="AP93" s="141">
        <f t="shared" si="28"/>
        <v>0</v>
      </c>
      <c r="AQ93" s="141">
        <f t="shared" si="29"/>
        <v>0</v>
      </c>
      <c r="AR93" s="141"/>
      <c r="AS93" s="216" t="e">
        <f t="shared" si="51"/>
        <v>#DIV/0!</v>
      </c>
      <c r="AT93" s="216">
        <f>'07'!AT93</f>
        <v>0</v>
      </c>
      <c r="AU93" s="221">
        <f t="shared" si="30"/>
        <v>0</v>
      </c>
      <c r="AV93" s="137"/>
      <c r="AW93" s="43" t="e">
        <f t="shared" si="31"/>
        <v>#DIV/0!</v>
      </c>
      <c r="AX93" s="43" t="e">
        <f t="shared" si="32"/>
        <v>#DIV/0!</v>
      </c>
      <c r="AY93" s="43" t="e">
        <f t="shared" si="33"/>
        <v>#DIV/0!</v>
      </c>
      <c r="AZ93" s="43" t="e">
        <f t="shared" si="34"/>
        <v>#DIV/0!</v>
      </c>
      <c r="BA93" s="43"/>
      <c r="BB93" s="43" t="e">
        <f t="shared" si="35"/>
        <v>#DIV/0!</v>
      </c>
      <c r="BC93" s="43" t="e">
        <f t="shared" si="36"/>
        <v>#DIV/0!</v>
      </c>
    </row>
    <row r="94" spans="1:55" s="145" customFormat="1" hidden="1">
      <c r="A94" s="223">
        <f>'ENTRY SHEET'!F94</f>
        <v>0</v>
      </c>
      <c r="B94" s="137">
        <f>'07'!C94</f>
        <v>0</v>
      </c>
      <c r="C94" s="137"/>
      <c r="D94" s="137">
        <f t="shared" si="53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2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'07'!AR94</f>
        <v>0</v>
      </c>
      <c r="AO94" s="141"/>
      <c r="AP94" s="141">
        <f t="shared" si="28"/>
        <v>0</v>
      </c>
      <c r="AQ94" s="141">
        <f t="shared" si="29"/>
        <v>0</v>
      </c>
      <c r="AR94" s="141"/>
      <c r="AS94" s="216" t="e">
        <f t="shared" si="51"/>
        <v>#DIV/0!</v>
      </c>
      <c r="AT94" s="216">
        <f>'07'!AT94</f>
        <v>0</v>
      </c>
      <c r="AU94" s="221">
        <f t="shared" si="30"/>
        <v>0</v>
      </c>
      <c r="AV94" s="137"/>
      <c r="AW94" s="138">
        <v>0</v>
      </c>
      <c r="AX94" s="138">
        <v>0</v>
      </c>
      <c r="AY94" s="138">
        <v>0</v>
      </c>
      <c r="AZ94" s="138">
        <v>0</v>
      </c>
      <c r="BA94" s="138">
        <v>0</v>
      </c>
      <c r="BB94" s="138">
        <f t="shared" ref="BB94:BB104" si="54">AQ94-AW94-AX94-AY94</f>
        <v>0</v>
      </c>
      <c r="BC94" s="138"/>
    </row>
    <row r="95" spans="1:55" s="145" customFormat="1" hidden="1">
      <c r="A95" s="223">
        <f>'ENTRY SHEET'!F95</f>
        <v>0</v>
      </c>
      <c r="B95" s="137">
        <f>'07'!C95</f>
        <v>0</v>
      </c>
      <c r="C95" s="137"/>
      <c r="D95" s="137">
        <f t="shared" si="53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'07'!AR95</f>
        <v>0</v>
      </c>
      <c r="AO95" s="141"/>
      <c r="AP95" s="141">
        <f t="shared" si="28"/>
        <v>0</v>
      </c>
      <c r="AQ95" s="141">
        <f t="shared" si="29"/>
        <v>0</v>
      </c>
      <c r="AR95" s="141"/>
      <c r="AS95" s="216" t="e">
        <f t="shared" si="51"/>
        <v>#DIV/0!</v>
      </c>
      <c r="AT95" s="216">
        <f>'07'!AT95</f>
        <v>0</v>
      </c>
      <c r="AU95" s="221">
        <f t="shared" si="30"/>
        <v>0</v>
      </c>
      <c r="AV95" s="137"/>
      <c r="AW95" s="138">
        <v>0</v>
      </c>
      <c r="AX95" s="138">
        <v>0</v>
      </c>
      <c r="AY95" s="138">
        <v>0</v>
      </c>
      <c r="AZ95" s="138">
        <v>0</v>
      </c>
      <c r="BA95" s="138">
        <v>0</v>
      </c>
      <c r="BB95" s="138">
        <f t="shared" si="54"/>
        <v>0</v>
      </c>
      <c r="BC95" s="138"/>
    </row>
    <row r="96" spans="1:55" s="145" customFormat="1" hidden="1">
      <c r="A96" s="223">
        <f>'ENTRY SHEET'!F96</f>
        <v>0</v>
      </c>
      <c r="B96" s="137">
        <f>'07'!C96</f>
        <v>0</v>
      </c>
      <c r="C96" s="137"/>
      <c r="D96" s="137">
        <f t="shared" si="53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'07'!AR96</f>
        <v>0</v>
      </c>
      <c r="AO96" s="141"/>
      <c r="AP96" s="141">
        <f t="shared" si="28"/>
        <v>0</v>
      </c>
      <c r="AQ96" s="141">
        <f t="shared" si="29"/>
        <v>0</v>
      </c>
      <c r="AR96" s="141"/>
      <c r="AS96" s="216" t="e">
        <f t="shared" si="51"/>
        <v>#DIV/0!</v>
      </c>
      <c r="AT96" s="216">
        <f>'07'!AT96</f>
        <v>0</v>
      </c>
      <c r="AU96" s="221">
        <f t="shared" si="30"/>
        <v>0</v>
      </c>
      <c r="AV96" s="137"/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138">
        <f t="shared" si="54"/>
        <v>0</v>
      </c>
      <c r="BC96" s="138"/>
    </row>
    <row r="97" spans="1:55" s="145" customFormat="1" hidden="1">
      <c r="A97" s="223">
        <f>'ENTRY SHEET'!F97</f>
        <v>0</v>
      </c>
      <c r="B97" s="137">
        <f>'07'!C97</f>
        <v>0</v>
      </c>
      <c r="C97" s="137"/>
      <c r="D97" s="137">
        <f t="shared" si="53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'07'!AR97</f>
        <v>0</v>
      </c>
      <c r="AO97" s="141"/>
      <c r="AP97" s="141">
        <f t="shared" si="28"/>
        <v>0</v>
      </c>
      <c r="AQ97" s="141">
        <f t="shared" si="29"/>
        <v>0</v>
      </c>
      <c r="AR97" s="141"/>
      <c r="AS97" s="216" t="e">
        <f t="shared" si="51"/>
        <v>#DIV/0!</v>
      </c>
      <c r="AT97" s="216">
        <f>'07'!AT97</f>
        <v>0</v>
      </c>
      <c r="AU97" s="221">
        <f t="shared" si="30"/>
        <v>0</v>
      </c>
      <c r="AV97" s="137"/>
      <c r="AW97" s="138">
        <v>0</v>
      </c>
      <c r="AX97" s="138">
        <v>0</v>
      </c>
      <c r="AY97" s="138">
        <v>0</v>
      </c>
      <c r="AZ97" s="138">
        <v>0</v>
      </c>
      <c r="BA97" s="138">
        <v>0</v>
      </c>
      <c r="BB97" s="138">
        <f t="shared" si="54"/>
        <v>0</v>
      </c>
      <c r="BC97" s="138"/>
    </row>
    <row r="98" spans="1:55" s="145" customFormat="1" hidden="1">
      <c r="A98" s="223">
        <f>'ENTRY SHEET'!F98</f>
        <v>0</v>
      </c>
      <c r="B98" s="137">
        <f>'07'!C98</f>
        <v>0</v>
      </c>
      <c r="C98" s="137"/>
      <c r="D98" s="137">
        <f t="shared" si="53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'07'!AR98</f>
        <v>0</v>
      </c>
      <c r="AO98" s="141"/>
      <c r="AP98" s="141">
        <f t="shared" si="28"/>
        <v>0</v>
      </c>
      <c r="AQ98" s="141">
        <f t="shared" si="29"/>
        <v>0</v>
      </c>
      <c r="AR98" s="141"/>
      <c r="AS98" s="216" t="e">
        <f t="shared" si="51"/>
        <v>#DIV/0!</v>
      </c>
      <c r="AT98" s="216">
        <f>'07'!AT98</f>
        <v>0</v>
      </c>
      <c r="AU98" s="221">
        <f t="shared" si="30"/>
        <v>0</v>
      </c>
      <c r="AV98" s="137"/>
      <c r="AW98" s="138">
        <v>0</v>
      </c>
      <c r="AX98" s="138">
        <v>0</v>
      </c>
      <c r="AY98" s="138">
        <v>0</v>
      </c>
      <c r="AZ98" s="138">
        <v>0</v>
      </c>
      <c r="BA98" s="138">
        <v>0</v>
      </c>
      <c r="BB98" s="138">
        <f t="shared" si="54"/>
        <v>0</v>
      </c>
      <c r="BC98" s="138"/>
    </row>
    <row r="99" spans="1:55" s="145" customFormat="1" hidden="1">
      <c r="A99" s="223">
        <f>'ENTRY SHEET'!F99</f>
        <v>0</v>
      </c>
      <c r="B99" s="137">
        <f>'07'!C99</f>
        <v>0</v>
      </c>
      <c r="C99" s="137"/>
      <c r="D99" s="137">
        <f t="shared" si="53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'07'!AR99</f>
        <v>0</v>
      </c>
      <c r="AO99" s="141"/>
      <c r="AP99" s="141">
        <f t="shared" si="28"/>
        <v>0</v>
      </c>
      <c r="AQ99" s="141">
        <f t="shared" si="29"/>
        <v>0</v>
      </c>
      <c r="AR99" s="141"/>
      <c r="AS99" s="216" t="e">
        <f t="shared" si="51"/>
        <v>#DIV/0!</v>
      </c>
      <c r="AT99" s="216">
        <f>'07'!AT99</f>
        <v>0</v>
      </c>
      <c r="AU99" s="221">
        <f t="shared" si="30"/>
        <v>0</v>
      </c>
      <c r="AV99" s="137"/>
      <c r="AW99" s="138">
        <v>0</v>
      </c>
      <c r="AX99" s="138">
        <v>0</v>
      </c>
      <c r="AY99" s="138">
        <v>0</v>
      </c>
      <c r="AZ99" s="138">
        <v>0</v>
      </c>
      <c r="BA99" s="138">
        <v>0</v>
      </c>
      <c r="BB99" s="138">
        <f t="shared" si="54"/>
        <v>0</v>
      </c>
      <c r="BC99" s="138"/>
    </row>
    <row r="100" spans="1:55" s="145" customFormat="1" hidden="1">
      <c r="A100" s="223">
        <f>'ENTRY SHEET'!F100</f>
        <v>0</v>
      </c>
      <c r="B100" s="137">
        <f>'07'!C100</f>
        <v>0</v>
      </c>
      <c r="C100" s="137"/>
      <c r="D100" s="137">
        <f t="shared" si="53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'07'!AR100</f>
        <v>0</v>
      </c>
      <c r="AO100" s="141"/>
      <c r="AP100" s="141">
        <f t="shared" si="28"/>
        <v>0</v>
      </c>
      <c r="AQ100" s="141">
        <f t="shared" si="29"/>
        <v>0</v>
      </c>
      <c r="AR100" s="141"/>
      <c r="AS100" s="216" t="e">
        <f t="shared" si="51"/>
        <v>#DIV/0!</v>
      </c>
      <c r="AT100" s="216">
        <f>'07'!AT100</f>
        <v>0</v>
      </c>
      <c r="AU100" s="221">
        <f t="shared" si="30"/>
        <v>0</v>
      </c>
      <c r="AV100" s="137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 t="shared" si="54"/>
        <v>0</v>
      </c>
      <c r="BC100" s="138"/>
    </row>
    <row r="101" spans="1:55" s="145" customFormat="1" hidden="1">
      <c r="A101" s="223">
        <f>'ENTRY SHEET'!F101</f>
        <v>0</v>
      </c>
      <c r="B101" s="137">
        <f>'07'!C101</f>
        <v>0</v>
      </c>
      <c r="C101" s="137"/>
      <c r="D101" s="137">
        <f t="shared" si="53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'07'!AR101</f>
        <v>0</v>
      </c>
      <c r="AO101" s="141"/>
      <c r="AP101" s="141">
        <f t="shared" ref="AP101:AP104" si="55">AO101+AN101</f>
        <v>0</v>
      </c>
      <c r="AQ101" s="141">
        <f t="shared" si="29"/>
        <v>0</v>
      </c>
      <c r="AR101" s="141"/>
      <c r="AS101" s="216" t="e">
        <f t="shared" si="51"/>
        <v>#DIV/0!</v>
      </c>
      <c r="AT101" s="216">
        <f>'07'!AT101</f>
        <v>0</v>
      </c>
      <c r="AU101" s="221">
        <f t="shared" si="30"/>
        <v>0</v>
      </c>
      <c r="AV101" s="137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 t="shared" si="54"/>
        <v>0</v>
      </c>
      <c r="BC101" s="138"/>
    </row>
    <row r="102" spans="1:55" s="145" customFormat="1" hidden="1">
      <c r="A102" s="223">
        <f>'ENTRY SHEET'!F102</f>
        <v>0</v>
      </c>
      <c r="B102" s="137">
        <f>'07'!C102</f>
        <v>0</v>
      </c>
      <c r="C102" s="137"/>
      <c r="D102" s="137">
        <f t="shared" si="53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'07'!AR102</f>
        <v>0</v>
      </c>
      <c r="AO102" s="141"/>
      <c r="AP102" s="141">
        <f t="shared" si="55"/>
        <v>0</v>
      </c>
      <c r="AQ102" s="141">
        <f t="shared" si="29"/>
        <v>0</v>
      </c>
      <c r="AR102" s="141"/>
      <c r="AS102" s="216" t="e">
        <f t="shared" si="51"/>
        <v>#DIV/0!</v>
      </c>
      <c r="AT102" s="216">
        <f>'07'!AT102</f>
        <v>0</v>
      </c>
      <c r="AU102" s="221">
        <f t="shared" si="30"/>
        <v>0</v>
      </c>
      <c r="AV102" s="137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 t="shared" si="54"/>
        <v>0</v>
      </c>
      <c r="BC102" s="138"/>
    </row>
    <row r="103" spans="1:55" s="145" customFormat="1" hidden="1">
      <c r="A103" s="223">
        <f>'ENTRY SHEET'!F103</f>
        <v>0</v>
      </c>
      <c r="B103" s="137">
        <f>'07'!C103</f>
        <v>0</v>
      </c>
      <c r="C103" s="137"/>
      <c r="D103" s="137">
        <f t="shared" si="53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'07'!AR103</f>
        <v>0</v>
      </c>
      <c r="AO103" s="141"/>
      <c r="AP103" s="141">
        <f t="shared" si="55"/>
        <v>0</v>
      </c>
      <c r="AQ103" s="141">
        <f t="shared" si="29"/>
        <v>0</v>
      </c>
      <c r="AR103" s="141"/>
      <c r="AS103" s="216" t="e">
        <f t="shared" si="51"/>
        <v>#DIV/0!</v>
      </c>
      <c r="AT103" s="216">
        <f>'07'!AT103</f>
        <v>0</v>
      </c>
      <c r="AU103" s="221">
        <f t="shared" si="30"/>
        <v>0</v>
      </c>
      <c r="AV103" s="137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 t="shared" si="54"/>
        <v>0</v>
      </c>
      <c r="BC103" s="138"/>
    </row>
    <row r="104" spans="1:55" s="145" customFormat="1" hidden="1">
      <c r="A104" s="223">
        <f>'ENTRY SHEET'!F104</f>
        <v>0</v>
      </c>
      <c r="B104" s="137">
        <f>'07'!C104</f>
        <v>0</v>
      </c>
      <c r="C104" s="137"/>
      <c r="D104" s="137">
        <f t="shared" si="53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'07'!AR104</f>
        <v>0</v>
      </c>
      <c r="AO104" s="141"/>
      <c r="AP104" s="141">
        <f t="shared" si="55"/>
        <v>0</v>
      </c>
      <c r="AQ104" s="141">
        <f t="shared" si="29"/>
        <v>0</v>
      </c>
      <c r="AR104" s="141"/>
      <c r="AS104" s="216" t="e">
        <f t="shared" si="51"/>
        <v>#DIV/0!</v>
      </c>
      <c r="AT104" s="216">
        <f>'07'!AT104</f>
        <v>0</v>
      </c>
      <c r="AU104" s="221">
        <f t="shared" si="30"/>
        <v>0</v>
      </c>
      <c r="AV104" s="221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 t="shared" si="54"/>
        <v>0</v>
      </c>
      <c r="BC104" s="138"/>
    </row>
    <row r="105" spans="1:55" s="145" customFormat="1" ht="28.8" customHeight="1">
      <c r="A105" s="137" t="s">
        <v>27</v>
      </c>
      <c r="B105" s="221"/>
      <c r="C105" s="221"/>
      <c r="D105" s="221">
        <f>SUM(D5:D104)</f>
        <v>265.91000000000656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1211.4000000000415</v>
      </c>
      <c r="U105" s="221">
        <f>SUM(U17:U56)</f>
        <v>0</v>
      </c>
      <c r="V105" s="221">
        <f t="shared" ref="V105:AM105" si="56">SUM(V17:V56)</f>
        <v>64</v>
      </c>
      <c r="W105" s="221">
        <f t="shared" si="56"/>
        <v>0</v>
      </c>
      <c r="X105" s="221">
        <f t="shared" si="56"/>
        <v>0</v>
      </c>
      <c r="Y105" s="221">
        <f t="shared" si="56"/>
        <v>64</v>
      </c>
      <c r="Z105" s="221">
        <f t="shared" si="56"/>
        <v>25</v>
      </c>
      <c r="AA105" s="221">
        <f t="shared" si="56"/>
        <v>0</v>
      </c>
      <c r="AB105" s="221">
        <f t="shared" si="56"/>
        <v>0</v>
      </c>
      <c r="AC105" s="221">
        <f t="shared" si="56"/>
        <v>13</v>
      </c>
      <c r="AD105" s="221">
        <f t="shared" si="56"/>
        <v>98</v>
      </c>
      <c r="AE105" s="221">
        <f t="shared" si="56"/>
        <v>0</v>
      </c>
      <c r="AF105" s="221">
        <f t="shared" si="56"/>
        <v>0</v>
      </c>
      <c r="AG105" s="221">
        <f t="shared" si="56"/>
        <v>136</v>
      </c>
      <c r="AH105" s="221">
        <f t="shared" si="56"/>
        <v>23</v>
      </c>
      <c r="AI105" s="221">
        <f t="shared" si="56"/>
        <v>0</v>
      </c>
      <c r="AJ105" s="221">
        <f t="shared" si="56"/>
        <v>656.1</v>
      </c>
      <c r="AK105" s="221">
        <f t="shared" si="56"/>
        <v>0</v>
      </c>
      <c r="AL105" s="221">
        <f t="shared" si="56"/>
        <v>23</v>
      </c>
      <c r="AM105" s="221">
        <f t="shared" si="56"/>
        <v>656.1</v>
      </c>
      <c r="AN105" s="221">
        <f t="shared" ref="AN105:AU105" si="57">SUM(AN5:AN104)</f>
        <v>7967</v>
      </c>
      <c r="AO105" s="221">
        <f t="shared" si="57"/>
        <v>2189</v>
      </c>
      <c r="AP105" s="221">
        <f t="shared" si="57"/>
        <v>10156</v>
      </c>
      <c r="AQ105" s="221">
        <f t="shared" si="57"/>
        <v>2623</v>
      </c>
      <c r="AR105" s="221">
        <f t="shared" si="57"/>
        <v>7533</v>
      </c>
      <c r="AS105" s="221" t="e">
        <f t="shared" si="57"/>
        <v>#DIV/0!</v>
      </c>
      <c r="AT105" s="221">
        <f t="shared" si="57"/>
        <v>14070</v>
      </c>
      <c r="AU105" s="221">
        <f t="shared" si="57"/>
        <v>6537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8">SUM(AY5:AY104)</f>
        <v>#DIV/0!</v>
      </c>
      <c r="AZ105" s="138" t="e">
        <f t="shared" si="58"/>
        <v>#DIV/0!</v>
      </c>
      <c r="BA105" s="138">
        <f t="shared" si="58"/>
        <v>0</v>
      </c>
      <c r="BB105" s="138" t="e">
        <f t="shared" si="58"/>
        <v>#DIV/0!</v>
      </c>
      <c r="BC105" s="138" t="e">
        <f t="shared" si="58"/>
        <v>#DIV/0!</v>
      </c>
    </row>
    <row r="106" spans="1:55" s="145" customFormat="1">
      <c r="AK106" s="193"/>
      <c r="AO106" s="193"/>
      <c r="AW106" s="193"/>
      <c r="AX106" s="193"/>
      <c r="AY106" s="208"/>
      <c r="AZ106" s="208"/>
      <c r="BA106" s="208"/>
      <c r="BB106" s="208"/>
      <c r="BC106" s="208"/>
    </row>
    <row r="107" spans="1:55">
      <c r="AL107" s="189"/>
      <c r="AO107" s="206"/>
    </row>
    <row r="111" spans="1:55">
      <c r="AO111" s="206"/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08"/>
  <sheetViews>
    <sheetView zoomScale="70" zoomScaleNormal="70" workbookViewId="0">
      <pane xSplit="4" ySplit="4" topLeftCell="T38" activePane="bottomRight" state="frozen"/>
      <selection pane="topRight" activeCell="E1" sqref="E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2.21875" style="96" bestFit="1" customWidth="1"/>
    <col min="2" max="2" width="12.6640625" style="96" customWidth="1"/>
    <col min="3" max="3" width="14.5546875" style="96" bestFit="1" customWidth="1"/>
    <col min="4" max="4" width="11.44140625" style="96" customWidth="1"/>
    <col min="5" max="5" width="11.44140625" style="96" hidden="1" customWidth="1"/>
    <col min="6" max="6" width="14.88671875" style="96" hidden="1" customWidth="1"/>
    <col min="7" max="11" width="11.44140625" style="96" customWidth="1"/>
    <col min="12" max="12" width="12.88671875" style="96" bestFit="1" customWidth="1"/>
    <col min="13" max="16" width="11.44140625" style="96" hidden="1" customWidth="1"/>
    <col min="17" max="17" width="11.44140625" style="96" customWidth="1"/>
    <col min="18" max="18" width="14.88671875" style="96" bestFit="1" customWidth="1"/>
    <col min="19" max="19" width="16.109375" style="96" bestFit="1" customWidth="1"/>
    <col min="20" max="20" width="16.77734375" style="96" bestFit="1" customWidth="1"/>
    <col min="21" max="21" width="11.77734375" style="96" customWidth="1"/>
    <col min="22" max="22" width="12.6640625" style="96" customWidth="1"/>
    <col min="23" max="23" width="9.109375" style="96" hidden="1" customWidth="1"/>
    <col min="24" max="24" width="9.5546875" style="96" customWidth="1"/>
    <col min="25" max="25" width="12.6640625" style="96" customWidth="1"/>
    <col min="26" max="26" width="10.109375" style="96" customWidth="1"/>
    <col min="27" max="28" width="7.6640625" style="96" hidden="1" customWidth="1"/>
    <col min="29" max="30" width="7" style="96" customWidth="1"/>
    <col min="31" max="31" width="10.77734375" style="96" bestFit="1" customWidth="1"/>
    <col min="32" max="32" width="11.44140625" style="96" hidden="1" customWidth="1"/>
    <col min="33" max="33" width="11.44140625" style="96" customWidth="1"/>
    <col min="34" max="34" width="7.88671875" style="96" hidden="1" customWidth="1"/>
    <col min="35" max="35" width="8.44140625" style="96" hidden="1" customWidth="1"/>
    <col min="36" max="36" width="9.88671875" style="96" hidden="1" customWidth="1"/>
    <col min="37" max="37" width="11.6640625" style="197" hidden="1" customWidth="1"/>
    <col min="38" max="39" width="12" style="96" hidden="1" customWidth="1"/>
    <col min="40" max="40" width="11.6640625" style="96" bestFit="1" customWidth="1"/>
    <col min="41" max="41" width="11.88671875" style="187" customWidth="1"/>
    <col min="42" max="42" width="11.6640625" style="96" bestFit="1" customWidth="1"/>
    <col min="43" max="43" width="12.5546875" style="207" bestFit="1" customWidth="1"/>
    <col min="44" max="44" width="11.6640625" style="96" bestFit="1" customWidth="1"/>
    <col min="45" max="45" width="11.88671875" style="96" bestFit="1" customWidth="1"/>
    <col min="46" max="46" width="13.44140625" style="96" customWidth="1"/>
    <col min="47" max="47" width="12.88671875" style="96" bestFit="1" customWidth="1"/>
    <col min="48" max="48" width="17.77734375" style="96" customWidth="1"/>
    <col min="49" max="49" width="14.33203125" style="96" customWidth="1"/>
    <col min="50" max="50" width="11.109375" style="96" bestFit="1" customWidth="1"/>
    <col min="51" max="51" width="8.21875" style="96" customWidth="1"/>
    <col min="52" max="52" width="10.88671875" style="96" bestFit="1" customWidth="1"/>
    <col min="53" max="53" width="9.109375" style="96" customWidth="1"/>
    <col min="54" max="54" width="7.33203125" style="96" customWidth="1"/>
    <col min="55" max="16384" width="30.5546875" style="96"/>
  </cols>
  <sheetData>
    <row r="1" spans="1:53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  <c r="AW1" s="265"/>
      <c r="AX1" s="265"/>
      <c r="AY1" s="265"/>
    </row>
    <row r="2" spans="1:53" s="176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'08'!S2+1</f>
        <v>46121</v>
      </c>
      <c r="T2" s="108"/>
      <c r="U2" s="71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</row>
    <row r="3" spans="1:53" s="176" customFormat="1">
      <c r="A3" s="198"/>
      <c r="B3" s="266" t="s">
        <v>0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107" t="s">
        <v>1</v>
      </c>
      <c r="S3" s="107"/>
      <c r="T3" s="107"/>
      <c r="U3" s="267" t="s">
        <v>2</v>
      </c>
      <c r="V3" s="267"/>
      <c r="W3" s="267"/>
      <c r="X3" s="267"/>
      <c r="Y3" s="267"/>
      <c r="Z3" s="201" t="s">
        <v>3</v>
      </c>
      <c r="AA3" s="201"/>
      <c r="AB3" s="201"/>
      <c r="AC3" s="201"/>
      <c r="AD3" s="201"/>
      <c r="AE3" s="201"/>
      <c r="AF3" s="201"/>
      <c r="AG3" s="268"/>
      <c r="AH3" s="202" t="s">
        <v>29</v>
      </c>
      <c r="AI3" s="203"/>
      <c r="AJ3" s="203"/>
      <c r="AK3" s="203"/>
      <c r="AL3" s="203"/>
      <c r="AM3" s="203"/>
      <c r="AN3" s="107" t="s">
        <v>4</v>
      </c>
      <c r="AO3" s="107"/>
      <c r="AP3" s="107"/>
      <c r="AQ3" s="107"/>
      <c r="AR3" s="107"/>
      <c r="AS3" s="107"/>
      <c r="AT3" s="107"/>
      <c r="AU3" s="107"/>
      <c r="AV3" s="205" t="s">
        <v>28</v>
      </c>
      <c r="AW3" s="1214" t="s">
        <v>119</v>
      </c>
      <c r="AX3" s="1215"/>
      <c r="AY3" s="1215"/>
      <c r="AZ3" s="1215"/>
      <c r="BA3" s="1215"/>
    </row>
    <row r="4" spans="1:53" s="470" customFormat="1" ht="41.4" customHeight="1">
      <c r="A4" s="362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75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</row>
    <row r="5" spans="1:53" s="145" customFormat="1">
      <c r="A5" s="223" t="str">
        <f>'ENTRY SHEET'!F5</f>
        <v>VOLVO 300-2</v>
      </c>
      <c r="B5" s="137">
        <f>'08'!C5</f>
        <v>22002</v>
      </c>
      <c r="C5" s="137">
        <v>22002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'08'!AR5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" si="3">AQ5/D5</f>
        <v>#DIV/0!</v>
      </c>
      <c r="AT5" s="216">
        <f>'08'!AT5</f>
        <v>470</v>
      </c>
      <c r="AU5" s="224">
        <f>AT5-AR5</f>
        <v>350</v>
      </c>
      <c r="AV5" s="270"/>
      <c r="AW5" s="6" t="e">
        <f>ROUNDUP(I5*AS5,0)</f>
        <v>#DIV/0!</v>
      </c>
      <c r="AX5" s="6" t="e">
        <f>ROUNDUP(H5*AS5,0)</f>
        <v>#DIV/0!</v>
      </c>
      <c r="AY5" s="6" t="e">
        <f>ROUNDUP(J5*AS5,0)</f>
        <v>#DIV/0!</v>
      </c>
      <c r="AZ5" s="6" t="e">
        <f>AS5*L5</f>
        <v>#DIV/0!</v>
      </c>
      <c r="BA5" s="6" t="e">
        <f>AS5*K5</f>
        <v>#DIV/0!</v>
      </c>
    </row>
    <row r="6" spans="1:53" s="145" customFormat="1">
      <c r="A6" s="223" t="str">
        <f>'ENTRY SHEET'!F6</f>
        <v>VOLVO-300-7</v>
      </c>
      <c r="B6" s="137">
        <f>'08'!C6</f>
        <v>17685.3</v>
      </c>
      <c r="C6" s="137">
        <v>17685.3</v>
      </c>
      <c r="D6" s="137">
        <f t="shared" ref="D6:D58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'08'!AR6</f>
        <v>330</v>
      </c>
      <c r="AO6" s="141"/>
      <c r="AP6" s="141">
        <f t="shared" ref="AP6:AP69" si="6">AO6+AN6</f>
        <v>330</v>
      </c>
      <c r="AQ6" s="141">
        <f t="shared" ref="AQ6:AQ69" si="7">AP6-AR6</f>
        <v>0</v>
      </c>
      <c r="AR6" s="141">
        <v>330</v>
      </c>
      <c r="AS6" s="216" t="e">
        <f t="shared" ref="AS6:AS69" si="8">AQ6/D6</f>
        <v>#DIV/0!</v>
      </c>
      <c r="AT6" s="216">
        <f>'08'!AT6</f>
        <v>470</v>
      </c>
      <c r="AU6" s="224">
        <f t="shared" ref="AU6:AU69" si="9">AT6-AR6</f>
        <v>140</v>
      </c>
      <c r="AV6" s="238"/>
      <c r="AW6" s="6" t="e">
        <f t="shared" ref="AW6:AW69" si="10">ROUNDUP(I6*AS6,0)</f>
        <v>#DIV/0!</v>
      </c>
      <c r="AX6" s="6" t="e">
        <f t="shared" ref="AX6:AX69" si="11">ROUNDUP(H6*AS6,0)</f>
        <v>#DIV/0!</v>
      </c>
      <c r="AY6" s="6" t="e">
        <f t="shared" ref="AY6:AY69" si="12">ROUNDUP(J6*AS6,0)</f>
        <v>#DIV/0!</v>
      </c>
      <c r="AZ6" s="6" t="e">
        <f t="shared" ref="AZ6:AZ69" si="13">AS6*L6</f>
        <v>#DIV/0!</v>
      </c>
      <c r="BA6" s="6" t="e">
        <f t="shared" ref="BA6:BA69" si="14">AS6*K6</f>
        <v>#DIV/0!</v>
      </c>
    </row>
    <row r="7" spans="1:53" s="145" customFormat="1">
      <c r="A7" s="223" t="str">
        <f>'ENTRY SHEET'!F7</f>
        <v>HITACHI-350</v>
      </c>
      <c r="B7" s="137">
        <f>'08'!C7</f>
        <v>15813.1</v>
      </c>
      <c r="C7" s="137">
        <v>15813.1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7"/>
      <c r="S7" s="137"/>
      <c r="T7" s="137"/>
      <c r="U7" s="137"/>
      <c r="V7" s="137"/>
      <c r="W7" s="137"/>
      <c r="X7" s="137"/>
      <c r="Y7" s="137">
        <f t="shared" ref="Y7:Y59" si="15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6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'08'!AR7</f>
        <v>400</v>
      </c>
      <c r="AO7" s="141"/>
      <c r="AP7" s="141">
        <f t="shared" si="6"/>
        <v>400</v>
      </c>
      <c r="AQ7" s="141">
        <f t="shared" si="7"/>
        <v>0</v>
      </c>
      <c r="AR7" s="141">
        <v>400</v>
      </c>
      <c r="AS7" s="216" t="e">
        <f t="shared" si="8"/>
        <v>#DIV/0!</v>
      </c>
      <c r="AT7" s="216">
        <f>'08'!AT7</f>
        <v>630</v>
      </c>
      <c r="AU7" s="224">
        <f t="shared" si="9"/>
        <v>230</v>
      </c>
      <c r="AV7" s="138"/>
      <c r="AW7" s="6" t="e">
        <f t="shared" si="10"/>
        <v>#DIV/0!</v>
      </c>
      <c r="AX7" s="6" t="e">
        <f t="shared" si="11"/>
        <v>#DIV/0!</v>
      </c>
      <c r="AY7" s="6" t="e">
        <f t="shared" si="12"/>
        <v>#DIV/0!</v>
      </c>
      <c r="AZ7" s="6" t="e">
        <f t="shared" si="13"/>
        <v>#DIV/0!</v>
      </c>
      <c r="BA7" s="6" t="e">
        <f t="shared" si="14"/>
        <v>#DIV/0!</v>
      </c>
    </row>
    <row r="8" spans="1:53" s="145" customFormat="1">
      <c r="A8" s="223" t="str">
        <f>'ENTRY SHEET'!F8</f>
        <v>VOLVO-480</v>
      </c>
      <c r="B8" s="137">
        <f>'08'!C8</f>
        <v>0</v>
      </c>
      <c r="C8" s="137"/>
      <c r="D8" s="137">
        <v>9</v>
      </c>
      <c r="E8" s="137">
        <v>12</v>
      </c>
      <c r="F8" s="136"/>
      <c r="G8" s="136">
        <f t="shared" si="5"/>
        <v>9</v>
      </c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226"/>
      <c r="S8" s="226"/>
      <c r="T8" s="137"/>
      <c r="U8" s="137"/>
      <c r="V8" s="137">
        <v>85</v>
      </c>
      <c r="W8" s="137"/>
      <c r="X8" s="137"/>
      <c r="Y8" s="137">
        <f t="shared" si="15"/>
        <v>85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'08'!AR8</f>
        <v>300</v>
      </c>
      <c r="AO8" s="141">
        <v>250</v>
      </c>
      <c r="AP8" s="141">
        <f t="shared" si="6"/>
        <v>550</v>
      </c>
      <c r="AQ8" s="141">
        <f t="shared" si="7"/>
        <v>250</v>
      </c>
      <c r="AR8" s="141">
        <v>300</v>
      </c>
      <c r="AS8" s="216">
        <f t="shared" si="8"/>
        <v>27.777777777777779</v>
      </c>
      <c r="AT8" s="216">
        <f>'08'!AT8</f>
        <v>650</v>
      </c>
      <c r="AU8" s="224">
        <f t="shared" si="9"/>
        <v>350</v>
      </c>
      <c r="AV8" s="138"/>
      <c r="AW8" s="6">
        <f t="shared" si="10"/>
        <v>0</v>
      </c>
      <c r="AX8" s="6">
        <f t="shared" si="11"/>
        <v>0</v>
      </c>
      <c r="AY8" s="6">
        <f t="shared" si="12"/>
        <v>0</v>
      </c>
      <c r="AZ8" s="6">
        <f t="shared" si="13"/>
        <v>0</v>
      </c>
      <c r="BA8" s="6">
        <f t="shared" si="14"/>
        <v>0</v>
      </c>
    </row>
    <row r="9" spans="1:53" s="639" customFormat="1" ht="18" customHeight="1">
      <c r="A9" s="764" t="str">
        <f>'ENTRY SHEET'!F9</f>
        <v>KOMASTU-350 DMC</v>
      </c>
      <c r="B9" s="632">
        <f>'08'!C9</f>
        <v>12637.1</v>
      </c>
      <c r="C9" s="632">
        <v>12646.3</v>
      </c>
      <c r="D9" s="632">
        <f t="shared" si="4"/>
        <v>9.1999999999989086</v>
      </c>
      <c r="E9" s="632">
        <v>12</v>
      </c>
      <c r="F9" s="302"/>
      <c r="G9" s="302">
        <f t="shared" si="5"/>
        <v>9.1999999999989086</v>
      </c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632"/>
      <c r="S9" s="632"/>
      <c r="T9" s="632"/>
      <c r="U9" s="632"/>
      <c r="V9" s="632">
        <v>52</v>
      </c>
      <c r="W9" s="632"/>
      <c r="X9" s="632">
        <v>9</v>
      </c>
      <c r="Y9" s="632">
        <f t="shared" si="15"/>
        <v>61</v>
      </c>
      <c r="Z9" s="632"/>
      <c r="AA9" s="632"/>
      <c r="AB9" s="632"/>
      <c r="AC9" s="632"/>
      <c r="AD9" s="632"/>
      <c r="AE9" s="632"/>
      <c r="AF9" s="632"/>
      <c r="AG9" s="632">
        <f t="shared" si="16"/>
        <v>0</v>
      </c>
      <c r="AH9" s="632"/>
      <c r="AI9" s="632"/>
      <c r="AJ9" s="632"/>
      <c r="AK9" s="638"/>
      <c r="AL9" s="634">
        <f t="shared" si="0"/>
        <v>0</v>
      </c>
      <c r="AM9" s="632">
        <f t="shared" si="1"/>
        <v>0</v>
      </c>
      <c r="AN9" s="634">
        <f>'08'!AR9</f>
        <v>0</v>
      </c>
      <c r="AO9" s="634">
        <v>450</v>
      </c>
      <c r="AP9" s="634">
        <f t="shared" si="6"/>
        <v>450</v>
      </c>
      <c r="AQ9" s="634">
        <f t="shared" si="7"/>
        <v>450</v>
      </c>
      <c r="AR9" s="634">
        <v>0</v>
      </c>
      <c r="AS9" s="636">
        <f t="shared" si="8"/>
        <v>48.913043478266673</v>
      </c>
      <c r="AT9" s="636">
        <f>'08'!AT9</f>
        <v>0</v>
      </c>
      <c r="AU9" s="637">
        <f t="shared" si="9"/>
        <v>0</v>
      </c>
      <c r="AV9" s="638"/>
      <c r="AW9" s="889">
        <f t="shared" si="10"/>
        <v>0</v>
      </c>
      <c r="AX9" s="889">
        <f t="shared" si="11"/>
        <v>0</v>
      </c>
      <c r="AY9" s="889">
        <f t="shared" si="12"/>
        <v>0</v>
      </c>
      <c r="AZ9" s="889">
        <f t="shared" si="13"/>
        <v>0</v>
      </c>
      <c r="BA9" s="889">
        <f t="shared" si="14"/>
        <v>0</v>
      </c>
    </row>
    <row r="10" spans="1:53" s="145" customFormat="1" ht="18" customHeight="1">
      <c r="A10" s="223" t="str">
        <f>'ENTRY SHEET'!F10</f>
        <v>VOLVO-300(5)</v>
      </c>
      <c r="B10" s="137">
        <f>'08'!C10</f>
        <v>2469.4</v>
      </c>
      <c r="C10" s="137">
        <v>2471.4</v>
      </c>
      <c r="D10" s="137">
        <f t="shared" si="4"/>
        <v>2</v>
      </c>
      <c r="E10" s="137">
        <v>12</v>
      </c>
      <c r="F10" s="136"/>
      <c r="G10" s="136">
        <f t="shared" si="5"/>
        <v>0</v>
      </c>
      <c r="H10" s="136">
        <v>2</v>
      </c>
      <c r="I10" s="136"/>
      <c r="J10" s="136"/>
      <c r="K10" s="136"/>
      <c r="L10" s="136"/>
      <c r="M10" s="136"/>
      <c r="N10" s="136"/>
      <c r="O10" s="136"/>
      <c r="P10" s="136"/>
      <c r="Q10" s="136"/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/>
      <c r="AA10" s="137"/>
      <c r="AB10" s="137"/>
      <c r="AC10" s="137"/>
      <c r="AD10" s="137"/>
      <c r="AE10" s="137">
        <v>12</v>
      </c>
      <c r="AF10" s="137"/>
      <c r="AG10" s="137">
        <f t="shared" si="16"/>
        <v>12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'08'!AR10</f>
        <v>100</v>
      </c>
      <c r="AO10" s="141"/>
      <c r="AP10" s="141">
        <f t="shared" si="6"/>
        <v>100</v>
      </c>
      <c r="AQ10" s="141">
        <f t="shared" si="7"/>
        <v>0</v>
      </c>
      <c r="AR10" s="141">
        <v>100</v>
      </c>
      <c r="AS10" s="216">
        <f t="shared" si="8"/>
        <v>0</v>
      </c>
      <c r="AT10" s="216">
        <f>'08'!AT10</f>
        <v>0</v>
      </c>
      <c r="AU10" s="224">
        <f t="shared" si="9"/>
        <v>-100</v>
      </c>
      <c r="AV10" s="138"/>
      <c r="AW10" s="6">
        <f t="shared" si="10"/>
        <v>0</v>
      </c>
      <c r="AX10" s="6">
        <f t="shared" si="11"/>
        <v>0</v>
      </c>
      <c r="AY10" s="6">
        <f t="shared" si="12"/>
        <v>0</v>
      </c>
      <c r="AZ10" s="6">
        <f t="shared" si="13"/>
        <v>0</v>
      </c>
      <c r="BA10" s="6">
        <f t="shared" si="14"/>
        <v>0</v>
      </c>
    </row>
    <row r="11" spans="1:53" s="145" customFormat="1">
      <c r="A11" s="223" t="str">
        <f>'ENTRY SHEET'!F11</f>
        <v>VOLVO-380</v>
      </c>
      <c r="B11" s="137">
        <f>'08'!C11</f>
        <v>0</v>
      </c>
      <c r="C11" s="137"/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7"/>
      <c r="S11" s="137"/>
      <c r="T11" s="137"/>
      <c r="U11" s="137"/>
      <c r="V11" s="137"/>
      <c r="W11" s="137"/>
      <c r="X11" s="137"/>
      <c r="Y11" s="137">
        <f t="shared" si="15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'08'!AR11</f>
        <v>0</v>
      </c>
      <c r="AO11" s="141"/>
      <c r="AP11" s="141">
        <f t="shared" si="6"/>
        <v>0</v>
      </c>
      <c r="AQ11" s="141">
        <f t="shared" si="7"/>
        <v>0</v>
      </c>
      <c r="AR11" s="141"/>
      <c r="AS11" s="216" t="e">
        <f t="shared" si="8"/>
        <v>#DIV/0!</v>
      </c>
      <c r="AT11" s="216">
        <f>'08'!AT11</f>
        <v>0</v>
      </c>
      <c r="AU11" s="224">
        <f t="shared" si="9"/>
        <v>0</v>
      </c>
      <c r="AV11" s="138"/>
      <c r="AW11" s="6" t="e">
        <f t="shared" si="10"/>
        <v>#DIV/0!</v>
      </c>
      <c r="AX11" s="6" t="e">
        <f t="shared" si="11"/>
        <v>#DIV/0!</v>
      </c>
      <c r="AY11" s="6" t="e">
        <f t="shared" si="12"/>
        <v>#DIV/0!</v>
      </c>
      <c r="AZ11" s="6" t="e">
        <f t="shared" si="13"/>
        <v>#DIV/0!</v>
      </c>
      <c r="BA11" s="6" t="e">
        <f t="shared" si="14"/>
        <v>#DIV/0!</v>
      </c>
    </row>
    <row r="12" spans="1:53" s="145" customFormat="1">
      <c r="A12" s="223" t="str">
        <f>'ENTRY SHEET'!F12</f>
        <v>DOZZER D65E</v>
      </c>
      <c r="B12" s="137">
        <f>'08'!C12</f>
        <v>2257.8000000000002</v>
      </c>
      <c r="C12" s="137">
        <v>2264.4</v>
      </c>
      <c r="D12" s="137">
        <f t="shared" si="4"/>
        <v>6.5999999999999091</v>
      </c>
      <c r="E12" s="137">
        <v>12</v>
      </c>
      <c r="F12" s="136"/>
      <c r="G12" s="136">
        <f t="shared" si="5"/>
        <v>6.5999999999999091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'08'!AR12</f>
        <v>115</v>
      </c>
      <c r="AO12" s="141">
        <v>100</v>
      </c>
      <c r="AP12" s="141">
        <f t="shared" si="6"/>
        <v>215</v>
      </c>
      <c r="AQ12" s="141">
        <f t="shared" si="7"/>
        <v>90</v>
      </c>
      <c r="AR12" s="141">
        <v>125</v>
      </c>
      <c r="AS12" s="216">
        <f t="shared" si="8"/>
        <v>13.636363636363825</v>
      </c>
      <c r="AT12" s="216">
        <f>'08'!AT12</f>
        <v>350</v>
      </c>
      <c r="AU12" s="224">
        <f t="shared" si="9"/>
        <v>225</v>
      </c>
      <c r="AV12" s="138"/>
      <c r="AW12" s="6">
        <f t="shared" si="10"/>
        <v>0</v>
      </c>
      <c r="AX12" s="6">
        <f t="shared" si="11"/>
        <v>0</v>
      </c>
      <c r="AY12" s="6">
        <f t="shared" si="12"/>
        <v>0</v>
      </c>
      <c r="AZ12" s="6">
        <f t="shared" si="13"/>
        <v>0</v>
      </c>
      <c r="BA12" s="6">
        <f t="shared" si="14"/>
        <v>0</v>
      </c>
    </row>
    <row r="13" spans="1:53" s="145" customFormat="1">
      <c r="A13" s="223" t="str">
        <f>'ENTRY SHEET'!F13</f>
        <v>BD 85 DOZER</v>
      </c>
      <c r="B13" s="137">
        <f>'08'!C13</f>
        <v>272.89999999999998</v>
      </c>
      <c r="C13" s="137">
        <v>280.89999999999998</v>
      </c>
      <c r="D13" s="137">
        <f t="shared" si="4"/>
        <v>8</v>
      </c>
      <c r="E13" s="137">
        <v>12</v>
      </c>
      <c r="F13" s="136"/>
      <c r="G13" s="136">
        <f t="shared" si="5"/>
        <v>0</v>
      </c>
      <c r="H13" s="136"/>
      <c r="I13" s="136"/>
      <c r="J13" s="136">
        <v>8</v>
      </c>
      <c r="K13" s="136"/>
      <c r="L13" s="136"/>
      <c r="M13" s="136"/>
      <c r="N13" s="136"/>
      <c r="O13" s="136"/>
      <c r="P13" s="136"/>
      <c r="Q13" s="136"/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'08'!AR13</f>
        <v>100</v>
      </c>
      <c r="AO13" s="141">
        <v>200</v>
      </c>
      <c r="AP13" s="141">
        <f t="shared" si="6"/>
        <v>300</v>
      </c>
      <c r="AQ13" s="141">
        <f t="shared" si="7"/>
        <v>120</v>
      </c>
      <c r="AR13" s="141">
        <v>180</v>
      </c>
      <c r="AS13" s="216">
        <f t="shared" si="8"/>
        <v>15</v>
      </c>
      <c r="AT13" s="216">
        <f>'08'!AT13</f>
        <v>350</v>
      </c>
      <c r="AU13" s="224">
        <f t="shared" si="9"/>
        <v>170</v>
      </c>
      <c r="AV13" s="138"/>
      <c r="AW13" s="6">
        <f t="shared" si="10"/>
        <v>0</v>
      </c>
      <c r="AX13" s="6">
        <f t="shared" si="11"/>
        <v>0</v>
      </c>
      <c r="AY13" s="6">
        <f t="shared" si="12"/>
        <v>120</v>
      </c>
      <c r="AZ13" s="6">
        <f t="shared" si="13"/>
        <v>0</v>
      </c>
      <c r="BA13" s="6">
        <f t="shared" si="14"/>
        <v>0</v>
      </c>
    </row>
    <row r="14" spans="1:53" s="145" customFormat="1">
      <c r="A14" s="223" t="str">
        <f>'ENTRY SHEET'!F14</f>
        <v>KOBELCO-380 DMCS</v>
      </c>
      <c r="B14" s="137">
        <f>'08'!C14</f>
        <v>0</v>
      </c>
      <c r="C14" s="137"/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7"/>
      <c r="S14" s="137"/>
      <c r="T14" s="137"/>
      <c r="U14" s="137"/>
      <c r="V14" s="137"/>
      <c r="W14" s="137"/>
      <c r="X14" s="137"/>
      <c r="Y14" s="137">
        <f t="shared" si="15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6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'08'!AR14</f>
        <v>0</v>
      </c>
      <c r="AO14" s="141"/>
      <c r="AP14" s="141">
        <f t="shared" si="6"/>
        <v>0</v>
      </c>
      <c r="AQ14" s="141">
        <f t="shared" si="7"/>
        <v>0</v>
      </c>
      <c r="AR14" s="141"/>
      <c r="AS14" s="216" t="e">
        <f t="shared" si="8"/>
        <v>#DIV/0!</v>
      </c>
      <c r="AT14" s="216">
        <f>'08'!AT14</f>
        <v>350</v>
      </c>
      <c r="AU14" s="224">
        <f t="shared" si="9"/>
        <v>350</v>
      </c>
      <c r="AV14" s="138"/>
      <c r="AW14" s="6" t="e">
        <f t="shared" si="10"/>
        <v>#DIV/0!</v>
      </c>
      <c r="AX14" s="6" t="e">
        <f t="shared" si="11"/>
        <v>#DIV/0!</v>
      </c>
      <c r="AY14" s="6" t="e">
        <f t="shared" si="12"/>
        <v>#DIV/0!</v>
      </c>
      <c r="AZ14" s="6" t="e">
        <f t="shared" si="13"/>
        <v>#DIV/0!</v>
      </c>
      <c r="BA14" s="6" t="e">
        <f t="shared" si="14"/>
        <v>#DIV/0!</v>
      </c>
    </row>
    <row r="15" spans="1:53" s="145" customFormat="1">
      <c r="A15" s="223" t="str">
        <f>'ENTRY SHEET'!F15</f>
        <v>GRADER OD09P-1732</v>
      </c>
      <c r="B15" s="137">
        <f>'08'!C15</f>
        <v>4561.5</v>
      </c>
      <c r="C15" s="137">
        <v>4566.2</v>
      </c>
      <c r="D15" s="137">
        <f t="shared" si="4"/>
        <v>4.6999999999998181</v>
      </c>
      <c r="E15" s="137">
        <v>12</v>
      </c>
      <c r="F15" s="136"/>
      <c r="G15" s="136">
        <f t="shared" si="5"/>
        <v>4.6999999999998181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'08'!AR15</f>
        <v>80</v>
      </c>
      <c r="AO15" s="141"/>
      <c r="AP15" s="141">
        <f t="shared" si="6"/>
        <v>80</v>
      </c>
      <c r="AQ15" s="141">
        <f t="shared" si="7"/>
        <v>45</v>
      </c>
      <c r="AR15" s="141">
        <v>35</v>
      </c>
      <c r="AS15" s="216">
        <f t="shared" si="8"/>
        <v>9.5744680851067532</v>
      </c>
      <c r="AT15" s="216">
        <f>'08'!AT15</f>
        <v>350</v>
      </c>
      <c r="AU15" s="224">
        <f t="shared" si="9"/>
        <v>315</v>
      </c>
      <c r="AV15" s="138"/>
      <c r="AW15" s="6">
        <f t="shared" si="10"/>
        <v>0</v>
      </c>
      <c r="AX15" s="6">
        <f t="shared" si="11"/>
        <v>0</v>
      </c>
      <c r="AY15" s="6">
        <f t="shared" si="12"/>
        <v>0</v>
      </c>
      <c r="AZ15" s="6">
        <f t="shared" si="13"/>
        <v>0</v>
      </c>
      <c r="BA15" s="6">
        <f t="shared" si="14"/>
        <v>0</v>
      </c>
    </row>
    <row r="16" spans="1:53" s="145" customFormat="1">
      <c r="A16" s="223">
        <f>'ENTRY SHEET'!F16</f>
        <v>0</v>
      </c>
      <c r="B16" s="137">
        <f>'08'!C16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'08'!AR16</f>
        <v>0</v>
      </c>
      <c r="AO16" s="141"/>
      <c r="AP16" s="141">
        <f t="shared" si="6"/>
        <v>0</v>
      </c>
      <c r="AQ16" s="141">
        <f t="shared" si="7"/>
        <v>0</v>
      </c>
      <c r="AR16" s="141"/>
      <c r="AS16" s="216" t="e">
        <f t="shared" si="8"/>
        <v>#DIV/0!</v>
      </c>
      <c r="AT16" s="216">
        <f>'08'!AT16</f>
        <v>0</v>
      </c>
      <c r="AU16" s="224">
        <f t="shared" si="9"/>
        <v>0</v>
      </c>
      <c r="AV16" s="138"/>
      <c r="AW16" s="6" t="e">
        <f t="shared" si="10"/>
        <v>#DIV/0!</v>
      </c>
      <c r="AX16" s="6" t="e">
        <f t="shared" si="11"/>
        <v>#DIV/0!</v>
      </c>
      <c r="AY16" s="6" t="e">
        <f t="shared" si="12"/>
        <v>#DIV/0!</v>
      </c>
      <c r="AZ16" s="6" t="e">
        <f t="shared" si="13"/>
        <v>#DIV/0!</v>
      </c>
      <c r="BA16" s="6" t="e">
        <f t="shared" si="14"/>
        <v>#DIV/0!</v>
      </c>
    </row>
    <row r="17" spans="1:53" s="145" customFormat="1">
      <c r="A17" s="223" t="str">
        <f>'ENTRY SHEET'!F17</f>
        <v>OD09C-1962</v>
      </c>
      <c r="B17" s="137">
        <f>'08'!C17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>
        <f>'08'!S17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'08'!AR17</f>
        <v>115</v>
      </c>
      <c r="AO17" s="141"/>
      <c r="AP17" s="141">
        <f t="shared" si="6"/>
        <v>115</v>
      </c>
      <c r="AQ17" s="141">
        <f t="shared" si="7"/>
        <v>0</v>
      </c>
      <c r="AR17" s="141">
        <v>115</v>
      </c>
      <c r="AS17" s="216" t="e">
        <f t="shared" si="8"/>
        <v>#DIV/0!</v>
      </c>
      <c r="AT17" s="216">
        <f>'08'!AT17</f>
        <v>250</v>
      </c>
      <c r="AU17" s="224">
        <f t="shared" si="9"/>
        <v>135</v>
      </c>
      <c r="AV17" s="138"/>
      <c r="AW17" s="6" t="e">
        <f t="shared" si="10"/>
        <v>#DIV/0!</v>
      </c>
      <c r="AX17" s="6" t="e">
        <f t="shared" si="11"/>
        <v>#DIV/0!</v>
      </c>
      <c r="AY17" s="6" t="e">
        <f t="shared" si="12"/>
        <v>#DIV/0!</v>
      </c>
      <c r="AZ17" s="6" t="e">
        <f t="shared" si="13"/>
        <v>#DIV/0!</v>
      </c>
      <c r="BA17" s="6" t="e">
        <f t="shared" si="14"/>
        <v>#DIV/0!</v>
      </c>
    </row>
    <row r="18" spans="1:53" s="145" customFormat="1">
      <c r="A18" s="223" t="str">
        <f>'ENTRY SHEET'!F18</f>
        <v>OD09C-1964</v>
      </c>
      <c r="B18" s="137">
        <f>'08'!C18</f>
        <v>14424.5</v>
      </c>
      <c r="C18" s="137">
        <v>14424.5</v>
      </c>
      <c r="D18" s="137">
        <f t="shared" si="4"/>
        <v>0</v>
      </c>
      <c r="E18" s="137">
        <v>12</v>
      </c>
      <c r="F18" s="136"/>
      <c r="G18" s="136">
        <f t="shared" ref="G18:G59" si="17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>
        <f>'08'!S18</f>
        <v>152622.1</v>
      </c>
      <c r="S18" s="137">
        <v>152622.1</v>
      </c>
      <c r="T18" s="137">
        <f t="shared" ref="T18:T59" si="18">S18-R18</f>
        <v>0</v>
      </c>
      <c r="U18" s="137"/>
      <c r="V18" s="137"/>
      <c r="W18" s="137"/>
      <c r="X18" s="137"/>
      <c r="Y18" s="137">
        <f t="shared" si="15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6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'08'!AR18</f>
        <v>100</v>
      </c>
      <c r="AO18" s="141"/>
      <c r="AP18" s="141">
        <f t="shared" si="6"/>
        <v>100</v>
      </c>
      <c r="AQ18" s="141">
        <f t="shared" si="7"/>
        <v>0</v>
      </c>
      <c r="AR18" s="141">
        <v>100</v>
      </c>
      <c r="AS18" s="216" t="e">
        <f t="shared" si="8"/>
        <v>#DIV/0!</v>
      </c>
      <c r="AT18" s="216">
        <f>'08'!AT18</f>
        <v>250</v>
      </c>
      <c r="AU18" s="224">
        <f t="shared" si="9"/>
        <v>150</v>
      </c>
      <c r="AV18" s="138"/>
      <c r="AW18" s="6" t="e">
        <f t="shared" si="10"/>
        <v>#DIV/0!</v>
      </c>
      <c r="AX18" s="6" t="e">
        <f t="shared" si="11"/>
        <v>#DIV/0!</v>
      </c>
      <c r="AY18" s="6" t="e">
        <f t="shared" si="12"/>
        <v>#DIV/0!</v>
      </c>
      <c r="AZ18" s="6" t="e">
        <f t="shared" si="13"/>
        <v>#DIV/0!</v>
      </c>
      <c r="BA18" s="6" t="e">
        <f t="shared" si="14"/>
        <v>#DIV/0!</v>
      </c>
    </row>
    <row r="19" spans="1:53" s="145" customFormat="1">
      <c r="A19" s="223" t="str">
        <f>'ENTRY SHEET'!F19</f>
        <v>OD09C1965</v>
      </c>
      <c r="B19" s="137">
        <f>'08'!C19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7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7">
        <f>'08'!S19</f>
        <v>166053.29999999999</v>
      </c>
      <c r="S19" s="137">
        <v>166053.29999999999</v>
      </c>
      <c r="T19" s="137">
        <f t="shared" si="18"/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'08'!AR19</f>
        <v>0</v>
      </c>
      <c r="AO19" s="141"/>
      <c r="AP19" s="141">
        <f t="shared" si="6"/>
        <v>0</v>
      </c>
      <c r="AQ19" s="141">
        <f t="shared" si="7"/>
        <v>0</v>
      </c>
      <c r="AR19" s="141"/>
      <c r="AS19" s="216" t="e">
        <f t="shared" si="8"/>
        <v>#DIV/0!</v>
      </c>
      <c r="AT19" s="216">
        <f>'08'!AT19</f>
        <v>250</v>
      </c>
      <c r="AU19" s="224">
        <f t="shared" si="9"/>
        <v>250</v>
      </c>
      <c r="AV19" s="138"/>
      <c r="AW19" s="6" t="e">
        <f t="shared" si="10"/>
        <v>#DIV/0!</v>
      </c>
      <c r="AX19" s="6" t="e">
        <f t="shared" si="11"/>
        <v>#DIV/0!</v>
      </c>
      <c r="AY19" s="6" t="e">
        <f t="shared" si="12"/>
        <v>#DIV/0!</v>
      </c>
      <c r="AZ19" s="6" t="e">
        <f t="shared" si="13"/>
        <v>#DIV/0!</v>
      </c>
      <c r="BA19" s="6" t="e">
        <f t="shared" si="14"/>
        <v>#DIV/0!</v>
      </c>
    </row>
    <row r="20" spans="1:53" s="145" customFormat="1">
      <c r="A20" s="223" t="str">
        <f>'ENTRY SHEET'!F20</f>
        <v>ODO9C5136</v>
      </c>
      <c r="B20" s="137">
        <f>'08'!C20</f>
        <v>17052.5</v>
      </c>
      <c r="C20" s="137">
        <v>17052.5</v>
      </c>
      <c r="D20" s="137">
        <f t="shared" si="4"/>
        <v>0</v>
      </c>
      <c r="E20" s="137">
        <v>12</v>
      </c>
      <c r="F20" s="136"/>
      <c r="G20" s="136">
        <f t="shared" si="17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7">
        <f>'08'!S20</f>
        <v>125216</v>
      </c>
      <c r="S20" s="137">
        <v>125216</v>
      </c>
      <c r="T20" s="137">
        <f t="shared" si="18"/>
        <v>0</v>
      </c>
      <c r="U20" s="137"/>
      <c r="V20" s="137"/>
      <c r="W20" s="137"/>
      <c r="X20" s="137"/>
      <c r="Y20" s="137">
        <f t="shared" si="15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6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'08'!AR20</f>
        <v>80</v>
      </c>
      <c r="AO20" s="141"/>
      <c r="AP20" s="141">
        <f t="shared" si="6"/>
        <v>80</v>
      </c>
      <c r="AQ20" s="141">
        <f t="shared" si="7"/>
        <v>0</v>
      </c>
      <c r="AR20" s="141">
        <v>80</v>
      </c>
      <c r="AS20" s="216" t="e">
        <f t="shared" si="8"/>
        <v>#DIV/0!</v>
      </c>
      <c r="AT20" s="216">
        <f>'08'!AT20</f>
        <v>250</v>
      </c>
      <c r="AU20" s="224">
        <f t="shared" si="9"/>
        <v>170</v>
      </c>
      <c r="AV20" s="138"/>
      <c r="AW20" s="6" t="e">
        <f t="shared" si="10"/>
        <v>#DIV/0!</v>
      </c>
      <c r="AX20" s="6" t="e">
        <f t="shared" si="11"/>
        <v>#DIV/0!</v>
      </c>
      <c r="AY20" s="6" t="e">
        <f t="shared" si="12"/>
        <v>#DIV/0!</v>
      </c>
      <c r="AZ20" s="6" t="e">
        <f t="shared" si="13"/>
        <v>#DIV/0!</v>
      </c>
      <c r="BA20" s="6" t="e">
        <f t="shared" si="14"/>
        <v>#DIV/0!</v>
      </c>
    </row>
    <row r="21" spans="1:53" s="145" customFormat="1">
      <c r="A21" s="223" t="str">
        <f>'ENTRY SHEET'!F21</f>
        <v>OD09C5137</v>
      </c>
      <c r="B21" s="137">
        <f>'08'!C21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>
        <f>'08'!S21</f>
        <v>131760.79999999999</v>
      </c>
      <c r="S21" s="137">
        <v>131760.79999999999</v>
      </c>
      <c r="T21" s="137">
        <f t="shared" si="18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'08'!AR21</f>
        <v>70</v>
      </c>
      <c r="AO21" s="141"/>
      <c r="AP21" s="141">
        <f t="shared" si="6"/>
        <v>70</v>
      </c>
      <c r="AQ21" s="141">
        <f t="shared" si="7"/>
        <v>0</v>
      </c>
      <c r="AR21" s="141">
        <v>70</v>
      </c>
      <c r="AS21" s="216" t="e">
        <f t="shared" si="8"/>
        <v>#DIV/0!</v>
      </c>
      <c r="AT21" s="216">
        <f>'08'!AT21</f>
        <v>250</v>
      </c>
      <c r="AU21" s="224">
        <f t="shared" si="9"/>
        <v>180</v>
      </c>
      <c r="AV21" s="138"/>
      <c r="AW21" s="6" t="e">
        <f t="shared" si="10"/>
        <v>#DIV/0!</v>
      </c>
      <c r="AX21" s="6" t="e">
        <f t="shared" si="11"/>
        <v>#DIV/0!</v>
      </c>
      <c r="AY21" s="6" t="e">
        <f t="shared" si="12"/>
        <v>#DIV/0!</v>
      </c>
      <c r="AZ21" s="6" t="e">
        <f t="shared" si="13"/>
        <v>#DIV/0!</v>
      </c>
      <c r="BA21" s="6" t="e">
        <f t="shared" si="14"/>
        <v>#DIV/0!</v>
      </c>
    </row>
    <row r="22" spans="1:53" s="145" customFormat="1">
      <c r="A22" s="223" t="str">
        <f>'ENTRY SHEET'!F22</f>
        <v>OD09C4623</v>
      </c>
      <c r="B22" s="137">
        <f>'08'!C22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7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7">
        <f>'08'!S22</f>
        <v>65563</v>
      </c>
      <c r="S22" s="137">
        <v>65563</v>
      </c>
      <c r="T22" s="137">
        <f t="shared" si="18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'08'!AR22</f>
        <v>0</v>
      </c>
      <c r="AO22" s="141"/>
      <c r="AP22" s="141">
        <f t="shared" si="6"/>
        <v>0</v>
      </c>
      <c r="AQ22" s="141">
        <f t="shared" si="7"/>
        <v>0</v>
      </c>
      <c r="AR22" s="141"/>
      <c r="AS22" s="216" t="e">
        <f t="shared" si="8"/>
        <v>#DIV/0!</v>
      </c>
      <c r="AT22" s="216">
        <f>'08'!AT22</f>
        <v>250</v>
      </c>
      <c r="AU22" s="224">
        <f t="shared" si="9"/>
        <v>250</v>
      </c>
      <c r="AV22" s="138"/>
      <c r="AW22" s="6" t="e">
        <f t="shared" si="10"/>
        <v>#DIV/0!</v>
      </c>
      <c r="AX22" s="6" t="e">
        <f t="shared" si="11"/>
        <v>#DIV/0!</v>
      </c>
      <c r="AY22" s="6" t="e">
        <f t="shared" si="12"/>
        <v>#DIV/0!</v>
      </c>
      <c r="AZ22" s="6" t="e">
        <f t="shared" si="13"/>
        <v>#DIV/0!</v>
      </c>
      <c r="BA22" s="6" t="e">
        <f t="shared" si="14"/>
        <v>#DIV/0!</v>
      </c>
    </row>
    <row r="23" spans="1:53" s="145" customFormat="1">
      <c r="A23" s="223" t="str">
        <f>'ENTRY SHEET'!F23</f>
        <v>OD09C4625</v>
      </c>
      <c r="B23" s="137">
        <f>'08'!C23</f>
        <v>24105.7</v>
      </c>
      <c r="C23" s="137">
        <v>24109.599999999999</v>
      </c>
      <c r="D23" s="137">
        <f t="shared" si="4"/>
        <v>3.8999999999978172</v>
      </c>
      <c r="E23" s="137">
        <v>12</v>
      </c>
      <c r="F23" s="136"/>
      <c r="G23" s="136">
        <v>0</v>
      </c>
      <c r="H23" s="136">
        <v>3.9</v>
      </c>
      <c r="I23" s="136"/>
      <c r="J23" s="136"/>
      <c r="K23" s="136"/>
      <c r="L23" s="136"/>
      <c r="M23" s="136"/>
      <c r="N23" s="136"/>
      <c r="O23" s="136"/>
      <c r="P23" s="136"/>
      <c r="Q23" s="136"/>
      <c r="R23" s="137">
        <f>'08'!S23</f>
        <v>88691.6</v>
      </c>
      <c r="S23" s="137">
        <v>88706.9</v>
      </c>
      <c r="T23" s="137">
        <f t="shared" si="18"/>
        <v>15.299999999988358</v>
      </c>
      <c r="U23" s="137"/>
      <c r="V23" s="137"/>
      <c r="W23" s="137"/>
      <c r="X23" s="137"/>
      <c r="Y23" s="137">
        <f t="shared" si="15"/>
        <v>0</v>
      </c>
      <c r="Z23" s="137"/>
      <c r="AA23" s="137"/>
      <c r="AB23" s="137"/>
      <c r="AC23" s="137">
        <v>3</v>
      </c>
      <c r="AD23" s="137">
        <v>4</v>
      </c>
      <c r="AE23" s="137">
        <v>4</v>
      </c>
      <c r="AF23" s="137"/>
      <c r="AG23" s="137">
        <f t="shared" si="16"/>
        <v>11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'08'!AR23</f>
        <v>100</v>
      </c>
      <c r="AO23" s="141">
        <v>50</v>
      </c>
      <c r="AP23" s="141">
        <f t="shared" si="6"/>
        <v>150</v>
      </c>
      <c r="AQ23" s="141">
        <f t="shared" si="7"/>
        <v>30</v>
      </c>
      <c r="AR23" s="141">
        <v>120</v>
      </c>
      <c r="AS23" s="216">
        <f t="shared" si="8"/>
        <v>7.6923076923119975</v>
      </c>
      <c r="AT23" s="216">
        <f>'08'!AT23</f>
        <v>250</v>
      </c>
      <c r="AU23" s="224">
        <f t="shared" si="9"/>
        <v>130</v>
      </c>
      <c r="AV23" s="138"/>
      <c r="AW23" s="6">
        <f t="shared" si="10"/>
        <v>0</v>
      </c>
      <c r="AX23" s="6">
        <f t="shared" si="11"/>
        <v>31</v>
      </c>
      <c r="AY23" s="6">
        <f t="shared" si="12"/>
        <v>0</v>
      </c>
      <c r="AZ23" s="6">
        <f t="shared" si="13"/>
        <v>0</v>
      </c>
      <c r="BA23" s="6">
        <f t="shared" si="14"/>
        <v>0</v>
      </c>
    </row>
    <row r="24" spans="1:53" s="145" customFormat="1">
      <c r="A24" s="223" t="str">
        <f>'ENTRY SHEET'!F24</f>
        <v>OD09C4823</v>
      </c>
      <c r="B24" s="137">
        <f>'08'!C24</f>
        <v>24010.799999999999</v>
      </c>
      <c r="C24" s="137">
        <v>24013.25</v>
      </c>
      <c r="D24" s="137">
        <f t="shared" si="4"/>
        <v>2.4500000000007276</v>
      </c>
      <c r="E24" s="137">
        <v>12</v>
      </c>
      <c r="F24" s="136"/>
      <c r="G24" s="136">
        <v>0</v>
      </c>
      <c r="H24" s="136">
        <v>2.4500000000000002</v>
      </c>
      <c r="I24" s="136"/>
      <c r="J24" s="136"/>
      <c r="K24" s="136"/>
      <c r="L24" s="136"/>
      <c r="M24" s="136"/>
      <c r="N24" s="136"/>
      <c r="O24" s="136"/>
      <c r="P24" s="136"/>
      <c r="Q24" s="136"/>
      <c r="R24" s="137">
        <f>'08'!S24</f>
        <v>146475.5</v>
      </c>
      <c r="S24" s="137">
        <v>146489.9</v>
      </c>
      <c r="T24" s="137">
        <f t="shared" si="18"/>
        <v>14.399999999994179</v>
      </c>
      <c r="U24" s="137"/>
      <c r="V24" s="137"/>
      <c r="W24" s="137"/>
      <c r="X24" s="137"/>
      <c r="Y24" s="137">
        <f t="shared" si="15"/>
        <v>0</v>
      </c>
      <c r="Z24" s="137"/>
      <c r="AA24" s="137"/>
      <c r="AB24" s="137"/>
      <c r="AC24" s="137">
        <v>6</v>
      </c>
      <c r="AD24" s="137"/>
      <c r="AE24" s="137"/>
      <c r="AF24" s="137"/>
      <c r="AG24" s="137">
        <f t="shared" si="16"/>
        <v>6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'08'!AR24</f>
        <v>100</v>
      </c>
      <c r="AO24" s="141">
        <v>50</v>
      </c>
      <c r="AP24" s="141">
        <f t="shared" si="6"/>
        <v>150</v>
      </c>
      <c r="AQ24" s="141">
        <f t="shared" si="7"/>
        <v>30</v>
      </c>
      <c r="AR24" s="141">
        <v>120</v>
      </c>
      <c r="AS24" s="216">
        <f t="shared" si="8"/>
        <v>12.244897959180037</v>
      </c>
      <c r="AT24" s="216">
        <f>'08'!AT24</f>
        <v>250</v>
      </c>
      <c r="AU24" s="224">
        <f t="shared" si="9"/>
        <v>130</v>
      </c>
      <c r="AV24" s="138"/>
      <c r="AW24" s="6">
        <f t="shared" si="10"/>
        <v>0</v>
      </c>
      <c r="AX24" s="6">
        <f t="shared" si="11"/>
        <v>30</v>
      </c>
      <c r="AY24" s="6">
        <f t="shared" si="12"/>
        <v>0</v>
      </c>
      <c r="AZ24" s="6">
        <f t="shared" si="13"/>
        <v>0</v>
      </c>
      <c r="BA24" s="6">
        <f t="shared" si="14"/>
        <v>0</v>
      </c>
    </row>
    <row r="25" spans="1:53" s="145" customFormat="1">
      <c r="A25" s="223" t="str">
        <f>'ENTRY SHEET'!F25</f>
        <v>OD09C-4824</v>
      </c>
      <c r="B25" s="137">
        <f>'08'!C25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7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7">
        <f>'08'!S25</f>
        <v>110056.6</v>
      </c>
      <c r="S25" s="137">
        <v>110056.6</v>
      </c>
      <c r="T25" s="137">
        <f t="shared" si="18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'08'!AR25</f>
        <v>175</v>
      </c>
      <c r="AO25" s="141"/>
      <c r="AP25" s="141">
        <f t="shared" si="6"/>
        <v>175</v>
      </c>
      <c r="AQ25" s="141">
        <f t="shared" si="7"/>
        <v>0</v>
      </c>
      <c r="AR25" s="141">
        <v>175</v>
      </c>
      <c r="AS25" s="216" t="e">
        <f t="shared" si="8"/>
        <v>#DIV/0!</v>
      </c>
      <c r="AT25" s="216">
        <f>'08'!AT25</f>
        <v>250</v>
      </c>
      <c r="AU25" s="224">
        <f t="shared" si="9"/>
        <v>75</v>
      </c>
      <c r="AV25" s="138"/>
      <c r="AW25" s="6" t="e">
        <f t="shared" si="10"/>
        <v>#DIV/0!</v>
      </c>
      <c r="AX25" s="6" t="e">
        <f t="shared" si="11"/>
        <v>#DIV/0!</v>
      </c>
      <c r="AY25" s="6" t="e">
        <f t="shared" si="12"/>
        <v>#DIV/0!</v>
      </c>
      <c r="AZ25" s="6" t="e">
        <f t="shared" si="13"/>
        <v>#DIV/0!</v>
      </c>
      <c r="BA25" s="6" t="e">
        <f t="shared" si="14"/>
        <v>#DIV/0!</v>
      </c>
    </row>
    <row r="26" spans="1:53" s="145" customFormat="1">
      <c r="A26" s="223" t="str">
        <f>'ENTRY SHEET'!F26</f>
        <v>JH06H-3742</v>
      </c>
      <c r="B26" s="137">
        <f>'08'!C26</f>
        <v>0</v>
      </c>
      <c r="C26" s="137">
        <v>0</v>
      </c>
      <c r="D26" s="137">
        <f t="shared" si="4"/>
        <v>0</v>
      </c>
      <c r="E26" s="137">
        <v>12</v>
      </c>
      <c r="F26" s="136"/>
      <c r="G26" s="136">
        <f t="shared" si="17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>
        <f>'08'!S26</f>
        <v>0</v>
      </c>
      <c r="S26" s="137">
        <v>0</v>
      </c>
      <c r="T26" s="137">
        <f t="shared" si="18"/>
        <v>0</v>
      </c>
      <c r="U26" s="137"/>
      <c r="V26" s="137"/>
      <c r="W26" s="137"/>
      <c r="X26" s="137"/>
      <c r="Y26" s="137">
        <f t="shared" si="15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6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'08'!AR26</f>
        <v>90</v>
      </c>
      <c r="AO26" s="141"/>
      <c r="AP26" s="141">
        <f t="shared" si="6"/>
        <v>90</v>
      </c>
      <c r="AQ26" s="141">
        <f t="shared" si="7"/>
        <v>0</v>
      </c>
      <c r="AR26" s="141">
        <v>90</v>
      </c>
      <c r="AS26" s="216" t="e">
        <f t="shared" si="8"/>
        <v>#DIV/0!</v>
      </c>
      <c r="AT26" s="216">
        <f>'08'!AT26</f>
        <v>250</v>
      </c>
      <c r="AU26" s="224">
        <f t="shared" si="9"/>
        <v>160</v>
      </c>
      <c r="AV26" s="138"/>
      <c r="AW26" s="6" t="e">
        <f t="shared" si="10"/>
        <v>#DIV/0!</v>
      </c>
      <c r="AX26" s="6" t="e">
        <f t="shared" si="11"/>
        <v>#DIV/0!</v>
      </c>
      <c r="AY26" s="6" t="e">
        <f t="shared" si="12"/>
        <v>#DIV/0!</v>
      </c>
      <c r="AZ26" s="6" t="e">
        <f t="shared" si="13"/>
        <v>#DIV/0!</v>
      </c>
      <c r="BA26" s="6" t="e">
        <f t="shared" si="14"/>
        <v>#DIV/0!</v>
      </c>
    </row>
    <row r="27" spans="1:53" s="145" customFormat="1">
      <c r="A27" s="223" t="str">
        <f>'ENTRY SHEET'!F27</f>
        <v>OD09C-4879</v>
      </c>
      <c r="B27" s="137">
        <f>'08'!C27</f>
        <v>13001</v>
      </c>
      <c r="C27" s="137">
        <v>13001</v>
      </c>
      <c r="D27" s="137">
        <f t="shared" si="4"/>
        <v>0</v>
      </c>
      <c r="E27" s="137">
        <v>12</v>
      </c>
      <c r="F27" s="136"/>
      <c r="G27" s="136">
        <f t="shared" si="17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7">
        <f>'08'!S27</f>
        <v>0</v>
      </c>
      <c r="S27" s="137">
        <v>0</v>
      </c>
      <c r="T27" s="137">
        <f t="shared" si="18"/>
        <v>0</v>
      </c>
      <c r="U27" s="137"/>
      <c r="V27" s="137"/>
      <c r="W27" s="137"/>
      <c r="X27" s="137"/>
      <c r="Y27" s="137">
        <f t="shared" si="15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6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'08'!AR27</f>
        <v>95</v>
      </c>
      <c r="AO27" s="141"/>
      <c r="AP27" s="141">
        <f t="shared" si="6"/>
        <v>95</v>
      </c>
      <c r="AQ27" s="141">
        <f t="shared" si="7"/>
        <v>0</v>
      </c>
      <c r="AR27" s="141">
        <v>95</v>
      </c>
      <c r="AS27" s="216" t="e">
        <f t="shared" si="8"/>
        <v>#DIV/0!</v>
      </c>
      <c r="AT27" s="216">
        <f>'08'!AT27</f>
        <v>250</v>
      </c>
      <c r="AU27" s="224">
        <f t="shared" si="9"/>
        <v>155</v>
      </c>
      <c r="AV27" s="138"/>
      <c r="AW27" s="6" t="e">
        <f t="shared" si="10"/>
        <v>#DIV/0!</v>
      </c>
      <c r="AX27" s="6" t="e">
        <f t="shared" si="11"/>
        <v>#DIV/0!</v>
      </c>
      <c r="AY27" s="6" t="e">
        <f t="shared" si="12"/>
        <v>#DIV/0!</v>
      </c>
      <c r="AZ27" s="6" t="e">
        <f t="shared" si="13"/>
        <v>#DIV/0!</v>
      </c>
      <c r="BA27" s="6" t="e">
        <f t="shared" si="14"/>
        <v>#DIV/0!</v>
      </c>
    </row>
    <row r="28" spans="1:53" s="145" customFormat="1">
      <c r="A28" s="223" t="str">
        <f>'ENTRY SHEET'!F28</f>
        <v>OD09C-1371</v>
      </c>
      <c r="B28" s="137">
        <f>'08'!C28</f>
        <v>11514</v>
      </c>
      <c r="C28" s="137">
        <v>11514</v>
      </c>
      <c r="D28" s="137">
        <f t="shared" si="4"/>
        <v>0</v>
      </c>
      <c r="E28" s="137">
        <v>12</v>
      </c>
      <c r="F28" s="136"/>
      <c r="G28" s="136">
        <f t="shared" si="17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7">
        <f>'08'!S28</f>
        <v>137679</v>
      </c>
      <c r="S28" s="137">
        <v>137679</v>
      </c>
      <c r="T28" s="137">
        <f t="shared" si="18"/>
        <v>0</v>
      </c>
      <c r="U28" s="137"/>
      <c r="V28" s="137"/>
      <c r="W28" s="137"/>
      <c r="X28" s="137"/>
      <c r="Y28" s="137">
        <f t="shared" si="15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'08'!AR28</f>
        <v>130</v>
      </c>
      <c r="AO28" s="141"/>
      <c r="AP28" s="141">
        <f t="shared" si="6"/>
        <v>130</v>
      </c>
      <c r="AQ28" s="141">
        <f t="shared" si="7"/>
        <v>0</v>
      </c>
      <c r="AR28" s="141">
        <v>130</v>
      </c>
      <c r="AS28" s="216" t="e">
        <f t="shared" si="8"/>
        <v>#DIV/0!</v>
      </c>
      <c r="AT28" s="216">
        <f>'08'!AT28</f>
        <v>250</v>
      </c>
      <c r="AU28" s="224">
        <f t="shared" si="9"/>
        <v>120</v>
      </c>
      <c r="AV28" s="138"/>
      <c r="AW28" s="6" t="e">
        <f t="shared" si="10"/>
        <v>#DIV/0!</v>
      </c>
      <c r="AX28" s="6" t="e">
        <f t="shared" si="11"/>
        <v>#DIV/0!</v>
      </c>
      <c r="AY28" s="6" t="e">
        <f t="shared" si="12"/>
        <v>#DIV/0!</v>
      </c>
      <c r="AZ28" s="6" t="e">
        <f t="shared" si="13"/>
        <v>#DIV/0!</v>
      </c>
      <c r="BA28" s="6" t="e">
        <f t="shared" si="14"/>
        <v>#DIV/0!</v>
      </c>
    </row>
    <row r="29" spans="1:53" s="145" customFormat="1" ht="18.75" customHeight="1">
      <c r="A29" s="223" t="str">
        <f>'ENTRY SHEET'!F29</f>
        <v>OD09C-4878</v>
      </c>
      <c r="B29" s="137">
        <f>'08'!C29</f>
        <v>0</v>
      </c>
      <c r="C29" s="137">
        <v>0</v>
      </c>
      <c r="D29" s="137">
        <f t="shared" si="4"/>
        <v>0</v>
      </c>
      <c r="E29" s="137">
        <v>12</v>
      </c>
      <c r="F29" s="136"/>
      <c r="G29" s="136">
        <f t="shared" si="17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>
        <f>'08'!S29</f>
        <v>0</v>
      </c>
      <c r="S29" s="137">
        <v>0</v>
      </c>
      <c r="T29" s="137">
        <f t="shared" si="18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'08'!AR29</f>
        <v>0</v>
      </c>
      <c r="AO29" s="141"/>
      <c r="AP29" s="141">
        <f t="shared" si="6"/>
        <v>0</v>
      </c>
      <c r="AQ29" s="141">
        <f t="shared" si="7"/>
        <v>0</v>
      </c>
      <c r="AR29" s="141"/>
      <c r="AS29" s="216" t="e">
        <f t="shared" si="8"/>
        <v>#DIV/0!</v>
      </c>
      <c r="AT29" s="216">
        <f>'08'!AT29</f>
        <v>250</v>
      </c>
      <c r="AU29" s="224">
        <f t="shared" si="9"/>
        <v>250</v>
      </c>
      <c r="AV29" s="138"/>
      <c r="AW29" s="6" t="e">
        <f t="shared" si="10"/>
        <v>#DIV/0!</v>
      </c>
      <c r="AX29" s="6" t="e">
        <f t="shared" si="11"/>
        <v>#DIV/0!</v>
      </c>
      <c r="AY29" s="6" t="e">
        <f t="shared" si="12"/>
        <v>#DIV/0!</v>
      </c>
      <c r="AZ29" s="6" t="e">
        <f t="shared" si="13"/>
        <v>#DIV/0!</v>
      </c>
      <c r="BA29" s="6" t="e">
        <f t="shared" si="14"/>
        <v>#DIV/0!</v>
      </c>
    </row>
    <row r="30" spans="1:53" s="145" customFormat="1">
      <c r="A30" s="223" t="str">
        <f>'ENTRY SHEET'!F30</f>
        <v>OD09C-8163</v>
      </c>
      <c r="B30" s="137">
        <f>'08'!C30</f>
        <v>13397.8</v>
      </c>
      <c r="C30" s="137">
        <v>13397.8</v>
      </c>
      <c r="D30" s="137">
        <f t="shared" si="4"/>
        <v>0</v>
      </c>
      <c r="E30" s="137">
        <v>12</v>
      </c>
      <c r="F30" s="136"/>
      <c r="G30" s="136">
        <f t="shared" si="17"/>
        <v>0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7">
        <f>'08'!S30</f>
        <v>61655</v>
      </c>
      <c r="S30" s="137">
        <v>61655</v>
      </c>
      <c r="T30" s="137">
        <f t="shared" si="18"/>
        <v>0</v>
      </c>
      <c r="U30" s="137"/>
      <c r="V30" s="137"/>
      <c r="W30" s="137"/>
      <c r="X30" s="137"/>
      <c r="Y30" s="137">
        <f t="shared" si="15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6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'08'!AR30</f>
        <v>150</v>
      </c>
      <c r="AO30" s="141"/>
      <c r="AP30" s="141">
        <f t="shared" si="6"/>
        <v>150</v>
      </c>
      <c r="AQ30" s="141">
        <f t="shared" si="7"/>
        <v>0</v>
      </c>
      <c r="AR30" s="141">
        <v>150</v>
      </c>
      <c r="AS30" s="216" t="e">
        <f t="shared" si="8"/>
        <v>#DIV/0!</v>
      </c>
      <c r="AT30" s="216">
        <f>'08'!AT30</f>
        <v>250</v>
      </c>
      <c r="AU30" s="224">
        <f t="shared" si="9"/>
        <v>100</v>
      </c>
      <c r="AV30" s="138"/>
      <c r="AW30" s="6" t="e">
        <f t="shared" si="10"/>
        <v>#DIV/0!</v>
      </c>
      <c r="AX30" s="6" t="e">
        <f t="shared" si="11"/>
        <v>#DIV/0!</v>
      </c>
      <c r="AY30" s="6" t="e">
        <f t="shared" si="12"/>
        <v>#DIV/0!</v>
      </c>
      <c r="AZ30" s="6" t="e">
        <f t="shared" si="13"/>
        <v>#DIV/0!</v>
      </c>
      <c r="BA30" s="6" t="e">
        <f t="shared" si="14"/>
        <v>#DIV/0!</v>
      </c>
    </row>
    <row r="31" spans="1:53" s="145" customFormat="1">
      <c r="A31" s="223" t="str">
        <f>'ENTRY SHEET'!F31</f>
        <v>OD09A-5106</v>
      </c>
      <c r="B31" s="137">
        <f>'08'!C31</f>
        <v>15084</v>
      </c>
      <c r="C31" s="137">
        <v>15084</v>
      </c>
      <c r="D31" s="137">
        <f t="shared" si="4"/>
        <v>0</v>
      </c>
      <c r="E31" s="137">
        <v>12</v>
      </c>
      <c r="F31" s="136"/>
      <c r="G31" s="136">
        <f t="shared" si="17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7">
        <f>'08'!S31</f>
        <v>123260</v>
      </c>
      <c r="S31" s="137">
        <v>123260</v>
      </c>
      <c r="T31" s="137">
        <f t="shared" si="18"/>
        <v>0</v>
      </c>
      <c r="U31" s="137"/>
      <c r="V31" s="137"/>
      <c r="W31" s="137"/>
      <c r="X31" s="137"/>
      <c r="Y31" s="137">
        <f t="shared" si="15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6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'08'!AR31</f>
        <v>148</v>
      </c>
      <c r="AO31" s="141"/>
      <c r="AP31" s="141">
        <f t="shared" si="6"/>
        <v>148</v>
      </c>
      <c r="AQ31" s="141">
        <f t="shared" si="7"/>
        <v>0</v>
      </c>
      <c r="AR31" s="141">
        <v>148</v>
      </c>
      <c r="AS31" s="216" t="e">
        <f t="shared" si="8"/>
        <v>#DIV/0!</v>
      </c>
      <c r="AT31" s="216">
        <f>'08'!AT31</f>
        <v>250</v>
      </c>
      <c r="AU31" s="224">
        <f t="shared" si="9"/>
        <v>102</v>
      </c>
      <c r="AV31" s="138"/>
      <c r="AW31" s="6" t="e">
        <f t="shared" si="10"/>
        <v>#DIV/0!</v>
      </c>
      <c r="AX31" s="6" t="e">
        <f t="shared" si="11"/>
        <v>#DIV/0!</v>
      </c>
      <c r="AY31" s="6" t="e">
        <f t="shared" si="12"/>
        <v>#DIV/0!</v>
      </c>
      <c r="AZ31" s="6" t="e">
        <f t="shared" si="13"/>
        <v>#DIV/0!</v>
      </c>
      <c r="BA31" s="6" t="e">
        <f t="shared" si="14"/>
        <v>#DIV/0!</v>
      </c>
    </row>
    <row r="32" spans="1:53" s="145" customFormat="1">
      <c r="A32" s="223" t="str">
        <f>'ENTRY SHEET'!F32</f>
        <v>OD09C-8164</v>
      </c>
      <c r="B32" s="137">
        <f>'08'!C32</f>
        <v>10406.700000000001</v>
      </c>
      <c r="C32" s="137">
        <v>10406.700000000001</v>
      </c>
      <c r="D32" s="137">
        <f t="shared" si="4"/>
        <v>0</v>
      </c>
      <c r="E32" s="137">
        <v>12</v>
      </c>
      <c r="F32" s="136"/>
      <c r="G32" s="136">
        <f t="shared" si="17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7">
        <f>'08'!S32</f>
        <v>69764</v>
      </c>
      <c r="S32" s="137">
        <v>69764</v>
      </c>
      <c r="T32" s="137">
        <f t="shared" si="18"/>
        <v>0</v>
      </c>
      <c r="U32" s="137"/>
      <c r="V32" s="137"/>
      <c r="W32" s="137"/>
      <c r="X32" s="137"/>
      <c r="Y32" s="137">
        <f t="shared" si="15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'08'!AR32</f>
        <v>170</v>
      </c>
      <c r="AO32" s="141"/>
      <c r="AP32" s="141">
        <f t="shared" si="6"/>
        <v>170</v>
      </c>
      <c r="AQ32" s="141">
        <f t="shared" si="7"/>
        <v>0</v>
      </c>
      <c r="AR32" s="141">
        <v>170</v>
      </c>
      <c r="AS32" s="216" t="e">
        <f t="shared" si="8"/>
        <v>#DIV/0!</v>
      </c>
      <c r="AT32" s="216">
        <f>'08'!AT32</f>
        <v>250</v>
      </c>
      <c r="AU32" s="224">
        <f t="shared" si="9"/>
        <v>80</v>
      </c>
      <c r="AV32" s="138"/>
      <c r="AW32" s="6" t="e">
        <f t="shared" si="10"/>
        <v>#DIV/0!</v>
      </c>
      <c r="AX32" s="6" t="e">
        <f t="shared" si="11"/>
        <v>#DIV/0!</v>
      </c>
      <c r="AY32" s="6" t="e">
        <f t="shared" si="12"/>
        <v>#DIV/0!</v>
      </c>
      <c r="AZ32" s="6" t="e">
        <f t="shared" si="13"/>
        <v>#DIV/0!</v>
      </c>
      <c r="BA32" s="6" t="e">
        <f t="shared" si="14"/>
        <v>#DIV/0!</v>
      </c>
    </row>
    <row r="33" spans="1:53" s="145" customFormat="1">
      <c r="A33" s="223" t="str">
        <f>'ENTRY SHEET'!F33</f>
        <v>OD09C-1373</v>
      </c>
      <c r="B33" s="137">
        <f>'08'!C33</f>
        <v>0</v>
      </c>
      <c r="C33" s="137">
        <v>0</v>
      </c>
      <c r="D33" s="137">
        <f t="shared" si="4"/>
        <v>0</v>
      </c>
      <c r="E33" s="137">
        <v>12</v>
      </c>
      <c r="F33" s="136"/>
      <c r="G33" s="136">
        <f t="shared" si="17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7">
        <f>'08'!S33</f>
        <v>0</v>
      </c>
      <c r="S33" s="137">
        <v>0</v>
      </c>
      <c r="T33" s="137">
        <f t="shared" si="18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'08'!AR33</f>
        <v>0</v>
      </c>
      <c r="AO33" s="141"/>
      <c r="AP33" s="141">
        <f t="shared" si="6"/>
        <v>0</v>
      </c>
      <c r="AQ33" s="141">
        <f t="shared" si="7"/>
        <v>0</v>
      </c>
      <c r="AR33" s="141"/>
      <c r="AS33" s="216" t="e">
        <f t="shared" si="8"/>
        <v>#DIV/0!</v>
      </c>
      <c r="AT33" s="216">
        <f>'08'!AT33</f>
        <v>250</v>
      </c>
      <c r="AU33" s="224">
        <f t="shared" si="9"/>
        <v>250</v>
      </c>
      <c r="AV33" s="138"/>
      <c r="AW33" s="6" t="e">
        <f t="shared" si="10"/>
        <v>#DIV/0!</v>
      </c>
      <c r="AX33" s="6" t="e">
        <f t="shared" si="11"/>
        <v>#DIV/0!</v>
      </c>
      <c r="AY33" s="6" t="e">
        <f t="shared" si="12"/>
        <v>#DIV/0!</v>
      </c>
      <c r="AZ33" s="6" t="e">
        <f t="shared" si="13"/>
        <v>#DIV/0!</v>
      </c>
      <c r="BA33" s="6" t="e">
        <f t="shared" si="14"/>
        <v>#DIV/0!</v>
      </c>
    </row>
    <row r="34" spans="1:53" s="145" customFormat="1">
      <c r="A34" s="223" t="str">
        <f>'ENTRY SHEET'!F34</f>
        <v>OD09A-5666</v>
      </c>
      <c r="B34" s="137">
        <f>'08'!C34</f>
        <v>21890</v>
      </c>
      <c r="C34" s="137">
        <v>21890</v>
      </c>
      <c r="D34" s="137">
        <f t="shared" si="4"/>
        <v>0</v>
      </c>
      <c r="E34" s="137">
        <v>12</v>
      </c>
      <c r="F34" s="136"/>
      <c r="G34" s="136">
        <f t="shared" si="17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7">
        <f>'08'!S34</f>
        <v>102296</v>
      </c>
      <c r="S34" s="137">
        <v>102296</v>
      </c>
      <c r="T34" s="137">
        <f t="shared" si="18"/>
        <v>0</v>
      </c>
      <c r="U34" s="137"/>
      <c r="V34" s="137"/>
      <c r="W34" s="137"/>
      <c r="X34" s="138"/>
      <c r="Y34" s="137">
        <f t="shared" si="15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6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'08'!AR34</f>
        <v>120</v>
      </c>
      <c r="AO34" s="141"/>
      <c r="AP34" s="141">
        <f t="shared" si="6"/>
        <v>120</v>
      </c>
      <c r="AQ34" s="141">
        <f t="shared" si="7"/>
        <v>0</v>
      </c>
      <c r="AR34" s="141">
        <v>120</v>
      </c>
      <c r="AS34" s="216" t="e">
        <f t="shared" si="8"/>
        <v>#DIV/0!</v>
      </c>
      <c r="AT34" s="216">
        <f>'08'!AT34</f>
        <v>250</v>
      </c>
      <c r="AU34" s="224">
        <f t="shared" si="9"/>
        <v>130</v>
      </c>
      <c r="AV34" s="138"/>
      <c r="AW34" s="6" t="e">
        <f t="shared" si="10"/>
        <v>#DIV/0!</v>
      </c>
      <c r="AX34" s="6" t="e">
        <f t="shared" si="11"/>
        <v>#DIV/0!</v>
      </c>
      <c r="AY34" s="6" t="e">
        <f t="shared" si="12"/>
        <v>#DIV/0!</v>
      </c>
      <c r="AZ34" s="6" t="e">
        <f t="shared" si="13"/>
        <v>#DIV/0!</v>
      </c>
      <c r="BA34" s="6" t="e">
        <f t="shared" si="14"/>
        <v>#DIV/0!</v>
      </c>
    </row>
    <row r="35" spans="1:53" s="145" customFormat="1">
      <c r="A35" s="223" t="str">
        <f>'ENTRY SHEET'!F35</f>
        <v>OD09A-6059</v>
      </c>
      <c r="B35" s="137">
        <f>'08'!C35</f>
        <v>14076</v>
      </c>
      <c r="C35" s="137">
        <v>14079</v>
      </c>
      <c r="D35" s="137">
        <f t="shared" si="4"/>
        <v>3</v>
      </c>
      <c r="E35" s="137">
        <v>12</v>
      </c>
      <c r="F35" s="136"/>
      <c r="G35" s="136">
        <f t="shared" si="17"/>
        <v>0</v>
      </c>
      <c r="H35" s="136">
        <v>3</v>
      </c>
      <c r="I35" s="136"/>
      <c r="J35" s="136"/>
      <c r="K35" s="136"/>
      <c r="L35" s="136"/>
      <c r="M35" s="136"/>
      <c r="N35" s="136"/>
      <c r="O35" s="136"/>
      <c r="P35" s="136"/>
      <c r="Q35" s="136"/>
      <c r="R35" s="137">
        <f>'08'!S35</f>
        <v>91810</v>
      </c>
      <c r="S35" s="137">
        <v>91820</v>
      </c>
      <c r="T35" s="137">
        <f t="shared" si="18"/>
        <v>10</v>
      </c>
      <c r="U35" s="137"/>
      <c r="V35" s="137"/>
      <c r="W35" s="137"/>
      <c r="X35" s="138"/>
      <c r="Y35" s="137">
        <f t="shared" si="15"/>
        <v>0</v>
      </c>
      <c r="Z35" s="137"/>
      <c r="AA35" s="137"/>
      <c r="AB35" s="137"/>
      <c r="AC35" s="137"/>
      <c r="AD35" s="137">
        <v>4</v>
      </c>
      <c r="AE35" s="137">
        <v>8</v>
      </c>
      <c r="AF35" s="137"/>
      <c r="AG35" s="137">
        <f t="shared" si="16"/>
        <v>12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'08'!AR35</f>
        <v>155</v>
      </c>
      <c r="AO35" s="141"/>
      <c r="AP35" s="141">
        <f t="shared" si="6"/>
        <v>155</v>
      </c>
      <c r="AQ35" s="141">
        <f t="shared" si="7"/>
        <v>10</v>
      </c>
      <c r="AR35" s="141">
        <v>145</v>
      </c>
      <c r="AS35" s="216">
        <f t="shared" si="8"/>
        <v>3.3333333333333335</v>
      </c>
      <c r="AT35" s="216">
        <f>'08'!AT35</f>
        <v>250</v>
      </c>
      <c r="AU35" s="224">
        <f t="shared" si="9"/>
        <v>105</v>
      </c>
      <c r="AV35" s="138"/>
      <c r="AW35" s="6">
        <f t="shared" si="10"/>
        <v>0</v>
      </c>
      <c r="AX35" s="6">
        <f t="shared" si="11"/>
        <v>10</v>
      </c>
      <c r="AY35" s="6">
        <f t="shared" si="12"/>
        <v>0</v>
      </c>
      <c r="AZ35" s="6">
        <f t="shared" si="13"/>
        <v>0</v>
      </c>
      <c r="BA35" s="6">
        <f t="shared" si="14"/>
        <v>0</v>
      </c>
    </row>
    <row r="36" spans="1:53" s="145" customFormat="1">
      <c r="A36" s="223" t="str">
        <f>'ENTRY SHEET'!F36</f>
        <v>JH06H-9654</v>
      </c>
      <c r="B36" s="137">
        <f>'08'!C36</f>
        <v>0</v>
      </c>
      <c r="C36" s="137"/>
      <c r="D36" s="137">
        <v>8.5</v>
      </c>
      <c r="E36" s="137">
        <v>12</v>
      </c>
      <c r="F36" s="136"/>
      <c r="G36" s="136">
        <f t="shared" si="17"/>
        <v>8.5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7">
        <f>'08'!S36</f>
        <v>100958</v>
      </c>
      <c r="S36" s="137">
        <v>101000</v>
      </c>
      <c r="T36" s="137">
        <f t="shared" si="18"/>
        <v>42</v>
      </c>
      <c r="U36" s="137"/>
      <c r="V36" s="137">
        <v>15</v>
      </c>
      <c r="W36" s="137"/>
      <c r="X36" s="138"/>
      <c r="Y36" s="137">
        <f t="shared" si="15"/>
        <v>15</v>
      </c>
      <c r="Z36" s="137"/>
      <c r="AA36" s="137"/>
      <c r="AB36" s="137"/>
      <c r="AC36" s="137"/>
      <c r="AD36" s="137"/>
      <c r="AE36" s="137"/>
      <c r="AF36" s="137"/>
      <c r="AG36" s="137">
        <f t="shared" si="16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'08'!AR36</f>
        <v>80</v>
      </c>
      <c r="AO36" s="141">
        <v>50</v>
      </c>
      <c r="AP36" s="141">
        <f t="shared" si="6"/>
        <v>130</v>
      </c>
      <c r="AQ36" s="141">
        <f t="shared" si="7"/>
        <v>50</v>
      </c>
      <c r="AR36" s="141">
        <v>80</v>
      </c>
      <c r="AS36" s="216">
        <f t="shared" si="8"/>
        <v>5.882352941176471</v>
      </c>
      <c r="AT36" s="216">
        <f>'08'!AT36</f>
        <v>250</v>
      </c>
      <c r="AU36" s="224">
        <f t="shared" si="9"/>
        <v>170</v>
      </c>
      <c r="AV36" s="138"/>
      <c r="AW36" s="6">
        <f t="shared" si="10"/>
        <v>0</v>
      </c>
      <c r="AX36" s="6">
        <f t="shared" si="11"/>
        <v>0</v>
      </c>
      <c r="AY36" s="6">
        <f t="shared" si="12"/>
        <v>0</v>
      </c>
      <c r="AZ36" s="6">
        <f t="shared" si="13"/>
        <v>0</v>
      </c>
      <c r="BA36" s="6">
        <f t="shared" si="14"/>
        <v>0</v>
      </c>
    </row>
    <row r="37" spans="1:53" s="145" customFormat="1">
      <c r="A37" s="223" t="str">
        <f>'ENTRY SHEET'!F37</f>
        <v>OD09A-5105</v>
      </c>
      <c r="B37" s="137">
        <f>'08'!C37</f>
        <v>12646</v>
      </c>
      <c r="C37" s="137">
        <v>12654</v>
      </c>
      <c r="D37" s="137">
        <f t="shared" si="4"/>
        <v>8</v>
      </c>
      <c r="E37" s="137">
        <v>12</v>
      </c>
      <c r="F37" s="136"/>
      <c r="G37" s="136">
        <f t="shared" si="17"/>
        <v>8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7">
        <f>'08'!S37</f>
        <v>91493</v>
      </c>
      <c r="S37" s="137">
        <v>91531</v>
      </c>
      <c r="T37" s="137">
        <f t="shared" si="18"/>
        <v>38</v>
      </c>
      <c r="U37" s="137"/>
      <c r="V37" s="137">
        <v>17</v>
      </c>
      <c r="W37" s="137"/>
      <c r="X37" s="138"/>
      <c r="Y37" s="137">
        <f t="shared" si="15"/>
        <v>17</v>
      </c>
      <c r="Z37" s="137"/>
      <c r="AA37" s="137"/>
      <c r="AB37" s="137"/>
      <c r="AC37" s="137"/>
      <c r="AD37" s="137"/>
      <c r="AE37" s="137"/>
      <c r="AF37" s="137"/>
      <c r="AG37" s="137">
        <f t="shared" si="16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'08'!AR37</f>
        <v>110</v>
      </c>
      <c r="AO37" s="141">
        <v>50</v>
      </c>
      <c r="AP37" s="141">
        <f t="shared" si="6"/>
        <v>160</v>
      </c>
      <c r="AQ37" s="141">
        <f t="shared" si="7"/>
        <v>50</v>
      </c>
      <c r="AR37" s="141">
        <v>110</v>
      </c>
      <c r="AS37" s="216">
        <f t="shared" si="8"/>
        <v>6.25</v>
      </c>
      <c r="AT37" s="216">
        <f>'08'!AT37</f>
        <v>250</v>
      </c>
      <c r="AU37" s="224">
        <f t="shared" si="9"/>
        <v>140</v>
      </c>
      <c r="AV37" s="138"/>
      <c r="AW37" s="6">
        <f t="shared" si="10"/>
        <v>0</v>
      </c>
      <c r="AX37" s="6">
        <f t="shared" si="11"/>
        <v>0</v>
      </c>
      <c r="AY37" s="6">
        <f t="shared" si="12"/>
        <v>0</v>
      </c>
      <c r="AZ37" s="6">
        <f t="shared" si="13"/>
        <v>0</v>
      </c>
      <c r="BA37" s="6">
        <f t="shared" si="14"/>
        <v>0</v>
      </c>
    </row>
    <row r="38" spans="1:53" s="145" customFormat="1">
      <c r="A38" s="223" t="str">
        <f>'ENTRY SHEET'!F38</f>
        <v>JH06G-4703</v>
      </c>
      <c r="B38" s="137">
        <f>'08'!C38</f>
        <v>8188</v>
      </c>
      <c r="C38" s="137">
        <v>8195</v>
      </c>
      <c r="D38" s="137">
        <f t="shared" si="4"/>
        <v>7</v>
      </c>
      <c r="E38" s="137">
        <v>12</v>
      </c>
      <c r="F38" s="136"/>
      <c r="G38" s="136">
        <f t="shared" si="17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7">
        <f>'08'!S38</f>
        <v>95639</v>
      </c>
      <c r="S38" s="137">
        <v>95680</v>
      </c>
      <c r="T38" s="137">
        <f t="shared" si="18"/>
        <v>41</v>
      </c>
      <c r="U38" s="137"/>
      <c r="V38" s="137">
        <v>18</v>
      </c>
      <c r="W38" s="137"/>
      <c r="X38" s="141"/>
      <c r="Y38" s="137">
        <f t="shared" si="15"/>
        <v>18</v>
      </c>
      <c r="Z38" s="137"/>
      <c r="AA38" s="137"/>
      <c r="AB38" s="137"/>
      <c r="AC38" s="137"/>
      <c r="AD38" s="137"/>
      <c r="AE38" s="137"/>
      <c r="AF38" s="137"/>
      <c r="AG38" s="137">
        <f t="shared" si="16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'08'!AR38</f>
        <v>150</v>
      </c>
      <c r="AO38" s="141">
        <v>50</v>
      </c>
      <c r="AP38" s="141">
        <f t="shared" si="6"/>
        <v>200</v>
      </c>
      <c r="AQ38" s="141">
        <f t="shared" si="7"/>
        <v>40</v>
      </c>
      <c r="AR38" s="141">
        <v>160</v>
      </c>
      <c r="AS38" s="216">
        <f t="shared" si="8"/>
        <v>5.7142857142857144</v>
      </c>
      <c r="AT38" s="216">
        <f>'08'!AT38</f>
        <v>250</v>
      </c>
      <c r="AU38" s="224">
        <f t="shared" si="9"/>
        <v>90</v>
      </c>
      <c r="AV38" s="138"/>
      <c r="AW38" s="6">
        <f t="shared" si="10"/>
        <v>0</v>
      </c>
      <c r="AX38" s="6">
        <f t="shared" si="11"/>
        <v>0</v>
      </c>
      <c r="AY38" s="6">
        <f t="shared" si="12"/>
        <v>0</v>
      </c>
      <c r="AZ38" s="6">
        <f t="shared" si="13"/>
        <v>0</v>
      </c>
      <c r="BA38" s="6">
        <f t="shared" si="14"/>
        <v>0</v>
      </c>
    </row>
    <row r="39" spans="1:53" s="145" customFormat="1">
      <c r="A39" s="223" t="str">
        <f>'ENTRY SHEET'!F39</f>
        <v>JH06H-5348</v>
      </c>
      <c r="B39" s="137">
        <f>'08'!C39</f>
        <v>443.4</v>
      </c>
      <c r="C39" s="137">
        <v>443.4</v>
      </c>
      <c r="D39" s="137">
        <f t="shared" si="4"/>
        <v>0</v>
      </c>
      <c r="E39" s="137">
        <v>12</v>
      </c>
      <c r="F39" s="136"/>
      <c r="G39" s="136">
        <f t="shared" si="17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7">
        <f>'08'!S39</f>
        <v>122263</v>
      </c>
      <c r="S39" s="137">
        <v>122263</v>
      </c>
      <c r="T39" s="137">
        <f t="shared" si="18"/>
        <v>0</v>
      </c>
      <c r="U39" s="137"/>
      <c r="V39" s="137"/>
      <c r="W39" s="137"/>
      <c r="X39" s="141"/>
      <c r="Y39" s="137">
        <f t="shared" si="15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6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'08'!AR39</f>
        <v>110</v>
      </c>
      <c r="AO39" s="141"/>
      <c r="AP39" s="141">
        <f t="shared" si="6"/>
        <v>110</v>
      </c>
      <c r="AQ39" s="141">
        <f t="shared" si="7"/>
        <v>0</v>
      </c>
      <c r="AR39" s="141">
        <v>110</v>
      </c>
      <c r="AS39" s="216" t="e">
        <f t="shared" si="8"/>
        <v>#DIV/0!</v>
      </c>
      <c r="AT39" s="216">
        <f>'08'!AT39</f>
        <v>0</v>
      </c>
      <c r="AU39" s="224">
        <f t="shared" si="9"/>
        <v>-110</v>
      </c>
      <c r="AV39" s="138"/>
      <c r="AW39" s="6" t="e">
        <f t="shared" si="10"/>
        <v>#DIV/0!</v>
      </c>
      <c r="AX39" s="6" t="e">
        <f t="shared" si="11"/>
        <v>#DIV/0!</v>
      </c>
      <c r="AY39" s="6" t="e">
        <f t="shared" si="12"/>
        <v>#DIV/0!</v>
      </c>
      <c r="AZ39" s="6" t="e">
        <f t="shared" si="13"/>
        <v>#DIV/0!</v>
      </c>
      <c r="BA39" s="6" t="e">
        <f t="shared" si="14"/>
        <v>#DIV/0!</v>
      </c>
    </row>
    <row r="40" spans="1:53" s="145" customFormat="1">
      <c r="A40" s="223" t="str">
        <f>'ENTRY SHEET'!F40</f>
        <v>OD09K-5036</v>
      </c>
      <c r="B40" s="137">
        <f>'08'!C40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7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7">
        <f>'08'!S40</f>
        <v>92832</v>
      </c>
      <c r="S40" s="137">
        <v>92832</v>
      </c>
      <c r="T40" s="137">
        <f t="shared" si="18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'08'!AR40</f>
        <v>145</v>
      </c>
      <c r="AO40" s="141"/>
      <c r="AP40" s="141">
        <f t="shared" si="6"/>
        <v>145</v>
      </c>
      <c r="AQ40" s="141">
        <f t="shared" si="7"/>
        <v>0</v>
      </c>
      <c r="AR40" s="141">
        <v>145</v>
      </c>
      <c r="AS40" s="216" t="e">
        <f t="shared" si="8"/>
        <v>#DIV/0!</v>
      </c>
      <c r="AT40" s="216">
        <f>'08'!AT40</f>
        <v>0</v>
      </c>
      <c r="AU40" s="224">
        <f t="shared" si="9"/>
        <v>-145</v>
      </c>
      <c r="AV40" s="138"/>
      <c r="AW40" s="6" t="e">
        <f t="shared" si="10"/>
        <v>#DIV/0!</v>
      </c>
      <c r="AX40" s="6" t="e">
        <f t="shared" si="11"/>
        <v>#DIV/0!</v>
      </c>
      <c r="AY40" s="6" t="e">
        <f t="shared" si="12"/>
        <v>#DIV/0!</v>
      </c>
      <c r="AZ40" s="6" t="e">
        <f t="shared" si="13"/>
        <v>#DIV/0!</v>
      </c>
      <c r="BA40" s="6" t="e">
        <f t="shared" si="14"/>
        <v>#DIV/0!</v>
      </c>
    </row>
    <row r="41" spans="1:53" s="145" customFormat="1">
      <c r="A41" s="223" t="str">
        <f>'ENTRY SHEET'!F41</f>
        <v>OD09K-1394</v>
      </c>
      <c r="B41" s="137">
        <f>'08'!C41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7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7">
        <f>'08'!S41</f>
        <v>50235.4</v>
      </c>
      <c r="S41" s="137">
        <v>50235.4</v>
      </c>
      <c r="T41" s="137">
        <f t="shared" si="18"/>
        <v>0</v>
      </c>
      <c r="U41" s="137"/>
      <c r="V41" s="137"/>
      <c r="W41" s="137"/>
      <c r="X41" s="141"/>
      <c r="Y41" s="137">
        <f t="shared" si="15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6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'08'!AR41</f>
        <v>160</v>
      </c>
      <c r="AO41" s="141"/>
      <c r="AP41" s="141">
        <f t="shared" si="6"/>
        <v>160</v>
      </c>
      <c r="AQ41" s="141">
        <f t="shared" si="7"/>
        <v>0</v>
      </c>
      <c r="AR41" s="141">
        <v>160</v>
      </c>
      <c r="AS41" s="216" t="e">
        <f t="shared" si="8"/>
        <v>#DIV/0!</v>
      </c>
      <c r="AT41" s="216">
        <f>'08'!AT41</f>
        <v>0</v>
      </c>
      <c r="AU41" s="224">
        <f t="shared" si="9"/>
        <v>-160</v>
      </c>
      <c r="AV41" s="138"/>
      <c r="AW41" s="6" t="e">
        <f t="shared" si="10"/>
        <v>#DIV/0!</v>
      </c>
      <c r="AX41" s="6" t="e">
        <f t="shared" si="11"/>
        <v>#DIV/0!</v>
      </c>
      <c r="AY41" s="6" t="e">
        <f t="shared" si="12"/>
        <v>#DIV/0!</v>
      </c>
      <c r="AZ41" s="6" t="e">
        <f t="shared" si="13"/>
        <v>#DIV/0!</v>
      </c>
      <c r="BA41" s="6" t="e">
        <f t="shared" si="14"/>
        <v>#DIV/0!</v>
      </c>
    </row>
    <row r="42" spans="1:53" s="145" customFormat="1">
      <c r="A42" s="223" t="str">
        <f>'ENTRY SHEET'!F42</f>
        <v>JH06T-7706</v>
      </c>
      <c r="B42" s="137">
        <f>'08'!C42</f>
        <v>16073.2</v>
      </c>
      <c r="C42" s="137">
        <v>16081.9</v>
      </c>
      <c r="D42" s="137">
        <f t="shared" si="4"/>
        <v>8.6999999999989086</v>
      </c>
      <c r="E42" s="137">
        <v>12</v>
      </c>
      <c r="F42" s="136"/>
      <c r="G42" s="136">
        <f t="shared" si="17"/>
        <v>8.6999999999989086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ref="Q42:Q64" si="19">F42+G42+H42+I42+J42+K42+L42+M42+N42+O42+P42</f>
        <v>8.6999999999989086</v>
      </c>
      <c r="R42" s="137">
        <f>'08'!S42</f>
        <v>105370</v>
      </c>
      <c r="S42" s="137">
        <v>105411</v>
      </c>
      <c r="T42" s="137">
        <f t="shared" si="18"/>
        <v>41</v>
      </c>
      <c r="U42" s="137"/>
      <c r="V42" s="137">
        <v>18</v>
      </c>
      <c r="W42" s="137"/>
      <c r="X42" s="141"/>
      <c r="Y42" s="137">
        <f t="shared" si="15"/>
        <v>18</v>
      </c>
      <c r="Z42" s="137"/>
      <c r="AA42" s="137"/>
      <c r="AB42" s="137"/>
      <c r="AC42" s="137"/>
      <c r="AD42" s="137"/>
      <c r="AE42" s="137"/>
      <c r="AF42" s="137"/>
      <c r="AG42" s="137">
        <f t="shared" si="16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'08'!AR42</f>
        <v>130</v>
      </c>
      <c r="AO42" s="141"/>
      <c r="AP42" s="141">
        <f t="shared" si="6"/>
        <v>130</v>
      </c>
      <c r="AQ42" s="141">
        <f t="shared" si="7"/>
        <v>30</v>
      </c>
      <c r="AR42" s="141">
        <v>100</v>
      </c>
      <c r="AS42" s="216">
        <f t="shared" si="8"/>
        <v>3.4482758620693983</v>
      </c>
      <c r="AT42" s="216">
        <f>'08'!AT42</f>
        <v>0</v>
      </c>
      <c r="AU42" s="224">
        <f t="shared" si="9"/>
        <v>-100</v>
      </c>
      <c r="AV42" s="138"/>
      <c r="AW42" s="6">
        <f t="shared" si="10"/>
        <v>0</v>
      </c>
      <c r="AX42" s="6">
        <f t="shared" si="11"/>
        <v>0</v>
      </c>
      <c r="AY42" s="6">
        <f t="shared" si="12"/>
        <v>0</v>
      </c>
      <c r="AZ42" s="6">
        <f t="shared" si="13"/>
        <v>0</v>
      </c>
      <c r="BA42" s="6">
        <f t="shared" si="14"/>
        <v>0</v>
      </c>
    </row>
    <row r="43" spans="1:53" s="145" customFormat="1">
      <c r="A43" s="223" t="str">
        <f>'ENTRY SHEET'!F43</f>
        <v>JH06H-7764</v>
      </c>
      <c r="B43" s="137">
        <f>'08'!C43</f>
        <v>17932</v>
      </c>
      <c r="C43" s="137">
        <v>17940.099999999999</v>
      </c>
      <c r="D43" s="137">
        <f t="shared" si="4"/>
        <v>8.0999999999985448</v>
      </c>
      <c r="E43" s="137">
        <v>12</v>
      </c>
      <c r="F43" s="136"/>
      <c r="G43" s="136">
        <f t="shared" si="17"/>
        <v>8.0999999999985448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19"/>
        <v>8.0999999999985448</v>
      </c>
      <c r="R43" s="137">
        <f>'08'!S43</f>
        <v>87589</v>
      </c>
      <c r="S43" s="137">
        <v>87624</v>
      </c>
      <c r="T43" s="137">
        <f t="shared" si="18"/>
        <v>35</v>
      </c>
      <c r="U43" s="137"/>
      <c r="V43" s="137">
        <v>17</v>
      </c>
      <c r="W43" s="137"/>
      <c r="X43" s="141"/>
      <c r="Y43" s="137">
        <f t="shared" si="15"/>
        <v>17</v>
      </c>
      <c r="Z43" s="137"/>
      <c r="AA43" s="137"/>
      <c r="AB43" s="137"/>
      <c r="AC43" s="137"/>
      <c r="AD43" s="137"/>
      <c r="AE43" s="137"/>
      <c r="AF43" s="137"/>
      <c r="AG43" s="137">
        <f t="shared" si="16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'08'!AR43</f>
        <v>120</v>
      </c>
      <c r="AO43" s="141">
        <v>51</v>
      </c>
      <c r="AP43" s="141">
        <f t="shared" si="6"/>
        <v>171</v>
      </c>
      <c r="AQ43" s="141">
        <f t="shared" si="7"/>
        <v>51</v>
      </c>
      <c r="AR43" s="141">
        <v>120</v>
      </c>
      <c r="AS43" s="216">
        <f t="shared" si="8"/>
        <v>6.2962962962974274</v>
      </c>
      <c r="AT43" s="216">
        <f>'08'!AT43</f>
        <v>0</v>
      </c>
      <c r="AU43" s="224">
        <f t="shared" si="9"/>
        <v>-120</v>
      </c>
      <c r="AV43" s="138"/>
      <c r="AW43" s="6">
        <f t="shared" si="10"/>
        <v>0</v>
      </c>
      <c r="AX43" s="6">
        <f t="shared" si="11"/>
        <v>0</v>
      </c>
      <c r="AY43" s="6">
        <f t="shared" si="12"/>
        <v>0</v>
      </c>
      <c r="AZ43" s="6">
        <f t="shared" si="13"/>
        <v>0</v>
      </c>
      <c r="BA43" s="6">
        <f t="shared" si="14"/>
        <v>0</v>
      </c>
    </row>
    <row r="44" spans="1:53" s="639" customFormat="1">
      <c r="A44" s="764" t="str">
        <f>'ENTRY SHEET'!F44</f>
        <v>OD09AE-5513 DMC</v>
      </c>
      <c r="B44" s="632">
        <f>'08'!C44</f>
        <v>3984.8</v>
      </c>
      <c r="C44" s="632">
        <v>3988.5</v>
      </c>
      <c r="D44" s="632">
        <f t="shared" si="4"/>
        <v>3.6999999999998181</v>
      </c>
      <c r="E44" s="632">
        <v>12</v>
      </c>
      <c r="F44" s="302"/>
      <c r="G44" s="302">
        <f t="shared" si="17"/>
        <v>3.6999999999998181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19"/>
        <v>3.6999999999998181</v>
      </c>
      <c r="R44" s="632">
        <f>'08'!S44</f>
        <v>22987.599999999999</v>
      </c>
      <c r="S44" s="632">
        <v>23009</v>
      </c>
      <c r="T44" s="632">
        <f t="shared" si="18"/>
        <v>21.400000000001455</v>
      </c>
      <c r="U44" s="632"/>
      <c r="V44" s="632">
        <v>9</v>
      </c>
      <c r="W44" s="632"/>
      <c r="X44" s="634">
        <v>1</v>
      </c>
      <c r="Y44" s="632">
        <f t="shared" si="15"/>
        <v>10</v>
      </c>
      <c r="Z44" s="632"/>
      <c r="AA44" s="632"/>
      <c r="AB44" s="632"/>
      <c r="AC44" s="632"/>
      <c r="AD44" s="632"/>
      <c r="AE44" s="632"/>
      <c r="AF44" s="632"/>
      <c r="AG44" s="632">
        <f t="shared" si="16"/>
        <v>0</v>
      </c>
      <c r="AH44" s="632"/>
      <c r="AI44" s="632"/>
      <c r="AJ44" s="632"/>
      <c r="AK44" s="638"/>
      <c r="AL44" s="634">
        <f t="shared" si="0"/>
        <v>0</v>
      </c>
      <c r="AM44" s="632">
        <f t="shared" si="1"/>
        <v>0</v>
      </c>
      <c r="AN44" s="634">
        <f>'08'!AR44</f>
        <v>0</v>
      </c>
      <c r="AO44" s="634">
        <v>150</v>
      </c>
      <c r="AP44" s="634">
        <f t="shared" si="6"/>
        <v>150</v>
      </c>
      <c r="AQ44" s="634">
        <f t="shared" si="7"/>
        <v>150</v>
      </c>
      <c r="AR44" s="634"/>
      <c r="AS44" s="636">
        <f t="shared" si="8"/>
        <v>40.540540540542537</v>
      </c>
      <c r="AT44" s="636">
        <f>'08'!AT44</f>
        <v>0</v>
      </c>
      <c r="AU44" s="637">
        <f t="shared" si="9"/>
        <v>0</v>
      </c>
      <c r="AV44" s="638"/>
      <c r="AW44" s="889">
        <f t="shared" si="10"/>
        <v>0</v>
      </c>
      <c r="AX44" s="889">
        <f t="shared" si="11"/>
        <v>0</v>
      </c>
      <c r="AY44" s="889">
        <f t="shared" si="12"/>
        <v>0</v>
      </c>
      <c r="AZ44" s="889">
        <f t="shared" si="13"/>
        <v>0</v>
      </c>
      <c r="BA44" s="889">
        <f t="shared" si="14"/>
        <v>0</v>
      </c>
    </row>
    <row r="45" spans="1:53" s="639" customFormat="1">
      <c r="A45" s="764" t="str">
        <f>'ENTRY SHEET'!F45</f>
        <v>OD09Z-5713 DMC</v>
      </c>
      <c r="B45" s="632">
        <f>'08'!C45</f>
        <v>3820.3</v>
      </c>
      <c r="C45" s="632">
        <v>3824.7</v>
      </c>
      <c r="D45" s="632">
        <f t="shared" si="4"/>
        <v>4.3999999999996362</v>
      </c>
      <c r="E45" s="632">
        <v>12</v>
      </c>
      <c r="F45" s="302"/>
      <c r="G45" s="302">
        <f t="shared" si="17"/>
        <v>4.3999999999996362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19"/>
        <v>4.3999999999996362</v>
      </c>
      <c r="R45" s="632">
        <f>'08'!S45</f>
        <v>22450.1</v>
      </c>
      <c r="S45" s="632">
        <v>22476.5</v>
      </c>
      <c r="T45" s="632">
        <f t="shared" si="18"/>
        <v>26.400000000001455</v>
      </c>
      <c r="U45" s="632"/>
      <c r="V45" s="632">
        <v>8</v>
      </c>
      <c r="W45" s="632"/>
      <c r="X45" s="634">
        <v>3</v>
      </c>
      <c r="Y45" s="632">
        <f t="shared" si="15"/>
        <v>11</v>
      </c>
      <c r="Z45" s="632"/>
      <c r="AA45" s="632"/>
      <c r="AB45" s="632"/>
      <c r="AC45" s="632"/>
      <c r="AD45" s="632"/>
      <c r="AE45" s="632"/>
      <c r="AF45" s="632"/>
      <c r="AG45" s="632">
        <f t="shared" si="16"/>
        <v>0</v>
      </c>
      <c r="AH45" s="632"/>
      <c r="AI45" s="632"/>
      <c r="AJ45" s="632"/>
      <c r="AK45" s="638"/>
      <c r="AL45" s="634">
        <f t="shared" si="0"/>
        <v>0</v>
      </c>
      <c r="AM45" s="632">
        <f t="shared" si="1"/>
        <v>0</v>
      </c>
      <c r="AN45" s="634">
        <f>'08'!AR45</f>
        <v>0</v>
      </c>
      <c r="AO45" s="634">
        <v>90</v>
      </c>
      <c r="AP45" s="634">
        <f t="shared" si="6"/>
        <v>90</v>
      </c>
      <c r="AQ45" s="634">
        <f t="shared" si="7"/>
        <v>90</v>
      </c>
      <c r="AR45" s="634"/>
      <c r="AS45" s="636">
        <f t="shared" si="8"/>
        <v>20.454545454547144</v>
      </c>
      <c r="AT45" s="636">
        <f>'08'!AT45</f>
        <v>0</v>
      </c>
      <c r="AU45" s="637">
        <f t="shared" si="9"/>
        <v>0</v>
      </c>
      <c r="AV45" s="638"/>
      <c r="AW45" s="889">
        <f t="shared" si="10"/>
        <v>0</v>
      </c>
      <c r="AX45" s="889">
        <f t="shared" si="11"/>
        <v>0</v>
      </c>
      <c r="AY45" s="889">
        <f t="shared" si="12"/>
        <v>0</v>
      </c>
      <c r="AZ45" s="889">
        <f t="shared" si="13"/>
        <v>0</v>
      </c>
      <c r="BA45" s="889">
        <f t="shared" si="14"/>
        <v>0</v>
      </c>
    </row>
    <row r="46" spans="1:53" s="639" customFormat="1">
      <c r="A46" s="764" t="str">
        <f>'ENTRY SHEET'!F46</f>
        <v>OD09Z-5813 DMC</v>
      </c>
      <c r="B46" s="632">
        <f>'08'!C46</f>
        <v>3712</v>
      </c>
      <c r="C46" s="632">
        <v>3717.7</v>
      </c>
      <c r="D46" s="632">
        <f t="shared" si="4"/>
        <v>5.6999999999998181</v>
      </c>
      <c r="E46" s="632">
        <v>12</v>
      </c>
      <c r="F46" s="302"/>
      <c r="G46" s="302">
        <f t="shared" si="17"/>
        <v>5.6999999999998181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19"/>
        <v>5.6999999999998181</v>
      </c>
      <c r="R46" s="632">
        <f>'08'!S46</f>
        <v>21408.7</v>
      </c>
      <c r="S46" s="632">
        <v>21431.1</v>
      </c>
      <c r="T46" s="632">
        <f t="shared" si="18"/>
        <v>22.399999999997817</v>
      </c>
      <c r="U46" s="632"/>
      <c r="V46" s="632">
        <v>9</v>
      </c>
      <c r="W46" s="632"/>
      <c r="X46" s="634">
        <v>1</v>
      </c>
      <c r="Y46" s="632">
        <f t="shared" si="15"/>
        <v>10</v>
      </c>
      <c r="Z46" s="632"/>
      <c r="AA46" s="632"/>
      <c r="AB46" s="632"/>
      <c r="AC46" s="632"/>
      <c r="AD46" s="632"/>
      <c r="AE46" s="632"/>
      <c r="AF46" s="632"/>
      <c r="AG46" s="632">
        <f t="shared" si="16"/>
        <v>0</v>
      </c>
      <c r="AH46" s="632"/>
      <c r="AI46" s="632"/>
      <c r="AJ46" s="632"/>
      <c r="AK46" s="638"/>
      <c r="AL46" s="634">
        <f t="shared" si="0"/>
        <v>0</v>
      </c>
      <c r="AM46" s="632">
        <f t="shared" si="1"/>
        <v>0</v>
      </c>
      <c r="AN46" s="634">
        <f>'08'!AR46</f>
        <v>0</v>
      </c>
      <c r="AO46" s="634"/>
      <c r="AP46" s="634">
        <f t="shared" si="6"/>
        <v>0</v>
      </c>
      <c r="AQ46" s="634">
        <f t="shared" si="7"/>
        <v>0</v>
      </c>
      <c r="AR46" s="634"/>
      <c r="AS46" s="636">
        <f t="shared" si="8"/>
        <v>0</v>
      </c>
      <c r="AT46" s="636">
        <f>'08'!AT46</f>
        <v>0</v>
      </c>
      <c r="AU46" s="637">
        <f t="shared" si="9"/>
        <v>0</v>
      </c>
      <c r="AV46" s="638"/>
      <c r="AW46" s="889">
        <f t="shared" si="10"/>
        <v>0</v>
      </c>
      <c r="AX46" s="889">
        <f t="shared" si="11"/>
        <v>0</v>
      </c>
      <c r="AY46" s="889">
        <f t="shared" si="12"/>
        <v>0</v>
      </c>
      <c r="AZ46" s="889">
        <f t="shared" si="13"/>
        <v>0</v>
      </c>
      <c r="BA46" s="889">
        <f t="shared" si="14"/>
        <v>0</v>
      </c>
    </row>
    <row r="47" spans="1:53" s="639" customFormat="1">
      <c r="A47" s="764" t="str">
        <f>'ENTRY SHEET'!F47</f>
        <v>OD07AR-4113 DMC</v>
      </c>
      <c r="B47" s="632">
        <f>'08'!C47</f>
        <v>8759</v>
      </c>
      <c r="C47" s="632"/>
      <c r="D47" s="632">
        <v>8</v>
      </c>
      <c r="E47" s="632">
        <v>12</v>
      </c>
      <c r="F47" s="302"/>
      <c r="G47" s="302">
        <f t="shared" si="17"/>
        <v>8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19"/>
        <v>8</v>
      </c>
      <c r="R47" s="632">
        <f>'08'!S47</f>
        <v>48531.199999999997</v>
      </c>
      <c r="S47" s="632">
        <v>48555.199999999997</v>
      </c>
      <c r="T47" s="632">
        <f t="shared" si="18"/>
        <v>24</v>
      </c>
      <c r="U47" s="632"/>
      <c r="V47" s="632">
        <v>9</v>
      </c>
      <c r="W47" s="632"/>
      <c r="X47" s="634">
        <v>1</v>
      </c>
      <c r="Y47" s="632">
        <f t="shared" si="15"/>
        <v>10</v>
      </c>
      <c r="Z47" s="632"/>
      <c r="AA47" s="632"/>
      <c r="AB47" s="632"/>
      <c r="AC47" s="632"/>
      <c r="AD47" s="632"/>
      <c r="AE47" s="632"/>
      <c r="AF47" s="632"/>
      <c r="AG47" s="632">
        <f t="shared" si="16"/>
        <v>0</v>
      </c>
      <c r="AH47" s="632"/>
      <c r="AI47" s="632"/>
      <c r="AJ47" s="632"/>
      <c r="AK47" s="638"/>
      <c r="AL47" s="634">
        <f t="shared" si="0"/>
        <v>0</v>
      </c>
      <c r="AM47" s="632">
        <f t="shared" si="1"/>
        <v>0</v>
      </c>
      <c r="AN47" s="634">
        <f>'08'!AR47</f>
        <v>0</v>
      </c>
      <c r="AO47" s="634">
        <v>95</v>
      </c>
      <c r="AP47" s="634">
        <f t="shared" si="6"/>
        <v>95</v>
      </c>
      <c r="AQ47" s="634">
        <f t="shared" si="7"/>
        <v>95</v>
      </c>
      <c r="AR47" s="634"/>
      <c r="AS47" s="636">
        <f t="shared" si="8"/>
        <v>11.875</v>
      </c>
      <c r="AT47" s="636">
        <f>'08'!AT47</f>
        <v>0</v>
      </c>
      <c r="AU47" s="637">
        <f t="shared" si="9"/>
        <v>0</v>
      </c>
      <c r="AV47" s="638"/>
      <c r="AW47" s="889">
        <f t="shared" si="10"/>
        <v>0</v>
      </c>
      <c r="AX47" s="889">
        <f t="shared" si="11"/>
        <v>0</v>
      </c>
      <c r="AY47" s="889">
        <f t="shared" si="12"/>
        <v>0</v>
      </c>
      <c r="AZ47" s="889">
        <f t="shared" si="13"/>
        <v>0</v>
      </c>
      <c r="BA47" s="889">
        <f t="shared" si="14"/>
        <v>0</v>
      </c>
    </row>
    <row r="48" spans="1:53" s="639" customFormat="1">
      <c r="A48" s="764" t="str">
        <f>'ENTRY SHEET'!F48</f>
        <v>OD09Z-5913 DMC</v>
      </c>
      <c r="B48" s="632">
        <f>'08'!C48</f>
        <v>3845.5</v>
      </c>
      <c r="C48" s="632">
        <v>3851.7</v>
      </c>
      <c r="D48" s="632">
        <f t="shared" si="4"/>
        <v>6.1999999999998181</v>
      </c>
      <c r="E48" s="632">
        <v>12</v>
      </c>
      <c r="F48" s="302"/>
      <c r="G48" s="302">
        <f t="shared" si="17"/>
        <v>6.1999999999998181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19"/>
        <v>6.1999999999998181</v>
      </c>
      <c r="R48" s="632">
        <f>'08'!S48</f>
        <v>22298.3</v>
      </c>
      <c r="S48" s="632">
        <v>22325.1</v>
      </c>
      <c r="T48" s="632">
        <f t="shared" si="18"/>
        <v>26.799999999999272</v>
      </c>
      <c r="U48" s="632"/>
      <c r="V48" s="632">
        <v>7</v>
      </c>
      <c r="W48" s="632"/>
      <c r="X48" s="634">
        <v>3</v>
      </c>
      <c r="Y48" s="632">
        <f t="shared" si="15"/>
        <v>10</v>
      </c>
      <c r="Z48" s="632"/>
      <c r="AA48" s="632"/>
      <c r="AB48" s="632"/>
      <c r="AC48" s="632"/>
      <c r="AD48" s="632"/>
      <c r="AE48" s="632"/>
      <c r="AF48" s="632"/>
      <c r="AG48" s="632">
        <f t="shared" si="16"/>
        <v>0</v>
      </c>
      <c r="AH48" s="632"/>
      <c r="AI48" s="632"/>
      <c r="AJ48" s="632"/>
      <c r="AK48" s="638"/>
      <c r="AL48" s="634">
        <f t="shared" si="0"/>
        <v>0</v>
      </c>
      <c r="AM48" s="632">
        <f t="shared" si="1"/>
        <v>0</v>
      </c>
      <c r="AN48" s="634">
        <f>'08'!AR48</f>
        <v>0</v>
      </c>
      <c r="AO48" s="634">
        <v>120</v>
      </c>
      <c r="AP48" s="634">
        <f t="shared" si="6"/>
        <v>120</v>
      </c>
      <c r="AQ48" s="634">
        <f t="shared" si="7"/>
        <v>120</v>
      </c>
      <c r="AR48" s="634"/>
      <c r="AS48" s="636">
        <f t="shared" si="8"/>
        <v>19.354838709677988</v>
      </c>
      <c r="AT48" s="636">
        <f>'08'!AT48</f>
        <v>0</v>
      </c>
      <c r="AU48" s="637">
        <f t="shared" si="9"/>
        <v>0</v>
      </c>
      <c r="AV48" s="638"/>
      <c r="AW48" s="889">
        <f t="shared" si="10"/>
        <v>0</v>
      </c>
      <c r="AX48" s="889">
        <f t="shared" si="11"/>
        <v>0</v>
      </c>
      <c r="AY48" s="889">
        <f t="shared" si="12"/>
        <v>0</v>
      </c>
      <c r="AZ48" s="889">
        <f t="shared" si="13"/>
        <v>0</v>
      </c>
      <c r="BA48" s="889">
        <f t="shared" si="14"/>
        <v>0</v>
      </c>
    </row>
    <row r="49" spans="1:53" s="639" customFormat="1">
      <c r="A49" s="764" t="str">
        <f>'ENTRY SHEET'!F49</f>
        <v>OD09Z-5613 DMC</v>
      </c>
      <c r="B49" s="632">
        <f>'08'!C49</f>
        <v>3842.4</v>
      </c>
      <c r="C49" s="632">
        <v>3846.1</v>
      </c>
      <c r="D49" s="632">
        <f t="shared" si="4"/>
        <v>3.6999999999998181</v>
      </c>
      <c r="E49" s="632">
        <v>12</v>
      </c>
      <c r="F49" s="302"/>
      <c r="G49" s="302">
        <f t="shared" si="17"/>
        <v>3.6999999999998181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19"/>
        <v>3.6999999999998181</v>
      </c>
      <c r="R49" s="632">
        <f>'08'!S49</f>
        <v>22978.9</v>
      </c>
      <c r="S49" s="632">
        <v>23000.799999999999</v>
      </c>
      <c r="T49" s="632">
        <f t="shared" si="18"/>
        <v>21.899999999997817</v>
      </c>
      <c r="U49" s="632"/>
      <c r="V49" s="632">
        <v>10</v>
      </c>
      <c r="W49" s="632"/>
      <c r="X49" s="634"/>
      <c r="Y49" s="632">
        <f t="shared" si="15"/>
        <v>10</v>
      </c>
      <c r="Z49" s="632"/>
      <c r="AA49" s="632"/>
      <c r="AB49" s="632"/>
      <c r="AC49" s="632"/>
      <c r="AD49" s="632"/>
      <c r="AE49" s="632"/>
      <c r="AF49" s="632"/>
      <c r="AG49" s="632">
        <f t="shared" si="16"/>
        <v>0</v>
      </c>
      <c r="AH49" s="632"/>
      <c r="AI49" s="632"/>
      <c r="AJ49" s="632"/>
      <c r="AK49" s="638"/>
      <c r="AL49" s="634">
        <f t="shared" si="0"/>
        <v>0</v>
      </c>
      <c r="AM49" s="632">
        <f t="shared" si="1"/>
        <v>0</v>
      </c>
      <c r="AN49" s="634">
        <f>'08'!AR49</f>
        <v>0</v>
      </c>
      <c r="AO49" s="634">
        <v>135</v>
      </c>
      <c r="AP49" s="634">
        <f t="shared" si="6"/>
        <v>135</v>
      </c>
      <c r="AQ49" s="634">
        <f t="shared" si="7"/>
        <v>135</v>
      </c>
      <c r="AR49" s="634"/>
      <c r="AS49" s="636">
        <f t="shared" si="8"/>
        <v>36.486486486488282</v>
      </c>
      <c r="AT49" s="636">
        <f>'08'!AT49</f>
        <v>0</v>
      </c>
      <c r="AU49" s="637">
        <f t="shared" si="9"/>
        <v>0</v>
      </c>
      <c r="AV49" s="638"/>
      <c r="AW49" s="889">
        <f t="shared" si="10"/>
        <v>0</v>
      </c>
      <c r="AX49" s="889">
        <f t="shared" si="11"/>
        <v>0</v>
      </c>
      <c r="AY49" s="889">
        <f t="shared" si="12"/>
        <v>0</v>
      </c>
      <c r="AZ49" s="889">
        <f t="shared" si="13"/>
        <v>0</v>
      </c>
      <c r="BA49" s="889">
        <f t="shared" si="14"/>
        <v>0</v>
      </c>
    </row>
    <row r="50" spans="1:53" s="145" customFormat="1">
      <c r="A50" s="223" t="str">
        <f>'ENTRY SHEET'!F50</f>
        <v>JH06G-5437</v>
      </c>
      <c r="B50" s="137">
        <f>'08'!C50</f>
        <v>12114</v>
      </c>
      <c r="C50" s="137">
        <v>12114</v>
      </c>
      <c r="D50" s="137">
        <f t="shared" si="4"/>
        <v>0</v>
      </c>
      <c r="E50" s="137">
        <v>12</v>
      </c>
      <c r="F50" s="136"/>
      <c r="G50" s="136">
        <f t="shared" si="17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19"/>
        <v>0</v>
      </c>
      <c r="R50" s="137">
        <f>'08'!S50</f>
        <v>82444</v>
      </c>
      <c r="S50" s="137">
        <v>82444</v>
      </c>
      <c r="T50" s="137">
        <f t="shared" si="18"/>
        <v>0</v>
      </c>
      <c r="U50" s="137"/>
      <c r="V50" s="137"/>
      <c r="W50" s="137"/>
      <c r="X50" s="141"/>
      <c r="Y50" s="137">
        <f t="shared" si="15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6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'08'!AR50</f>
        <v>145</v>
      </c>
      <c r="AO50" s="141"/>
      <c r="AP50" s="141">
        <f t="shared" si="6"/>
        <v>145</v>
      </c>
      <c r="AQ50" s="141">
        <f t="shared" si="7"/>
        <v>0</v>
      </c>
      <c r="AR50" s="141">
        <v>145</v>
      </c>
      <c r="AS50" s="216" t="e">
        <f t="shared" si="8"/>
        <v>#DIV/0!</v>
      </c>
      <c r="AT50" s="216">
        <f>'08'!AT50</f>
        <v>0</v>
      </c>
      <c r="AU50" s="224">
        <f t="shared" si="9"/>
        <v>-145</v>
      </c>
      <c r="AV50" s="138"/>
      <c r="AW50" s="6" t="e">
        <f t="shared" si="10"/>
        <v>#DIV/0!</v>
      </c>
      <c r="AX50" s="6" t="e">
        <f t="shared" si="11"/>
        <v>#DIV/0!</v>
      </c>
      <c r="AY50" s="6" t="e">
        <f t="shared" si="12"/>
        <v>#DIV/0!</v>
      </c>
      <c r="AZ50" s="6" t="e">
        <f t="shared" si="13"/>
        <v>#DIV/0!</v>
      </c>
      <c r="BA50" s="6" t="e">
        <f t="shared" si="14"/>
        <v>#DIV/0!</v>
      </c>
    </row>
    <row r="51" spans="1:53" s="145" customFormat="1">
      <c r="A51" s="223" t="str">
        <f>'ENTRY SHEET'!F51</f>
        <v>OD09Z-1273</v>
      </c>
      <c r="B51" s="137">
        <f>'08'!C51</f>
        <v>0</v>
      </c>
      <c r="C51" s="137"/>
      <c r="D51" s="137">
        <f t="shared" si="4"/>
        <v>0</v>
      </c>
      <c r="E51" s="137">
        <v>12</v>
      </c>
      <c r="F51" s="136"/>
      <c r="G51" s="136">
        <f t="shared" si="17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19"/>
        <v>0</v>
      </c>
      <c r="R51" s="137">
        <f>'08'!S51</f>
        <v>0</v>
      </c>
      <c r="S51" s="137"/>
      <c r="T51" s="137">
        <f t="shared" si="18"/>
        <v>0</v>
      </c>
      <c r="U51" s="137"/>
      <c r="V51" s="137"/>
      <c r="W51" s="137"/>
      <c r="X51" s="141"/>
      <c r="Y51" s="137">
        <f t="shared" si="15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6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'08'!AR51</f>
        <v>0</v>
      </c>
      <c r="AO51" s="141"/>
      <c r="AP51" s="141">
        <f t="shared" si="6"/>
        <v>0</v>
      </c>
      <c r="AQ51" s="141">
        <f t="shared" si="7"/>
        <v>0</v>
      </c>
      <c r="AR51" s="141"/>
      <c r="AS51" s="216" t="e">
        <f t="shared" si="8"/>
        <v>#DIV/0!</v>
      </c>
      <c r="AT51" s="216">
        <f>'08'!AT51</f>
        <v>0</v>
      </c>
      <c r="AU51" s="224">
        <f t="shared" si="9"/>
        <v>0</v>
      </c>
      <c r="AV51" s="138"/>
      <c r="AW51" s="6" t="e">
        <f t="shared" si="10"/>
        <v>#DIV/0!</v>
      </c>
      <c r="AX51" s="6" t="e">
        <f t="shared" si="11"/>
        <v>#DIV/0!</v>
      </c>
      <c r="AY51" s="6" t="e">
        <f t="shared" si="12"/>
        <v>#DIV/0!</v>
      </c>
      <c r="AZ51" s="6" t="e">
        <f t="shared" si="13"/>
        <v>#DIV/0!</v>
      </c>
      <c r="BA51" s="6" t="e">
        <f t="shared" si="14"/>
        <v>#DIV/0!</v>
      </c>
    </row>
    <row r="52" spans="1:53" s="145" customFormat="1">
      <c r="A52" s="223" t="str">
        <f>'ENTRY SHEET'!F52</f>
        <v>OD09Z-1274</v>
      </c>
      <c r="B52" s="137">
        <f>'08'!C52</f>
        <v>0</v>
      </c>
      <c r="C52" s="137"/>
      <c r="D52" s="137">
        <f t="shared" si="4"/>
        <v>0</v>
      </c>
      <c r="E52" s="137">
        <v>12</v>
      </c>
      <c r="F52" s="136"/>
      <c r="G52" s="136">
        <f t="shared" si="17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19"/>
        <v>0</v>
      </c>
      <c r="R52" s="137">
        <f>'08'!S52</f>
        <v>0</v>
      </c>
      <c r="S52" s="137"/>
      <c r="T52" s="137">
        <f t="shared" si="18"/>
        <v>0</v>
      </c>
      <c r="U52" s="137"/>
      <c r="V52" s="137"/>
      <c r="W52" s="137"/>
      <c r="X52" s="141"/>
      <c r="Y52" s="137">
        <f t="shared" si="15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'08'!AR52</f>
        <v>0</v>
      </c>
      <c r="AO52" s="141"/>
      <c r="AP52" s="141">
        <f t="shared" si="6"/>
        <v>0</v>
      </c>
      <c r="AQ52" s="141">
        <f t="shared" si="7"/>
        <v>0</v>
      </c>
      <c r="AR52" s="141"/>
      <c r="AS52" s="216" t="e">
        <f t="shared" si="8"/>
        <v>#DIV/0!</v>
      </c>
      <c r="AT52" s="216">
        <f>'08'!AT52</f>
        <v>0</v>
      </c>
      <c r="AU52" s="224">
        <f t="shared" si="9"/>
        <v>0</v>
      </c>
      <c r="AV52" s="271"/>
      <c r="AW52" s="6" t="e">
        <f t="shared" si="10"/>
        <v>#DIV/0!</v>
      </c>
      <c r="AX52" s="6" t="e">
        <f t="shared" si="11"/>
        <v>#DIV/0!</v>
      </c>
      <c r="AY52" s="6" t="e">
        <f t="shared" si="12"/>
        <v>#DIV/0!</v>
      </c>
      <c r="AZ52" s="6" t="e">
        <f t="shared" si="13"/>
        <v>#DIV/0!</v>
      </c>
      <c r="BA52" s="6" t="e">
        <f t="shared" si="14"/>
        <v>#DIV/0!</v>
      </c>
    </row>
    <row r="53" spans="1:53" s="145" customFormat="1">
      <c r="A53" s="223" t="str">
        <f>'ENTRY SHEET'!F53</f>
        <v>OD09Z-1202</v>
      </c>
      <c r="B53" s="137">
        <f>'08'!C53</f>
        <v>0</v>
      </c>
      <c r="C53" s="137"/>
      <c r="D53" s="137">
        <f t="shared" si="4"/>
        <v>0</v>
      </c>
      <c r="E53" s="137">
        <v>12</v>
      </c>
      <c r="F53" s="136"/>
      <c r="G53" s="136">
        <f t="shared" si="17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19"/>
        <v>0</v>
      </c>
      <c r="R53" s="137">
        <f>'08'!S53</f>
        <v>0</v>
      </c>
      <c r="S53" s="137"/>
      <c r="T53" s="137">
        <f t="shared" si="18"/>
        <v>0</v>
      </c>
      <c r="U53" s="137"/>
      <c r="V53" s="137"/>
      <c r="W53" s="137"/>
      <c r="X53" s="141"/>
      <c r="Y53" s="137">
        <f t="shared" si="15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'08'!AR53</f>
        <v>0</v>
      </c>
      <c r="AO53" s="141"/>
      <c r="AP53" s="141">
        <f t="shared" si="6"/>
        <v>0</v>
      </c>
      <c r="AQ53" s="141">
        <f t="shared" si="7"/>
        <v>0</v>
      </c>
      <c r="AR53" s="141"/>
      <c r="AS53" s="216" t="e">
        <f t="shared" si="8"/>
        <v>#DIV/0!</v>
      </c>
      <c r="AT53" s="216">
        <f>'08'!AT53</f>
        <v>0</v>
      </c>
      <c r="AU53" s="224">
        <f t="shared" si="9"/>
        <v>0</v>
      </c>
      <c r="AV53" s="271"/>
      <c r="AW53" s="6" t="e">
        <f t="shared" si="10"/>
        <v>#DIV/0!</v>
      </c>
      <c r="AX53" s="6" t="e">
        <f t="shared" si="11"/>
        <v>#DIV/0!</v>
      </c>
      <c r="AY53" s="6" t="e">
        <f t="shared" si="12"/>
        <v>#DIV/0!</v>
      </c>
      <c r="AZ53" s="6" t="e">
        <f t="shared" si="13"/>
        <v>#DIV/0!</v>
      </c>
      <c r="BA53" s="6" t="e">
        <f t="shared" si="14"/>
        <v>#DIV/0!</v>
      </c>
    </row>
    <row r="54" spans="1:53" s="145" customFormat="1">
      <c r="A54" s="223">
        <f>'ENTRY SHEET'!F54</f>
        <v>0</v>
      </c>
      <c r="B54" s="137">
        <f>'08'!C54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7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19"/>
        <v>0</v>
      </c>
      <c r="R54" s="137">
        <f>'08'!S54</f>
        <v>0</v>
      </c>
      <c r="S54" s="137"/>
      <c r="T54" s="137">
        <f t="shared" si="18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'08'!AR54</f>
        <v>0</v>
      </c>
      <c r="AO54" s="141"/>
      <c r="AP54" s="141">
        <f t="shared" si="6"/>
        <v>0</v>
      </c>
      <c r="AQ54" s="141">
        <f t="shared" si="7"/>
        <v>0</v>
      </c>
      <c r="AR54" s="141"/>
      <c r="AS54" s="216" t="e">
        <f t="shared" si="8"/>
        <v>#DIV/0!</v>
      </c>
      <c r="AT54" s="216">
        <f>'08'!AT54</f>
        <v>0</v>
      </c>
      <c r="AU54" s="224">
        <f t="shared" si="9"/>
        <v>0</v>
      </c>
      <c r="AV54" s="138"/>
      <c r="AW54" s="6" t="e">
        <f t="shared" si="10"/>
        <v>#DIV/0!</v>
      </c>
      <c r="AX54" s="6" t="e">
        <f t="shared" si="11"/>
        <v>#DIV/0!</v>
      </c>
      <c r="AY54" s="6" t="e">
        <f t="shared" si="12"/>
        <v>#DIV/0!</v>
      </c>
      <c r="AZ54" s="6" t="e">
        <f t="shared" si="13"/>
        <v>#DIV/0!</v>
      </c>
      <c r="BA54" s="6" t="e">
        <f t="shared" si="14"/>
        <v>#DIV/0!</v>
      </c>
    </row>
    <row r="55" spans="1:53" s="145" customFormat="1">
      <c r="A55" s="223">
        <f>'ENTRY SHEET'!F55</f>
        <v>0</v>
      </c>
      <c r="B55" s="137">
        <f>'08'!C55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7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19"/>
        <v>0</v>
      </c>
      <c r="R55" s="137">
        <f>'08'!S55</f>
        <v>0</v>
      </c>
      <c r="S55" s="137"/>
      <c r="T55" s="137">
        <f t="shared" si="18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'08'!AR55</f>
        <v>0</v>
      </c>
      <c r="AO55" s="141"/>
      <c r="AP55" s="141">
        <f t="shared" si="6"/>
        <v>0</v>
      </c>
      <c r="AQ55" s="141">
        <f t="shared" si="7"/>
        <v>0</v>
      </c>
      <c r="AR55" s="141"/>
      <c r="AS55" s="216" t="e">
        <f t="shared" si="8"/>
        <v>#DIV/0!</v>
      </c>
      <c r="AT55" s="216">
        <f>'08'!AT55</f>
        <v>0</v>
      </c>
      <c r="AU55" s="224">
        <f t="shared" si="9"/>
        <v>0</v>
      </c>
      <c r="AV55" s="138"/>
      <c r="AW55" s="6" t="e">
        <f t="shared" si="10"/>
        <v>#DIV/0!</v>
      </c>
      <c r="AX55" s="6" t="e">
        <f t="shared" si="11"/>
        <v>#DIV/0!</v>
      </c>
      <c r="AY55" s="6" t="e">
        <f t="shared" si="12"/>
        <v>#DIV/0!</v>
      </c>
      <c r="AZ55" s="6" t="e">
        <f t="shared" si="13"/>
        <v>#DIV/0!</v>
      </c>
      <c r="BA55" s="6" t="e">
        <f t="shared" si="14"/>
        <v>#DIV/0!</v>
      </c>
    </row>
    <row r="56" spans="1:53" s="145" customFormat="1">
      <c r="A56" s="223">
        <f>'ENTRY SHEET'!F56</f>
        <v>0</v>
      </c>
      <c r="B56" s="137">
        <f>'08'!C56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7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19"/>
        <v>0</v>
      </c>
      <c r="R56" s="137">
        <f>'08'!S56</f>
        <v>0</v>
      </c>
      <c r="S56" s="137"/>
      <c r="T56" s="137">
        <f t="shared" si="18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'08'!AR56</f>
        <v>0</v>
      </c>
      <c r="AO56" s="141"/>
      <c r="AP56" s="141">
        <f t="shared" si="6"/>
        <v>0</v>
      </c>
      <c r="AQ56" s="141">
        <f t="shared" si="7"/>
        <v>0</v>
      </c>
      <c r="AR56" s="141"/>
      <c r="AS56" s="216" t="e">
        <f t="shared" si="8"/>
        <v>#DIV/0!</v>
      </c>
      <c r="AT56" s="216">
        <f>'08'!AT56</f>
        <v>0</v>
      </c>
      <c r="AU56" s="224">
        <f t="shared" si="9"/>
        <v>0</v>
      </c>
      <c r="AV56" s="138"/>
      <c r="AW56" s="6" t="e">
        <f t="shared" si="10"/>
        <v>#DIV/0!</v>
      </c>
      <c r="AX56" s="6" t="e">
        <f t="shared" si="11"/>
        <v>#DIV/0!</v>
      </c>
      <c r="AY56" s="6" t="e">
        <f t="shared" si="12"/>
        <v>#DIV/0!</v>
      </c>
      <c r="AZ56" s="6" t="e">
        <f t="shared" si="13"/>
        <v>#DIV/0!</v>
      </c>
      <c r="BA56" s="6" t="e">
        <f t="shared" si="14"/>
        <v>#DIV/0!</v>
      </c>
    </row>
    <row r="57" spans="1:53" s="145" customFormat="1">
      <c r="A57" s="223" t="str">
        <f>'ENTRY SHEET'!F57</f>
        <v>OD09P-6973 W.TANKER</v>
      </c>
      <c r="B57" s="137">
        <f>'08'!C57</f>
        <v>4698.2</v>
      </c>
      <c r="C57" s="137">
        <v>4698.2</v>
      </c>
      <c r="D57" s="137">
        <f t="shared" si="4"/>
        <v>0</v>
      </c>
      <c r="E57" s="137">
        <v>12</v>
      </c>
      <c r="F57" s="136"/>
      <c r="G57" s="136">
        <f t="shared" si="17"/>
        <v>0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7">
        <f>'08'!S57</f>
        <v>52539.1</v>
      </c>
      <c r="S57" s="137">
        <v>52539.1</v>
      </c>
      <c r="T57" s="137">
        <f t="shared" si="18"/>
        <v>0</v>
      </c>
      <c r="U57" s="137"/>
      <c r="V57" s="137"/>
      <c r="W57" s="137"/>
      <c r="X57" s="141"/>
      <c r="Y57" s="137">
        <f t="shared" si="15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'08'!AR57</f>
        <v>60</v>
      </c>
      <c r="AO57" s="141"/>
      <c r="AP57" s="141">
        <f t="shared" si="6"/>
        <v>60</v>
      </c>
      <c r="AQ57" s="141">
        <f t="shared" si="7"/>
        <v>0</v>
      </c>
      <c r="AR57" s="141">
        <v>60</v>
      </c>
      <c r="AS57" s="216" t="e">
        <f t="shared" si="8"/>
        <v>#DIV/0!</v>
      </c>
      <c r="AT57" s="216">
        <f>'08'!AT57</f>
        <v>260</v>
      </c>
      <c r="AU57" s="224">
        <f t="shared" si="9"/>
        <v>200</v>
      </c>
      <c r="AV57" s="137"/>
      <c r="AW57" s="6" t="e">
        <f t="shared" si="10"/>
        <v>#DIV/0!</v>
      </c>
      <c r="AX57" s="6" t="e">
        <f t="shared" si="11"/>
        <v>#DIV/0!</v>
      </c>
      <c r="AY57" s="6" t="e">
        <f t="shared" si="12"/>
        <v>#DIV/0!</v>
      </c>
      <c r="AZ57" s="6" t="e">
        <f t="shared" si="13"/>
        <v>#DIV/0!</v>
      </c>
      <c r="BA57" s="6" t="e">
        <f t="shared" si="14"/>
        <v>#DIV/0!</v>
      </c>
    </row>
    <row r="58" spans="1:53" s="145" customFormat="1">
      <c r="A58" s="223" t="str">
        <f>'ENTRY SHEET'!F58</f>
        <v>OD09K-2512 W.TANKER</v>
      </c>
      <c r="B58" s="137">
        <f>'08'!C58</f>
        <v>3037.8</v>
      </c>
      <c r="C58" s="137">
        <v>3037.8</v>
      </c>
      <c r="D58" s="137">
        <f t="shared" si="4"/>
        <v>0</v>
      </c>
      <c r="E58" s="137">
        <v>12</v>
      </c>
      <c r="F58" s="136"/>
      <c r="G58" s="136">
        <f t="shared" si="17"/>
        <v>0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7">
        <f>'08'!S58</f>
        <v>44339.9</v>
      </c>
      <c r="S58" s="137">
        <v>44339.9</v>
      </c>
      <c r="T58" s="137">
        <f t="shared" si="18"/>
        <v>0</v>
      </c>
      <c r="U58" s="137"/>
      <c r="V58" s="137"/>
      <c r="W58" s="137"/>
      <c r="X58" s="141"/>
      <c r="Y58" s="137">
        <f t="shared" si="15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'08'!AR58</f>
        <v>90</v>
      </c>
      <c r="AO58" s="141"/>
      <c r="AP58" s="141">
        <f t="shared" si="6"/>
        <v>90</v>
      </c>
      <c r="AQ58" s="141">
        <f t="shared" si="7"/>
        <v>0</v>
      </c>
      <c r="AR58" s="141">
        <v>90</v>
      </c>
      <c r="AS58" s="216" t="e">
        <f t="shared" si="8"/>
        <v>#DIV/0!</v>
      </c>
      <c r="AT58" s="216">
        <f>'08'!AT58</f>
        <v>250</v>
      </c>
      <c r="AU58" s="224">
        <f t="shared" si="9"/>
        <v>160</v>
      </c>
      <c r="AV58" s="221"/>
      <c r="AW58" s="6" t="e">
        <f t="shared" si="10"/>
        <v>#DIV/0!</v>
      </c>
      <c r="AX58" s="6" t="e">
        <f t="shared" si="11"/>
        <v>#DIV/0!</v>
      </c>
      <c r="AY58" s="6" t="e">
        <f t="shared" si="12"/>
        <v>#DIV/0!</v>
      </c>
      <c r="AZ58" s="6" t="e">
        <f t="shared" si="13"/>
        <v>#DIV/0!</v>
      </c>
      <c r="BA58" s="6" t="e">
        <f t="shared" si="14"/>
        <v>#DIV/0!</v>
      </c>
    </row>
    <row r="59" spans="1:53" s="145" customFormat="1">
      <c r="A59" s="223">
        <f>'ENTRY SHEET'!F59</f>
        <v>0</v>
      </c>
      <c r="B59" s="137">
        <f>'08'!C59</f>
        <v>0</v>
      </c>
      <c r="C59" s="137"/>
      <c r="D59" s="137">
        <f t="shared" ref="D59" si="20">C59-B59</f>
        <v>0</v>
      </c>
      <c r="E59" s="137">
        <v>12</v>
      </c>
      <c r="F59" s="136"/>
      <c r="G59" s="136">
        <f t="shared" si="17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19"/>
        <v>0</v>
      </c>
      <c r="R59" s="137">
        <f>'08'!S59</f>
        <v>0</v>
      </c>
      <c r="S59" s="137"/>
      <c r="T59" s="137">
        <f t="shared" si="18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'08'!AR59</f>
        <v>0</v>
      </c>
      <c r="AO59" s="141"/>
      <c r="AP59" s="141">
        <f t="shared" si="6"/>
        <v>0</v>
      </c>
      <c r="AQ59" s="141">
        <f t="shared" si="7"/>
        <v>0</v>
      </c>
      <c r="AR59" s="141"/>
      <c r="AS59" s="216" t="e">
        <f t="shared" si="8"/>
        <v>#DIV/0!</v>
      </c>
      <c r="AT59" s="216">
        <f>'08'!AT59</f>
        <v>0</v>
      </c>
      <c r="AU59" s="224">
        <f t="shared" si="9"/>
        <v>0</v>
      </c>
      <c r="AV59" s="221"/>
      <c r="AW59" s="6" t="e">
        <f t="shared" si="10"/>
        <v>#DIV/0!</v>
      </c>
      <c r="AX59" s="6" t="e">
        <f t="shared" si="11"/>
        <v>#DIV/0!</v>
      </c>
      <c r="AY59" s="6" t="e">
        <f t="shared" si="12"/>
        <v>#DIV/0!</v>
      </c>
      <c r="AZ59" s="6" t="e">
        <f t="shared" si="13"/>
        <v>#DIV/0!</v>
      </c>
      <c r="BA59" s="6" t="e">
        <f t="shared" si="14"/>
        <v>#DIV/0!</v>
      </c>
    </row>
    <row r="60" spans="1:53" s="422" customFormat="1" ht="41.4" customHeight="1">
      <c r="A60" s="223" t="str">
        <f>'ENTRY SHEET'!F60</f>
        <v>DILLING DETALIS</v>
      </c>
      <c r="B60" s="137">
        <f>'08'!C60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6"/>
        <v>0</v>
      </c>
      <c r="AH60" s="63"/>
      <c r="AI60" s="63"/>
      <c r="AJ60" s="63"/>
      <c r="AK60" s="63"/>
      <c r="AL60" s="63"/>
      <c r="AM60" s="63"/>
      <c r="AN60" s="141">
        <f>'08'!AR60</f>
        <v>0</v>
      </c>
      <c r="AO60" s="419"/>
      <c r="AP60" s="419">
        <f t="shared" si="6"/>
        <v>0</v>
      </c>
      <c r="AQ60" s="419">
        <f t="shared" si="7"/>
        <v>0</v>
      </c>
      <c r="AR60" s="419"/>
      <c r="AS60" s="216" t="e">
        <f t="shared" si="8"/>
        <v>#VALUE!</v>
      </c>
      <c r="AT60" s="216">
        <f>'08'!AT60</f>
        <v>0</v>
      </c>
      <c r="AU60" s="224">
        <f t="shared" si="9"/>
        <v>0</v>
      </c>
      <c r="AV60" s="63"/>
      <c r="AW60" s="6" t="e">
        <f t="shared" si="10"/>
        <v>#VALUE!</v>
      </c>
      <c r="AX60" s="6" t="e">
        <f t="shared" si="11"/>
        <v>#VALUE!</v>
      </c>
      <c r="AY60" s="6" t="e">
        <f t="shared" si="12"/>
        <v>#VALUE!</v>
      </c>
      <c r="AZ60" s="6" t="e">
        <f t="shared" si="13"/>
        <v>#VALUE!</v>
      </c>
      <c r="BA60" s="6" t="e">
        <f t="shared" si="14"/>
        <v>#VALUE!</v>
      </c>
    </row>
    <row r="61" spans="1:53" s="145" customFormat="1">
      <c r="A61" s="223" t="str">
        <f>'ENTRY SHEET'!F61</f>
        <v>DRILL-ELGI-650</v>
      </c>
      <c r="B61" s="137">
        <f>'08'!C61</f>
        <v>790.5</v>
      </c>
      <c r="C61" s="221">
        <v>790.5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19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>
        <f>+T61+U61+V61</f>
        <v>0</v>
      </c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'08'!AR61</f>
        <v>0</v>
      </c>
      <c r="AO61" s="141"/>
      <c r="AP61" s="141">
        <f t="shared" si="6"/>
        <v>0</v>
      </c>
      <c r="AQ61" s="141">
        <f t="shared" si="7"/>
        <v>0</v>
      </c>
      <c r="AR61" s="141"/>
      <c r="AS61" s="216" t="e">
        <f t="shared" si="8"/>
        <v>#DIV/0!</v>
      </c>
      <c r="AT61" s="216">
        <f>'08'!AT61</f>
        <v>400</v>
      </c>
      <c r="AU61" s="224">
        <f t="shared" si="9"/>
        <v>400</v>
      </c>
      <c r="AV61" s="221"/>
      <c r="AW61" s="6" t="e">
        <f t="shared" si="10"/>
        <v>#DIV/0!</v>
      </c>
      <c r="AX61" s="6" t="e">
        <f t="shared" si="11"/>
        <v>#DIV/0!</v>
      </c>
      <c r="AY61" s="6" t="e">
        <f t="shared" si="12"/>
        <v>#DIV/0!</v>
      </c>
      <c r="AZ61" s="6" t="e">
        <f t="shared" si="13"/>
        <v>#DIV/0!</v>
      </c>
      <c r="BA61" s="6" t="e">
        <f t="shared" si="14"/>
        <v>#DIV/0!</v>
      </c>
    </row>
    <row r="62" spans="1:53" s="145" customFormat="1">
      <c r="A62" s="223" t="str">
        <f>'ENTRY SHEET'!F62</f>
        <v>JRD-600+CD-360</v>
      </c>
      <c r="B62" s="137">
        <f>'08'!C62</f>
        <v>362.4</v>
      </c>
      <c r="C62" s="221">
        <v>369.2</v>
      </c>
      <c r="D62" s="137">
        <f t="shared" si="21"/>
        <v>6.8000000000000114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19"/>
        <v>0</v>
      </c>
      <c r="R62" s="137">
        <v>115.5</v>
      </c>
      <c r="S62" s="137">
        <v>17</v>
      </c>
      <c r="T62" s="137"/>
      <c r="U62" s="137"/>
      <c r="V62" s="137"/>
      <c r="W62" s="137">
        <f>+T62+U62+V62</f>
        <v>0</v>
      </c>
      <c r="X62" s="141"/>
      <c r="Y62" s="137">
        <f t="shared" ref="Y62:Y63" si="22">+T62+U62+V62</f>
        <v>0</v>
      </c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'08'!AR62</f>
        <v>0</v>
      </c>
      <c r="AO62" s="141">
        <v>178</v>
      </c>
      <c r="AP62" s="141">
        <f t="shared" si="6"/>
        <v>178</v>
      </c>
      <c r="AQ62" s="141">
        <f t="shared" si="7"/>
        <v>178</v>
      </c>
      <c r="AR62" s="141"/>
      <c r="AS62" s="216">
        <f t="shared" si="8"/>
        <v>26.176470588235251</v>
      </c>
      <c r="AT62" s="216">
        <f>'08'!AT62</f>
        <v>400</v>
      </c>
      <c r="AU62" s="224">
        <f t="shared" si="9"/>
        <v>400</v>
      </c>
      <c r="AV62" s="137"/>
      <c r="AW62" s="6">
        <f t="shared" si="10"/>
        <v>0</v>
      </c>
      <c r="AX62" s="6">
        <f t="shared" si="11"/>
        <v>0</v>
      </c>
      <c r="AY62" s="6">
        <f t="shared" si="12"/>
        <v>0</v>
      </c>
      <c r="AZ62" s="6">
        <f t="shared" si="13"/>
        <v>0</v>
      </c>
      <c r="BA62" s="6">
        <f t="shared" si="14"/>
        <v>0</v>
      </c>
    </row>
    <row r="63" spans="1:53" s="145" customFormat="1">
      <c r="A63" s="223" t="str">
        <f>'ENTRY SHEET'!F63</f>
        <v>JRD-450+650-1</v>
      </c>
      <c r="B63" s="137">
        <f>'08'!C63</f>
        <v>8194.7999999999993</v>
      </c>
      <c r="C63" s="221">
        <v>8197</v>
      </c>
      <c r="D63" s="137">
        <f t="shared" si="21"/>
        <v>2.2000000000007276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19"/>
        <v>0</v>
      </c>
      <c r="R63" s="137">
        <v>68</v>
      </c>
      <c r="S63" s="137">
        <v>10</v>
      </c>
      <c r="T63" s="137"/>
      <c r="U63" s="137"/>
      <c r="V63" s="137"/>
      <c r="W63" s="137">
        <f t="shared" ref="W63:W64" si="23">+T63+U63+V63</f>
        <v>0</v>
      </c>
      <c r="X63" s="141"/>
      <c r="Y63" s="137">
        <f t="shared" si="22"/>
        <v>0</v>
      </c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'08'!AR63</f>
        <v>0</v>
      </c>
      <c r="AO63" s="141"/>
      <c r="AP63" s="141">
        <f t="shared" si="6"/>
        <v>0</v>
      </c>
      <c r="AQ63" s="141">
        <f t="shared" si="7"/>
        <v>0</v>
      </c>
      <c r="AR63" s="141"/>
      <c r="AS63" s="216">
        <f t="shared" si="8"/>
        <v>0</v>
      </c>
      <c r="AT63" s="216">
        <f>'08'!AT63</f>
        <v>400</v>
      </c>
      <c r="AU63" s="224">
        <f t="shared" si="9"/>
        <v>400</v>
      </c>
      <c r="AV63" s="137"/>
      <c r="AW63" s="6">
        <f t="shared" si="10"/>
        <v>0</v>
      </c>
      <c r="AX63" s="6">
        <f t="shared" si="11"/>
        <v>0</v>
      </c>
      <c r="AY63" s="6">
        <f t="shared" si="12"/>
        <v>0</v>
      </c>
      <c r="AZ63" s="6">
        <f t="shared" si="13"/>
        <v>0</v>
      </c>
      <c r="BA63" s="6">
        <f t="shared" si="14"/>
        <v>0</v>
      </c>
    </row>
    <row r="64" spans="1:53" s="145" customFormat="1">
      <c r="A64" s="223">
        <f>'ENTRY SHEET'!F64</f>
        <v>0</v>
      </c>
      <c r="B64" s="137">
        <f>'08'!C64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19"/>
        <v>0</v>
      </c>
      <c r="R64" s="137"/>
      <c r="S64" s="137"/>
      <c r="T64" s="137"/>
      <c r="U64" s="137"/>
      <c r="V64" s="137"/>
      <c r="W64" s="137">
        <f t="shared" si="23"/>
        <v>0</v>
      </c>
      <c r="X64" s="141"/>
      <c r="Y64" s="137">
        <f>+T64+U64+V64</f>
        <v>0</v>
      </c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'08'!AR64</f>
        <v>0</v>
      </c>
      <c r="AO64" s="141"/>
      <c r="AP64" s="141">
        <f t="shared" si="6"/>
        <v>0</v>
      </c>
      <c r="AQ64" s="141">
        <f t="shared" si="7"/>
        <v>0</v>
      </c>
      <c r="AR64" s="243"/>
      <c r="AS64" s="216" t="e">
        <f t="shared" si="8"/>
        <v>#DIV/0!</v>
      </c>
      <c r="AT64" s="216">
        <f>'08'!AT64</f>
        <v>400</v>
      </c>
      <c r="AU64" s="224">
        <f t="shared" si="9"/>
        <v>400</v>
      </c>
      <c r="AV64" s="137"/>
      <c r="AW64" s="6" t="e">
        <f t="shared" si="10"/>
        <v>#DIV/0!</v>
      </c>
      <c r="AX64" s="6" t="e">
        <f t="shared" si="11"/>
        <v>#DIV/0!</v>
      </c>
      <c r="AY64" s="6" t="e">
        <f t="shared" si="12"/>
        <v>#DIV/0!</v>
      </c>
      <c r="AZ64" s="6" t="e">
        <f t="shared" si="13"/>
        <v>#DIV/0!</v>
      </c>
      <c r="BA64" s="6" t="e">
        <f t="shared" si="14"/>
        <v>#DIV/0!</v>
      </c>
    </row>
    <row r="65" spans="1:53" s="827" customFormat="1" ht="41.4" customHeight="1">
      <c r="A65" s="751" t="str">
        <f>'ENTRY SHEET'!F65</f>
        <v>CRUSHER DETAILS</v>
      </c>
      <c r="B65" s="617">
        <f>'08'!C65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658">
        <f>'08'!AR65</f>
        <v>0</v>
      </c>
      <c r="AO65" s="748"/>
      <c r="AP65" s="748">
        <f t="shared" si="6"/>
        <v>0</v>
      </c>
      <c r="AQ65" s="748">
        <f t="shared" si="7"/>
        <v>0</v>
      </c>
      <c r="AR65" s="748"/>
      <c r="AS65" s="659" t="e">
        <f t="shared" si="8"/>
        <v>#VALUE!</v>
      </c>
      <c r="AT65" s="659">
        <f>'08'!AT65</f>
        <v>0</v>
      </c>
      <c r="AU65" s="660">
        <f t="shared" si="9"/>
        <v>0</v>
      </c>
      <c r="AV65" s="578"/>
      <c r="AW65" s="890" t="e">
        <f t="shared" si="10"/>
        <v>#VALUE!</v>
      </c>
      <c r="AX65" s="890" t="e">
        <f t="shared" si="11"/>
        <v>#VALUE!</v>
      </c>
      <c r="AY65" s="890" t="e">
        <f t="shared" si="12"/>
        <v>#VALUE!</v>
      </c>
      <c r="AZ65" s="890" t="e">
        <f t="shared" si="13"/>
        <v>#VALUE!</v>
      </c>
      <c r="BA65" s="890" t="e">
        <f t="shared" si="14"/>
        <v>#VALUE!</v>
      </c>
    </row>
    <row r="66" spans="1:53" s="614" customFormat="1">
      <c r="A66" s="751" t="str">
        <f>'ENTRY SHEET'!F66</f>
        <v>CRUSHER(FEEDER)</v>
      </c>
      <c r="B66" s="617">
        <f>'08'!C66</f>
        <v>1717.47</v>
      </c>
      <c r="C66" s="657">
        <v>1725.7</v>
      </c>
      <c r="D66" s="617">
        <f t="shared" si="21"/>
        <v>8.2300000000000182</v>
      </c>
      <c r="E66" s="617">
        <v>16</v>
      </c>
      <c r="F66" s="139"/>
      <c r="G66" s="139"/>
      <c r="H66" s="139"/>
      <c r="I66" s="139"/>
      <c r="J66" s="139">
        <f>D66-G66-H66-I66-K66-L66-O66-P66-F66-M66-N66</f>
        <v>8.2300000000000182</v>
      </c>
      <c r="K66" s="139"/>
      <c r="L66" s="139"/>
      <c r="M66" s="139"/>
      <c r="N66" s="139"/>
      <c r="O66" s="139"/>
      <c r="P66" s="139"/>
      <c r="Q66" s="139"/>
      <c r="R66" s="617">
        <v>1000</v>
      </c>
      <c r="S66" s="617">
        <v>500</v>
      </c>
      <c r="T66" s="617">
        <v>500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4">Z66+AA66+AB66+AC66+AD66+AE66+AF66</f>
        <v>0</v>
      </c>
      <c r="AH66" s="617"/>
      <c r="AI66" s="617"/>
      <c r="AJ66" s="617"/>
      <c r="AK66" s="619"/>
      <c r="AL66" s="658"/>
      <c r="AM66" s="617"/>
      <c r="AN66" s="658">
        <f>'08'!AR66</f>
        <v>0</v>
      </c>
      <c r="AO66" s="658"/>
      <c r="AP66" s="658">
        <f t="shared" si="6"/>
        <v>0</v>
      </c>
      <c r="AQ66" s="658">
        <f t="shared" si="7"/>
        <v>0</v>
      </c>
      <c r="AR66" s="658"/>
      <c r="AS66" s="659">
        <f t="shared" si="8"/>
        <v>0</v>
      </c>
      <c r="AT66" s="659">
        <f>'08'!AT66</f>
        <v>0</v>
      </c>
      <c r="AU66" s="660">
        <f t="shared" si="9"/>
        <v>0</v>
      </c>
      <c r="AV66" s="617"/>
      <c r="AW66" s="890">
        <f t="shared" si="10"/>
        <v>0</v>
      </c>
      <c r="AX66" s="890">
        <f t="shared" si="11"/>
        <v>0</v>
      </c>
      <c r="AY66" s="890">
        <f t="shared" si="12"/>
        <v>0</v>
      </c>
      <c r="AZ66" s="890">
        <f t="shared" si="13"/>
        <v>0</v>
      </c>
      <c r="BA66" s="890">
        <f t="shared" si="14"/>
        <v>0</v>
      </c>
    </row>
    <row r="67" spans="1:53" s="614" customFormat="1">
      <c r="A67" s="751" t="str">
        <f>'ENTRY SHEET'!F67</f>
        <v>CRUSHER ( JAW )</v>
      </c>
      <c r="B67" s="617">
        <f>'08'!C67</f>
        <v>13492</v>
      </c>
      <c r="C67" s="657">
        <v>13501</v>
      </c>
      <c r="D67" s="617">
        <f t="shared" si="21"/>
        <v>9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9</v>
      </c>
      <c r="K67" s="139"/>
      <c r="L67" s="139"/>
      <c r="M67" s="139"/>
      <c r="N67" s="139"/>
      <c r="O67" s="139"/>
      <c r="P67" s="139"/>
      <c r="Q67" s="139"/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4"/>
        <v>0</v>
      </c>
      <c r="AH67" s="617"/>
      <c r="AI67" s="617"/>
      <c r="AJ67" s="617"/>
      <c r="AK67" s="619"/>
      <c r="AL67" s="658"/>
      <c r="AM67" s="617"/>
      <c r="AN67" s="658">
        <f>'08'!AR67</f>
        <v>0</v>
      </c>
      <c r="AO67" s="658"/>
      <c r="AP67" s="658">
        <f t="shared" si="6"/>
        <v>0</v>
      </c>
      <c r="AQ67" s="658">
        <f t="shared" si="7"/>
        <v>0</v>
      </c>
      <c r="AR67" s="658"/>
      <c r="AS67" s="659">
        <f t="shared" si="8"/>
        <v>0</v>
      </c>
      <c r="AT67" s="659">
        <f>'08'!AT67</f>
        <v>0</v>
      </c>
      <c r="AU67" s="660">
        <f t="shared" si="9"/>
        <v>0</v>
      </c>
      <c r="AV67" s="617"/>
      <c r="AW67" s="890">
        <f t="shared" si="10"/>
        <v>0</v>
      </c>
      <c r="AX67" s="890">
        <f t="shared" si="11"/>
        <v>0</v>
      </c>
      <c r="AY67" s="890">
        <f t="shared" si="12"/>
        <v>0</v>
      </c>
      <c r="AZ67" s="890">
        <f t="shared" si="13"/>
        <v>0</v>
      </c>
      <c r="BA67" s="890">
        <f t="shared" si="14"/>
        <v>0</v>
      </c>
    </row>
    <row r="68" spans="1:53" s="614" customFormat="1">
      <c r="A68" s="751" t="str">
        <f>'ENTRY SHEET'!F68</f>
        <v>CRUSHER ( CONE )</v>
      </c>
      <c r="B68" s="617">
        <f>'08'!C68</f>
        <v>13564</v>
      </c>
      <c r="C68" s="657">
        <v>13573</v>
      </c>
      <c r="D68" s="617">
        <f t="shared" si="21"/>
        <v>9</v>
      </c>
      <c r="E68" s="617">
        <v>16</v>
      </c>
      <c r="F68" s="139"/>
      <c r="G68" s="139"/>
      <c r="H68" s="139"/>
      <c r="I68" s="139"/>
      <c r="J68" s="139">
        <f t="shared" si="25"/>
        <v>9</v>
      </c>
      <c r="K68" s="139"/>
      <c r="L68" s="139"/>
      <c r="M68" s="139"/>
      <c r="N68" s="139"/>
      <c r="O68" s="139"/>
      <c r="P68" s="139"/>
      <c r="Q68" s="139"/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4"/>
        <v>0</v>
      </c>
      <c r="AH68" s="661"/>
      <c r="AI68" s="661"/>
      <c r="AJ68" s="661"/>
      <c r="AK68" s="661"/>
      <c r="AL68" s="139"/>
      <c r="AM68" s="661"/>
      <c r="AN68" s="658">
        <f>'08'!AR68</f>
        <v>0</v>
      </c>
      <c r="AO68" s="658"/>
      <c r="AP68" s="658">
        <f t="shared" si="6"/>
        <v>0</v>
      </c>
      <c r="AQ68" s="658">
        <f t="shared" si="7"/>
        <v>0</v>
      </c>
      <c r="AR68" s="658"/>
      <c r="AS68" s="659">
        <f t="shared" si="8"/>
        <v>0</v>
      </c>
      <c r="AT68" s="659">
        <f>'08'!AT68</f>
        <v>0</v>
      </c>
      <c r="AU68" s="660">
        <f t="shared" si="9"/>
        <v>0</v>
      </c>
      <c r="AV68" s="657"/>
      <c r="AW68" s="890">
        <f t="shared" si="10"/>
        <v>0</v>
      </c>
      <c r="AX68" s="890">
        <f t="shared" si="11"/>
        <v>0</v>
      </c>
      <c r="AY68" s="890">
        <f t="shared" si="12"/>
        <v>0</v>
      </c>
      <c r="AZ68" s="890">
        <f t="shared" si="13"/>
        <v>0</v>
      </c>
      <c r="BA68" s="890">
        <f t="shared" si="14"/>
        <v>0</v>
      </c>
    </row>
    <row r="69" spans="1:53" s="614" customFormat="1">
      <c r="A69" s="751" t="str">
        <f>'ENTRY SHEET'!F69</f>
        <v>CRUSHER DG</v>
      </c>
      <c r="B69" s="617">
        <f>'08'!C69</f>
        <v>17198.080000000002</v>
      </c>
      <c r="C69" s="657">
        <v>17200.38</v>
      </c>
      <c r="D69" s="617">
        <f t="shared" si="21"/>
        <v>2.2999999999992724</v>
      </c>
      <c r="E69" s="617">
        <v>16</v>
      </c>
      <c r="F69" s="139"/>
      <c r="G69" s="139"/>
      <c r="H69" s="139"/>
      <c r="I69" s="139"/>
      <c r="J69" s="139">
        <f t="shared" si="25"/>
        <v>2.2999999999992724</v>
      </c>
      <c r="K69" s="139"/>
      <c r="L69" s="139"/>
      <c r="M69" s="139"/>
      <c r="N69" s="139"/>
      <c r="O69" s="139"/>
      <c r="P69" s="139"/>
      <c r="Q69" s="139"/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4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'08'!AR69</f>
        <v>474</v>
      </c>
      <c r="AO69" s="658"/>
      <c r="AP69" s="658">
        <f t="shared" si="6"/>
        <v>474</v>
      </c>
      <c r="AQ69" s="658">
        <f t="shared" si="7"/>
        <v>67</v>
      </c>
      <c r="AR69" s="658">
        <v>407</v>
      </c>
      <c r="AS69" s="659">
        <f t="shared" si="8"/>
        <v>29.130434782617911</v>
      </c>
      <c r="AT69" s="659">
        <f>'08'!AT69</f>
        <v>1000</v>
      </c>
      <c r="AU69" s="660">
        <f t="shared" si="9"/>
        <v>593</v>
      </c>
      <c r="AV69" s="657"/>
      <c r="AW69" s="890">
        <f t="shared" si="10"/>
        <v>0</v>
      </c>
      <c r="AX69" s="890">
        <f t="shared" si="11"/>
        <v>0</v>
      </c>
      <c r="AY69" s="890">
        <f t="shared" si="12"/>
        <v>67</v>
      </c>
      <c r="AZ69" s="890">
        <f t="shared" si="13"/>
        <v>0</v>
      </c>
      <c r="BA69" s="890">
        <f t="shared" si="14"/>
        <v>0</v>
      </c>
    </row>
    <row r="70" spans="1:53" s="614" customFormat="1">
      <c r="A70" s="751" t="str">
        <f>'ENTRY SHEET'!F70</f>
        <v>KAMASTU-210</v>
      </c>
      <c r="B70" s="617">
        <f>'08'!C70</f>
        <v>25862.6</v>
      </c>
      <c r="C70" s="657">
        <v>25875.1</v>
      </c>
      <c r="D70" s="617">
        <f t="shared" si="21"/>
        <v>12.5</v>
      </c>
      <c r="E70" s="617">
        <v>16</v>
      </c>
      <c r="F70" s="139"/>
      <c r="G70" s="139"/>
      <c r="H70" s="139">
        <v>1.6</v>
      </c>
      <c r="I70" s="139"/>
      <c r="J70" s="139">
        <f t="shared" si="25"/>
        <v>10.9</v>
      </c>
      <c r="K70" s="139"/>
      <c r="L70" s="139"/>
      <c r="M70" s="139"/>
      <c r="N70" s="139"/>
      <c r="O70" s="139"/>
      <c r="P70" s="139"/>
      <c r="Q70" s="139"/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>
        <v>9</v>
      </c>
      <c r="AD70" s="619"/>
      <c r="AE70" s="619"/>
      <c r="AF70" s="619"/>
      <c r="AG70" s="617">
        <f t="shared" si="24"/>
        <v>9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'08'!AR70</f>
        <v>340</v>
      </c>
      <c r="AO70" s="658">
        <v>161</v>
      </c>
      <c r="AP70" s="658">
        <f t="shared" ref="AP70:AP104" si="27">AO70+AN70</f>
        <v>501</v>
      </c>
      <c r="AQ70" s="658">
        <f t="shared" ref="AQ70:AQ104" si="28">AP70-AR70</f>
        <v>191</v>
      </c>
      <c r="AR70" s="658">
        <v>310</v>
      </c>
      <c r="AS70" s="659">
        <f t="shared" ref="AS70:AS104" si="29">AQ70/D70</f>
        <v>15.28</v>
      </c>
      <c r="AT70" s="659">
        <f>'08'!AT70</f>
        <v>340</v>
      </c>
      <c r="AU70" s="660">
        <f t="shared" ref="AU70:AU104" si="30">AT70-AR70</f>
        <v>30</v>
      </c>
      <c r="AV70" s="657"/>
      <c r="AW70" s="890">
        <f t="shared" ref="AW70:AW104" si="31">ROUNDUP(I70*AS70,0)</f>
        <v>0</v>
      </c>
      <c r="AX70" s="890">
        <f t="shared" ref="AX70:AX104" si="32">ROUNDUP(H70*AS70,0)</f>
        <v>25</v>
      </c>
      <c r="AY70" s="890">
        <f t="shared" ref="AY70:AY104" si="33">ROUNDUP(J70*AS70,0)</f>
        <v>167</v>
      </c>
      <c r="AZ70" s="890">
        <f t="shared" ref="AZ70:AZ104" si="34">AS70*L70</f>
        <v>0</v>
      </c>
      <c r="BA70" s="890">
        <f t="shared" ref="BA70:BA104" si="35">AS70*K70</f>
        <v>0</v>
      </c>
    </row>
    <row r="71" spans="1:53" s="614" customFormat="1">
      <c r="A71" s="751" t="str">
        <f>'ENTRY SHEET'!F71</f>
        <v>JCB-8262 LOADER</v>
      </c>
      <c r="B71" s="617">
        <f>'08'!C71</f>
        <v>16048</v>
      </c>
      <c r="C71" s="657">
        <v>16048</v>
      </c>
      <c r="D71" s="617">
        <f t="shared" si="21"/>
        <v>0</v>
      </c>
      <c r="E71" s="617">
        <v>16</v>
      </c>
      <c r="F71" s="139"/>
      <c r="G71" s="139"/>
      <c r="H71" s="139"/>
      <c r="I71" s="139"/>
      <c r="J71" s="139">
        <f t="shared" si="25"/>
        <v>0</v>
      </c>
      <c r="K71" s="139"/>
      <c r="L71" s="139"/>
      <c r="M71" s="139"/>
      <c r="N71" s="139"/>
      <c r="O71" s="139"/>
      <c r="P71" s="139"/>
      <c r="Q71" s="139"/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4"/>
        <v>0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658">
        <f>'08'!AR71</f>
        <v>155</v>
      </c>
      <c r="AO71" s="658"/>
      <c r="AP71" s="658">
        <f t="shared" si="27"/>
        <v>155</v>
      </c>
      <c r="AQ71" s="658">
        <f t="shared" si="28"/>
        <v>0</v>
      </c>
      <c r="AR71" s="658">
        <v>155</v>
      </c>
      <c r="AS71" s="659" t="e">
        <f t="shared" si="29"/>
        <v>#DIV/0!</v>
      </c>
      <c r="AT71" s="659">
        <f>'08'!AT71</f>
        <v>210</v>
      </c>
      <c r="AU71" s="660">
        <f t="shared" si="30"/>
        <v>55</v>
      </c>
      <c r="AV71" s="657"/>
      <c r="AW71" s="890" t="e">
        <f t="shared" si="31"/>
        <v>#DIV/0!</v>
      </c>
      <c r="AX71" s="890" t="e">
        <f t="shared" si="32"/>
        <v>#DIV/0!</v>
      </c>
      <c r="AY71" s="890" t="e">
        <f t="shared" si="33"/>
        <v>#DIV/0!</v>
      </c>
      <c r="AZ71" s="890" t="e">
        <f t="shared" si="34"/>
        <v>#DIV/0!</v>
      </c>
      <c r="BA71" s="890" t="e">
        <f t="shared" si="35"/>
        <v>#DIV/0!</v>
      </c>
    </row>
    <row r="72" spans="1:53" s="614" customFormat="1">
      <c r="A72" s="751" t="str">
        <f>'ENTRY SHEET'!F72</f>
        <v>OD09C-5609 JCB</v>
      </c>
      <c r="B72" s="617">
        <f>'08'!C72</f>
        <v>16628.3</v>
      </c>
      <c r="C72" s="657">
        <v>16638.5</v>
      </c>
      <c r="D72" s="617">
        <f t="shared" si="21"/>
        <v>10.200000000000728</v>
      </c>
      <c r="E72" s="617">
        <v>16</v>
      </c>
      <c r="F72" s="139"/>
      <c r="G72" s="139"/>
      <c r="H72" s="139"/>
      <c r="I72" s="139"/>
      <c r="J72" s="139">
        <f t="shared" si="25"/>
        <v>10.200000000000728</v>
      </c>
      <c r="K72" s="139"/>
      <c r="L72" s="139"/>
      <c r="M72" s="139"/>
      <c r="N72" s="139"/>
      <c r="O72" s="139"/>
      <c r="P72" s="139"/>
      <c r="Q72" s="139"/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4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'08'!AR72</f>
        <v>100</v>
      </c>
      <c r="AO72" s="658">
        <v>122</v>
      </c>
      <c r="AP72" s="658">
        <f t="shared" si="27"/>
        <v>222</v>
      </c>
      <c r="AQ72" s="658">
        <f t="shared" si="28"/>
        <v>132</v>
      </c>
      <c r="AR72" s="658">
        <v>90</v>
      </c>
      <c r="AS72" s="659">
        <f t="shared" si="29"/>
        <v>12.941176470587312</v>
      </c>
      <c r="AT72" s="659">
        <f>'08'!AT72</f>
        <v>210</v>
      </c>
      <c r="AU72" s="660">
        <f t="shared" si="30"/>
        <v>120</v>
      </c>
      <c r="AV72" s="657"/>
      <c r="AW72" s="890">
        <f t="shared" si="31"/>
        <v>0</v>
      </c>
      <c r="AX72" s="890">
        <f t="shared" si="32"/>
        <v>0</v>
      </c>
      <c r="AY72" s="890">
        <f t="shared" si="33"/>
        <v>132</v>
      </c>
      <c r="AZ72" s="890">
        <f t="shared" si="34"/>
        <v>0</v>
      </c>
      <c r="BA72" s="890">
        <f t="shared" si="35"/>
        <v>0</v>
      </c>
    </row>
    <row r="73" spans="1:53" s="614" customFormat="1">
      <c r="A73" s="751" t="str">
        <f>'ENTRY SHEET'!F73</f>
        <v>TATA LOADER-OD02AY-0516</v>
      </c>
      <c r="B73" s="617">
        <f>'08'!C73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/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4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'08'!AR73</f>
        <v>100</v>
      </c>
      <c r="AO73" s="658"/>
      <c r="AP73" s="658">
        <f t="shared" si="27"/>
        <v>100</v>
      </c>
      <c r="AQ73" s="658">
        <f t="shared" si="28"/>
        <v>0</v>
      </c>
      <c r="AR73" s="658">
        <v>100</v>
      </c>
      <c r="AS73" s="659" t="e">
        <f t="shared" si="29"/>
        <v>#DIV/0!</v>
      </c>
      <c r="AT73" s="659">
        <f>'08'!AT73</f>
        <v>0</v>
      </c>
      <c r="AU73" s="660">
        <f t="shared" si="30"/>
        <v>-100</v>
      </c>
      <c r="AV73" s="657"/>
      <c r="AW73" s="890" t="e">
        <f t="shared" si="31"/>
        <v>#DIV/0!</v>
      </c>
      <c r="AX73" s="890" t="e">
        <f t="shared" si="32"/>
        <v>#DIV/0!</v>
      </c>
      <c r="AY73" s="890" t="e">
        <f t="shared" si="33"/>
        <v>#DIV/0!</v>
      </c>
      <c r="AZ73" s="890" t="e">
        <f t="shared" si="34"/>
        <v>#DIV/0!</v>
      </c>
      <c r="BA73" s="890" t="e">
        <f t="shared" si="35"/>
        <v>#DIV/0!</v>
      </c>
    </row>
    <row r="74" spans="1:53" s="887" customFormat="1" ht="41.4" customHeight="1">
      <c r="A74" s="786" t="str">
        <f>'ENTRY SHEET'!F74</f>
        <v>POWER SCREEN DETAILS</v>
      </c>
      <c r="B74" s="647">
        <f>'08'!C74</f>
        <v>0</v>
      </c>
      <c r="C74" s="828"/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143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649">
        <f>'08'!AR74</f>
        <v>0</v>
      </c>
      <c r="AO74" s="882"/>
      <c r="AP74" s="882">
        <f t="shared" si="27"/>
        <v>0</v>
      </c>
      <c r="AQ74" s="882">
        <f t="shared" si="28"/>
        <v>0</v>
      </c>
      <c r="AR74" s="882"/>
      <c r="AS74" s="651" t="e">
        <f t="shared" si="29"/>
        <v>#VALUE!</v>
      </c>
      <c r="AT74" s="651">
        <f>'08'!AT74</f>
        <v>0</v>
      </c>
      <c r="AU74" s="652">
        <f t="shared" si="30"/>
        <v>0</v>
      </c>
      <c r="AV74" s="886"/>
      <c r="AW74" s="891" t="e">
        <f t="shared" si="31"/>
        <v>#VALUE!</v>
      </c>
      <c r="AX74" s="891" t="e">
        <f t="shared" si="32"/>
        <v>#VALUE!</v>
      </c>
      <c r="AY74" s="891" t="e">
        <f t="shared" si="33"/>
        <v>#VALUE!</v>
      </c>
      <c r="AZ74" s="891" t="e">
        <f t="shared" si="34"/>
        <v>#VALUE!</v>
      </c>
      <c r="BA74" s="891" t="e">
        <f t="shared" si="35"/>
        <v>#VALUE!</v>
      </c>
    </row>
    <row r="75" spans="1:53" s="211" customFormat="1">
      <c r="A75" s="786" t="str">
        <f>'ENTRY SHEET'!F75</f>
        <v>POWER SCREEN RHS</v>
      </c>
      <c r="B75" s="647">
        <f>'08'!C75</f>
        <v>4410.3999999999996</v>
      </c>
      <c r="C75" s="646">
        <v>4416.3999999999996</v>
      </c>
      <c r="D75" s="647">
        <f t="shared" si="21"/>
        <v>6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6</v>
      </c>
      <c r="L75" s="648"/>
      <c r="M75" s="648"/>
      <c r="N75" s="648"/>
      <c r="O75" s="648"/>
      <c r="P75" s="648"/>
      <c r="Q75" s="830">
        <f>G75+H75+I75+J75+K75+L75+M75+N75+O75+P75</f>
        <v>6</v>
      </c>
      <c r="R75" s="647">
        <v>500</v>
      </c>
      <c r="S75" s="647"/>
      <c r="T75" s="647"/>
      <c r="U75" s="647"/>
      <c r="V75" s="647"/>
      <c r="W75" s="647"/>
      <c r="X75" s="649"/>
      <c r="Y75" s="647">
        <f t="shared" ref="Y75:Y77" si="36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7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'08'!AR75</f>
        <v>190</v>
      </c>
      <c r="AO75" s="649"/>
      <c r="AP75" s="649">
        <f t="shared" si="27"/>
        <v>190</v>
      </c>
      <c r="AQ75" s="649">
        <f t="shared" si="28"/>
        <v>66</v>
      </c>
      <c r="AR75" s="649">
        <v>124</v>
      </c>
      <c r="AS75" s="651">
        <f t="shared" si="29"/>
        <v>11</v>
      </c>
      <c r="AT75" s="651">
        <f>'08'!AT75</f>
        <v>0</v>
      </c>
      <c r="AU75" s="652">
        <f t="shared" si="30"/>
        <v>-124</v>
      </c>
      <c r="AV75" s="646"/>
      <c r="AW75" s="891">
        <f t="shared" si="31"/>
        <v>0</v>
      </c>
      <c r="AX75" s="891">
        <f t="shared" si="32"/>
        <v>0</v>
      </c>
      <c r="AY75" s="891">
        <f t="shared" si="33"/>
        <v>0</v>
      </c>
      <c r="AZ75" s="891">
        <f t="shared" si="34"/>
        <v>0</v>
      </c>
      <c r="BA75" s="891">
        <f t="shared" si="35"/>
        <v>66</v>
      </c>
    </row>
    <row r="76" spans="1:53" s="211" customFormat="1">
      <c r="A76" s="786" t="str">
        <f>'ENTRY SHEET'!F76</f>
        <v>HITACHI-120</v>
      </c>
      <c r="B76" s="647">
        <f>'08'!C76</f>
        <v>13096.6</v>
      </c>
      <c r="C76" s="649">
        <v>13105</v>
      </c>
      <c r="D76" s="647">
        <f t="shared" si="21"/>
        <v>8.3999999999996362</v>
      </c>
      <c r="E76" s="647">
        <v>12</v>
      </c>
      <c r="F76" s="648"/>
      <c r="G76" s="648"/>
      <c r="H76" s="648"/>
      <c r="I76" s="648"/>
      <c r="J76" s="648"/>
      <c r="K76" s="648">
        <f t="shared" ref="K76:K77" si="38">D76-G76-H76-I76-J76-L76-M76-N76-O76-P76-F76</f>
        <v>8.3999999999996362</v>
      </c>
      <c r="L76" s="648"/>
      <c r="M76" s="648"/>
      <c r="N76" s="648"/>
      <c r="O76" s="648"/>
      <c r="P76" s="648"/>
      <c r="Q76" s="830">
        <f t="shared" ref="Q76:Q77" si="39">G76+H76+I76+J76+K76+L76+M76+N76+O76+P76</f>
        <v>8.3999999999996362</v>
      </c>
      <c r="R76" s="650"/>
      <c r="S76" s="650"/>
      <c r="T76" s="650"/>
      <c r="U76" s="650"/>
      <c r="V76" s="650"/>
      <c r="W76" s="650"/>
      <c r="X76" s="650"/>
      <c r="Y76" s="647">
        <f t="shared" si="36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7"/>
        <v>0</v>
      </c>
      <c r="AH76" s="650"/>
      <c r="AI76" s="650"/>
      <c r="AJ76" s="650"/>
      <c r="AK76" s="650"/>
      <c r="AL76" s="649">
        <f t="shared" ref="AL76:AL77" si="40">AH76+AI76</f>
        <v>0</v>
      </c>
      <c r="AM76" s="647">
        <f t="shared" ref="AM76:AM84" si="41">AJ76+AK76</f>
        <v>0</v>
      </c>
      <c r="AN76" s="649">
        <f>'08'!AR76</f>
        <v>216</v>
      </c>
      <c r="AO76" s="649"/>
      <c r="AP76" s="649">
        <f t="shared" si="27"/>
        <v>216</v>
      </c>
      <c r="AQ76" s="649">
        <f t="shared" si="28"/>
        <v>90</v>
      </c>
      <c r="AR76" s="649">
        <v>126</v>
      </c>
      <c r="AS76" s="651">
        <f t="shared" si="29"/>
        <v>10.714285714286179</v>
      </c>
      <c r="AT76" s="651">
        <f>'08'!AT76</f>
        <v>700</v>
      </c>
      <c r="AU76" s="652">
        <f t="shared" si="30"/>
        <v>574</v>
      </c>
      <c r="AV76" s="646"/>
      <c r="AW76" s="891">
        <f t="shared" si="31"/>
        <v>0</v>
      </c>
      <c r="AX76" s="891">
        <f t="shared" si="32"/>
        <v>0</v>
      </c>
      <c r="AY76" s="891">
        <f t="shared" si="33"/>
        <v>0</v>
      </c>
      <c r="AZ76" s="891">
        <f t="shared" si="34"/>
        <v>0</v>
      </c>
      <c r="BA76" s="891">
        <f t="shared" si="35"/>
        <v>90</v>
      </c>
    </row>
    <row r="77" spans="1:53" s="211" customFormat="1">
      <c r="A77" s="786" t="str">
        <f>'ENTRY SHEET'!F77</f>
        <v>L-6268 SDLG</v>
      </c>
      <c r="B77" s="647">
        <f>'08'!C77</f>
        <v>0</v>
      </c>
      <c r="C77" s="646"/>
      <c r="D77" s="647">
        <f t="shared" si="21"/>
        <v>0</v>
      </c>
      <c r="E77" s="647">
        <v>12</v>
      </c>
      <c r="F77" s="648"/>
      <c r="G77" s="648"/>
      <c r="H77" s="648"/>
      <c r="I77" s="648"/>
      <c r="J77" s="648"/>
      <c r="K77" s="648">
        <f t="shared" si="38"/>
        <v>0</v>
      </c>
      <c r="L77" s="648"/>
      <c r="M77" s="648"/>
      <c r="N77" s="648"/>
      <c r="O77" s="648"/>
      <c r="P77" s="648"/>
      <c r="Q77" s="830">
        <f t="shared" si="39"/>
        <v>0</v>
      </c>
      <c r="R77" s="650"/>
      <c r="S77" s="650"/>
      <c r="T77" s="650"/>
      <c r="U77" s="650"/>
      <c r="V77" s="650"/>
      <c r="W77" s="650"/>
      <c r="X77" s="650"/>
      <c r="Y77" s="647">
        <f t="shared" si="36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7"/>
        <v>0</v>
      </c>
      <c r="AH77" s="650"/>
      <c r="AI77" s="650"/>
      <c r="AJ77" s="650"/>
      <c r="AK77" s="650"/>
      <c r="AL77" s="649">
        <f t="shared" si="40"/>
        <v>0</v>
      </c>
      <c r="AM77" s="647">
        <f t="shared" si="41"/>
        <v>0</v>
      </c>
      <c r="AN77" s="649">
        <f>'08'!AR77</f>
        <v>0</v>
      </c>
      <c r="AO77" s="649"/>
      <c r="AP77" s="649">
        <f t="shared" si="27"/>
        <v>0</v>
      </c>
      <c r="AQ77" s="649">
        <f t="shared" si="28"/>
        <v>0</v>
      </c>
      <c r="AR77" s="649"/>
      <c r="AS77" s="651" t="e">
        <f t="shared" si="29"/>
        <v>#DIV/0!</v>
      </c>
      <c r="AT77" s="651">
        <f>'08'!AT77</f>
        <v>0</v>
      </c>
      <c r="AU77" s="652">
        <f t="shared" si="30"/>
        <v>0</v>
      </c>
      <c r="AV77" s="646"/>
      <c r="AW77" s="891" t="e">
        <f t="shared" si="31"/>
        <v>#DIV/0!</v>
      </c>
      <c r="AX77" s="891" t="e">
        <f t="shared" si="32"/>
        <v>#DIV/0!</v>
      </c>
      <c r="AY77" s="891" t="e">
        <f t="shared" si="33"/>
        <v>#DIV/0!</v>
      </c>
      <c r="AZ77" s="891" t="e">
        <f t="shared" si="34"/>
        <v>#DIV/0!</v>
      </c>
      <c r="BA77" s="891" t="e">
        <f t="shared" si="35"/>
        <v>#DIV/0!</v>
      </c>
    </row>
    <row r="78" spans="1:53" s="888" customFormat="1" ht="41.4" customHeight="1">
      <c r="A78" s="764" t="str">
        <f>'ENTRY SHEET'!F78</f>
        <v>VICHELE NO.</v>
      </c>
      <c r="B78" s="632">
        <f>'08'!C78</f>
        <v>0</v>
      </c>
      <c r="C78" s="733"/>
      <c r="D78" s="453" t="s">
        <v>8</v>
      </c>
      <c r="E78" s="453" t="s">
        <v>116</v>
      </c>
      <c r="F78" s="453" t="s">
        <v>118</v>
      </c>
      <c r="G78" s="453" t="s">
        <v>113</v>
      </c>
      <c r="H78" s="453" t="s">
        <v>126</v>
      </c>
      <c r="I78" s="453" t="s">
        <v>125</v>
      </c>
      <c r="J78" s="453" t="s">
        <v>124</v>
      </c>
      <c r="K78" s="453" t="s">
        <v>52</v>
      </c>
      <c r="L78" s="453" t="s">
        <v>133</v>
      </c>
      <c r="M78" s="453" t="s">
        <v>143</v>
      </c>
      <c r="N78" s="453" t="s">
        <v>127</v>
      </c>
      <c r="O78" s="453" t="s">
        <v>138</v>
      </c>
      <c r="P78" s="453" t="s">
        <v>139</v>
      </c>
      <c r="Q78" s="453" t="s">
        <v>122</v>
      </c>
      <c r="R78" s="453" t="s">
        <v>123</v>
      </c>
      <c r="S78" s="453" t="s">
        <v>101</v>
      </c>
      <c r="T78" s="453" t="s">
        <v>102</v>
      </c>
      <c r="U78" s="734" t="s">
        <v>90</v>
      </c>
      <c r="V78" s="453" t="s">
        <v>91</v>
      </c>
      <c r="W78" s="453" t="s">
        <v>135</v>
      </c>
      <c r="X78" s="453"/>
      <c r="Y78" s="453" t="s">
        <v>92</v>
      </c>
      <c r="Z78" s="735" t="s">
        <v>43</v>
      </c>
      <c r="AA78" s="735" t="s">
        <v>44</v>
      </c>
      <c r="AB78" s="735" t="s">
        <v>45</v>
      </c>
      <c r="AC78" s="735" t="s">
        <v>46</v>
      </c>
      <c r="AD78" s="735" t="s">
        <v>121</v>
      </c>
      <c r="AE78" s="735" t="s">
        <v>67</v>
      </c>
      <c r="AF78" s="735" t="s">
        <v>105</v>
      </c>
      <c r="AG78" s="453" t="s">
        <v>32</v>
      </c>
      <c r="AH78" s="453" t="s">
        <v>41</v>
      </c>
      <c r="AI78" s="453" t="s">
        <v>42</v>
      </c>
      <c r="AJ78" s="453" t="s">
        <v>38</v>
      </c>
      <c r="AK78" s="735" t="s">
        <v>39</v>
      </c>
      <c r="AL78" s="453" t="s">
        <v>31</v>
      </c>
      <c r="AM78" s="453" t="s">
        <v>30</v>
      </c>
      <c r="AN78" s="634">
        <f>'08'!AR78</f>
        <v>0</v>
      </c>
      <c r="AO78" s="737"/>
      <c r="AP78" s="737">
        <f t="shared" si="27"/>
        <v>0</v>
      </c>
      <c r="AQ78" s="737">
        <f t="shared" si="28"/>
        <v>0</v>
      </c>
      <c r="AR78" s="737"/>
      <c r="AS78" s="636" t="e">
        <f t="shared" si="29"/>
        <v>#VALUE!</v>
      </c>
      <c r="AT78" s="636">
        <f>'08'!AT78</f>
        <v>0</v>
      </c>
      <c r="AU78" s="637">
        <f t="shared" si="30"/>
        <v>0</v>
      </c>
      <c r="AV78" s="733"/>
      <c r="AW78" s="889" t="e">
        <f t="shared" si="31"/>
        <v>#VALUE!</v>
      </c>
      <c r="AX78" s="889" t="e">
        <f t="shared" si="32"/>
        <v>#VALUE!</v>
      </c>
      <c r="AY78" s="889" t="e">
        <f t="shared" si="33"/>
        <v>#VALUE!</v>
      </c>
      <c r="AZ78" s="889" t="e">
        <f t="shared" si="34"/>
        <v>#VALUE!</v>
      </c>
      <c r="BA78" s="889" t="e">
        <f t="shared" si="35"/>
        <v>#VALUE!</v>
      </c>
    </row>
    <row r="79" spans="1:53" s="639" customFormat="1">
      <c r="A79" s="764" t="str">
        <f>'ENTRY SHEET'!F79</f>
        <v>LOKO TRACK JAW</v>
      </c>
      <c r="B79" s="632">
        <f>'08'!C79</f>
        <v>16199</v>
      </c>
      <c r="C79" s="631">
        <v>16201</v>
      </c>
      <c r="D79" s="632">
        <f t="shared" si="21"/>
        <v>2</v>
      </c>
      <c r="E79" s="631">
        <f>D79-C79</f>
        <v>-16199</v>
      </c>
      <c r="F79" s="302"/>
      <c r="G79" s="302"/>
      <c r="H79" s="302"/>
      <c r="I79" s="302"/>
      <c r="J79" s="302"/>
      <c r="K79" s="302"/>
      <c r="L79" s="254">
        <f>D79-G79-H79-I79-J79-K79-M79-N79-O79-P79</f>
        <v>2</v>
      </c>
      <c r="M79" s="684"/>
      <c r="N79" s="684"/>
      <c r="O79" s="684"/>
      <c r="P79" s="684"/>
      <c r="Q79" s="254">
        <f t="shared" ref="Q79:Q80" si="42">G79+H79+I79+J79+P79+K79+L79+M79+N79+O79+F79</f>
        <v>2</v>
      </c>
      <c r="R79" s="632"/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7"/>
        <v>0</v>
      </c>
      <c r="AH79" s="302"/>
      <c r="AI79" s="302"/>
      <c r="AJ79" s="302"/>
      <c r="AK79" s="635"/>
      <c r="AL79" s="634">
        <f>AH79+AI79</f>
        <v>0</v>
      </c>
      <c r="AM79" s="632">
        <f t="shared" si="41"/>
        <v>0</v>
      </c>
      <c r="AN79" s="634">
        <f>'08'!AR79</f>
        <v>355</v>
      </c>
      <c r="AO79" s="634"/>
      <c r="AP79" s="634">
        <f t="shared" si="27"/>
        <v>355</v>
      </c>
      <c r="AQ79" s="634">
        <f t="shared" si="28"/>
        <v>35</v>
      </c>
      <c r="AR79" s="634">
        <v>320</v>
      </c>
      <c r="AS79" s="636">
        <f t="shared" si="29"/>
        <v>17.5</v>
      </c>
      <c r="AT79" s="636">
        <f>'08'!AT79</f>
        <v>0</v>
      </c>
      <c r="AU79" s="637">
        <f t="shared" si="30"/>
        <v>-320</v>
      </c>
      <c r="AV79" s="631"/>
      <c r="AW79" s="889">
        <f t="shared" si="31"/>
        <v>0</v>
      </c>
      <c r="AX79" s="889">
        <f t="shared" si="32"/>
        <v>0</v>
      </c>
      <c r="AY79" s="889">
        <f t="shared" si="33"/>
        <v>0</v>
      </c>
      <c r="AZ79" s="889">
        <f t="shared" si="34"/>
        <v>35</v>
      </c>
      <c r="BA79" s="889">
        <f t="shared" si="35"/>
        <v>0</v>
      </c>
    </row>
    <row r="80" spans="1:53" s="639" customFormat="1">
      <c r="A80" s="764" t="str">
        <f>'ENTRY SHEET'!F80</f>
        <v>LOKO CONE</v>
      </c>
      <c r="B80" s="632">
        <f>'08'!C80</f>
        <v>16773.7</v>
      </c>
      <c r="C80" s="638">
        <v>16775.7</v>
      </c>
      <c r="D80" s="632">
        <f t="shared" si="21"/>
        <v>2</v>
      </c>
      <c r="E80" s="631">
        <f t="shared" si="21"/>
        <v>-16773.7</v>
      </c>
      <c r="F80" s="302"/>
      <c r="G80" s="302"/>
      <c r="H80" s="302"/>
      <c r="I80" s="302"/>
      <c r="J80" s="302"/>
      <c r="K80" s="302"/>
      <c r="L80" s="254">
        <f t="shared" ref="L80:L81" si="43">D80-G80-H80-I80-J80-K80-M80-N80-O80-P80</f>
        <v>2</v>
      </c>
      <c r="M80" s="684"/>
      <c r="N80" s="684"/>
      <c r="O80" s="684"/>
      <c r="P80" s="684"/>
      <c r="Q80" s="254">
        <f t="shared" si="42"/>
        <v>2</v>
      </c>
      <c r="R80" s="632">
        <v>150</v>
      </c>
      <c r="S80" s="638">
        <v>80</v>
      </c>
      <c r="T80" s="638">
        <v>70</v>
      </c>
      <c r="U80" s="638"/>
      <c r="V80" s="638"/>
      <c r="W80" s="638"/>
      <c r="X80" s="638"/>
      <c r="Y80" s="638"/>
      <c r="Z80" s="632">
        <f t="shared" ref="Z80:Z84" si="44">+V80+W80+X80</f>
        <v>0</v>
      </c>
      <c r="AA80" s="638"/>
      <c r="AB80" s="632"/>
      <c r="AC80" s="632"/>
      <c r="AD80" s="632"/>
      <c r="AE80" s="632"/>
      <c r="AF80" s="632"/>
      <c r="AG80" s="632">
        <f t="shared" si="37"/>
        <v>0</v>
      </c>
      <c r="AH80" s="632"/>
      <c r="AI80" s="632"/>
      <c r="AJ80" s="632"/>
      <c r="AK80" s="638"/>
      <c r="AL80" s="634">
        <f t="shared" ref="AL80:AL84" si="45">AH80+AI80</f>
        <v>0</v>
      </c>
      <c r="AM80" s="632">
        <f t="shared" si="41"/>
        <v>0</v>
      </c>
      <c r="AN80" s="634">
        <f>'08'!AR80</f>
        <v>530</v>
      </c>
      <c r="AO80" s="634"/>
      <c r="AP80" s="634">
        <f t="shared" si="27"/>
        <v>530</v>
      </c>
      <c r="AQ80" s="634">
        <f t="shared" si="28"/>
        <v>30</v>
      </c>
      <c r="AR80" s="634">
        <v>500</v>
      </c>
      <c r="AS80" s="636">
        <f t="shared" si="29"/>
        <v>15</v>
      </c>
      <c r="AT80" s="636">
        <f>'08'!AT80</f>
        <v>0</v>
      </c>
      <c r="AU80" s="637">
        <f t="shared" si="30"/>
        <v>-500</v>
      </c>
      <c r="AV80" s="631"/>
      <c r="AW80" s="889">
        <f t="shared" si="31"/>
        <v>0</v>
      </c>
      <c r="AX80" s="889">
        <f t="shared" si="32"/>
        <v>0</v>
      </c>
      <c r="AY80" s="889">
        <f t="shared" si="33"/>
        <v>0</v>
      </c>
      <c r="AZ80" s="889">
        <f t="shared" si="34"/>
        <v>30</v>
      </c>
      <c r="BA80" s="889">
        <f t="shared" si="35"/>
        <v>0</v>
      </c>
    </row>
    <row r="81" spans="1:53" s="639" customFormat="1">
      <c r="A81" s="764" t="str">
        <f>'ENTRY SHEET'!F81</f>
        <v>KOMASTU-200</v>
      </c>
      <c r="B81" s="632">
        <f>'08'!C81</f>
        <v>3395.4</v>
      </c>
      <c r="C81" s="631">
        <v>3400.5</v>
      </c>
      <c r="D81" s="632">
        <f t="shared" si="21"/>
        <v>5.0999999999999091</v>
      </c>
      <c r="E81" s="631">
        <f t="shared" si="21"/>
        <v>-3395.4</v>
      </c>
      <c r="F81" s="635"/>
      <c r="G81" s="635"/>
      <c r="H81" s="635">
        <v>2.2000000000000002</v>
      </c>
      <c r="I81" s="635"/>
      <c r="J81" s="302"/>
      <c r="K81" s="635"/>
      <c r="L81" s="254">
        <f t="shared" si="43"/>
        <v>2.8999999999999089</v>
      </c>
      <c r="M81" s="684"/>
      <c r="N81" s="684"/>
      <c r="O81" s="684"/>
      <c r="P81" s="684"/>
      <c r="Q81" s="254">
        <f>G81+H81+I81+J81+P81+K81+L81+M81+N81+O81+F81</f>
        <v>5.0999999999999091</v>
      </c>
      <c r="R81" s="632"/>
      <c r="S81" s="302"/>
      <c r="T81" s="632"/>
      <c r="U81" s="302"/>
      <c r="V81" s="302"/>
      <c r="W81" s="302"/>
      <c r="X81" s="632"/>
      <c r="Y81" s="632"/>
      <c r="Z81" s="632">
        <f t="shared" si="44"/>
        <v>0</v>
      </c>
      <c r="AA81" s="638"/>
      <c r="AB81" s="638"/>
      <c r="AC81" s="638"/>
      <c r="AD81" s="638">
        <v>8</v>
      </c>
      <c r="AE81" s="638"/>
      <c r="AF81" s="638"/>
      <c r="AG81" s="632">
        <f t="shared" si="37"/>
        <v>8</v>
      </c>
      <c r="AH81" s="638"/>
      <c r="AI81" s="638"/>
      <c r="AJ81" s="638"/>
      <c r="AK81" s="638"/>
      <c r="AL81" s="634">
        <f t="shared" si="45"/>
        <v>0</v>
      </c>
      <c r="AM81" s="632">
        <f t="shared" si="41"/>
        <v>0</v>
      </c>
      <c r="AN81" s="634">
        <f>'08'!AR81</f>
        <v>220</v>
      </c>
      <c r="AO81" s="634"/>
      <c r="AP81" s="634">
        <f t="shared" si="27"/>
        <v>220</v>
      </c>
      <c r="AQ81" s="634">
        <f t="shared" si="28"/>
        <v>30</v>
      </c>
      <c r="AR81" s="634">
        <v>190</v>
      </c>
      <c r="AS81" s="636">
        <f t="shared" si="29"/>
        <v>5.8823529411765758</v>
      </c>
      <c r="AT81" s="636">
        <f>'08'!AT81</f>
        <v>0</v>
      </c>
      <c r="AU81" s="637">
        <f t="shared" si="30"/>
        <v>-190</v>
      </c>
      <c r="AV81" s="631"/>
      <c r="AW81" s="889">
        <f t="shared" si="31"/>
        <v>0</v>
      </c>
      <c r="AX81" s="889">
        <f t="shared" si="32"/>
        <v>13</v>
      </c>
      <c r="AY81" s="889">
        <f t="shared" si="33"/>
        <v>0</v>
      </c>
      <c r="AZ81" s="889">
        <f t="shared" si="34"/>
        <v>17.058823529411534</v>
      </c>
      <c r="BA81" s="889">
        <f t="shared" si="35"/>
        <v>0</v>
      </c>
    </row>
    <row r="82" spans="1:53" s="145" customFormat="1">
      <c r="A82" s="223">
        <f>'ENTRY SHEET'!F82</f>
        <v>0</v>
      </c>
      <c r="B82" s="137">
        <f>'08'!C82</f>
        <v>0</v>
      </c>
      <c r="C82" s="221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>
        <f t="shared" ref="L82:L83" si="46">D82-G82-H82-I82-J82-K82-M82-N82-O82-P82</f>
        <v>0</v>
      </c>
      <c r="M82" s="136"/>
      <c r="N82" s="136"/>
      <c r="O82" s="136"/>
      <c r="P82" s="136"/>
      <c r="Q82" s="234">
        <f t="shared" ref="Q82:Q83" si="47">G82+H82+I82+J82+K82+L82+M82+N82+O82+P82</f>
        <v>0</v>
      </c>
      <c r="R82" s="137"/>
      <c r="S82" s="137"/>
      <c r="T82" s="137"/>
      <c r="U82" s="137"/>
      <c r="V82" s="137"/>
      <c r="W82" s="137"/>
      <c r="X82" s="137"/>
      <c r="Y82" s="141"/>
      <c r="Z82" s="137">
        <f t="shared" si="44"/>
        <v>0</v>
      </c>
      <c r="AA82" s="232"/>
      <c r="AB82" s="136"/>
      <c r="AC82" s="137"/>
      <c r="AD82" s="136"/>
      <c r="AE82" s="136"/>
      <c r="AF82" s="136"/>
      <c r="AG82" s="137">
        <f t="shared" si="37"/>
        <v>0</v>
      </c>
      <c r="AH82" s="232"/>
      <c r="AI82" s="232"/>
      <c r="AJ82" s="232"/>
      <c r="AK82" s="232"/>
      <c r="AL82" s="141">
        <f t="shared" si="45"/>
        <v>0</v>
      </c>
      <c r="AM82" s="137">
        <f t="shared" si="41"/>
        <v>0</v>
      </c>
      <c r="AN82" s="141">
        <f>'08'!AR82</f>
        <v>0</v>
      </c>
      <c r="AO82" s="141"/>
      <c r="AP82" s="141">
        <f t="shared" si="27"/>
        <v>0</v>
      </c>
      <c r="AQ82" s="141">
        <f t="shared" si="28"/>
        <v>0</v>
      </c>
      <c r="AR82" s="141"/>
      <c r="AS82" s="216" t="e">
        <f t="shared" si="29"/>
        <v>#DIV/0!</v>
      </c>
      <c r="AT82" s="216">
        <f>'08'!AT82</f>
        <v>0</v>
      </c>
      <c r="AU82" s="224">
        <f t="shared" si="30"/>
        <v>0</v>
      </c>
      <c r="AV82" s="221"/>
      <c r="AW82" s="6" t="e">
        <f t="shared" si="31"/>
        <v>#DIV/0!</v>
      </c>
      <c r="AX82" s="6" t="e">
        <f t="shared" si="32"/>
        <v>#DIV/0!</v>
      </c>
      <c r="AY82" s="6" t="e">
        <f t="shared" si="33"/>
        <v>#DIV/0!</v>
      </c>
      <c r="AZ82" s="6" t="e">
        <f t="shared" si="34"/>
        <v>#DIV/0!</v>
      </c>
      <c r="BA82" s="6" t="e">
        <f t="shared" si="35"/>
        <v>#DIV/0!</v>
      </c>
    </row>
    <row r="83" spans="1:53" s="145" customFormat="1">
      <c r="A83" s="223">
        <f>'ENTRY SHEET'!F83</f>
        <v>0</v>
      </c>
      <c r="B83" s="137">
        <f>'08'!C83</f>
        <v>0</v>
      </c>
      <c r="C83" s="221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si="46"/>
        <v>0</v>
      </c>
      <c r="M83" s="136"/>
      <c r="N83" s="136"/>
      <c r="O83" s="136"/>
      <c r="P83" s="136"/>
      <c r="Q83" s="234">
        <f t="shared" si="47"/>
        <v>0</v>
      </c>
      <c r="R83" s="137"/>
      <c r="S83" s="137"/>
      <c r="T83" s="137"/>
      <c r="U83" s="137"/>
      <c r="V83" s="137"/>
      <c r="W83" s="137"/>
      <c r="X83" s="137"/>
      <c r="Y83" s="141"/>
      <c r="Z83" s="137">
        <f t="shared" si="44"/>
        <v>0</v>
      </c>
      <c r="AA83" s="138"/>
      <c r="AB83" s="137"/>
      <c r="AC83" s="137"/>
      <c r="AD83" s="137"/>
      <c r="AE83" s="137"/>
      <c r="AF83" s="137"/>
      <c r="AG83" s="137">
        <f t="shared" si="37"/>
        <v>0</v>
      </c>
      <c r="AH83" s="137"/>
      <c r="AI83" s="137"/>
      <c r="AJ83" s="137"/>
      <c r="AK83" s="138"/>
      <c r="AL83" s="141">
        <f t="shared" si="45"/>
        <v>0</v>
      </c>
      <c r="AM83" s="137">
        <f t="shared" si="41"/>
        <v>0</v>
      </c>
      <c r="AN83" s="141">
        <f>'08'!AR83</f>
        <v>0</v>
      </c>
      <c r="AO83" s="141"/>
      <c r="AP83" s="141">
        <f t="shared" si="27"/>
        <v>0</v>
      </c>
      <c r="AQ83" s="141">
        <f t="shared" si="28"/>
        <v>0</v>
      </c>
      <c r="AR83" s="141"/>
      <c r="AS83" s="216" t="e">
        <f t="shared" si="29"/>
        <v>#DIV/0!</v>
      </c>
      <c r="AT83" s="216">
        <f>'08'!AT83</f>
        <v>0</v>
      </c>
      <c r="AU83" s="224">
        <f t="shared" si="30"/>
        <v>0</v>
      </c>
      <c r="AV83" s="221"/>
      <c r="AW83" s="6" t="e">
        <f t="shared" si="31"/>
        <v>#DIV/0!</v>
      </c>
      <c r="AX83" s="6" t="e">
        <f t="shared" si="32"/>
        <v>#DIV/0!</v>
      </c>
      <c r="AY83" s="6" t="e">
        <f t="shared" si="33"/>
        <v>#DIV/0!</v>
      </c>
      <c r="AZ83" s="6" t="e">
        <f t="shared" si="34"/>
        <v>#DIV/0!</v>
      </c>
      <c r="BA83" s="6" t="e">
        <f t="shared" si="35"/>
        <v>#DIV/0!</v>
      </c>
    </row>
    <row r="84" spans="1:53" s="145" customFormat="1">
      <c r="A84" s="223">
        <f>'ENTRY SHEET'!F84</f>
        <v>0</v>
      </c>
      <c r="B84" s="137">
        <f>'08'!C84</f>
        <v>0</v>
      </c>
      <c r="C84" s="221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ref="L84" si="48">G84-H84-I84-J84-K84-M84-N84-O84-P84</f>
        <v>0</v>
      </c>
      <c r="M84" s="136"/>
      <c r="N84" s="136"/>
      <c r="O84" s="136"/>
      <c r="P84" s="136"/>
      <c r="Q84" s="136"/>
      <c r="R84" s="137"/>
      <c r="S84" s="137"/>
      <c r="T84" s="137"/>
      <c r="U84" s="137"/>
      <c r="V84" s="137"/>
      <c r="W84" s="137"/>
      <c r="X84" s="137"/>
      <c r="Y84" s="141"/>
      <c r="Z84" s="137">
        <f t="shared" si="44"/>
        <v>0</v>
      </c>
      <c r="AA84" s="138"/>
      <c r="AB84" s="137"/>
      <c r="AC84" s="137"/>
      <c r="AD84" s="137"/>
      <c r="AE84" s="137"/>
      <c r="AF84" s="137"/>
      <c r="AG84" s="137">
        <f t="shared" si="37"/>
        <v>0</v>
      </c>
      <c r="AH84" s="137"/>
      <c r="AI84" s="137"/>
      <c r="AJ84" s="137"/>
      <c r="AK84" s="138"/>
      <c r="AL84" s="141">
        <f t="shared" si="45"/>
        <v>0</v>
      </c>
      <c r="AM84" s="137">
        <f t="shared" si="41"/>
        <v>0</v>
      </c>
      <c r="AN84" s="141">
        <f>'08'!AR84</f>
        <v>0</v>
      </c>
      <c r="AO84" s="141"/>
      <c r="AP84" s="141">
        <f t="shared" si="27"/>
        <v>0</v>
      </c>
      <c r="AQ84" s="141">
        <f t="shared" si="28"/>
        <v>0</v>
      </c>
      <c r="AR84" s="141"/>
      <c r="AS84" s="216" t="e">
        <f t="shared" si="29"/>
        <v>#DIV/0!</v>
      </c>
      <c r="AT84" s="216">
        <f>'08'!AT84</f>
        <v>0</v>
      </c>
      <c r="AU84" s="224">
        <f t="shared" si="30"/>
        <v>0</v>
      </c>
      <c r="AV84" s="221"/>
      <c r="AW84" s="6" t="e">
        <f t="shared" si="31"/>
        <v>#DIV/0!</v>
      </c>
      <c r="AX84" s="6" t="e">
        <f t="shared" si="32"/>
        <v>#DIV/0!</v>
      </c>
      <c r="AY84" s="6" t="e">
        <f t="shared" si="33"/>
        <v>#DIV/0!</v>
      </c>
      <c r="AZ84" s="6" t="e">
        <f t="shared" si="34"/>
        <v>#DIV/0!</v>
      </c>
      <c r="BA84" s="6" t="e">
        <f t="shared" si="35"/>
        <v>#DIV/0!</v>
      </c>
    </row>
    <row r="85" spans="1:53" s="145" customFormat="1">
      <c r="A85" s="223" t="str">
        <f>'ENTRY SHEET'!F85</f>
        <v>OD09P-2986 (CAMPAR)</v>
      </c>
      <c r="B85" s="137">
        <f>'08'!C85</f>
        <v>0</v>
      </c>
      <c r="C85" s="221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'08'!AR85</f>
        <v>20</v>
      </c>
      <c r="AO85" s="141"/>
      <c r="AP85" s="141">
        <f t="shared" si="27"/>
        <v>20</v>
      </c>
      <c r="AQ85" s="141">
        <f t="shared" si="28"/>
        <v>10</v>
      </c>
      <c r="AR85" s="141">
        <v>10</v>
      </c>
      <c r="AS85" s="216" t="e">
        <f t="shared" si="29"/>
        <v>#DIV/0!</v>
      </c>
      <c r="AT85" s="216">
        <f>'08'!AT85</f>
        <v>60</v>
      </c>
      <c r="AU85" s="224">
        <f t="shared" si="30"/>
        <v>50</v>
      </c>
      <c r="AV85" s="221"/>
      <c r="AW85" s="6" t="e">
        <f t="shared" si="31"/>
        <v>#DIV/0!</v>
      </c>
      <c r="AX85" s="6" t="e">
        <f t="shared" si="32"/>
        <v>#DIV/0!</v>
      </c>
      <c r="AY85" s="6" t="e">
        <f t="shared" si="33"/>
        <v>#DIV/0!</v>
      </c>
      <c r="AZ85" s="6" t="e">
        <f t="shared" si="34"/>
        <v>#DIV/0!</v>
      </c>
      <c r="BA85" s="6" t="e">
        <f t="shared" si="35"/>
        <v>#DIV/0!</v>
      </c>
    </row>
    <row r="86" spans="1:53" s="145" customFormat="1">
      <c r="A86" s="223" t="str">
        <f>'ENTRY SHEET'!F86</f>
        <v>JH06P-6214 SCORPIO</v>
      </c>
      <c r="B86" s="137">
        <f>'08'!C86</f>
        <v>183675</v>
      </c>
      <c r="C86" s="221">
        <v>184170</v>
      </c>
      <c r="D86" s="137">
        <f t="shared" si="21"/>
        <v>495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'08'!AR86</f>
        <v>30</v>
      </c>
      <c r="AO86" s="141"/>
      <c r="AP86" s="141">
        <f t="shared" si="27"/>
        <v>30</v>
      </c>
      <c r="AQ86" s="141">
        <f t="shared" si="28"/>
        <v>30</v>
      </c>
      <c r="AR86" s="141">
        <v>0</v>
      </c>
      <c r="AS86" s="216">
        <f t="shared" si="29"/>
        <v>6.0606060606060608E-2</v>
      </c>
      <c r="AT86" s="216">
        <f>'08'!AT86</f>
        <v>80</v>
      </c>
      <c r="AU86" s="224">
        <f t="shared" si="30"/>
        <v>80</v>
      </c>
      <c r="AV86" s="221"/>
      <c r="AW86" s="6">
        <f t="shared" si="31"/>
        <v>0</v>
      </c>
      <c r="AX86" s="6">
        <f t="shared" si="32"/>
        <v>0</v>
      </c>
      <c r="AY86" s="6">
        <f t="shared" si="33"/>
        <v>0</v>
      </c>
      <c r="AZ86" s="6">
        <f t="shared" si="34"/>
        <v>0</v>
      </c>
      <c r="BA86" s="6">
        <f t="shared" si="35"/>
        <v>0</v>
      </c>
    </row>
    <row r="87" spans="1:53" s="145" customFormat="1">
      <c r="A87" s="223" t="str">
        <f>'ENTRY SHEET'!F87</f>
        <v>OD09K-7213 BSM BUS</v>
      </c>
      <c r="B87" s="137">
        <f>'08'!C87</f>
        <v>0</v>
      </c>
      <c r="C87" s="138"/>
      <c r="D87" s="137">
        <f t="shared" ref="D87:D104" si="49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'08'!AR87</f>
        <v>95</v>
      </c>
      <c r="AO87" s="141"/>
      <c r="AP87" s="141">
        <f t="shared" si="27"/>
        <v>95</v>
      </c>
      <c r="AQ87" s="141">
        <f t="shared" si="28"/>
        <v>15</v>
      </c>
      <c r="AR87" s="141">
        <v>80</v>
      </c>
      <c r="AS87" s="216" t="e">
        <f t="shared" si="29"/>
        <v>#DIV/0!</v>
      </c>
      <c r="AT87" s="216">
        <f>'08'!AT87</f>
        <v>60</v>
      </c>
      <c r="AU87" s="224">
        <f t="shared" si="30"/>
        <v>-20</v>
      </c>
      <c r="AV87" s="221"/>
      <c r="AW87" s="6" t="e">
        <f t="shared" si="31"/>
        <v>#DIV/0!</v>
      </c>
      <c r="AX87" s="6" t="e">
        <f t="shared" si="32"/>
        <v>#DIV/0!</v>
      </c>
      <c r="AY87" s="6" t="e">
        <f t="shared" si="33"/>
        <v>#DIV/0!</v>
      </c>
      <c r="AZ87" s="6" t="e">
        <f t="shared" si="34"/>
        <v>#DIV/0!</v>
      </c>
      <c r="BA87" s="6" t="e">
        <f t="shared" si="35"/>
        <v>#DIV/0!</v>
      </c>
    </row>
    <row r="88" spans="1:53" s="145" customFormat="1">
      <c r="A88" s="223" t="str">
        <f>'ENTRY SHEET'!F88</f>
        <v>OD09G-6065 CAMPER</v>
      </c>
      <c r="B88" s="137">
        <f>'08'!C88</f>
        <v>166115</v>
      </c>
      <c r="C88" s="138">
        <v>166115</v>
      </c>
      <c r="D88" s="137">
        <f t="shared" si="49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'08'!AR88</f>
        <v>20</v>
      </c>
      <c r="AO88" s="141"/>
      <c r="AP88" s="141">
        <f t="shared" si="27"/>
        <v>20</v>
      </c>
      <c r="AQ88" s="141">
        <f t="shared" si="28"/>
        <v>10</v>
      </c>
      <c r="AR88" s="141">
        <v>10</v>
      </c>
      <c r="AS88" s="216" t="e">
        <f t="shared" si="29"/>
        <v>#DIV/0!</v>
      </c>
      <c r="AT88" s="216">
        <f>'08'!AT88</f>
        <v>120</v>
      </c>
      <c r="AU88" s="224">
        <f t="shared" si="30"/>
        <v>110</v>
      </c>
      <c r="AV88" s="221"/>
      <c r="AW88" s="6" t="e">
        <f t="shared" si="31"/>
        <v>#DIV/0!</v>
      </c>
      <c r="AX88" s="6" t="e">
        <f t="shared" si="32"/>
        <v>#DIV/0!</v>
      </c>
      <c r="AY88" s="6" t="e">
        <f t="shared" si="33"/>
        <v>#DIV/0!</v>
      </c>
      <c r="AZ88" s="6" t="e">
        <f t="shared" si="34"/>
        <v>#DIV/0!</v>
      </c>
      <c r="BA88" s="6" t="e">
        <f t="shared" si="35"/>
        <v>#DIV/0!</v>
      </c>
    </row>
    <row r="89" spans="1:53" s="145" customFormat="1">
      <c r="A89" s="223" t="str">
        <f>'ENTRY SHEET'!F89</f>
        <v>OD09V-5619 TATA YODHA</v>
      </c>
      <c r="B89" s="137">
        <f>'08'!C89</f>
        <v>46037</v>
      </c>
      <c r="C89" s="138">
        <v>46037</v>
      </c>
      <c r="D89" s="137">
        <f t="shared" si="49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'08'!AR89</f>
        <v>15</v>
      </c>
      <c r="AO89" s="141"/>
      <c r="AP89" s="141">
        <f t="shared" si="27"/>
        <v>15</v>
      </c>
      <c r="AQ89" s="141">
        <f t="shared" si="28"/>
        <v>5</v>
      </c>
      <c r="AR89" s="141">
        <v>10</v>
      </c>
      <c r="AS89" s="216" t="e">
        <f t="shared" si="29"/>
        <v>#DIV/0!</v>
      </c>
      <c r="AT89" s="216">
        <f>'08'!AT89</f>
        <v>60</v>
      </c>
      <c r="AU89" s="224">
        <f t="shared" si="30"/>
        <v>50</v>
      </c>
      <c r="AV89" s="221"/>
      <c r="AW89" s="6" t="e">
        <f t="shared" si="31"/>
        <v>#DIV/0!</v>
      </c>
      <c r="AX89" s="6" t="e">
        <f t="shared" si="32"/>
        <v>#DIV/0!</v>
      </c>
      <c r="AY89" s="6" t="e">
        <f t="shared" si="33"/>
        <v>#DIV/0!</v>
      </c>
      <c r="AZ89" s="6" t="e">
        <f t="shared" si="34"/>
        <v>#DIV/0!</v>
      </c>
      <c r="BA89" s="6" t="e">
        <f t="shared" si="35"/>
        <v>#DIV/0!</v>
      </c>
    </row>
    <row r="90" spans="1:53" s="145" customFormat="1">
      <c r="A90" s="223" t="str">
        <f>'ENTRY SHEET'!F90</f>
        <v>WATER PUMP</v>
      </c>
      <c r="B90" s="137">
        <f>'08'!C90</f>
        <v>0</v>
      </c>
      <c r="C90" s="138"/>
      <c r="D90" s="137">
        <f t="shared" si="49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'08'!AR90</f>
        <v>0</v>
      </c>
      <c r="AO90" s="141"/>
      <c r="AP90" s="141">
        <f t="shared" si="27"/>
        <v>0</v>
      </c>
      <c r="AQ90" s="141">
        <f t="shared" si="28"/>
        <v>0</v>
      </c>
      <c r="AR90" s="141"/>
      <c r="AS90" s="216" t="e">
        <f t="shared" si="29"/>
        <v>#DIV/0!</v>
      </c>
      <c r="AT90" s="216">
        <f>'08'!AT90</f>
        <v>0</v>
      </c>
      <c r="AU90" s="224">
        <f t="shared" si="30"/>
        <v>0</v>
      </c>
      <c r="AV90" s="221"/>
      <c r="AW90" s="6" t="e">
        <f t="shared" si="31"/>
        <v>#DIV/0!</v>
      </c>
      <c r="AX90" s="6" t="e">
        <f t="shared" si="32"/>
        <v>#DIV/0!</v>
      </c>
      <c r="AY90" s="6" t="e">
        <f t="shared" si="33"/>
        <v>#DIV/0!</v>
      </c>
      <c r="AZ90" s="6" t="e">
        <f t="shared" si="34"/>
        <v>#DIV/0!</v>
      </c>
      <c r="BA90" s="6" t="e">
        <f t="shared" si="35"/>
        <v>#DIV/0!</v>
      </c>
    </row>
    <row r="91" spans="1:53" s="145" customFormat="1">
      <c r="A91" s="223" t="str">
        <f>'ENTRY SHEET'!F91</f>
        <v>JH06H-6198 D.TANKER</v>
      </c>
      <c r="B91" s="137">
        <f>'08'!C91</f>
        <v>15501</v>
      </c>
      <c r="C91" s="138">
        <v>15510</v>
      </c>
      <c r="D91" s="137">
        <f t="shared" si="49"/>
        <v>9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'08'!AR91</f>
        <v>30</v>
      </c>
      <c r="AO91" s="141">
        <v>100</v>
      </c>
      <c r="AP91" s="141">
        <f t="shared" si="27"/>
        <v>130</v>
      </c>
      <c r="AQ91" s="141">
        <f t="shared" si="28"/>
        <v>30</v>
      </c>
      <c r="AR91" s="141">
        <v>100</v>
      </c>
      <c r="AS91" s="216">
        <f t="shared" si="29"/>
        <v>3.3333333333333335</v>
      </c>
      <c r="AT91" s="216">
        <f>'08'!AT91</f>
        <v>0</v>
      </c>
      <c r="AU91" s="224">
        <f t="shared" si="30"/>
        <v>-100</v>
      </c>
      <c r="AV91" s="221"/>
      <c r="AW91" s="6">
        <f t="shared" si="31"/>
        <v>0</v>
      </c>
      <c r="AX91" s="6">
        <f t="shared" si="32"/>
        <v>0</v>
      </c>
      <c r="AY91" s="6">
        <f t="shared" si="33"/>
        <v>0</v>
      </c>
      <c r="AZ91" s="6">
        <f t="shared" si="34"/>
        <v>0</v>
      </c>
      <c r="BA91" s="6">
        <f t="shared" si="35"/>
        <v>0</v>
      </c>
    </row>
    <row r="92" spans="1:53" s="145" customFormat="1">
      <c r="A92" s="223" t="str">
        <f>'ENTRY SHEET'!F92</f>
        <v>OMC DG (NIGHT USE)</v>
      </c>
      <c r="B92" s="137">
        <f>'08'!C92</f>
        <v>0</v>
      </c>
      <c r="C92" s="138"/>
      <c r="D92" s="137">
        <f t="shared" si="49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ref="Q92:Q94" si="50">F92+G92+H92+I92+J92+K92+L92-E92</f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'08'!AR92</f>
        <v>0</v>
      </c>
      <c r="AO92" s="141"/>
      <c r="AP92" s="141">
        <f t="shared" si="27"/>
        <v>0</v>
      </c>
      <c r="AQ92" s="141">
        <f t="shared" si="28"/>
        <v>0</v>
      </c>
      <c r="AR92" s="141"/>
      <c r="AS92" s="216" t="e">
        <f t="shared" si="29"/>
        <v>#DIV/0!</v>
      </c>
      <c r="AT92" s="216">
        <f>'08'!AT92</f>
        <v>0</v>
      </c>
      <c r="AU92" s="224">
        <f t="shared" si="30"/>
        <v>0</v>
      </c>
      <c r="AV92" s="221"/>
      <c r="AW92" s="6" t="e">
        <f t="shared" si="31"/>
        <v>#DIV/0!</v>
      </c>
      <c r="AX92" s="6" t="e">
        <f t="shared" si="32"/>
        <v>#DIV/0!</v>
      </c>
      <c r="AY92" s="6" t="e">
        <f t="shared" si="33"/>
        <v>#DIV/0!</v>
      </c>
      <c r="AZ92" s="6" t="e">
        <f t="shared" si="34"/>
        <v>#DIV/0!</v>
      </c>
      <c r="BA92" s="6" t="e">
        <f t="shared" si="35"/>
        <v>#DIV/0!</v>
      </c>
    </row>
    <row r="93" spans="1:53" s="145" customFormat="1">
      <c r="A93" s="223" t="str">
        <f>'ENTRY SHEET'!F93</f>
        <v>HYDRA CRANE-1686</v>
      </c>
      <c r="B93" s="137">
        <f>'08'!C93</f>
        <v>0</v>
      </c>
      <c r="C93" s="138"/>
      <c r="D93" s="137">
        <f t="shared" si="49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0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'08'!AR93</f>
        <v>0</v>
      </c>
      <c r="AO93" s="141"/>
      <c r="AP93" s="141">
        <f t="shared" si="27"/>
        <v>0</v>
      </c>
      <c r="AQ93" s="141">
        <f t="shared" si="28"/>
        <v>0</v>
      </c>
      <c r="AR93" s="141"/>
      <c r="AS93" s="216" t="e">
        <f t="shared" si="29"/>
        <v>#DIV/0!</v>
      </c>
      <c r="AT93" s="216">
        <f>'08'!AT93</f>
        <v>0</v>
      </c>
      <c r="AU93" s="224">
        <f t="shared" si="30"/>
        <v>0</v>
      </c>
      <c r="AV93" s="221"/>
      <c r="AW93" s="6" t="e">
        <f t="shared" si="31"/>
        <v>#DIV/0!</v>
      </c>
      <c r="AX93" s="6" t="e">
        <f t="shared" si="32"/>
        <v>#DIV/0!</v>
      </c>
      <c r="AY93" s="6" t="e">
        <f t="shared" si="33"/>
        <v>#DIV/0!</v>
      </c>
      <c r="AZ93" s="6" t="e">
        <f t="shared" si="34"/>
        <v>#DIV/0!</v>
      </c>
      <c r="BA93" s="6" t="e">
        <f t="shared" si="35"/>
        <v>#DIV/0!</v>
      </c>
    </row>
    <row r="94" spans="1:53" s="145" customFormat="1">
      <c r="A94" s="223">
        <f>'ENTRY SHEET'!F94</f>
        <v>0</v>
      </c>
      <c r="B94" s="137">
        <f>'08'!C94</f>
        <v>0</v>
      </c>
      <c r="C94" s="138"/>
      <c r="D94" s="137">
        <f t="shared" si="49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0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'08'!AR94</f>
        <v>0</v>
      </c>
      <c r="AO94" s="141"/>
      <c r="AP94" s="141">
        <f t="shared" si="27"/>
        <v>0</v>
      </c>
      <c r="AQ94" s="141">
        <f t="shared" si="28"/>
        <v>0</v>
      </c>
      <c r="AR94" s="141"/>
      <c r="AS94" s="216" t="e">
        <f t="shared" si="29"/>
        <v>#DIV/0!</v>
      </c>
      <c r="AT94" s="216">
        <f>'08'!AT94</f>
        <v>0</v>
      </c>
      <c r="AU94" s="224">
        <f t="shared" si="30"/>
        <v>0</v>
      </c>
      <c r="AV94" s="221"/>
      <c r="AW94" s="6" t="e">
        <f t="shared" si="31"/>
        <v>#DIV/0!</v>
      </c>
      <c r="AX94" s="6" t="e">
        <f t="shared" si="32"/>
        <v>#DIV/0!</v>
      </c>
      <c r="AY94" s="6" t="e">
        <f t="shared" si="33"/>
        <v>#DIV/0!</v>
      </c>
      <c r="AZ94" s="6" t="e">
        <f t="shared" si="34"/>
        <v>#DIV/0!</v>
      </c>
      <c r="BA94" s="6" t="e">
        <f t="shared" si="35"/>
        <v>#DIV/0!</v>
      </c>
    </row>
    <row r="95" spans="1:53" s="145" customFormat="1">
      <c r="A95" s="223">
        <f>'ENTRY SHEET'!F95</f>
        <v>0</v>
      </c>
      <c r="B95" s="137">
        <f>'08'!C95</f>
        <v>0</v>
      </c>
      <c r="C95" s="138"/>
      <c r="D95" s="137">
        <f t="shared" si="49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'08'!AR95</f>
        <v>0</v>
      </c>
      <c r="AO95" s="141"/>
      <c r="AP95" s="141">
        <f t="shared" si="27"/>
        <v>0</v>
      </c>
      <c r="AQ95" s="141">
        <f t="shared" si="28"/>
        <v>0</v>
      </c>
      <c r="AR95" s="141"/>
      <c r="AS95" s="216" t="e">
        <f t="shared" si="29"/>
        <v>#DIV/0!</v>
      </c>
      <c r="AT95" s="216">
        <f>'08'!AT95</f>
        <v>0</v>
      </c>
      <c r="AU95" s="224">
        <f t="shared" si="30"/>
        <v>0</v>
      </c>
      <c r="AV95" s="221"/>
      <c r="AW95" s="6" t="e">
        <f t="shared" si="31"/>
        <v>#DIV/0!</v>
      </c>
      <c r="AX95" s="6" t="e">
        <f t="shared" si="32"/>
        <v>#DIV/0!</v>
      </c>
      <c r="AY95" s="6" t="e">
        <f t="shared" si="33"/>
        <v>#DIV/0!</v>
      </c>
      <c r="AZ95" s="6" t="e">
        <f t="shared" si="34"/>
        <v>#DIV/0!</v>
      </c>
      <c r="BA95" s="6" t="e">
        <f t="shared" si="35"/>
        <v>#DIV/0!</v>
      </c>
    </row>
    <row r="96" spans="1:53" s="145" customFormat="1" hidden="1">
      <c r="A96" s="223">
        <f>'ENTRY SHEET'!F96</f>
        <v>0</v>
      </c>
      <c r="B96" s="137">
        <f>'08'!C96</f>
        <v>0</v>
      </c>
      <c r="C96" s="138"/>
      <c r="D96" s="137">
        <f t="shared" si="49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'08'!AR96</f>
        <v>0</v>
      </c>
      <c r="AO96" s="141"/>
      <c r="AP96" s="141">
        <f t="shared" si="27"/>
        <v>0</v>
      </c>
      <c r="AQ96" s="141">
        <f t="shared" si="28"/>
        <v>0</v>
      </c>
      <c r="AR96" s="141"/>
      <c r="AS96" s="216" t="e">
        <f t="shared" si="29"/>
        <v>#DIV/0!</v>
      </c>
      <c r="AT96" s="216">
        <f>'08'!AT96</f>
        <v>0</v>
      </c>
      <c r="AU96" s="224">
        <f t="shared" si="30"/>
        <v>0</v>
      </c>
      <c r="AV96" s="221"/>
      <c r="AW96" s="6" t="e">
        <f t="shared" si="31"/>
        <v>#DIV/0!</v>
      </c>
      <c r="AX96" s="6" t="e">
        <f t="shared" si="32"/>
        <v>#DIV/0!</v>
      </c>
      <c r="AY96" s="6" t="e">
        <f t="shared" si="33"/>
        <v>#DIV/0!</v>
      </c>
      <c r="AZ96" s="6" t="e">
        <f t="shared" si="34"/>
        <v>#DIV/0!</v>
      </c>
      <c r="BA96" s="6" t="e">
        <f t="shared" si="35"/>
        <v>#DIV/0!</v>
      </c>
    </row>
    <row r="97" spans="1:53" s="145" customFormat="1" hidden="1">
      <c r="A97" s="223">
        <f>'ENTRY SHEET'!F97</f>
        <v>0</v>
      </c>
      <c r="B97" s="137">
        <f>'08'!C97</f>
        <v>0</v>
      </c>
      <c r="C97" s="138"/>
      <c r="D97" s="137">
        <f t="shared" si="49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'08'!AR97</f>
        <v>0</v>
      </c>
      <c r="AO97" s="141"/>
      <c r="AP97" s="141">
        <f t="shared" si="27"/>
        <v>0</v>
      </c>
      <c r="AQ97" s="141">
        <f t="shared" si="28"/>
        <v>0</v>
      </c>
      <c r="AR97" s="141"/>
      <c r="AS97" s="216" t="e">
        <f t="shared" si="29"/>
        <v>#DIV/0!</v>
      </c>
      <c r="AT97" s="216">
        <f>'08'!AT97</f>
        <v>0</v>
      </c>
      <c r="AU97" s="224">
        <f t="shared" si="30"/>
        <v>0</v>
      </c>
      <c r="AV97" s="221"/>
      <c r="AW97" s="6" t="e">
        <f t="shared" si="31"/>
        <v>#DIV/0!</v>
      </c>
      <c r="AX97" s="6" t="e">
        <f t="shared" si="32"/>
        <v>#DIV/0!</v>
      </c>
      <c r="AY97" s="6" t="e">
        <f t="shared" si="33"/>
        <v>#DIV/0!</v>
      </c>
      <c r="AZ97" s="6" t="e">
        <f t="shared" si="34"/>
        <v>#DIV/0!</v>
      </c>
      <c r="BA97" s="6" t="e">
        <f t="shared" si="35"/>
        <v>#DIV/0!</v>
      </c>
    </row>
    <row r="98" spans="1:53" s="145" customFormat="1" hidden="1">
      <c r="A98" s="223">
        <f>'ENTRY SHEET'!F98</f>
        <v>0</v>
      </c>
      <c r="B98" s="137">
        <f>'08'!C98</f>
        <v>0</v>
      </c>
      <c r="C98" s="138"/>
      <c r="D98" s="137">
        <f t="shared" si="49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'08'!AR98</f>
        <v>0</v>
      </c>
      <c r="AO98" s="141"/>
      <c r="AP98" s="141">
        <f t="shared" si="27"/>
        <v>0</v>
      </c>
      <c r="AQ98" s="141">
        <f t="shared" si="28"/>
        <v>0</v>
      </c>
      <c r="AR98" s="141"/>
      <c r="AS98" s="216" t="e">
        <f t="shared" si="29"/>
        <v>#DIV/0!</v>
      </c>
      <c r="AT98" s="216">
        <f>'08'!AT98</f>
        <v>0</v>
      </c>
      <c r="AU98" s="224">
        <f t="shared" si="30"/>
        <v>0</v>
      </c>
      <c r="AV98" s="221"/>
      <c r="AW98" s="6" t="e">
        <f t="shared" si="31"/>
        <v>#DIV/0!</v>
      </c>
      <c r="AX98" s="6" t="e">
        <f t="shared" si="32"/>
        <v>#DIV/0!</v>
      </c>
      <c r="AY98" s="6" t="e">
        <f t="shared" si="33"/>
        <v>#DIV/0!</v>
      </c>
      <c r="AZ98" s="6" t="e">
        <f t="shared" si="34"/>
        <v>#DIV/0!</v>
      </c>
      <c r="BA98" s="6" t="e">
        <f t="shared" si="35"/>
        <v>#DIV/0!</v>
      </c>
    </row>
    <row r="99" spans="1:53" s="145" customFormat="1" hidden="1">
      <c r="A99" s="223">
        <f>'ENTRY SHEET'!F99</f>
        <v>0</v>
      </c>
      <c r="B99" s="137">
        <f>'08'!C99</f>
        <v>0</v>
      </c>
      <c r="C99" s="138"/>
      <c r="D99" s="137">
        <f t="shared" si="49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'08'!AR99</f>
        <v>0</v>
      </c>
      <c r="AO99" s="141"/>
      <c r="AP99" s="141">
        <f t="shared" si="27"/>
        <v>0</v>
      </c>
      <c r="AQ99" s="141">
        <f t="shared" si="28"/>
        <v>0</v>
      </c>
      <c r="AR99" s="141"/>
      <c r="AS99" s="216" t="e">
        <f t="shared" si="29"/>
        <v>#DIV/0!</v>
      </c>
      <c r="AT99" s="216">
        <f>'08'!AT99</f>
        <v>0</v>
      </c>
      <c r="AU99" s="224">
        <f t="shared" si="30"/>
        <v>0</v>
      </c>
      <c r="AV99" s="221"/>
      <c r="AW99" s="6" t="e">
        <f t="shared" si="31"/>
        <v>#DIV/0!</v>
      </c>
      <c r="AX99" s="6" t="e">
        <f t="shared" si="32"/>
        <v>#DIV/0!</v>
      </c>
      <c r="AY99" s="6" t="e">
        <f t="shared" si="33"/>
        <v>#DIV/0!</v>
      </c>
      <c r="AZ99" s="6" t="e">
        <f t="shared" si="34"/>
        <v>#DIV/0!</v>
      </c>
      <c r="BA99" s="6" t="e">
        <f t="shared" si="35"/>
        <v>#DIV/0!</v>
      </c>
    </row>
    <row r="100" spans="1:53" s="145" customFormat="1" hidden="1">
      <c r="A100" s="223">
        <f>'ENTRY SHEET'!F100</f>
        <v>0</v>
      </c>
      <c r="B100" s="137">
        <f>'08'!C100</f>
        <v>0</v>
      </c>
      <c r="C100" s="138"/>
      <c r="D100" s="137">
        <f t="shared" si="49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'08'!AR100</f>
        <v>0</v>
      </c>
      <c r="AO100" s="141"/>
      <c r="AP100" s="141">
        <f t="shared" si="27"/>
        <v>0</v>
      </c>
      <c r="AQ100" s="141">
        <f t="shared" si="28"/>
        <v>0</v>
      </c>
      <c r="AR100" s="141"/>
      <c r="AS100" s="216" t="e">
        <f t="shared" si="29"/>
        <v>#DIV/0!</v>
      </c>
      <c r="AT100" s="216">
        <f>'08'!AT100</f>
        <v>0</v>
      </c>
      <c r="AU100" s="224">
        <f t="shared" si="30"/>
        <v>0</v>
      </c>
      <c r="AV100" s="221"/>
      <c r="AW100" s="6" t="e">
        <f t="shared" si="31"/>
        <v>#DIV/0!</v>
      </c>
      <c r="AX100" s="6" t="e">
        <f t="shared" si="32"/>
        <v>#DIV/0!</v>
      </c>
      <c r="AY100" s="6" t="e">
        <f t="shared" si="33"/>
        <v>#DIV/0!</v>
      </c>
      <c r="AZ100" s="6" t="e">
        <f t="shared" si="34"/>
        <v>#DIV/0!</v>
      </c>
      <c r="BA100" s="6" t="e">
        <f t="shared" si="35"/>
        <v>#DIV/0!</v>
      </c>
    </row>
    <row r="101" spans="1:53" s="145" customFormat="1" hidden="1">
      <c r="A101" s="223">
        <f>'ENTRY SHEET'!F101</f>
        <v>0</v>
      </c>
      <c r="B101" s="137">
        <f>'08'!C101</f>
        <v>0</v>
      </c>
      <c r="C101" s="138"/>
      <c r="D101" s="137">
        <f t="shared" si="49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'08'!AR101</f>
        <v>0</v>
      </c>
      <c r="AO101" s="141"/>
      <c r="AP101" s="141">
        <f t="shared" si="27"/>
        <v>0</v>
      </c>
      <c r="AQ101" s="141">
        <f t="shared" si="28"/>
        <v>0</v>
      </c>
      <c r="AR101" s="141"/>
      <c r="AS101" s="216" t="e">
        <f t="shared" si="29"/>
        <v>#DIV/0!</v>
      </c>
      <c r="AT101" s="216">
        <f>'08'!AT101</f>
        <v>0</v>
      </c>
      <c r="AU101" s="224">
        <f t="shared" si="30"/>
        <v>0</v>
      </c>
      <c r="AV101" s="221"/>
      <c r="AW101" s="6" t="e">
        <f t="shared" si="31"/>
        <v>#DIV/0!</v>
      </c>
      <c r="AX101" s="6" t="e">
        <f t="shared" si="32"/>
        <v>#DIV/0!</v>
      </c>
      <c r="AY101" s="6" t="e">
        <f t="shared" si="33"/>
        <v>#DIV/0!</v>
      </c>
      <c r="AZ101" s="6" t="e">
        <f t="shared" si="34"/>
        <v>#DIV/0!</v>
      </c>
      <c r="BA101" s="6" t="e">
        <f t="shared" si="35"/>
        <v>#DIV/0!</v>
      </c>
    </row>
    <row r="102" spans="1:53" s="145" customFormat="1" hidden="1">
      <c r="A102" s="223">
        <f>'ENTRY SHEET'!F102</f>
        <v>0</v>
      </c>
      <c r="B102" s="137">
        <f>'08'!C102</f>
        <v>0</v>
      </c>
      <c r="C102" s="138"/>
      <c r="D102" s="137">
        <f t="shared" si="49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'08'!AR102</f>
        <v>0</v>
      </c>
      <c r="AO102" s="141"/>
      <c r="AP102" s="141">
        <f t="shared" si="27"/>
        <v>0</v>
      </c>
      <c r="AQ102" s="141">
        <f t="shared" si="28"/>
        <v>0</v>
      </c>
      <c r="AR102" s="141"/>
      <c r="AS102" s="216" t="e">
        <f t="shared" si="29"/>
        <v>#DIV/0!</v>
      </c>
      <c r="AT102" s="216">
        <f>'08'!AT102</f>
        <v>0</v>
      </c>
      <c r="AU102" s="224">
        <f t="shared" si="30"/>
        <v>0</v>
      </c>
      <c r="AV102" s="221"/>
      <c r="AW102" s="6" t="e">
        <f t="shared" si="31"/>
        <v>#DIV/0!</v>
      </c>
      <c r="AX102" s="6" t="e">
        <f t="shared" si="32"/>
        <v>#DIV/0!</v>
      </c>
      <c r="AY102" s="6" t="e">
        <f t="shared" si="33"/>
        <v>#DIV/0!</v>
      </c>
      <c r="AZ102" s="6" t="e">
        <f t="shared" si="34"/>
        <v>#DIV/0!</v>
      </c>
      <c r="BA102" s="6" t="e">
        <f t="shared" si="35"/>
        <v>#DIV/0!</v>
      </c>
    </row>
    <row r="103" spans="1:53" s="145" customFormat="1" hidden="1">
      <c r="A103" s="223">
        <f>'ENTRY SHEET'!F103</f>
        <v>0</v>
      </c>
      <c r="B103" s="137">
        <f>'08'!C103</f>
        <v>0</v>
      </c>
      <c r="C103" s="138"/>
      <c r="D103" s="137">
        <f t="shared" si="49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'08'!AR103</f>
        <v>0</v>
      </c>
      <c r="AO103" s="141"/>
      <c r="AP103" s="141">
        <f t="shared" si="27"/>
        <v>0</v>
      </c>
      <c r="AQ103" s="141">
        <f t="shared" si="28"/>
        <v>0</v>
      </c>
      <c r="AR103" s="141"/>
      <c r="AS103" s="216" t="e">
        <f t="shared" si="29"/>
        <v>#DIV/0!</v>
      </c>
      <c r="AT103" s="216">
        <f>'08'!AT103</f>
        <v>0</v>
      </c>
      <c r="AU103" s="224">
        <f t="shared" si="30"/>
        <v>0</v>
      </c>
      <c r="AV103" s="221"/>
      <c r="AW103" s="6" t="e">
        <f t="shared" si="31"/>
        <v>#DIV/0!</v>
      </c>
      <c r="AX103" s="6" t="e">
        <f t="shared" si="32"/>
        <v>#DIV/0!</v>
      </c>
      <c r="AY103" s="6" t="e">
        <f t="shared" si="33"/>
        <v>#DIV/0!</v>
      </c>
      <c r="AZ103" s="6" t="e">
        <f t="shared" si="34"/>
        <v>#DIV/0!</v>
      </c>
      <c r="BA103" s="6" t="e">
        <f t="shared" si="35"/>
        <v>#DIV/0!</v>
      </c>
    </row>
    <row r="104" spans="1:53" s="145" customFormat="1" hidden="1">
      <c r="A104" s="223">
        <f>'ENTRY SHEET'!F104</f>
        <v>0</v>
      </c>
      <c r="B104" s="137">
        <f>'08'!C104</f>
        <v>0</v>
      </c>
      <c r="C104" s="138"/>
      <c r="D104" s="137">
        <f t="shared" si="49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'08'!AR104</f>
        <v>0</v>
      </c>
      <c r="AO104" s="141"/>
      <c r="AP104" s="141">
        <f t="shared" si="27"/>
        <v>0</v>
      </c>
      <c r="AQ104" s="141">
        <f t="shared" si="28"/>
        <v>0</v>
      </c>
      <c r="AR104" s="141"/>
      <c r="AS104" s="216" t="e">
        <f t="shared" si="29"/>
        <v>#DIV/0!</v>
      </c>
      <c r="AT104" s="216">
        <f>'08'!AT104</f>
        <v>0</v>
      </c>
      <c r="AU104" s="224">
        <f t="shared" si="30"/>
        <v>0</v>
      </c>
      <c r="AV104" s="137"/>
      <c r="AW104" s="6" t="e">
        <f t="shared" si="31"/>
        <v>#DIV/0!</v>
      </c>
      <c r="AX104" s="6" t="e">
        <f t="shared" si="32"/>
        <v>#DIV/0!</v>
      </c>
      <c r="AY104" s="6" t="e">
        <f t="shared" si="33"/>
        <v>#DIV/0!</v>
      </c>
      <c r="AZ104" s="6" t="e">
        <f t="shared" si="34"/>
        <v>#DIV/0!</v>
      </c>
      <c r="BA104" s="6" t="e">
        <f t="shared" si="35"/>
        <v>#DIV/0!</v>
      </c>
    </row>
    <row r="105" spans="1:53" s="145" customFormat="1" ht="28.8" customHeight="1">
      <c r="A105" s="137" t="s">
        <v>27</v>
      </c>
      <c r="B105" s="221"/>
      <c r="C105" s="221"/>
      <c r="D105" s="221">
        <f>SUM(D5:D104)</f>
        <v>708.57999999999379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949.59999999998035</v>
      </c>
      <c r="U105" s="221">
        <f>SUM(U17:U56)</f>
        <v>0</v>
      </c>
      <c r="V105" s="221">
        <f t="shared" ref="V105:AM105" si="51">SUM(V17:V56)</f>
        <v>137</v>
      </c>
      <c r="W105" s="221">
        <f t="shared" si="51"/>
        <v>0</v>
      </c>
      <c r="X105" s="221">
        <f t="shared" si="51"/>
        <v>9</v>
      </c>
      <c r="Y105" s="221">
        <f t="shared" si="51"/>
        <v>146</v>
      </c>
      <c r="Z105" s="221">
        <f t="shared" si="51"/>
        <v>0</v>
      </c>
      <c r="AA105" s="221">
        <f t="shared" si="51"/>
        <v>0</v>
      </c>
      <c r="AB105" s="221">
        <f t="shared" si="51"/>
        <v>0</v>
      </c>
      <c r="AC105" s="221">
        <f t="shared" si="51"/>
        <v>9</v>
      </c>
      <c r="AD105" s="221">
        <f t="shared" si="51"/>
        <v>8</v>
      </c>
      <c r="AE105" s="221">
        <f t="shared" si="51"/>
        <v>12</v>
      </c>
      <c r="AF105" s="221">
        <f t="shared" si="51"/>
        <v>0</v>
      </c>
      <c r="AG105" s="221">
        <f t="shared" si="51"/>
        <v>29</v>
      </c>
      <c r="AH105" s="221">
        <f t="shared" si="51"/>
        <v>0</v>
      </c>
      <c r="AI105" s="221">
        <f t="shared" si="51"/>
        <v>0</v>
      </c>
      <c r="AJ105" s="221">
        <f t="shared" si="51"/>
        <v>0</v>
      </c>
      <c r="AK105" s="221">
        <f t="shared" si="51"/>
        <v>0</v>
      </c>
      <c r="AL105" s="221">
        <f t="shared" si="51"/>
        <v>0</v>
      </c>
      <c r="AM105" s="221">
        <f t="shared" si="51"/>
        <v>0</v>
      </c>
      <c r="AN105" s="221">
        <f t="shared" ref="AN105:AU105" si="52">SUM(AN5:AN104)</f>
        <v>7533</v>
      </c>
      <c r="AO105" s="221">
        <f t="shared" si="52"/>
        <v>2452</v>
      </c>
      <c r="AP105" s="221">
        <f t="shared" si="52"/>
        <v>9985</v>
      </c>
      <c r="AQ105" s="221">
        <f t="shared" si="52"/>
        <v>2755</v>
      </c>
      <c r="AR105" s="221">
        <f t="shared" si="52"/>
        <v>7230</v>
      </c>
      <c r="AS105" s="221" t="e">
        <f t="shared" si="52"/>
        <v>#DIV/0!</v>
      </c>
      <c r="AT105" s="221">
        <f t="shared" si="52"/>
        <v>14070</v>
      </c>
      <c r="AU105" s="221">
        <f t="shared" si="52"/>
        <v>6840</v>
      </c>
      <c r="AV105" s="137"/>
      <c r="AW105" s="6"/>
      <c r="AX105" s="6"/>
      <c r="AY105" s="6"/>
      <c r="AZ105" s="6"/>
      <c r="BA105" s="6"/>
    </row>
    <row r="106" spans="1:53">
      <c r="AN106" s="251"/>
      <c r="AO106" s="251"/>
      <c r="AP106" s="269"/>
      <c r="AQ106" s="1240"/>
      <c r="AS106" s="1240"/>
    </row>
    <row r="107" spans="1:53">
      <c r="AN107" s="228"/>
      <c r="AO107" s="228"/>
      <c r="AP107" s="94"/>
      <c r="AQ107" s="1241"/>
      <c r="AS107" s="1241"/>
    </row>
    <row r="108" spans="1:53" ht="32.4" customHeight="1">
      <c r="AO108" s="96"/>
      <c r="AP108" s="94"/>
      <c r="AQ108" s="1241"/>
      <c r="AS108" s="1241"/>
    </row>
  </sheetData>
  <mergeCells count="3">
    <mergeCell ref="AS106:AS108"/>
    <mergeCell ref="AQ106:AQ108"/>
    <mergeCell ref="AW3:BA3"/>
  </mergeCells>
  <phoneticPr fontId="23" type="noConversion"/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07"/>
  <sheetViews>
    <sheetView zoomScale="75" zoomScaleNormal="75" workbookViewId="0">
      <pane xSplit="1" ySplit="4" topLeftCell="U38" activePane="bottomRight" state="frozen"/>
      <selection pane="topRight" activeCell="B1" sqref="B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0.21875" style="193" bestFit="1" customWidth="1"/>
    <col min="2" max="2" width="12.6640625" style="145" customWidth="1"/>
    <col min="3" max="3" width="14.5546875" style="145" bestFit="1" customWidth="1"/>
    <col min="4" max="4" width="10.6640625" style="145" customWidth="1"/>
    <col min="5" max="6" width="13.33203125" style="145" hidden="1" customWidth="1"/>
    <col min="7" max="7" width="10.6640625" style="145" customWidth="1"/>
    <col min="8" max="8" width="13.33203125" style="145" customWidth="1"/>
    <col min="9" max="9" width="10.33203125" style="145" customWidth="1"/>
    <col min="10" max="10" width="9.77734375" style="145" customWidth="1"/>
    <col min="11" max="11" width="9.88671875" style="145" customWidth="1"/>
    <col min="12" max="12" width="13.88671875" style="145" bestFit="1" customWidth="1"/>
    <col min="13" max="14" width="13.33203125" style="145" hidden="1" customWidth="1"/>
    <col min="15" max="15" width="9.77734375" style="145" hidden="1" customWidth="1"/>
    <col min="16" max="16" width="14.5546875" style="145" hidden="1" customWidth="1"/>
    <col min="17" max="17" width="13.33203125" style="145" customWidth="1"/>
    <col min="18" max="18" width="15" style="145" bestFit="1" customWidth="1"/>
    <col min="19" max="19" width="15.33203125" style="145" customWidth="1"/>
    <col min="20" max="20" width="16.109375" style="145" customWidth="1"/>
    <col min="21" max="21" width="9.44140625" style="145" bestFit="1" customWidth="1"/>
    <col min="22" max="22" width="10.44140625" style="145" customWidth="1"/>
    <col min="23" max="23" width="9.109375" style="145" customWidth="1"/>
    <col min="24" max="24" width="9.5546875" style="145" customWidth="1"/>
    <col min="25" max="25" width="14" style="145" customWidth="1"/>
    <col min="26" max="26" width="10.109375" style="145" customWidth="1"/>
    <col min="27" max="28" width="7.6640625" style="145" hidden="1" customWidth="1"/>
    <col min="29" max="29" width="8.21875" style="145" bestFit="1" customWidth="1"/>
    <col min="30" max="31" width="10.77734375" style="145" customWidth="1"/>
    <col min="32" max="32" width="10.77734375" style="145" hidden="1" customWidth="1"/>
    <col min="33" max="33" width="12.109375" style="145" customWidth="1"/>
    <col min="34" max="34" width="7.88671875" style="211" hidden="1" customWidth="1"/>
    <col min="35" max="35" width="8.44140625" style="211" customWidth="1"/>
    <col min="36" max="36" width="10.88671875" style="211" hidden="1" customWidth="1"/>
    <col min="37" max="37" width="10.88671875" style="211" customWidth="1"/>
    <col min="38" max="38" width="12" style="145" customWidth="1"/>
    <col min="39" max="39" width="12.109375" style="145" bestFit="1" customWidth="1"/>
    <col min="40" max="40" width="13.6640625" style="145" customWidth="1"/>
    <col min="41" max="41" width="10.88671875" style="193" customWidth="1"/>
    <col min="42" max="42" width="12.33203125" style="145" bestFit="1" customWidth="1"/>
    <col min="43" max="43" width="13.6640625" style="211" bestFit="1" customWidth="1"/>
    <col min="44" max="44" width="12.6640625" style="145" bestFit="1" customWidth="1"/>
    <col min="45" max="45" width="11.21875" style="145" customWidth="1"/>
    <col min="46" max="46" width="13.44140625" style="145" customWidth="1"/>
    <col min="47" max="47" width="12.88671875" style="145" bestFit="1" customWidth="1"/>
    <col min="48" max="48" width="21.88671875" style="145" bestFit="1" customWidth="1"/>
    <col min="49" max="49" width="11" style="145" customWidth="1"/>
    <col min="50" max="50" width="10.44140625" style="145" customWidth="1"/>
    <col min="51" max="51" width="7.88671875" style="145" customWidth="1"/>
    <col min="52" max="52" width="10.5546875" style="145" customWidth="1"/>
    <col min="53" max="53" width="9.21875" style="145" customWidth="1"/>
    <col min="54" max="16384" width="30.5546875" style="145"/>
  </cols>
  <sheetData>
    <row r="1" spans="1:53">
      <c r="A1" s="884" t="str">
        <f>'ENTRY SHEET'!G1</f>
        <v>DAILY REPORT OF APRIL-2026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  <c r="M1" s="885"/>
      <c r="N1" s="885"/>
      <c r="O1" s="885"/>
      <c r="P1" s="885"/>
      <c r="Q1" s="885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  <c r="AW1" s="265"/>
      <c r="AX1" s="265"/>
      <c r="AY1" s="265"/>
    </row>
    <row r="2" spans="1:53" s="130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'09'!S2+1</f>
        <v>46122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7"/>
      <c r="AI2" s="117"/>
      <c r="AJ2" s="117"/>
      <c r="AK2" s="117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</row>
    <row r="3" spans="1:53" s="130" customFormat="1">
      <c r="A3" s="201"/>
      <c r="B3" s="201" t="s">
        <v>0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72" t="s">
        <v>29</v>
      </c>
      <c r="AI3" s="272"/>
      <c r="AJ3" s="272"/>
      <c r="AK3" s="272"/>
      <c r="AL3" s="272"/>
      <c r="AM3" s="272"/>
      <c r="AN3" s="107" t="s">
        <v>4</v>
      </c>
      <c r="AO3" s="107"/>
      <c r="AP3" s="107"/>
      <c r="AQ3" s="107"/>
      <c r="AR3" s="107"/>
      <c r="AS3" s="107"/>
      <c r="AT3" s="107"/>
      <c r="AU3" s="107"/>
      <c r="AV3" s="267" t="s">
        <v>28</v>
      </c>
      <c r="AW3" s="1214" t="s">
        <v>119</v>
      </c>
      <c r="AX3" s="1215"/>
      <c r="AY3" s="1215"/>
      <c r="AZ3" s="1215"/>
      <c r="BA3" s="1215"/>
    </row>
    <row r="4" spans="1:53" s="427" customFormat="1" ht="60" customHeight="1">
      <c r="A4" s="95" t="s">
        <v>5</v>
      </c>
      <c r="B4" s="449" t="s">
        <v>6</v>
      </c>
      <c r="C4" s="449" t="s">
        <v>7</v>
      </c>
      <c r="D4" s="449" t="s">
        <v>8</v>
      </c>
      <c r="E4" s="449" t="s">
        <v>116</v>
      </c>
      <c r="F4" s="449" t="s">
        <v>118</v>
      </c>
      <c r="G4" s="449" t="s">
        <v>113</v>
      </c>
      <c r="H4" s="330" t="s">
        <v>126</v>
      </c>
      <c r="I4" s="330" t="s">
        <v>125</v>
      </c>
      <c r="J4" s="330" t="s">
        <v>124</v>
      </c>
      <c r="K4" s="330" t="s">
        <v>52</v>
      </c>
      <c r="L4" s="330" t="s">
        <v>133</v>
      </c>
      <c r="M4" s="330" t="s">
        <v>143</v>
      </c>
      <c r="N4" s="330" t="s">
        <v>127</v>
      </c>
      <c r="O4" s="330" t="s">
        <v>138</v>
      </c>
      <c r="P4" s="330" t="s">
        <v>139</v>
      </c>
      <c r="Q4" s="449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77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</row>
    <row r="5" spans="1:53">
      <c r="A5" s="223" t="str">
        <f>'ENTRY SHEET'!F5</f>
        <v>VOLVO 300-2</v>
      </c>
      <c r="B5" s="137">
        <f>'09'!C5</f>
        <v>22002</v>
      </c>
      <c r="C5" s="137">
        <v>22009.3</v>
      </c>
      <c r="D5" s="137">
        <f>C5-B5</f>
        <v>7.2999999999992724</v>
      </c>
      <c r="E5" s="137">
        <v>12</v>
      </c>
      <c r="F5" s="136"/>
      <c r="G5" s="136">
        <v>0</v>
      </c>
      <c r="H5" s="136"/>
      <c r="I5" s="136">
        <v>7</v>
      </c>
      <c r="J5" s="136">
        <v>0.3</v>
      </c>
      <c r="K5" s="136"/>
      <c r="L5" s="136"/>
      <c r="M5" s="136"/>
      <c r="N5" s="136"/>
      <c r="O5" s="136"/>
      <c r="P5" s="136"/>
      <c r="Q5" s="136">
        <f>F5+G5+H5+I5+J5+K5+L5+M5+N5+O5+P5</f>
        <v>7.3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>
        <v>45</v>
      </c>
      <c r="AJ5" s="137"/>
      <c r="AK5" s="138">
        <v>1420.38</v>
      </c>
      <c r="AL5" s="141">
        <f t="shared" ref="AL5:AL59" si="0">AH5+AI5</f>
        <v>45</v>
      </c>
      <c r="AM5" s="137">
        <f t="shared" ref="AM5:AM59" si="1">AJ5+AK5</f>
        <v>1420.38</v>
      </c>
      <c r="AN5" s="141">
        <f>'09'!AR5</f>
        <v>120</v>
      </c>
      <c r="AO5" s="141">
        <v>250</v>
      </c>
      <c r="AP5" s="141">
        <f>AO5+AN5</f>
        <v>370</v>
      </c>
      <c r="AQ5" s="649">
        <f t="shared" ref="AQ5" si="2">AP5-AR5</f>
        <v>100</v>
      </c>
      <c r="AR5" s="141">
        <v>270</v>
      </c>
      <c r="AS5" s="216">
        <f t="shared" ref="AS5:AS36" si="3">AQ5/D5</f>
        <v>13.698630136987667</v>
      </c>
      <c r="AT5" s="216">
        <f>'08'!AT5</f>
        <v>470</v>
      </c>
      <c r="AU5" s="224">
        <f>AT5-AR5</f>
        <v>200</v>
      </c>
      <c r="AV5" s="270"/>
      <c r="AW5" s="351">
        <f>ROUNDUP(I5*AS5,0)</f>
        <v>96</v>
      </c>
      <c r="AX5" s="351">
        <f>ROUNDUP(H5*AS5,0)</f>
        <v>0</v>
      </c>
      <c r="AY5" s="351">
        <f>ROUNDUP(J5*AS5,0)</f>
        <v>5</v>
      </c>
      <c r="AZ5" s="351">
        <f>AS5*L5</f>
        <v>0</v>
      </c>
      <c r="BA5" s="351">
        <f>AS5*K5</f>
        <v>0</v>
      </c>
    </row>
    <row r="6" spans="1:53">
      <c r="A6" s="223" t="str">
        <f>'ENTRY SHEET'!F6</f>
        <v>VOLVO-300-7</v>
      </c>
      <c r="B6" s="137">
        <f>'09'!C6</f>
        <v>17685.3</v>
      </c>
      <c r="C6" s="137">
        <v>17686.900000000001</v>
      </c>
      <c r="D6" s="137">
        <f t="shared" ref="D6:D59" si="4">C6-B6</f>
        <v>1.6000000000021828</v>
      </c>
      <c r="E6" s="137">
        <v>12</v>
      </c>
      <c r="F6" s="136"/>
      <c r="G6" s="136">
        <v>0</v>
      </c>
      <c r="H6" s="136">
        <v>1.6</v>
      </c>
      <c r="I6" s="136"/>
      <c r="J6" s="136"/>
      <c r="K6" s="136"/>
      <c r="L6" s="136"/>
      <c r="M6" s="136"/>
      <c r="N6" s="136"/>
      <c r="O6" s="136"/>
      <c r="P6" s="136"/>
      <c r="Q6" s="136">
        <f t="shared" ref="Q6:Q64" si="5">F6+G6+H6+I6+J6+K6+L6+M6+N6+O6+P6</f>
        <v>1.6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>
        <v>12</v>
      </c>
      <c r="AE6" s="137"/>
      <c r="AF6" s="137"/>
      <c r="AG6" s="137">
        <f>Z6+AA6+AB6+AC6+AD6+AE6+AF6</f>
        <v>12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'09'!AR6</f>
        <v>330</v>
      </c>
      <c r="AO6" s="141"/>
      <c r="AP6" s="141">
        <f t="shared" ref="AP6:AP69" si="6">AO6+AN6</f>
        <v>330</v>
      </c>
      <c r="AQ6" s="649">
        <f t="shared" ref="AQ6:AQ69" si="7">AP6-AR6</f>
        <v>30</v>
      </c>
      <c r="AR6" s="141">
        <v>300</v>
      </c>
      <c r="AS6" s="216">
        <f t="shared" si="3"/>
        <v>18.74999999997442</v>
      </c>
      <c r="AT6" s="216">
        <f>'08'!AT6</f>
        <v>470</v>
      </c>
      <c r="AU6" s="224">
        <f t="shared" ref="AU6:AU69" si="8">AT6-AR6</f>
        <v>170</v>
      </c>
      <c r="AV6" s="238"/>
      <c r="AW6" s="351">
        <f t="shared" ref="AW6:AW69" si="9">ROUNDUP(I6*AS6,0)</f>
        <v>0</v>
      </c>
      <c r="AX6" s="351">
        <f t="shared" ref="AX6:AX69" si="10">ROUNDUP(H6*AS6,0)</f>
        <v>30</v>
      </c>
      <c r="AY6" s="351">
        <f t="shared" ref="AY6:AY69" si="11">ROUNDUP(J6*AS6,0)</f>
        <v>0</v>
      </c>
      <c r="AZ6" s="351">
        <f t="shared" ref="AZ6:AZ69" si="12">AS6*L6</f>
        <v>0</v>
      </c>
      <c r="BA6" s="351">
        <f t="shared" ref="BA6:BA69" si="13">AS6*K6</f>
        <v>0</v>
      </c>
    </row>
    <row r="7" spans="1:53">
      <c r="A7" s="223" t="str">
        <f>'ENTRY SHEET'!F7</f>
        <v>HITACHI-350</v>
      </c>
      <c r="B7" s="137">
        <f>'09'!C7</f>
        <v>15813.1</v>
      </c>
      <c r="C7" s="137">
        <v>15813.1</v>
      </c>
      <c r="D7" s="137">
        <f t="shared" si="4"/>
        <v>0</v>
      </c>
      <c r="E7" s="137">
        <v>12</v>
      </c>
      <c r="F7" s="136"/>
      <c r="G7" s="136">
        <f t="shared" ref="G7:G16" si="14">D7-H7-I7-J7-K7-L7-M7-N7-O7-P7</f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5"/>
        <v>0</v>
      </c>
      <c r="R7" s="137"/>
      <c r="S7" s="137"/>
      <c r="T7" s="137"/>
      <c r="U7" s="137"/>
      <c r="V7" s="137"/>
      <c r="W7" s="137"/>
      <c r="X7" s="137"/>
      <c r="Y7" s="137">
        <f t="shared" ref="Y7:Y59" si="15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6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'09'!AR7</f>
        <v>400</v>
      </c>
      <c r="AO7" s="141"/>
      <c r="AP7" s="141">
        <f t="shared" si="6"/>
        <v>400</v>
      </c>
      <c r="AQ7" s="649">
        <f t="shared" si="7"/>
        <v>0</v>
      </c>
      <c r="AR7" s="141">
        <v>400</v>
      </c>
      <c r="AS7" s="216" t="e">
        <f t="shared" si="3"/>
        <v>#DIV/0!</v>
      </c>
      <c r="AT7" s="216">
        <f>'08'!AT7</f>
        <v>630</v>
      </c>
      <c r="AU7" s="224">
        <f t="shared" si="8"/>
        <v>230</v>
      </c>
      <c r="AV7" s="138"/>
      <c r="AW7" s="351" t="e">
        <f t="shared" si="9"/>
        <v>#DIV/0!</v>
      </c>
      <c r="AX7" s="351" t="e">
        <f t="shared" si="10"/>
        <v>#DIV/0!</v>
      </c>
      <c r="AY7" s="351" t="e">
        <f t="shared" si="11"/>
        <v>#DIV/0!</v>
      </c>
      <c r="AZ7" s="351" t="e">
        <f t="shared" si="12"/>
        <v>#DIV/0!</v>
      </c>
      <c r="BA7" s="351" t="e">
        <f t="shared" si="13"/>
        <v>#DIV/0!</v>
      </c>
    </row>
    <row r="8" spans="1:53">
      <c r="A8" s="223" t="str">
        <f>'ENTRY SHEET'!F8</f>
        <v>VOLVO-480</v>
      </c>
      <c r="B8" s="137">
        <f>'09'!C8</f>
        <v>0</v>
      </c>
      <c r="C8" s="137"/>
      <c r="D8" s="137">
        <v>9.5</v>
      </c>
      <c r="E8" s="137">
        <v>12</v>
      </c>
      <c r="F8" s="136"/>
      <c r="G8" s="136">
        <f t="shared" si="14"/>
        <v>9.5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5"/>
        <v>9.5</v>
      </c>
      <c r="R8" s="226"/>
      <c r="S8" s="226"/>
      <c r="T8" s="137"/>
      <c r="U8" s="137"/>
      <c r="V8" s="137">
        <v>102</v>
      </c>
      <c r="W8" s="137"/>
      <c r="X8" s="137">
        <v>9</v>
      </c>
      <c r="Y8" s="137">
        <f t="shared" si="15"/>
        <v>111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'09'!AR8</f>
        <v>300</v>
      </c>
      <c r="AO8" s="141">
        <v>250</v>
      </c>
      <c r="AP8" s="141">
        <f t="shared" si="6"/>
        <v>550</v>
      </c>
      <c r="AQ8" s="649">
        <f t="shared" si="7"/>
        <v>270</v>
      </c>
      <c r="AR8" s="141">
        <v>280</v>
      </c>
      <c r="AS8" s="216">
        <f t="shared" si="3"/>
        <v>28.421052631578949</v>
      </c>
      <c r="AT8" s="216">
        <f>'08'!AT8</f>
        <v>650</v>
      </c>
      <c r="AU8" s="224">
        <f t="shared" si="8"/>
        <v>370</v>
      </c>
      <c r="AV8" s="138"/>
      <c r="AW8" s="351">
        <f t="shared" si="9"/>
        <v>0</v>
      </c>
      <c r="AX8" s="351">
        <f t="shared" si="10"/>
        <v>0</v>
      </c>
      <c r="AY8" s="351">
        <f t="shared" si="11"/>
        <v>0</v>
      </c>
      <c r="AZ8" s="351">
        <f t="shared" si="12"/>
        <v>0</v>
      </c>
      <c r="BA8" s="351">
        <f t="shared" si="13"/>
        <v>0</v>
      </c>
    </row>
    <row r="9" spans="1:53" s="599" customFormat="1">
      <c r="A9" s="783" t="str">
        <f>'ENTRY SHEET'!F9</f>
        <v>KOMASTU-350 DMC</v>
      </c>
      <c r="B9" s="301">
        <f>'09'!C9</f>
        <v>12646.3</v>
      </c>
      <c r="C9" s="301">
        <v>12655.9</v>
      </c>
      <c r="D9" s="301">
        <f t="shared" si="4"/>
        <v>9.6000000000003638</v>
      </c>
      <c r="E9" s="301">
        <v>12</v>
      </c>
      <c r="F9" s="362"/>
      <c r="G9" s="362">
        <f t="shared" si="14"/>
        <v>9.6000000000003638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5"/>
        <v>9.6000000000003638</v>
      </c>
      <c r="R9" s="301"/>
      <c r="S9" s="301"/>
      <c r="T9" s="301"/>
      <c r="U9" s="301"/>
      <c r="V9" s="301">
        <v>69</v>
      </c>
      <c r="W9" s="301"/>
      <c r="X9" s="301"/>
      <c r="Y9" s="301">
        <f t="shared" si="15"/>
        <v>69</v>
      </c>
      <c r="Z9" s="301"/>
      <c r="AA9" s="301"/>
      <c r="AB9" s="301"/>
      <c r="AC9" s="301"/>
      <c r="AD9" s="301"/>
      <c r="AE9" s="301"/>
      <c r="AF9" s="301"/>
      <c r="AG9" s="301">
        <f t="shared" si="16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'09'!AR9</f>
        <v>0</v>
      </c>
      <c r="AO9" s="663">
        <v>380</v>
      </c>
      <c r="AP9" s="663">
        <f t="shared" si="6"/>
        <v>380</v>
      </c>
      <c r="AQ9" s="663">
        <f t="shared" si="7"/>
        <v>0</v>
      </c>
      <c r="AR9" s="663">
        <v>380</v>
      </c>
      <c r="AS9" s="665">
        <f t="shared" si="3"/>
        <v>0</v>
      </c>
      <c r="AT9" s="665">
        <f>'08'!AT9</f>
        <v>0</v>
      </c>
      <c r="AU9" s="666">
        <f t="shared" si="8"/>
        <v>-380</v>
      </c>
      <c r="AV9" s="664"/>
      <c r="AW9" s="597">
        <f t="shared" si="9"/>
        <v>0</v>
      </c>
      <c r="AX9" s="597">
        <f t="shared" si="10"/>
        <v>0</v>
      </c>
      <c r="AY9" s="597">
        <f t="shared" si="11"/>
        <v>0</v>
      </c>
      <c r="AZ9" s="597">
        <f t="shared" si="12"/>
        <v>0</v>
      </c>
      <c r="BA9" s="597">
        <f t="shared" si="13"/>
        <v>0</v>
      </c>
    </row>
    <row r="10" spans="1:53">
      <c r="A10" s="223" t="str">
        <f>'ENTRY SHEET'!F10</f>
        <v>VOLVO-300(5)</v>
      </c>
      <c r="B10" s="137">
        <f>'09'!C10</f>
        <v>2471.4</v>
      </c>
      <c r="C10" s="137">
        <v>2474.5</v>
      </c>
      <c r="D10" s="137">
        <f t="shared" si="4"/>
        <v>3.0999999999999091</v>
      </c>
      <c r="E10" s="137">
        <v>12</v>
      </c>
      <c r="F10" s="136"/>
      <c r="G10" s="136">
        <v>0</v>
      </c>
      <c r="H10" s="136"/>
      <c r="I10" s="136">
        <v>3</v>
      </c>
      <c r="J10" s="136">
        <v>0.1</v>
      </c>
      <c r="K10" s="136"/>
      <c r="L10" s="136"/>
      <c r="M10" s="136"/>
      <c r="N10" s="136"/>
      <c r="O10" s="136"/>
      <c r="P10" s="136"/>
      <c r="Q10" s="136">
        <f t="shared" si="5"/>
        <v>3.1</v>
      </c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6"/>
        <v>0</v>
      </c>
      <c r="AH10" s="137"/>
      <c r="AI10" s="137">
        <v>30</v>
      </c>
      <c r="AJ10" s="137"/>
      <c r="AK10" s="138">
        <v>1003.92</v>
      </c>
      <c r="AL10" s="141">
        <f t="shared" si="0"/>
        <v>30</v>
      </c>
      <c r="AM10" s="137">
        <f t="shared" si="1"/>
        <v>1003.92</v>
      </c>
      <c r="AN10" s="141">
        <f>'09'!AR10</f>
        <v>100</v>
      </c>
      <c r="AO10" s="141">
        <v>100</v>
      </c>
      <c r="AP10" s="141">
        <f t="shared" si="6"/>
        <v>200</v>
      </c>
      <c r="AQ10" s="649">
        <f t="shared" si="7"/>
        <v>20</v>
      </c>
      <c r="AR10" s="141">
        <v>180</v>
      </c>
      <c r="AS10" s="216">
        <f t="shared" si="3"/>
        <v>6.4516129032259961</v>
      </c>
      <c r="AT10" s="216">
        <f>'08'!AT10</f>
        <v>0</v>
      </c>
      <c r="AU10" s="224">
        <f t="shared" si="8"/>
        <v>-180</v>
      </c>
      <c r="AV10" s="138"/>
      <c r="AW10" s="351">
        <f t="shared" si="9"/>
        <v>20</v>
      </c>
      <c r="AX10" s="351">
        <f t="shared" si="10"/>
        <v>0</v>
      </c>
      <c r="AY10" s="351">
        <f t="shared" si="11"/>
        <v>1</v>
      </c>
      <c r="AZ10" s="351">
        <f t="shared" si="12"/>
        <v>0</v>
      </c>
      <c r="BA10" s="351">
        <f t="shared" si="13"/>
        <v>0</v>
      </c>
    </row>
    <row r="11" spans="1:53">
      <c r="A11" s="223" t="str">
        <f>'ENTRY SHEET'!F11</f>
        <v>VOLVO-380</v>
      </c>
      <c r="B11" s="137">
        <f>'09'!C11</f>
        <v>0</v>
      </c>
      <c r="C11" s="137"/>
      <c r="D11" s="137">
        <f t="shared" si="4"/>
        <v>0</v>
      </c>
      <c r="E11" s="137">
        <v>12</v>
      </c>
      <c r="F11" s="136"/>
      <c r="G11" s="136">
        <f t="shared" si="14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5"/>
        <v>0</v>
      </c>
      <c r="R11" s="137"/>
      <c r="S11" s="137"/>
      <c r="T11" s="137"/>
      <c r="U11" s="137"/>
      <c r="V11" s="137"/>
      <c r="W11" s="137"/>
      <c r="X11" s="137"/>
      <c r="Y11" s="137">
        <f t="shared" si="15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'09'!AR11</f>
        <v>0</v>
      </c>
      <c r="AO11" s="141"/>
      <c r="AP11" s="141">
        <f t="shared" si="6"/>
        <v>0</v>
      </c>
      <c r="AQ11" s="649">
        <f t="shared" si="7"/>
        <v>0</v>
      </c>
      <c r="AR11" s="141"/>
      <c r="AS11" s="216" t="e">
        <f t="shared" si="3"/>
        <v>#DIV/0!</v>
      </c>
      <c r="AT11" s="216">
        <f>'08'!AT11</f>
        <v>0</v>
      </c>
      <c r="AU11" s="224">
        <f t="shared" si="8"/>
        <v>0</v>
      </c>
      <c r="AV11" s="138"/>
      <c r="AW11" s="351" t="e">
        <f t="shared" si="9"/>
        <v>#DIV/0!</v>
      </c>
      <c r="AX11" s="351" t="e">
        <f t="shared" si="10"/>
        <v>#DIV/0!</v>
      </c>
      <c r="AY11" s="351" t="e">
        <f t="shared" si="11"/>
        <v>#DIV/0!</v>
      </c>
      <c r="AZ11" s="351" t="e">
        <f t="shared" si="12"/>
        <v>#DIV/0!</v>
      </c>
      <c r="BA11" s="351" t="e">
        <f t="shared" si="13"/>
        <v>#DIV/0!</v>
      </c>
    </row>
    <row r="12" spans="1:53">
      <c r="A12" s="223" t="str">
        <f>'ENTRY SHEET'!F12</f>
        <v>DOZZER D65E</v>
      </c>
      <c r="B12" s="137">
        <f>'09'!C12</f>
        <v>2264.4</v>
      </c>
      <c r="C12" s="137">
        <v>2272.3000000000002</v>
      </c>
      <c r="D12" s="137">
        <f t="shared" si="4"/>
        <v>7.9000000000000909</v>
      </c>
      <c r="E12" s="137">
        <v>12</v>
      </c>
      <c r="F12" s="136"/>
      <c r="G12" s="136">
        <f t="shared" si="14"/>
        <v>7.9000000000000909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5"/>
        <v>7.9000000000000909</v>
      </c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'09'!AR12</f>
        <v>125</v>
      </c>
      <c r="AO12" s="141">
        <v>150</v>
      </c>
      <c r="AP12" s="141">
        <f t="shared" si="6"/>
        <v>275</v>
      </c>
      <c r="AQ12" s="649">
        <f t="shared" si="7"/>
        <v>110</v>
      </c>
      <c r="AR12" s="141">
        <v>165</v>
      </c>
      <c r="AS12" s="216">
        <f t="shared" si="3"/>
        <v>13.924050632911232</v>
      </c>
      <c r="AT12" s="216">
        <f>'08'!AT12</f>
        <v>350</v>
      </c>
      <c r="AU12" s="224">
        <f t="shared" si="8"/>
        <v>185</v>
      </c>
      <c r="AV12" s="138"/>
      <c r="AW12" s="351">
        <f t="shared" si="9"/>
        <v>0</v>
      </c>
      <c r="AX12" s="351">
        <f t="shared" si="10"/>
        <v>0</v>
      </c>
      <c r="AY12" s="351">
        <f t="shared" si="11"/>
        <v>0</v>
      </c>
      <c r="AZ12" s="351">
        <f t="shared" si="12"/>
        <v>0</v>
      </c>
      <c r="BA12" s="351">
        <f t="shared" si="13"/>
        <v>0</v>
      </c>
    </row>
    <row r="13" spans="1:53">
      <c r="A13" s="223" t="str">
        <f>'ENTRY SHEET'!F13</f>
        <v>BD 85 DOZER</v>
      </c>
      <c r="B13" s="137">
        <f>'09'!C13</f>
        <v>280.89999999999998</v>
      </c>
      <c r="C13" s="137">
        <v>289.39999999999998</v>
      </c>
      <c r="D13" s="137">
        <f t="shared" si="4"/>
        <v>8.5</v>
      </c>
      <c r="E13" s="137">
        <v>12</v>
      </c>
      <c r="F13" s="136"/>
      <c r="G13" s="136">
        <f t="shared" si="14"/>
        <v>8.5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5"/>
        <v>8.5</v>
      </c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'09'!AR13</f>
        <v>180</v>
      </c>
      <c r="AO13" s="141">
        <v>150</v>
      </c>
      <c r="AP13" s="141">
        <f t="shared" si="6"/>
        <v>330</v>
      </c>
      <c r="AQ13" s="649">
        <f t="shared" si="7"/>
        <v>125</v>
      </c>
      <c r="AR13" s="141">
        <v>205</v>
      </c>
      <c r="AS13" s="216">
        <f t="shared" si="3"/>
        <v>14.705882352941176</v>
      </c>
      <c r="AT13" s="216">
        <f>'08'!AT13</f>
        <v>350</v>
      </c>
      <c r="AU13" s="224">
        <f t="shared" si="8"/>
        <v>145</v>
      </c>
      <c r="AV13" s="138"/>
      <c r="AW13" s="351">
        <f t="shared" si="9"/>
        <v>0</v>
      </c>
      <c r="AX13" s="351">
        <f t="shared" si="10"/>
        <v>0</v>
      </c>
      <c r="AY13" s="351">
        <f t="shared" si="11"/>
        <v>0</v>
      </c>
      <c r="AZ13" s="351">
        <f t="shared" si="12"/>
        <v>0</v>
      </c>
      <c r="BA13" s="351">
        <f t="shared" si="13"/>
        <v>0</v>
      </c>
    </row>
    <row r="14" spans="1:53">
      <c r="A14" s="223" t="str">
        <f>'ENTRY SHEET'!F14</f>
        <v>KOBELCO-380 DMCS</v>
      </c>
      <c r="B14" s="137">
        <f>'09'!C14</f>
        <v>0</v>
      </c>
      <c r="C14" s="137"/>
      <c r="D14" s="137">
        <f t="shared" si="4"/>
        <v>0</v>
      </c>
      <c r="E14" s="137">
        <v>12</v>
      </c>
      <c r="F14" s="136"/>
      <c r="G14" s="136">
        <f t="shared" si="14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5"/>
        <v>0</v>
      </c>
      <c r="R14" s="137"/>
      <c r="S14" s="137"/>
      <c r="T14" s="137"/>
      <c r="U14" s="137"/>
      <c r="V14" s="137"/>
      <c r="W14" s="137"/>
      <c r="X14" s="137"/>
      <c r="Y14" s="137">
        <f t="shared" si="15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6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'09'!AR14</f>
        <v>0</v>
      </c>
      <c r="AO14" s="141"/>
      <c r="AP14" s="141">
        <f t="shared" si="6"/>
        <v>0</v>
      </c>
      <c r="AQ14" s="649">
        <f t="shared" si="7"/>
        <v>0</v>
      </c>
      <c r="AR14" s="141"/>
      <c r="AS14" s="216" t="e">
        <f t="shared" si="3"/>
        <v>#DIV/0!</v>
      </c>
      <c r="AT14" s="216">
        <f>'08'!AT14</f>
        <v>350</v>
      </c>
      <c r="AU14" s="224">
        <f t="shared" si="8"/>
        <v>350</v>
      </c>
      <c r="AV14" s="138"/>
      <c r="AW14" s="351" t="e">
        <f t="shared" si="9"/>
        <v>#DIV/0!</v>
      </c>
      <c r="AX14" s="351" t="e">
        <f t="shared" si="10"/>
        <v>#DIV/0!</v>
      </c>
      <c r="AY14" s="351" t="e">
        <f t="shared" si="11"/>
        <v>#DIV/0!</v>
      </c>
      <c r="AZ14" s="351" t="e">
        <f t="shared" si="12"/>
        <v>#DIV/0!</v>
      </c>
      <c r="BA14" s="351" t="e">
        <f t="shared" si="13"/>
        <v>#DIV/0!</v>
      </c>
    </row>
    <row r="15" spans="1:53" ht="20.399999999999999" customHeight="1">
      <c r="A15" s="223" t="str">
        <f>'ENTRY SHEET'!F15</f>
        <v>GRADER OD09P-1732</v>
      </c>
      <c r="B15" s="137">
        <f>'09'!C15</f>
        <v>4566.2</v>
      </c>
      <c r="C15" s="137">
        <v>4569.05</v>
      </c>
      <c r="D15" s="137">
        <f t="shared" si="4"/>
        <v>2.8500000000003638</v>
      </c>
      <c r="E15" s="137">
        <v>12</v>
      </c>
      <c r="F15" s="136"/>
      <c r="G15" s="136">
        <f t="shared" si="14"/>
        <v>2.8500000000003638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5"/>
        <v>2.8500000000003638</v>
      </c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'09'!AR15</f>
        <v>35</v>
      </c>
      <c r="AO15" s="141">
        <v>150</v>
      </c>
      <c r="AP15" s="141">
        <f t="shared" si="6"/>
        <v>185</v>
      </c>
      <c r="AQ15" s="649">
        <f t="shared" si="7"/>
        <v>30</v>
      </c>
      <c r="AR15" s="141">
        <v>155</v>
      </c>
      <c r="AS15" s="216">
        <f t="shared" si="3"/>
        <v>10.52631578947234</v>
      </c>
      <c r="AT15" s="216">
        <f>'08'!AT15</f>
        <v>350</v>
      </c>
      <c r="AU15" s="224">
        <f t="shared" si="8"/>
        <v>195</v>
      </c>
      <c r="AV15" s="138"/>
      <c r="AW15" s="351">
        <f t="shared" si="9"/>
        <v>0</v>
      </c>
      <c r="AX15" s="351">
        <f t="shared" si="10"/>
        <v>0</v>
      </c>
      <c r="AY15" s="351">
        <f t="shared" si="11"/>
        <v>0</v>
      </c>
      <c r="AZ15" s="351">
        <f t="shared" si="12"/>
        <v>0</v>
      </c>
      <c r="BA15" s="351">
        <f t="shared" si="13"/>
        <v>0</v>
      </c>
    </row>
    <row r="16" spans="1:53">
      <c r="A16" s="223">
        <f>'ENTRY SHEET'!F16</f>
        <v>0</v>
      </c>
      <c r="B16" s="137">
        <f>'09'!C16</f>
        <v>0</v>
      </c>
      <c r="C16" s="137"/>
      <c r="D16" s="137">
        <f t="shared" si="4"/>
        <v>0</v>
      </c>
      <c r="E16" s="137">
        <v>12</v>
      </c>
      <c r="F16" s="136"/>
      <c r="G16" s="136">
        <f t="shared" si="14"/>
        <v>0</v>
      </c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5"/>
        <v>0</v>
      </c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'09'!AR16</f>
        <v>0</v>
      </c>
      <c r="AO16" s="141"/>
      <c r="AP16" s="141">
        <f t="shared" si="6"/>
        <v>0</v>
      </c>
      <c r="AQ16" s="649">
        <f t="shared" si="7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8"/>
        <v>0</v>
      </c>
      <c r="AV16" s="138"/>
      <c r="AW16" s="351" t="e">
        <f t="shared" si="9"/>
        <v>#DIV/0!</v>
      </c>
      <c r="AX16" s="351" t="e">
        <f t="shared" si="10"/>
        <v>#DIV/0!</v>
      </c>
      <c r="AY16" s="351" t="e">
        <f t="shared" si="11"/>
        <v>#DIV/0!</v>
      </c>
      <c r="AZ16" s="351" t="e">
        <f t="shared" si="12"/>
        <v>#DIV/0!</v>
      </c>
      <c r="BA16" s="351" t="e">
        <f t="shared" si="13"/>
        <v>#DIV/0!</v>
      </c>
    </row>
    <row r="17" spans="1:53">
      <c r="A17" s="223" t="str">
        <f>'ENTRY SHEET'!F17</f>
        <v>OD09C-1962</v>
      </c>
      <c r="B17" s="137">
        <f>'09'!C17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5"/>
        <v>0</v>
      </c>
      <c r="R17" s="137">
        <f>'09'!S17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'09'!AR17</f>
        <v>115</v>
      </c>
      <c r="AO17" s="141"/>
      <c r="AP17" s="141">
        <f t="shared" si="6"/>
        <v>115</v>
      </c>
      <c r="AQ17" s="649">
        <f t="shared" si="7"/>
        <v>0</v>
      </c>
      <c r="AR17" s="141">
        <v>115</v>
      </c>
      <c r="AS17" s="216" t="e">
        <f t="shared" si="3"/>
        <v>#DIV/0!</v>
      </c>
      <c r="AT17" s="216">
        <f>'08'!AT17</f>
        <v>250</v>
      </c>
      <c r="AU17" s="224">
        <f t="shared" si="8"/>
        <v>135</v>
      </c>
      <c r="AV17" s="138"/>
      <c r="AW17" s="351" t="e">
        <f t="shared" si="9"/>
        <v>#DIV/0!</v>
      </c>
      <c r="AX17" s="351" t="e">
        <f t="shared" si="10"/>
        <v>#DIV/0!</v>
      </c>
      <c r="AY17" s="351" t="e">
        <f t="shared" si="11"/>
        <v>#DIV/0!</v>
      </c>
      <c r="AZ17" s="351" t="e">
        <f t="shared" si="12"/>
        <v>#DIV/0!</v>
      </c>
      <c r="BA17" s="351" t="e">
        <f t="shared" si="13"/>
        <v>#DIV/0!</v>
      </c>
    </row>
    <row r="18" spans="1:53">
      <c r="A18" s="223" t="str">
        <f>'ENTRY SHEET'!F18</f>
        <v>OD09C-1964</v>
      </c>
      <c r="B18" s="137">
        <f>'09'!C18</f>
        <v>14424.5</v>
      </c>
      <c r="C18" s="137">
        <v>14430.75</v>
      </c>
      <c r="D18" s="137">
        <f t="shared" si="4"/>
        <v>6.25</v>
      </c>
      <c r="E18" s="137">
        <v>12</v>
      </c>
      <c r="F18" s="136"/>
      <c r="G18" s="136">
        <f t="shared" ref="G18:G59" si="17">D18-H18-I18</f>
        <v>6</v>
      </c>
      <c r="H18" s="136">
        <f>30.75-30.5</f>
        <v>0.25</v>
      </c>
      <c r="I18" s="136"/>
      <c r="J18" s="136"/>
      <c r="K18" s="136"/>
      <c r="L18" s="136"/>
      <c r="M18" s="136"/>
      <c r="N18" s="136"/>
      <c r="O18" s="136"/>
      <c r="P18" s="136"/>
      <c r="Q18" s="136">
        <f t="shared" si="5"/>
        <v>6.25</v>
      </c>
      <c r="R18" s="137">
        <f>'09'!S18</f>
        <v>152622.1</v>
      </c>
      <c r="S18" s="137">
        <v>152645.5</v>
      </c>
      <c r="T18" s="137">
        <f>S18-R18</f>
        <v>23.399999999994179</v>
      </c>
      <c r="U18" s="137"/>
      <c r="V18" s="137"/>
      <c r="W18" s="137"/>
      <c r="X18" s="137"/>
      <c r="Y18" s="137">
        <f t="shared" si="15"/>
        <v>0</v>
      </c>
      <c r="Z18" s="137"/>
      <c r="AA18" s="137"/>
      <c r="AB18" s="137"/>
      <c r="AC18" s="137"/>
      <c r="AD18" s="137">
        <v>2</v>
      </c>
      <c r="AE18" s="137"/>
      <c r="AF18" s="137"/>
      <c r="AG18" s="137">
        <f t="shared" si="16"/>
        <v>2</v>
      </c>
      <c r="AH18" s="137"/>
      <c r="AI18" s="137">
        <v>10</v>
      </c>
      <c r="AJ18" s="137"/>
      <c r="AK18" s="138">
        <v>359</v>
      </c>
      <c r="AL18" s="141">
        <f t="shared" si="0"/>
        <v>10</v>
      </c>
      <c r="AM18" s="137">
        <f t="shared" si="1"/>
        <v>359</v>
      </c>
      <c r="AN18" s="141">
        <f>'09'!AR18</f>
        <v>100</v>
      </c>
      <c r="AO18" s="141">
        <v>50</v>
      </c>
      <c r="AP18" s="141">
        <f t="shared" si="6"/>
        <v>150</v>
      </c>
      <c r="AQ18" s="649">
        <f t="shared" si="7"/>
        <v>20</v>
      </c>
      <c r="AR18" s="141">
        <v>130</v>
      </c>
      <c r="AS18" s="216">
        <f t="shared" si="3"/>
        <v>3.2</v>
      </c>
      <c r="AT18" s="216">
        <f>'08'!AT18</f>
        <v>250</v>
      </c>
      <c r="AU18" s="224">
        <f t="shared" si="8"/>
        <v>120</v>
      </c>
      <c r="AV18" s="138"/>
      <c r="AW18" s="351">
        <f t="shared" si="9"/>
        <v>0</v>
      </c>
      <c r="AX18" s="351">
        <f t="shared" si="10"/>
        <v>1</v>
      </c>
      <c r="AY18" s="351">
        <f t="shared" si="11"/>
        <v>0</v>
      </c>
      <c r="AZ18" s="351">
        <f t="shared" si="12"/>
        <v>0</v>
      </c>
      <c r="BA18" s="351">
        <f t="shared" si="13"/>
        <v>0</v>
      </c>
    </row>
    <row r="19" spans="1:53">
      <c r="A19" s="223" t="str">
        <f>'ENTRY SHEET'!F19</f>
        <v>OD09C1965</v>
      </c>
      <c r="B19" s="137">
        <f>'09'!C19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7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5"/>
        <v>0</v>
      </c>
      <c r="R19" s="137">
        <f>'09'!S19</f>
        <v>166053.29999999999</v>
      </c>
      <c r="S19" s="137">
        <v>166053.29999999999</v>
      </c>
      <c r="T19" s="137">
        <f t="shared" ref="T19:T59" si="18">S19-R19</f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'09'!AR19</f>
        <v>0</v>
      </c>
      <c r="AO19" s="141"/>
      <c r="AP19" s="141">
        <f t="shared" si="6"/>
        <v>0</v>
      </c>
      <c r="AQ19" s="649">
        <f t="shared" si="7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351" t="e">
        <f t="shared" si="9"/>
        <v>#DIV/0!</v>
      </c>
      <c r="AX19" s="351" t="e">
        <f t="shared" si="10"/>
        <v>#DIV/0!</v>
      </c>
      <c r="AY19" s="351" t="e">
        <f t="shared" si="11"/>
        <v>#DIV/0!</v>
      </c>
      <c r="AZ19" s="351" t="e">
        <f t="shared" si="12"/>
        <v>#DIV/0!</v>
      </c>
      <c r="BA19" s="351" t="e">
        <f t="shared" si="13"/>
        <v>#DIV/0!</v>
      </c>
    </row>
    <row r="20" spans="1:53">
      <c r="A20" s="223" t="str">
        <f>'ENTRY SHEET'!F20</f>
        <v>ODO9C5136</v>
      </c>
      <c r="B20" s="137">
        <v>434.75</v>
      </c>
      <c r="C20" s="137">
        <v>436.75</v>
      </c>
      <c r="D20" s="137">
        <f t="shared" si="4"/>
        <v>2</v>
      </c>
      <c r="E20" s="137">
        <v>12</v>
      </c>
      <c r="F20" s="136"/>
      <c r="G20" s="136">
        <f t="shared" si="17"/>
        <v>0</v>
      </c>
      <c r="H20" s="136"/>
      <c r="I20" s="136">
        <v>2</v>
      </c>
      <c r="J20" s="136"/>
      <c r="K20" s="136"/>
      <c r="L20" s="136"/>
      <c r="M20" s="136"/>
      <c r="N20" s="136"/>
      <c r="O20" s="136"/>
      <c r="P20" s="136"/>
      <c r="Q20" s="136">
        <f t="shared" si="5"/>
        <v>2</v>
      </c>
      <c r="R20" s="137">
        <f>'09'!S20</f>
        <v>125216</v>
      </c>
      <c r="S20" s="137">
        <v>125224.3</v>
      </c>
      <c r="T20" s="137">
        <f t="shared" si="18"/>
        <v>8.3000000000029104</v>
      </c>
      <c r="U20" s="137"/>
      <c r="V20" s="137"/>
      <c r="W20" s="137"/>
      <c r="X20" s="137"/>
      <c r="Y20" s="137">
        <f t="shared" si="15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6"/>
        <v>0</v>
      </c>
      <c r="AH20" s="137"/>
      <c r="AI20" s="137">
        <v>2</v>
      </c>
      <c r="AJ20" s="137"/>
      <c r="AK20" s="138">
        <v>60.74</v>
      </c>
      <c r="AL20" s="141">
        <f t="shared" si="0"/>
        <v>2</v>
      </c>
      <c r="AM20" s="137">
        <f t="shared" si="1"/>
        <v>60.74</v>
      </c>
      <c r="AN20" s="141">
        <f>'09'!AR20</f>
        <v>80</v>
      </c>
      <c r="AO20" s="141"/>
      <c r="AP20" s="141">
        <f t="shared" si="6"/>
        <v>80</v>
      </c>
      <c r="AQ20" s="649">
        <f t="shared" si="7"/>
        <v>60</v>
      </c>
      <c r="AR20" s="141">
        <v>20</v>
      </c>
      <c r="AS20" s="216">
        <f t="shared" si="3"/>
        <v>30</v>
      </c>
      <c r="AT20" s="216">
        <f>'08'!AT20</f>
        <v>250</v>
      </c>
      <c r="AU20" s="224">
        <f t="shared" si="8"/>
        <v>230</v>
      </c>
      <c r="AV20" s="138"/>
      <c r="AW20" s="351">
        <f t="shared" si="9"/>
        <v>60</v>
      </c>
      <c r="AX20" s="351">
        <f t="shared" si="10"/>
        <v>0</v>
      </c>
      <c r="AY20" s="351">
        <f t="shared" si="11"/>
        <v>0</v>
      </c>
      <c r="AZ20" s="351">
        <f t="shared" si="12"/>
        <v>0</v>
      </c>
      <c r="BA20" s="351">
        <f t="shared" si="13"/>
        <v>0</v>
      </c>
    </row>
    <row r="21" spans="1:53">
      <c r="A21" s="223" t="str">
        <f>'ENTRY SHEET'!F21</f>
        <v>OD09C5137</v>
      </c>
      <c r="B21" s="137">
        <f>'09'!C21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5"/>
        <v>0</v>
      </c>
      <c r="R21" s="137">
        <f>'09'!S21</f>
        <v>131760.79999999999</v>
      </c>
      <c r="S21" s="137">
        <v>131760.79999999999</v>
      </c>
      <c r="T21" s="137">
        <f t="shared" si="18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'09'!AR21</f>
        <v>70</v>
      </c>
      <c r="AO21" s="141"/>
      <c r="AP21" s="141">
        <f t="shared" si="6"/>
        <v>70</v>
      </c>
      <c r="AQ21" s="649">
        <f t="shared" si="7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351" t="e">
        <f t="shared" si="9"/>
        <v>#DIV/0!</v>
      </c>
      <c r="AX21" s="351" t="e">
        <f t="shared" si="10"/>
        <v>#DIV/0!</v>
      </c>
      <c r="AY21" s="351" t="e">
        <f t="shared" si="11"/>
        <v>#DIV/0!</v>
      </c>
      <c r="AZ21" s="351" t="e">
        <f t="shared" si="12"/>
        <v>#DIV/0!</v>
      </c>
      <c r="BA21" s="351" t="e">
        <f t="shared" si="13"/>
        <v>#DIV/0!</v>
      </c>
    </row>
    <row r="22" spans="1:53">
      <c r="A22" s="223" t="str">
        <f>'ENTRY SHEET'!F22</f>
        <v>OD09C4623</v>
      </c>
      <c r="B22" s="137">
        <f>'09'!C22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7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5"/>
        <v>0</v>
      </c>
      <c r="R22" s="137">
        <f>'09'!S22</f>
        <v>65563</v>
      </c>
      <c r="S22" s="137">
        <v>65563</v>
      </c>
      <c r="T22" s="137">
        <f t="shared" si="18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'09'!AR22</f>
        <v>0</v>
      </c>
      <c r="AO22" s="141"/>
      <c r="AP22" s="141">
        <f t="shared" si="6"/>
        <v>0</v>
      </c>
      <c r="AQ22" s="649">
        <f t="shared" si="7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351" t="e">
        <f t="shared" si="9"/>
        <v>#DIV/0!</v>
      </c>
      <c r="AX22" s="351" t="e">
        <f t="shared" si="10"/>
        <v>#DIV/0!</v>
      </c>
      <c r="AY22" s="351" t="e">
        <f t="shared" si="11"/>
        <v>#DIV/0!</v>
      </c>
      <c r="AZ22" s="351" t="e">
        <f t="shared" si="12"/>
        <v>#DIV/0!</v>
      </c>
      <c r="BA22" s="351" t="e">
        <f t="shared" si="13"/>
        <v>#DIV/0!</v>
      </c>
    </row>
    <row r="23" spans="1:53">
      <c r="A23" s="223" t="str">
        <f>'ENTRY SHEET'!F23</f>
        <v>OD09C4625</v>
      </c>
      <c r="B23" s="137">
        <f>'09'!C23</f>
        <v>24109.599999999999</v>
      </c>
      <c r="C23" s="137">
        <v>24117.7</v>
      </c>
      <c r="D23" s="137">
        <f t="shared" si="4"/>
        <v>8.1000000000021828</v>
      </c>
      <c r="E23" s="137">
        <v>12</v>
      </c>
      <c r="F23" s="136"/>
      <c r="G23" s="136">
        <f t="shared" si="17"/>
        <v>2.1831425556229078E-12</v>
      </c>
      <c r="H23" s="136">
        <v>1.5</v>
      </c>
      <c r="I23" s="136">
        <v>6.6</v>
      </c>
      <c r="J23" s="136"/>
      <c r="K23" s="136"/>
      <c r="L23" s="136"/>
      <c r="M23" s="136"/>
      <c r="N23" s="136"/>
      <c r="O23" s="136"/>
      <c r="P23" s="136"/>
      <c r="Q23" s="136">
        <f t="shared" si="5"/>
        <v>8.1000000000021828</v>
      </c>
      <c r="R23" s="137">
        <f>'09'!S23</f>
        <v>88706.9</v>
      </c>
      <c r="S23" s="137">
        <v>88737.7</v>
      </c>
      <c r="T23" s="137">
        <f t="shared" si="18"/>
        <v>30.80000000000291</v>
      </c>
      <c r="U23" s="137"/>
      <c r="V23" s="137"/>
      <c r="W23" s="137"/>
      <c r="X23" s="137"/>
      <c r="Y23" s="137">
        <f t="shared" si="15"/>
        <v>0</v>
      </c>
      <c r="Z23" s="137"/>
      <c r="AA23" s="137"/>
      <c r="AB23" s="137"/>
      <c r="AC23" s="137">
        <v>5</v>
      </c>
      <c r="AD23" s="137"/>
      <c r="AE23" s="137"/>
      <c r="AF23" s="137"/>
      <c r="AG23" s="137">
        <f t="shared" si="16"/>
        <v>5</v>
      </c>
      <c r="AH23" s="137"/>
      <c r="AI23" s="137">
        <v>11</v>
      </c>
      <c r="AJ23" s="137"/>
      <c r="AK23" s="138">
        <v>343.3</v>
      </c>
      <c r="AL23" s="141">
        <f t="shared" si="0"/>
        <v>11</v>
      </c>
      <c r="AM23" s="137">
        <f t="shared" si="1"/>
        <v>343.3</v>
      </c>
      <c r="AN23" s="141">
        <f>'09'!AR23</f>
        <v>120</v>
      </c>
      <c r="AO23" s="141">
        <v>50</v>
      </c>
      <c r="AP23" s="141">
        <f t="shared" si="6"/>
        <v>170</v>
      </c>
      <c r="AQ23" s="649">
        <f t="shared" si="7"/>
        <v>40</v>
      </c>
      <c r="AR23" s="141">
        <v>130</v>
      </c>
      <c r="AS23" s="216">
        <f t="shared" si="3"/>
        <v>4.9382716049369408</v>
      </c>
      <c r="AT23" s="216">
        <f>'08'!AT23</f>
        <v>250</v>
      </c>
      <c r="AU23" s="224">
        <f t="shared" si="8"/>
        <v>120</v>
      </c>
      <c r="AV23" s="138"/>
      <c r="AW23" s="351">
        <f t="shared" si="9"/>
        <v>33</v>
      </c>
      <c r="AX23" s="351">
        <f t="shared" si="10"/>
        <v>8</v>
      </c>
      <c r="AY23" s="351">
        <f t="shared" si="11"/>
        <v>0</v>
      </c>
      <c r="AZ23" s="351">
        <f t="shared" si="12"/>
        <v>0</v>
      </c>
      <c r="BA23" s="351">
        <f t="shared" si="13"/>
        <v>0</v>
      </c>
    </row>
    <row r="24" spans="1:53">
      <c r="A24" s="223" t="str">
        <f>'ENTRY SHEET'!F24</f>
        <v>OD09C4823</v>
      </c>
      <c r="B24" s="137">
        <f>'09'!C24</f>
        <v>24013.25</v>
      </c>
      <c r="C24" s="137">
        <v>24018.6</v>
      </c>
      <c r="D24" s="137">
        <f t="shared" si="4"/>
        <v>5.3499999999985448</v>
      </c>
      <c r="E24" s="137">
        <v>12</v>
      </c>
      <c r="F24" s="136"/>
      <c r="G24" s="136">
        <v>0</v>
      </c>
      <c r="H24" s="136">
        <v>1.2</v>
      </c>
      <c r="I24" s="136">
        <v>4.1500000000000004</v>
      </c>
      <c r="J24" s="136"/>
      <c r="K24" s="136"/>
      <c r="L24" s="136"/>
      <c r="M24" s="136"/>
      <c r="N24" s="136"/>
      <c r="O24" s="136"/>
      <c r="P24" s="136"/>
      <c r="Q24" s="136">
        <f t="shared" si="5"/>
        <v>5.3500000000000005</v>
      </c>
      <c r="R24" s="137">
        <f>'09'!S24</f>
        <v>146489.9</v>
      </c>
      <c r="S24" s="137">
        <v>146512.70000000001</v>
      </c>
      <c r="T24" s="137">
        <f t="shared" si="18"/>
        <v>22.800000000017462</v>
      </c>
      <c r="U24" s="137"/>
      <c r="V24" s="137"/>
      <c r="W24" s="137"/>
      <c r="X24" s="137"/>
      <c r="Y24" s="137">
        <f t="shared" si="15"/>
        <v>0</v>
      </c>
      <c r="Z24" s="137"/>
      <c r="AA24" s="137"/>
      <c r="AB24" s="137"/>
      <c r="AC24" s="137">
        <v>5</v>
      </c>
      <c r="AD24" s="137"/>
      <c r="AE24" s="137"/>
      <c r="AF24" s="137"/>
      <c r="AG24" s="137">
        <f t="shared" si="16"/>
        <v>5</v>
      </c>
      <c r="AH24" s="137"/>
      <c r="AI24" s="137">
        <v>5</v>
      </c>
      <c r="AJ24" s="137"/>
      <c r="AK24" s="138">
        <v>159.59</v>
      </c>
      <c r="AL24" s="141">
        <f t="shared" si="0"/>
        <v>5</v>
      </c>
      <c r="AM24" s="137">
        <f t="shared" si="1"/>
        <v>159.59</v>
      </c>
      <c r="AN24" s="141">
        <f>'09'!AR24</f>
        <v>120</v>
      </c>
      <c r="AO24" s="141">
        <v>50</v>
      </c>
      <c r="AP24" s="141">
        <f t="shared" si="6"/>
        <v>170</v>
      </c>
      <c r="AQ24" s="649">
        <f t="shared" si="7"/>
        <v>20</v>
      </c>
      <c r="AR24" s="141">
        <v>150</v>
      </c>
      <c r="AS24" s="216">
        <f t="shared" si="3"/>
        <v>3.7383177570103627</v>
      </c>
      <c r="AT24" s="216">
        <f>'08'!AT24</f>
        <v>250</v>
      </c>
      <c r="AU24" s="224">
        <f t="shared" si="8"/>
        <v>100</v>
      </c>
      <c r="AV24" s="138"/>
      <c r="AW24" s="351">
        <f t="shared" si="9"/>
        <v>16</v>
      </c>
      <c r="AX24" s="351">
        <f t="shared" si="10"/>
        <v>5</v>
      </c>
      <c r="AY24" s="351">
        <f t="shared" si="11"/>
        <v>0</v>
      </c>
      <c r="AZ24" s="351">
        <f t="shared" si="12"/>
        <v>0</v>
      </c>
      <c r="BA24" s="351">
        <f t="shared" si="13"/>
        <v>0</v>
      </c>
    </row>
    <row r="25" spans="1:53">
      <c r="A25" s="223" t="str">
        <f>'ENTRY SHEET'!F25</f>
        <v>OD09C-4824</v>
      </c>
      <c r="B25" s="137">
        <f>'09'!C25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7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5"/>
        <v>0</v>
      </c>
      <c r="R25" s="137">
        <f>'09'!S25</f>
        <v>110056.6</v>
      </c>
      <c r="S25" s="137">
        <v>110056.6</v>
      </c>
      <c r="T25" s="137">
        <f t="shared" si="18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'09'!AR25</f>
        <v>175</v>
      </c>
      <c r="AO25" s="141"/>
      <c r="AP25" s="141">
        <f t="shared" si="6"/>
        <v>175</v>
      </c>
      <c r="AQ25" s="649">
        <f t="shared" si="7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351" t="e">
        <f t="shared" si="9"/>
        <v>#DIV/0!</v>
      </c>
      <c r="AX25" s="351" t="e">
        <f t="shared" si="10"/>
        <v>#DIV/0!</v>
      </c>
      <c r="AY25" s="351" t="e">
        <f t="shared" si="11"/>
        <v>#DIV/0!</v>
      </c>
      <c r="AZ25" s="351" t="e">
        <f t="shared" si="12"/>
        <v>#DIV/0!</v>
      </c>
      <c r="BA25" s="351" t="e">
        <f t="shared" si="13"/>
        <v>#DIV/0!</v>
      </c>
    </row>
    <row r="26" spans="1:53">
      <c r="A26" s="223" t="str">
        <f>'ENTRY SHEET'!F26</f>
        <v>JH06H-3742</v>
      </c>
      <c r="B26" s="137">
        <f>'09'!C26</f>
        <v>0</v>
      </c>
      <c r="C26" s="137"/>
      <c r="D26" s="137">
        <f t="shared" si="4"/>
        <v>0</v>
      </c>
      <c r="E26" s="137">
        <v>12</v>
      </c>
      <c r="F26" s="136"/>
      <c r="G26" s="136">
        <f t="shared" si="17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5"/>
        <v>0</v>
      </c>
      <c r="R26" s="137">
        <f>'09'!S26</f>
        <v>0</v>
      </c>
      <c r="S26" s="137"/>
      <c r="T26" s="137">
        <f t="shared" si="18"/>
        <v>0</v>
      </c>
      <c r="U26" s="137"/>
      <c r="V26" s="137"/>
      <c r="W26" s="137"/>
      <c r="X26" s="137"/>
      <c r="Y26" s="137">
        <f t="shared" si="15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6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'09'!AR26</f>
        <v>90</v>
      </c>
      <c r="AO26" s="141"/>
      <c r="AP26" s="141">
        <f t="shared" si="6"/>
        <v>90</v>
      </c>
      <c r="AQ26" s="649">
        <f t="shared" si="7"/>
        <v>0</v>
      </c>
      <c r="AR26" s="141">
        <v>90</v>
      </c>
      <c r="AS26" s="216" t="e">
        <f t="shared" si="3"/>
        <v>#DIV/0!</v>
      </c>
      <c r="AT26" s="216">
        <f>'08'!AT26</f>
        <v>250</v>
      </c>
      <c r="AU26" s="224">
        <f t="shared" si="8"/>
        <v>160</v>
      </c>
      <c r="AV26" s="138"/>
      <c r="AW26" s="351" t="e">
        <f t="shared" si="9"/>
        <v>#DIV/0!</v>
      </c>
      <c r="AX26" s="351" t="e">
        <f t="shared" si="10"/>
        <v>#DIV/0!</v>
      </c>
      <c r="AY26" s="351" t="e">
        <f t="shared" si="11"/>
        <v>#DIV/0!</v>
      </c>
      <c r="AZ26" s="351" t="e">
        <f t="shared" si="12"/>
        <v>#DIV/0!</v>
      </c>
      <c r="BA26" s="351" t="e">
        <f t="shared" si="13"/>
        <v>#DIV/0!</v>
      </c>
    </row>
    <row r="27" spans="1:53">
      <c r="A27" s="223" t="str">
        <f>'ENTRY SHEET'!F27</f>
        <v>OD09C-4879</v>
      </c>
      <c r="B27" s="137">
        <f>'09'!C27</f>
        <v>13001</v>
      </c>
      <c r="C27" s="137">
        <v>13006</v>
      </c>
      <c r="D27" s="137">
        <f t="shared" si="4"/>
        <v>5</v>
      </c>
      <c r="E27" s="137">
        <v>12</v>
      </c>
      <c r="F27" s="136"/>
      <c r="G27" s="136">
        <f t="shared" si="17"/>
        <v>0</v>
      </c>
      <c r="H27" s="136"/>
      <c r="I27" s="136">
        <v>5</v>
      </c>
      <c r="J27" s="136"/>
      <c r="K27" s="136"/>
      <c r="L27" s="136"/>
      <c r="M27" s="136"/>
      <c r="N27" s="136"/>
      <c r="O27" s="136"/>
      <c r="P27" s="136"/>
      <c r="Q27" s="136">
        <f t="shared" si="5"/>
        <v>5</v>
      </c>
      <c r="R27" s="137">
        <f>'09'!S27</f>
        <v>0</v>
      </c>
      <c r="S27" s="137"/>
      <c r="T27" s="137">
        <f t="shared" si="18"/>
        <v>0</v>
      </c>
      <c r="U27" s="137"/>
      <c r="V27" s="137"/>
      <c r="W27" s="137"/>
      <c r="X27" s="137"/>
      <c r="Y27" s="137">
        <f t="shared" si="15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6"/>
        <v>0</v>
      </c>
      <c r="AH27" s="137"/>
      <c r="AI27" s="137">
        <v>11</v>
      </c>
      <c r="AJ27" s="137"/>
      <c r="AK27" s="138">
        <v>349.14</v>
      </c>
      <c r="AL27" s="141">
        <f t="shared" si="0"/>
        <v>11</v>
      </c>
      <c r="AM27" s="137">
        <f t="shared" si="1"/>
        <v>349.14</v>
      </c>
      <c r="AN27" s="141">
        <f>'09'!AR27</f>
        <v>95</v>
      </c>
      <c r="AO27" s="141">
        <v>50</v>
      </c>
      <c r="AP27" s="141">
        <f t="shared" si="6"/>
        <v>145</v>
      </c>
      <c r="AQ27" s="649">
        <f t="shared" si="7"/>
        <v>20</v>
      </c>
      <c r="AR27" s="141">
        <v>125</v>
      </c>
      <c r="AS27" s="216">
        <f t="shared" si="3"/>
        <v>4</v>
      </c>
      <c r="AT27" s="216">
        <f>'08'!AT27</f>
        <v>250</v>
      </c>
      <c r="AU27" s="224">
        <f t="shared" si="8"/>
        <v>125</v>
      </c>
      <c r="AV27" s="138"/>
      <c r="AW27" s="351">
        <f t="shared" si="9"/>
        <v>20</v>
      </c>
      <c r="AX27" s="351">
        <f t="shared" si="10"/>
        <v>0</v>
      </c>
      <c r="AY27" s="351">
        <f t="shared" si="11"/>
        <v>0</v>
      </c>
      <c r="AZ27" s="351">
        <f t="shared" si="12"/>
        <v>0</v>
      </c>
      <c r="BA27" s="351">
        <f t="shared" si="13"/>
        <v>0</v>
      </c>
    </row>
    <row r="28" spans="1:53">
      <c r="A28" s="223" t="str">
        <f>'ENTRY SHEET'!F28</f>
        <v>OD09C-1371</v>
      </c>
      <c r="B28" s="137">
        <f>'09'!C28</f>
        <v>11514</v>
      </c>
      <c r="C28" s="137">
        <v>11518</v>
      </c>
      <c r="D28" s="137">
        <f t="shared" si="4"/>
        <v>4</v>
      </c>
      <c r="E28" s="137">
        <v>12</v>
      </c>
      <c r="F28" s="136"/>
      <c r="G28" s="136">
        <f t="shared" si="17"/>
        <v>0</v>
      </c>
      <c r="H28" s="136"/>
      <c r="I28" s="136">
        <v>4</v>
      </c>
      <c r="J28" s="136"/>
      <c r="K28" s="136"/>
      <c r="L28" s="136"/>
      <c r="M28" s="136"/>
      <c r="N28" s="136"/>
      <c r="O28" s="136"/>
      <c r="P28" s="136"/>
      <c r="Q28" s="136">
        <f t="shared" si="5"/>
        <v>4</v>
      </c>
      <c r="R28" s="137">
        <f>'09'!S28</f>
        <v>137679</v>
      </c>
      <c r="S28" s="137">
        <v>137701</v>
      </c>
      <c r="T28" s="137">
        <f t="shared" si="18"/>
        <v>22</v>
      </c>
      <c r="U28" s="137"/>
      <c r="V28" s="137"/>
      <c r="W28" s="137"/>
      <c r="X28" s="137"/>
      <c r="Y28" s="137">
        <f t="shared" si="15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>
        <v>10</v>
      </c>
      <c r="AJ28" s="137"/>
      <c r="AK28" s="138">
        <v>322.64999999999998</v>
      </c>
      <c r="AL28" s="141">
        <f t="shared" si="0"/>
        <v>10</v>
      </c>
      <c r="AM28" s="137">
        <f t="shared" si="1"/>
        <v>322.64999999999998</v>
      </c>
      <c r="AN28" s="141">
        <f>'09'!AR28</f>
        <v>130</v>
      </c>
      <c r="AO28" s="141">
        <v>50</v>
      </c>
      <c r="AP28" s="141">
        <f t="shared" si="6"/>
        <v>180</v>
      </c>
      <c r="AQ28" s="649">
        <f t="shared" si="7"/>
        <v>33</v>
      </c>
      <c r="AR28" s="141">
        <v>147</v>
      </c>
      <c r="AS28" s="216">
        <f t="shared" si="3"/>
        <v>8.25</v>
      </c>
      <c r="AT28" s="216">
        <f>'08'!AT28</f>
        <v>250</v>
      </c>
      <c r="AU28" s="224">
        <f t="shared" si="8"/>
        <v>103</v>
      </c>
      <c r="AV28" s="138"/>
      <c r="AW28" s="351">
        <f t="shared" si="9"/>
        <v>33</v>
      </c>
      <c r="AX28" s="351">
        <f t="shared" si="10"/>
        <v>0</v>
      </c>
      <c r="AY28" s="351">
        <f t="shared" si="11"/>
        <v>0</v>
      </c>
      <c r="AZ28" s="351">
        <f t="shared" si="12"/>
        <v>0</v>
      </c>
      <c r="BA28" s="351">
        <f t="shared" si="13"/>
        <v>0</v>
      </c>
    </row>
    <row r="29" spans="1:53" ht="18.75" customHeight="1">
      <c r="A29" s="223" t="str">
        <f>'ENTRY SHEET'!F29</f>
        <v>OD09C-4878</v>
      </c>
      <c r="B29" s="137">
        <f>'09'!C29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7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5"/>
        <v>0</v>
      </c>
      <c r="R29" s="137">
        <f>'09'!S29</f>
        <v>0</v>
      </c>
      <c r="S29" s="137"/>
      <c r="T29" s="137">
        <f t="shared" si="18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'09'!AR29</f>
        <v>0</v>
      </c>
      <c r="AO29" s="141"/>
      <c r="AP29" s="141">
        <f t="shared" si="6"/>
        <v>0</v>
      </c>
      <c r="AQ29" s="649">
        <f t="shared" si="7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351" t="e">
        <f t="shared" si="9"/>
        <v>#DIV/0!</v>
      </c>
      <c r="AX29" s="351" t="e">
        <f t="shared" si="10"/>
        <v>#DIV/0!</v>
      </c>
      <c r="AY29" s="351" t="e">
        <f t="shared" si="11"/>
        <v>#DIV/0!</v>
      </c>
      <c r="AZ29" s="351" t="e">
        <f t="shared" si="12"/>
        <v>#DIV/0!</v>
      </c>
      <c r="BA29" s="351" t="e">
        <f t="shared" si="13"/>
        <v>#DIV/0!</v>
      </c>
    </row>
    <row r="30" spans="1:53">
      <c r="A30" s="223" t="str">
        <f>'ENTRY SHEET'!F30</f>
        <v>OD09C-8163</v>
      </c>
      <c r="B30" s="137">
        <f>'09'!C30</f>
        <v>13397.8</v>
      </c>
      <c r="C30" s="137">
        <v>13398.8</v>
      </c>
      <c r="D30" s="137">
        <f t="shared" si="4"/>
        <v>1</v>
      </c>
      <c r="E30" s="137">
        <v>12</v>
      </c>
      <c r="F30" s="136"/>
      <c r="G30" s="136">
        <v>0</v>
      </c>
      <c r="H30" s="136">
        <f>8.8-7.8</f>
        <v>1.0000000000000009</v>
      </c>
      <c r="I30" s="136"/>
      <c r="J30" s="136"/>
      <c r="K30" s="136"/>
      <c r="L30" s="136"/>
      <c r="M30" s="136"/>
      <c r="N30" s="136"/>
      <c r="O30" s="136"/>
      <c r="P30" s="136"/>
      <c r="Q30" s="136">
        <f t="shared" si="5"/>
        <v>1.0000000000000009</v>
      </c>
      <c r="R30" s="137">
        <f>'09'!S30</f>
        <v>61655</v>
      </c>
      <c r="S30" s="137">
        <v>61660</v>
      </c>
      <c r="T30" s="137">
        <f t="shared" si="18"/>
        <v>5</v>
      </c>
      <c r="U30" s="137"/>
      <c r="V30" s="137"/>
      <c r="W30" s="137"/>
      <c r="X30" s="137"/>
      <c r="Y30" s="137">
        <f t="shared" si="15"/>
        <v>0</v>
      </c>
      <c r="Z30" s="137"/>
      <c r="AA30" s="137"/>
      <c r="AB30" s="137"/>
      <c r="AC30" s="137"/>
      <c r="AD30" s="137">
        <v>2</v>
      </c>
      <c r="AE30" s="137"/>
      <c r="AF30" s="137"/>
      <c r="AG30" s="137">
        <f t="shared" si="16"/>
        <v>2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'09'!AR30</f>
        <v>150</v>
      </c>
      <c r="AO30" s="141"/>
      <c r="AP30" s="141">
        <f t="shared" si="6"/>
        <v>150</v>
      </c>
      <c r="AQ30" s="649">
        <f t="shared" si="7"/>
        <v>10</v>
      </c>
      <c r="AR30" s="141">
        <v>140</v>
      </c>
      <c r="AS30" s="216">
        <f t="shared" si="3"/>
        <v>10</v>
      </c>
      <c r="AT30" s="216">
        <f>'08'!AT30</f>
        <v>250</v>
      </c>
      <c r="AU30" s="224">
        <f t="shared" si="8"/>
        <v>110</v>
      </c>
      <c r="AV30" s="138"/>
      <c r="AW30" s="351">
        <f t="shared" si="9"/>
        <v>0</v>
      </c>
      <c r="AX30" s="351">
        <f t="shared" si="10"/>
        <v>10</v>
      </c>
      <c r="AY30" s="351">
        <f t="shared" si="11"/>
        <v>0</v>
      </c>
      <c r="AZ30" s="351">
        <f t="shared" si="12"/>
        <v>0</v>
      </c>
      <c r="BA30" s="351">
        <f t="shared" si="13"/>
        <v>0</v>
      </c>
    </row>
    <row r="31" spans="1:53">
      <c r="A31" s="223" t="str">
        <f>'ENTRY SHEET'!F31</f>
        <v>OD09A-5106</v>
      </c>
      <c r="B31" s="137">
        <f>'09'!C31</f>
        <v>15084</v>
      </c>
      <c r="C31" s="137">
        <v>15091</v>
      </c>
      <c r="D31" s="137">
        <f t="shared" si="4"/>
        <v>7</v>
      </c>
      <c r="E31" s="137">
        <v>12</v>
      </c>
      <c r="F31" s="136"/>
      <c r="G31" s="136">
        <f t="shared" si="17"/>
        <v>6</v>
      </c>
      <c r="H31" s="136">
        <f>91-90</f>
        <v>1</v>
      </c>
      <c r="I31" s="136"/>
      <c r="J31" s="136"/>
      <c r="K31" s="136"/>
      <c r="L31" s="136"/>
      <c r="M31" s="136"/>
      <c r="N31" s="136"/>
      <c r="O31" s="136"/>
      <c r="P31" s="136"/>
      <c r="Q31" s="136">
        <f t="shared" si="5"/>
        <v>7</v>
      </c>
      <c r="R31" s="137">
        <f>'09'!S31</f>
        <v>123260</v>
      </c>
      <c r="S31" s="137">
        <v>123287</v>
      </c>
      <c r="T31" s="137">
        <f t="shared" si="18"/>
        <v>27</v>
      </c>
      <c r="U31" s="137"/>
      <c r="V31" s="137"/>
      <c r="W31" s="137"/>
      <c r="X31" s="137"/>
      <c r="Y31" s="137">
        <f t="shared" si="15"/>
        <v>0</v>
      </c>
      <c r="Z31" s="137"/>
      <c r="AA31" s="137"/>
      <c r="AB31" s="137"/>
      <c r="AC31" s="137"/>
      <c r="AD31" s="137">
        <v>2</v>
      </c>
      <c r="AE31" s="137"/>
      <c r="AF31" s="137"/>
      <c r="AG31" s="137">
        <f t="shared" si="16"/>
        <v>2</v>
      </c>
      <c r="AH31" s="137"/>
      <c r="AI31" s="137">
        <v>10</v>
      </c>
      <c r="AJ31" s="137"/>
      <c r="AK31" s="138">
        <v>314.35000000000002</v>
      </c>
      <c r="AL31" s="141">
        <f t="shared" si="0"/>
        <v>10</v>
      </c>
      <c r="AM31" s="137">
        <f t="shared" si="1"/>
        <v>314.35000000000002</v>
      </c>
      <c r="AN31" s="141">
        <f>'09'!AR31</f>
        <v>148</v>
      </c>
      <c r="AO31" s="141">
        <v>50</v>
      </c>
      <c r="AP31" s="141">
        <f t="shared" si="6"/>
        <v>198</v>
      </c>
      <c r="AQ31" s="649">
        <f t="shared" si="7"/>
        <v>39</v>
      </c>
      <c r="AR31" s="141">
        <v>159</v>
      </c>
      <c r="AS31" s="216">
        <f t="shared" si="3"/>
        <v>5.5714285714285712</v>
      </c>
      <c r="AT31" s="216">
        <f>'08'!AT31</f>
        <v>250</v>
      </c>
      <c r="AU31" s="224">
        <f t="shared" si="8"/>
        <v>91</v>
      </c>
      <c r="AV31" s="138"/>
      <c r="AW31" s="351">
        <f t="shared" si="9"/>
        <v>0</v>
      </c>
      <c r="AX31" s="351">
        <f t="shared" si="10"/>
        <v>6</v>
      </c>
      <c r="AY31" s="351">
        <f t="shared" si="11"/>
        <v>0</v>
      </c>
      <c r="AZ31" s="351">
        <f t="shared" si="12"/>
        <v>0</v>
      </c>
      <c r="BA31" s="351">
        <f t="shared" si="13"/>
        <v>0</v>
      </c>
    </row>
    <row r="32" spans="1:53" ht="18.600000000000001" customHeight="1">
      <c r="A32" s="223" t="str">
        <f>'ENTRY SHEET'!F32</f>
        <v>OD09C-8164</v>
      </c>
      <c r="B32" s="137">
        <f>'09'!C32</f>
        <v>10406.700000000001</v>
      </c>
      <c r="C32" s="137">
        <v>10406.700000000001</v>
      </c>
      <c r="D32" s="137">
        <f t="shared" si="4"/>
        <v>0</v>
      </c>
      <c r="E32" s="137">
        <v>12</v>
      </c>
      <c r="F32" s="136"/>
      <c r="G32" s="136">
        <f t="shared" si="17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5"/>
        <v>0</v>
      </c>
      <c r="R32" s="137">
        <f>'09'!S32</f>
        <v>69764</v>
      </c>
      <c r="S32" s="137">
        <v>69764</v>
      </c>
      <c r="T32" s="137">
        <f t="shared" si="18"/>
        <v>0</v>
      </c>
      <c r="U32" s="137"/>
      <c r="V32" s="137"/>
      <c r="W32" s="137"/>
      <c r="X32" s="137"/>
      <c r="Y32" s="137">
        <f t="shared" si="15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'09'!AR32</f>
        <v>170</v>
      </c>
      <c r="AO32" s="141"/>
      <c r="AP32" s="141">
        <f t="shared" si="6"/>
        <v>170</v>
      </c>
      <c r="AQ32" s="649">
        <f t="shared" si="7"/>
        <v>0</v>
      </c>
      <c r="AR32" s="141">
        <v>170</v>
      </c>
      <c r="AS32" s="216" t="e">
        <f t="shared" si="3"/>
        <v>#DIV/0!</v>
      </c>
      <c r="AT32" s="216">
        <f>'08'!AT32</f>
        <v>250</v>
      </c>
      <c r="AU32" s="224">
        <f t="shared" si="8"/>
        <v>80</v>
      </c>
      <c r="AV32" s="138"/>
      <c r="AW32" s="351" t="e">
        <f t="shared" si="9"/>
        <v>#DIV/0!</v>
      </c>
      <c r="AX32" s="351" t="e">
        <f t="shared" si="10"/>
        <v>#DIV/0!</v>
      </c>
      <c r="AY32" s="351" t="e">
        <f t="shared" si="11"/>
        <v>#DIV/0!</v>
      </c>
      <c r="AZ32" s="351" t="e">
        <f t="shared" si="12"/>
        <v>#DIV/0!</v>
      </c>
      <c r="BA32" s="351" t="e">
        <f t="shared" si="13"/>
        <v>#DIV/0!</v>
      </c>
    </row>
    <row r="33" spans="1:53">
      <c r="A33" s="223" t="str">
        <f>'ENTRY SHEET'!F33</f>
        <v>OD09C-1373</v>
      </c>
      <c r="B33" s="137">
        <f>'09'!C33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7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5"/>
        <v>0</v>
      </c>
      <c r="R33" s="137">
        <f>'09'!S33</f>
        <v>0</v>
      </c>
      <c r="S33" s="137"/>
      <c r="T33" s="137">
        <f t="shared" si="18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'09'!AR33</f>
        <v>0</v>
      </c>
      <c r="AO33" s="141"/>
      <c r="AP33" s="141">
        <f t="shared" si="6"/>
        <v>0</v>
      </c>
      <c r="AQ33" s="649">
        <f t="shared" si="7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351" t="e">
        <f t="shared" si="9"/>
        <v>#DIV/0!</v>
      </c>
      <c r="AX33" s="351" t="e">
        <f t="shared" si="10"/>
        <v>#DIV/0!</v>
      </c>
      <c r="AY33" s="351" t="e">
        <f t="shared" si="11"/>
        <v>#DIV/0!</v>
      </c>
      <c r="AZ33" s="351" t="e">
        <f t="shared" si="12"/>
        <v>#DIV/0!</v>
      </c>
      <c r="BA33" s="351" t="e">
        <f t="shared" si="13"/>
        <v>#DIV/0!</v>
      </c>
    </row>
    <row r="34" spans="1:53">
      <c r="A34" s="223" t="str">
        <f>'ENTRY SHEET'!F34</f>
        <v>OD09A-5666</v>
      </c>
      <c r="B34" s="137">
        <f>'09'!C34</f>
        <v>21890</v>
      </c>
      <c r="C34" s="137">
        <v>21897</v>
      </c>
      <c r="D34" s="137">
        <f t="shared" si="4"/>
        <v>7</v>
      </c>
      <c r="E34" s="137">
        <v>12</v>
      </c>
      <c r="F34" s="136"/>
      <c r="G34" s="136">
        <f t="shared" si="17"/>
        <v>6</v>
      </c>
      <c r="H34" s="136">
        <f>98-97</f>
        <v>1</v>
      </c>
      <c r="I34" s="136"/>
      <c r="J34" s="136"/>
      <c r="K34" s="136"/>
      <c r="L34" s="136"/>
      <c r="M34" s="136"/>
      <c r="N34" s="136"/>
      <c r="O34" s="136"/>
      <c r="P34" s="136"/>
      <c r="Q34" s="136">
        <f t="shared" si="5"/>
        <v>7</v>
      </c>
      <c r="R34" s="137">
        <f>'09'!S34</f>
        <v>102296</v>
      </c>
      <c r="S34" s="137">
        <v>102326</v>
      </c>
      <c r="T34" s="137">
        <f t="shared" si="18"/>
        <v>30</v>
      </c>
      <c r="U34" s="137"/>
      <c r="V34" s="137"/>
      <c r="W34" s="137"/>
      <c r="X34" s="138"/>
      <c r="Y34" s="137">
        <f t="shared" si="15"/>
        <v>0</v>
      </c>
      <c r="Z34" s="137"/>
      <c r="AA34" s="137"/>
      <c r="AB34" s="137"/>
      <c r="AC34" s="137"/>
      <c r="AD34" s="137">
        <v>2</v>
      </c>
      <c r="AE34" s="137"/>
      <c r="AF34" s="137"/>
      <c r="AG34" s="137">
        <f t="shared" si="16"/>
        <v>2</v>
      </c>
      <c r="AH34" s="137"/>
      <c r="AI34" s="137">
        <v>10</v>
      </c>
      <c r="AJ34" s="137"/>
      <c r="AK34" s="138">
        <v>322.52999999999997</v>
      </c>
      <c r="AL34" s="141">
        <f t="shared" si="0"/>
        <v>10</v>
      </c>
      <c r="AM34" s="137">
        <f t="shared" si="1"/>
        <v>322.52999999999997</v>
      </c>
      <c r="AN34" s="141">
        <f>'09'!AR34</f>
        <v>120</v>
      </c>
      <c r="AO34" s="141">
        <v>50</v>
      </c>
      <c r="AP34" s="141">
        <f t="shared" si="6"/>
        <v>170</v>
      </c>
      <c r="AQ34" s="649">
        <f t="shared" si="7"/>
        <v>40</v>
      </c>
      <c r="AR34" s="141">
        <v>130</v>
      </c>
      <c r="AS34" s="216">
        <f t="shared" si="3"/>
        <v>5.7142857142857144</v>
      </c>
      <c r="AT34" s="216">
        <f>'08'!AT34</f>
        <v>250</v>
      </c>
      <c r="AU34" s="224">
        <f t="shared" si="8"/>
        <v>120</v>
      </c>
      <c r="AV34" s="138"/>
      <c r="AW34" s="351">
        <f t="shared" si="9"/>
        <v>0</v>
      </c>
      <c r="AX34" s="351">
        <f t="shared" si="10"/>
        <v>6</v>
      </c>
      <c r="AY34" s="351">
        <f t="shared" si="11"/>
        <v>0</v>
      </c>
      <c r="AZ34" s="351">
        <f t="shared" si="12"/>
        <v>0</v>
      </c>
      <c r="BA34" s="351">
        <f t="shared" si="13"/>
        <v>0</v>
      </c>
    </row>
    <row r="35" spans="1:53">
      <c r="A35" s="223" t="str">
        <f>'ENTRY SHEET'!F35</f>
        <v>OD09A-6059</v>
      </c>
      <c r="B35" s="137">
        <f>'09'!C35</f>
        <v>14079</v>
      </c>
      <c r="C35" s="137">
        <v>14087</v>
      </c>
      <c r="D35" s="137">
        <f t="shared" si="4"/>
        <v>8</v>
      </c>
      <c r="E35" s="137">
        <v>12</v>
      </c>
      <c r="F35" s="136"/>
      <c r="G35" s="136">
        <f t="shared" si="17"/>
        <v>0</v>
      </c>
      <c r="H35" s="136">
        <v>2</v>
      </c>
      <c r="I35" s="136">
        <v>6</v>
      </c>
      <c r="J35" s="136"/>
      <c r="K35" s="136"/>
      <c r="L35" s="136"/>
      <c r="M35" s="136"/>
      <c r="N35" s="136"/>
      <c r="O35" s="136"/>
      <c r="P35" s="136"/>
      <c r="Q35" s="136">
        <f t="shared" si="5"/>
        <v>8</v>
      </c>
      <c r="R35" s="137">
        <f>'09'!S35</f>
        <v>91820</v>
      </c>
      <c r="S35" s="137">
        <v>91850</v>
      </c>
      <c r="T35" s="137">
        <f t="shared" si="18"/>
        <v>30</v>
      </c>
      <c r="U35" s="137"/>
      <c r="V35" s="137"/>
      <c r="W35" s="137"/>
      <c r="X35" s="138"/>
      <c r="Y35" s="137">
        <f t="shared" si="15"/>
        <v>0</v>
      </c>
      <c r="Z35" s="137"/>
      <c r="AA35" s="137"/>
      <c r="AB35" s="137"/>
      <c r="AC35" s="137"/>
      <c r="AD35" s="137"/>
      <c r="AE35" s="137">
        <v>9</v>
      </c>
      <c r="AF35" s="137"/>
      <c r="AG35" s="137">
        <f t="shared" si="16"/>
        <v>9</v>
      </c>
      <c r="AH35" s="137"/>
      <c r="AI35" s="137">
        <v>11</v>
      </c>
      <c r="AJ35" s="137"/>
      <c r="AK35" s="138">
        <v>352.09</v>
      </c>
      <c r="AL35" s="141">
        <f t="shared" si="0"/>
        <v>11</v>
      </c>
      <c r="AM35" s="137">
        <f t="shared" si="1"/>
        <v>352.09</v>
      </c>
      <c r="AN35" s="141">
        <f>'09'!AR35</f>
        <v>145</v>
      </c>
      <c r="AO35" s="141">
        <v>50</v>
      </c>
      <c r="AP35" s="141">
        <f t="shared" si="6"/>
        <v>195</v>
      </c>
      <c r="AQ35" s="649">
        <f t="shared" si="7"/>
        <v>25</v>
      </c>
      <c r="AR35" s="141">
        <v>170</v>
      </c>
      <c r="AS35" s="216">
        <f t="shared" si="3"/>
        <v>3.125</v>
      </c>
      <c r="AT35" s="216">
        <f>'08'!AT35</f>
        <v>250</v>
      </c>
      <c r="AU35" s="224">
        <f t="shared" si="8"/>
        <v>80</v>
      </c>
      <c r="AV35" s="138"/>
      <c r="AW35" s="351">
        <f t="shared" si="9"/>
        <v>19</v>
      </c>
      <c r="AX35" s="351">
        <f t="shared" si="10"/>
        <v>7</v>
      </c>
      <c r="AY35" s="351">
        <f t="shared" si="11"/>
        <v>0</v>
      </c>
      <c r="AZ35" s="351">
        <f t="shared" si="12"/>
        <v>0</v>
      </c>
      <c r="BA35" s="351">
        <f t="shared" si="13"/>
        <v>0</v>
      </c>
    </row>
    <row r="36" spans="1:53">
      <c r="A36" s="223" t="str">
        <f>'ENTRY SHEET'!F36</f>
        <v>JH06H-9654</v>
      </c>
      <c r="B36" s="137">
        <f>'09'!C36</f>
        <v>0</v>
      </c>
      <c r="C36" s="137"/>
      <c r="D36" s="137">
        <f t="shared" si="4"/>
        <v>0</v>
      </c>
      <c r="E36" s="137">
        <v>12</v>
      </c>
      <c r="F36" s="136"/>
      <c r="G36" s="136">
        <f t="shared" si="17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5"/>
        <v>0</v>
      </c>
      <c r="R36" s="137">
        <f>'09'!S36</f>
        <v>101000</v>
      </c>
      <c r="S36" s="137">
        <v>101000</v>
      </c>
      <c r="T36" s="137">
        <f t="shared" si="18"/>
        <v>0</v>
      </c>
      <c r="U36" s="137"/>
      <c r="V36" s="137"/>
      <c r="W36" s="137"/>
      <c r="X36" s="138"/>
      <c r="Y36" s="137">
        <f t="shared" si="15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6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'09'!AR36</f>
        <v>80</v>
      </c>
      <c r="AO36" s="141"/>
      <c r="AP36" s="141">
        <f t="shared" si="6"/>
        <v>80</v>
      </c>
      <c r="AQ36" s="649">
        <f t="shared" si="7"/>
        <v>0</v>
      </c>
      <c r="AR36" s="141">
        <v>80</v>
      </c>
      <c r="AS36" s="216" t="e">
        <f t="shared" si="3"/>
        <v>#DIV/0!</v>
      </c>
      <c r="AT36" s="216">
        <f>'08'!AT36</f>
        <v>250</v>
      </c>
      <c r="AU36" s="224">
        <f t="shared" si="8"/>
        <v>170</v>
      </c>
      <c r="AV36" s="138"/>
      <c r="AW36" s="351" t="e">
        <f t="shared" si="9"/>
        <v>#DIV/0!</v>
      </c>
      <c r="AX36" s="351" t="e">
        <f t="shared" si="10"/>
        <v>#DIV/0!</v>
      </c>
      <c r="AY36" s="351" t="e">
        <f t="shared" si="11"/>
        <v>#DIV/0!</v>
      </c>
      <c r="AZ36" s="351" t="e">
        <f t="shared" si="12"/>
        <v>#DIV/0!</v>
      </c>
      <c r="BA36" s="351" t="e">
        <f t="shared" si="13"/>
        <v>#DIV/0!</v>
      </c>
    </row>
    <row r="37" spans="1:53" ht="19.8" customHeight="1">
      <c r="A37" s="223" t="str">
        <f>'ENTRY SHEET'!F37</f>
        <v>OD09A-5105</v>
      </c>
      <c r="B37" s="137">
        <f>'09'!C37</f>
        <v>12654</v>
      </c>
      <c r="C37" s="137">
        <v>12654</v>
      </c>
      <c r="D37" s="137">
        <f t="shared" si="4"/>
        <v>0</v>
      </c>
      <c r="E37" s="137">
        <v>12</v>
      </c>
      <c r="F37" s="136"/>
      <c r="G37" s="136">
        <f t="shared" si="17"/>
        <v>0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5"/>
        <v>0</v>
      </c>
      <c r="R37" s="137">
        <f>'09'!S37</f>
        <v>91531</v>
      </c>
      <c r="S37" s="137">
        <v>91531</v>
      </c>
      <c r="T37" s="137">
        <f t="shared" si="18"/>
        <v>0</v>
      </c>
      <c r="U37" s="137"/>
      <c r="V37" s="137"/>
      <c r="W37" s="137"/>
      <c r="X37" s="138"/>
      <c r="Y37" s="137">
        <f t="shared" si="15"/>
        <v>0</v>
      </c>
      <c r="Z37" s="137"/>
      <c r="AA37" s="137"/>
      <c r="AB37" s="137"/>
      <c r="AC37" s="137"/>
      <c r="AD37" s="137"/>
      <c r="AE37" s="137"/>
      <c r="AF37" s="137"/>
      <c r="AG37" s="137">
        <f t="shared" si="16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'09'!AR37</f>
        <v>110</v>
      </c>
      <c r="AO37" s="141"/>
      <c r="AP37" s="141">
        <f t="shared" si="6"/>
        <v>110</v>
      </c>
      <c r="AQ37" s="649">
        <f t="shared" si="7"/>
        <v>0</v>
      </c>
      <c r="AR37" s="141">
        <v>110</v>
      </c>
      <c r="AS37" s="216" t="e">
        <f t="shared" ref="AS37:AS59" si="19">AQ37/D37</f>
        <v>#DIV/0!</v>
      </c>
      <c r="AT37" s="216">
        <f>'08'!AT37</f>
        <v>250</v>
      </c>
      <c r="AU37" s="224">
        <f t="shared" si="8"/>
        <v>140</v>
      </c>
      <c r="AV37" s="138"/>
      <c r="AW37" s="351" t="e">
        <f t="shared" si="9"/>
        <v>#DIV/0!</v>
      </c>
      <c r="AX37" s="351" t="e">
        <f t="shared" si="10"/>
        <v>#DIV/0!</v>
      </c>
      <c r="AY37" s="351" t="e">
        <f t="shared" si="11"/>
        <v>#DIV/0!</v>
      </c>
      <c r="AZ37" s="351" t="e">
        <f t="shared" si="12"/>
        <v>#DIV/0!</v>
      </c>
      <c r="BA37" s="351" t="e">
        <f t="shared" si="13"/>
        <v>#DIV/0!</v>
      </c>
    </row>
    <row r="38" spans="1:53">
      <c r="A38" s="223" t="str">
        <f>'ENTRY SHEET'!F38</f>
        <v>JH06G-4703</v>
      </c>
      <c r="B38" s="137">
        <f>'09'!C38</f>
        <v>8195</v>
      </c>
      <c r="C38" s="137">
        <v>8196</v>
      </c>
      <c r="D38" s="137">
        <f t="shared" si="4"/>
        <v>1</v>
      </c>
      <c r="E38" s="137">
        <v>12</v>
      </c>
      <c r="F38" s="136"/>
      <c r="G38" s="136">
        <f t="shared" si="17"/>
        <v>0</v>
      </c>
      <c r="H38" s="136">
        <v>1</v>
      </c>
      <c r="I38" s="136"/>
      <c r="J38" s="136"/>
      <c r="K38" s="136"/>
      <c r="L38" s="136"/>
      <c r="M38" s="136"/>
      <c r="N38" s="136"/>
      <c r="O38" s="136"/>
      <c r="P38" s="136"/>
      <c r="Q38" s="136">
        <f t="shared" si="5"/>
        <v>1</v>
      </c>
      <c r="R38" s="137">
        <f>'09'!S38</f>
        <v>95680</v>
      </c>
      <c r="S38" s="137">
        <v>95686</v>
      </c>
      <c r="T38" s="137">
        <f t="shared" si="18"/>
        <v>6</v>
      </c>
      <c r="U38" s="137"/>
      <c r="V38" s="137"/>
      <c r="W38" s="137"/>
      <c r="X38" s="141"/>
      <c r="Y38" s="137">
        <f t="shared" si="15"/>
        <v>0</v>
      </c>
      <c r="Z38" s="137"/>
      <c r="AA38" s="137"/>
      <c r="AB38" s="137"/>
      <c r="AC38" s="137"/>
      <c r="AD38" s="137">
        <v>2</v>
      </c>
      <c r="AE38" s="137"/>
      <c r="AF38" s="137"/>
      <c r="AG38" s="137">
        <f t="shared" si="16"/>
        <v>2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'09'!AR38</f>
        <v>160</v>
      </c>
      <c r="AO38" s="141"/>
      <c r="AP38" s="141">
        <f t="shared" si="6"/>
        <v>160</v>
      </c>
      <c r="AQ38" s="649">
        <f t="shared" si="7"/>
        <v>5</v>
      </c>
      <c r="AR38" s="141">
        <v>155</v>
      </c>
      <c r="AS38" s="216">
        <f t="shared" si="19"/>
        <v>5</v>
      </c>
      <c r="AT38" s="216">
        <f>'08'!AT38</f>
        <v>250</v>
      </c>
      <c r="AU38" s="224">
        <f t="shared" si="8"/>
        <v>95</v>
      </c>
      <c r="AV38" s="138"/>
      <c r="AW38" s="351">
        <f t="shared" si="9"/>
        <v>0</v>
      </c>
      <c r="AX38" s="351">
        <f t="shared" si="10"/>
        <v>5</v>
      </c>
      <c r="AY38" s="351">
        <f t="shared" si="11"/>
        <v>0</v>
      </c>
      <c r="AZ38" s="351">
        <f t="shared" si="12"/>
        <v>0</v>
      </c>
      <c r="BA38" s="351">
        <f t="shared" si="13"/>
        <v>0</v>
      </c>
    </row>
    <row r="39" spans="1:53">
      <c r="A39" s="223" t="str">
        <f>'ENTRY SHEET'!F39</f>
        <v>JH06H-5348</v>
      </c>
      <c r="B39" s="137">
        <f>'09'!C39</f>
        <v>443.4</v>
      </c>
      <c r="C39" s="137">
        <v>451.8</v>
      </c>
      <c r="D39" s="137">
        <f t="shared" si="4"/>
        <v>8.4000000000000341</v>
      </c>
      <c r="E39" s="137">
        <v>12</v>
      </c>
      <c r="F39" s="136"/>
      <c r="G39" s="136">
        <f t="shared" si="17"/>
        <v>3.3750779948604759E-14</v>
      </c>
      <c r="H39" s="136">
        <v>1.9</v>
      </c>
      <c r="I39" s="136">
        <v>6.5</v>
      </c>
      <c r="J39" s="136"/>
      <c r="K39" s="136"/>
      <c r="L39" s="136"/>
      <c r="M39" s="136"/>
      <c r="N39" s="136"/>
      <c r="O39" s="136"/>
      <c r="P39" s="136"/>
      <c r="Q39" s="136">
        <f t="shared" si="5"/>
        <v>8.4000000000000341</v>
      </c>
      <c r="R39" s="137">
        <f>'09'!S39</f>
        <v>122263</v>
      </c>
      <c r="S39" s="137">
        <v>122299</v>
      </c>
      <c r="T39" s="137">
        <f t="shared" si="18"/>
        <v>36</v>
      </c>
      <c r="U39" s="137"/>
      <c r="V39" s="137"/>
      <c r="W39" s="137"/>
      <c r="X39" s="141"/>
      <c r="Y39" s="137">
        <f t="shared" si="15"/>
        <v>0</v>
      </c>
      <c r="Z39" s="137"/>
      <c r="AA39" s="137"/>
      <c r="AB39" s="137"/>
      <c r="AC39" s="137">
        <v>5</v>
      </c>
      <c r="AD39" s="137">
        <v>1</v>
      </c>
      <c r="AE39" s="137"/>
      <c r="AF39" s="137"/>
      <c r="AG39" s="137">
        <f t="shared" si="16"/>
        <v>6</v>
      </c>
      <c r="AH39" s="137"/>
      <c r="AI39" s="137">
        <v>11</v>
      </c>
      <c r="AJ39" s="137"/>
      <c r="AK39" s="138">
        <v>357.71</v>
      </c>
      <c r="AL39" s="141">
        <f t="shared" si="0"/>
        <v>11</v>
      </c>
      <c r="AM39" s="137">
        <f t="shared" si="1"/>
        <v>357.71</v>
      </c>
      <c r="AN39" s="141">
        <f>'09'!AR39</f>
        <v>110</v>
      </c>
      <c r="AO39" s="141">
        <v>50</v>
      </c>
      <c r="AP39" s="141">
        <f t="shared" si="6"/>
        <v>160</v>
      </c>
      <c r="AQ39" s="649">
        <f t="shared" si="7"/>
        <v>50</v>
      </c>
      <c r="AR39" s="141">
        <v>110</v>
      </c>
      <c r="AS39" s="216">
        <f t="shared" si="19"/>
        <v>5.9523809523809286</v>
      </c>
      <c r="AT39" s="216">
        <f>'08'!AT39</f>
        <v>0</v>
      </c>
      <c r="AU39" s="224">
        <f t="shared" si="8"/>
        <v>-110</v>
      </c>
      <c r="AV39" s="138"/>
      <c r="AW39" s="351">
        <f t="shared" si="9"/>
        <v>39</v>
      </c>
      <c r="AX39" s="351">
        <f t="shared" si="10"/>
        <v>12</v>
      </c>
      <c r="AY39" s="351">
        <f t="shared" si="11"/>
        <v>0</v>
      </c>
      <c r="AZ39" s="351">
        <f t="shared" si="12"/>
        <v>0</v>
      </c>
      <c r="BA39" s="351">
        <f t="shared" si="13"/>
        <v>0</v>
      </c>
    </row>
    <row r="40" spans="1:53">
      <c r="A40" s="223" t="str">
        <f>'ENTRY SHEET'!F40</f>
        <v>OD09K-5036</v>
      </c>
      <c r="B40" s="137">
        <f>'09'!C40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7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5"/>
        <v>0</v>
      </c>
      <c r="R40" s="137">
        <f>'09'!S40</f>
        <v>92832</v>
      </c>
      <c r="S40" s="137">
        <v>92832</v>
      </c>
      <c r="T40" s="137">
        <f t="shared" si="18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'09'!AR40</f>
        <v>145</v>
      </c>
      <c r="AO40" s="141"/>
      <c r="AP40" s="141">
        <f t="shared" si="6"/>
        <v>145</v>
      </c>
      <c r="AQ40" s="649">
        <f t="shared" si="7"/>
        <v>0</v>
      </c>
      <c r="AR40" s="141">
        <v>145</v>
      </c>
      <c r="AS40" s="216" t="e">
        <f t="shared" si="19"/>
        <v>#DIV/0!</v>
      </c>
      <c r="AT40" s="216">
        <f>'08'!AT40</f>
        <v>0</v>
      </c>
      <c r="AU40" s="224">
        <f t="shared" si="8"/>
        <v>-145</v>
      </c>
      <c r="AV40" s="138"/>
      <c r="AW40" s="351" t="e">
        <f t="shared" si="9"/>
        <v>#DIV/0!</v>
      </c>
      <c r="AX40" s="351" t="e">
        <f t="shared" si="10"/>
        <v>#DIV/0!</v>
      </c>
      <c r="AY40" s="351" t="e">
        <f t="shared" si="11"/>
        <v>#DIV/0!</v>
      </c>
      <c r="AZ40" s="351" t="e">
        <f t="shared" si="12"/>
        <v>#DIV/0!</v>
      </c>
      <c r="BA40" s="351" t="e">
        <f t="shared" si="13"/>
        <v>#DIV/0!</v>
      </c>
    </row>
    <row r="41" spans="1:53">
      <c r="A41" s="223" t="str">
        <f>'ENTRY SHEET'!F41</f>
        <v>OD09K-1394</v>
      </c>
      <c r="B41" s="137">
        <f>'09'!C41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7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5"/>
        <v>0</v>
      </c>
      <c r="R41" s="137">
        <f>'09'!S41</f>
        <v>50235.4</v>
      </c>
      <c r="S41" s="137">
        <v>50235.4</v>
      </c>
      <c r="T41" s="137">
        <f t="shared" si="18"/>
        <v>0</v>
      </c>
      <c r="U41" s="137"/>
      <c r="V41" s="137"/>
      <c r="W41" s="137"/>
      <c r="X41" s="141"/>
      <c r="Y41" s="137">
        <f t="shared" si="15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6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'09'!AR41</f>
        <v>160</v>
      </c>
      <c r="AO41" s="141"/>
      <c r="AP41" s="141">
        <f t="shared" si="6"/>
        <v>160</v>
      </c>
      <c r="AQ41" s="649">
        <f t="shared" si="7"/>
        <v>0</v>
      </c>
      <c r="AR41" s="141">
        <v>160</v>
      </c>
      <c r="AS41" s="216" t="e">
        <f t="shared" si="19"/>
        <v>#DIV/0!</v>
      </c>
      <c r="AT41" s="216">
        <f>'08'!AT41</f>
        <v>0</v>
      </c>
      <c r="AU41" s="224">
        <f t="shared" si="8"/>
        <v>-160</v>
      </c>
      <c r="AV41" s="138"/>
      <c r="AW41" s="351" t="e">
        <f t="shared" si="9"/>
        <v>#DIV/0!</v>
      </c>
      <c r="AX41" s="351" t="e">
        <f t="shared" si="10"/>
        <v>#DIV/0!</v>
      </c>
      <c r="AY41" s="351" t="e">
        <f t="shared" si="11"/>
        <v>#DIV/0!</v>
      </c>
      <c r="AZ41" s="351" t="e">
        <f t="shared" si="12"/>
        <v>#DIV/0!</v>
      </c>
      <c r="BA41" s="351" t="e">
        <f t="shared" si="13"/>
        <v>#DIV/0!</v>
      </c>
    </row>
    <row r="42" spans="1:53">
      <c r="A42" s="223" t="str">
        <f>'ENTRY SHEET'!F42</f>
        <v>JH06T-7706</v>
      </c>
      <c r="B42" s="137">
        <f>'09'!C42</f>
        <v>16081.9</v>
      </c>
      <c r="C42" s="137">
        <v>16091.1</v>
      </c>
      <c r="D42" s="137">
        <f t="shared" si="4"/>
        <v>9.2000000000007276</v>
      </c>
      <c r="E42" s="137">
        <v>12</v>
      </c>
      <c r="F42" s="136"/>
      <c r="G42" s="136">
        <f t="shared" si="17"/>
        <v>9.2000000000007276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5"/>
        <v>9.2000000000007276</v>
      </c>
      <c r="R42" s="137">
        <f>'09'!S42</f>
        <v>105411</v>
      </c>
      <c r="S42" s="137">
        <v>105457</v>
      </c>
      <c r="T42" s="137">
        <f t="shared" si="18"/>
        <v>46</v>
      </c>
      <c r="U42" s="137"/>
      <c r="V42" s="137">
        <v>23</v>
      </c>
      <c r="W42" s="137"/>
      <c r="X42" s="141">
        <v>1</v>
      </c>
      <c r="Y42" s="137">
        <f t="shared" si="15"/>
        <v>24</v>
      </c>
      <c r="Z42" s="137"/>
      <c r="AA42" s="137"/>
      <c r="AB42" s="137"/>
      <c r="AC42" s="137"/>
      <c r="AD42" s="137"/>
      <c r="AE42" s="137"/>
      <c r="AF42" s="137"/>
      <c r="AG42" s="137">
        <f t="shared" si="16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'09'!AR42</f>
        <v>100</v>
      </c>
      <c r="AO42" s="141">
        <v>50</v>
      </c>
      <c r="AP42" s="141">
        <f t="shared" si="6"/>
        <v>150</v>
      </c>
      <c r="AQ42" s="649">
        <f t="shared" si="7"/>
        <v>30</v>
      </c>
      <c r="AR42" s="141">
        <v>120</v>
      </c>
      <c r="AS42" s="216">
        <f t="shared" si="19"/>
        <v>3.2608695652171336</v>
      </c>
      <c r="AT42" s="216">
        <f>'08'!AT42</f>
        <v>0</v>
      </c>
      <c r="AU42" s="224">
        <f t="shared" si="8"/>
        <v>-120</v>
      </c>
      <c r="AV42" s="138"/>
      <c r="AW42" s="351">
        <f t="shared" si="9"/>
        <v>0</v>
      </c>
      <c r="AX42" s="351">
        <f t="shared" si="10"/>
        <v>0</v>
      </c>
      <c r="AY42" s="351">
        <f t="shared" si="11"/>
        <v>0</v>
      </c>
      <c r="AZ42" s="351">
        <f t="shared" si="12"/>
        <v>0</v>
      </c>
      <c r="BA42" s="351">
        <f t="shared" si="13"/>
        <v>0</v>
      </c>
    </row>
    <row r="43" spans="1:53">
      <c r="A43" s="223" t="str">
        <f>'ENTRY SHEET'!F43</f>
        <v>JH06H-7764</v>
      </c>
      <c r="B43" s="137">
        <f>'09'!C43</f>
        <v>17940.099999999999</v>
      </c>
      <c r="C43" s="137">
        <v>17949.3</v>
      </c>
      <c r="D43" s="137">
        <f t="shared" si="4"/>
        <v>9.2000000000007276</v>
      </c>
      <c r="E43" s="137">
        <v>12</v>
      </c>
      <c r="F43" s="136"/>
      <c r="G43" s="136">
        <f t="shared" si="17"/>
        <v>9.2000000000007276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5"/>
        <v>9.2000000000007276</v>
      </c>
      <c r="R43" s="137">
        <f>'09'!S43</f>
        <v>87624</v>
      </c>
      <c r="S43" s="137">
        <v>87670</v>
      </c>
      <c r="T43" s="137">
        <f t="shared" si="18"/>
        <v>46</v>
      </c>
      <c r="U43" s="137"/>
      <c r="V43" s="137">
        <v>21</v>
      </c>
      <c r="W43" s="137"/>
      <c r="X43" s="141">
        <v>1</v>
      </c>
      <c r="Y43" s="137">
        <f t="shared" si="15"/>
        <v>22</v>
      </c>
      <c r="Z43" s="137"/>
      <c r="AA43" s="137"/>
      <c r="AB43" s="137"/>
      <c r="AC43" s="137"/>
      <c r="AD43" s="137"/>
      <c r="AE43" s="137"/>
      <c r="AF43" s="137"/>
      <c r="AG43" s="137">
        <f t="shared" si="16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'09'!AR43</f>
        <v>120</v>
      </c>
      <c r="AO43" s="141">
        <v>50</v>
      </c>
      <c r="AP43" s="141">
        <f t="shared" si="6"/>
        <v>170</v>
      </c>
      <c r="AQ43" s="649">
        <f t="shared" si="7"/>
        <v>60</v>
      </c>
      <c r="AR43" s="141">
        <v>110</v>
      </c>
      <c r="AS43" s="216">
        <f t="shared" si="19"/>
        <v>6.5217391304342671</v>
      </c>
      <c r="AT43" s="216">
        <f>'08'!AT43</f>
        <v>0</v>
      </c>
      <c r="AU43" s="224">
        <f t="shared" si="8"/>
        <v>-110</v>
      </c>
      <c r="AV43" s="138"/>
      <c r="AW43" s="351">
        <f t="shared" si="9"/>
        <v>0</v>
      </c>
      <c r="AX43" s="351">
        <f t="shared" si="10"/>
        <v>0</v>
      </c>
      <c r="AY43" s="351">
        <f t="shared" si="11"/>
        <v>0</v>
      </c>
      <c r="AZ43" s="351">
        <f t="shared" si="12"/>
        <v>0</v>
      </c>
      <c r="BA43" s="351">
        <f t="shared" si="13"/>
        <v>0</v>
      </c>
    </row>
    <row r="44" spans="1:53" s="599" customFormat="1">
      <c r="A44" s="783" t="str">
        <f>'ENTRY SHEET'!F44</f>
        <v>OD09AE-5513 DMC</v>
      </c>
      <c r="B44" s="301">
        <f>'09'!C44</f>
        <v>3988.5</v>
      </c>
      <c r="C44" s="301">
        <v>3993.1</v>
      </c>
      <c r="D44" s="301">
        <f t="shared" si="4"/>
        <v>4.5999999999999091</v>
      </c>
      <c r="E44" s="301">
        <v>12</v>
      </c>
      <c r="F44" s="362"/>
      <c r="G44" s="362">
        <f t="shared" si="17"/>
        <v>4.5999999999999091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5"/>
        <v>4.5999999999999091</v>
      </c>
      <c r="R44" s="301">
        <f>'09'!S44</f>
        <v>23009</v>
      </c>
      <c r="S44" s="301">
        <v>23032.2</v>
      </c>
      <c r="T44" s="301">
        <f t="shared" si="18"/>
        <v>23.200000000000728</v>
      </c>
      <c r="U44" s="301"/>
      <c r="V44" s="301">
        <v>11</v>
      </c>
      <c r="W44" s="301"/>
      <c r="X44" s="663"/>
      <c r="Y44" s="301">
        <f t="shared" si="15"/>
        <v>11</v>
      </c>
      <c r="Z44" s="301"/>
      <c r="AA44" s="301"/>
      <c r="AB44" s="301"/>
      <c r="AC44" s="301"/>
      <c r="AD44" s="301"/>
      <c r="AE44" s="301"/>
      <c r="AF44" s="301"/>
      <c r="AG44" s="301">
        <f t="shared" si="16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'09'!AR44</f>
        <v>0</v>
      </c>
      <c r="AO44" s="663"/>
      <c r="AP44" s="663">
        <f t="shared" si="6"/>
        <v>0</v>
      </c>
      <c r="AQ44" s="663">
        <f t="shared" si="7"/>
        <v>0</v>
      </c>
      <c r="AR44" s="663"/>
      <c r="AS44" s="665">
        <f t="shared" si="19"/>
        <v>0</v>
      </c>
      <c r="AT44" s="665">
        <f>'08'!AT44</f>
        <v>0</v>
      </c>
      <c r="AU44" s="666">
        <f t="shared" si="8"/>
        <v>0</v>
      </c>
      <c r="AV44" s="664"/>
      <c r="AW44" s="597">
        <f t="shared" si="9"/>
        <v>0</v>
      </c>
      <c r="AX44" s="597">
        <f t="shared" si="10"/>
        <v>0</v>
      </c>
      <c r="AY44" s="597">
        <f t="shared" si="11"/>
        <v>0</v>
      </c>
      <c r="AZ44" s="597">
        <f t="shared" si="12"/>
        <v>0</v>
      </c>
      <c r="BA44" s="597">
        <f t="shared" si="13"/>
        <v>0</v>
      </c>
    </row>
    <row r="45" spans="1:53" s="599" customFormat="1">
      <c r="A45" s="783" t="str">
        <f>'ENTRY SHEET'!F45</f>
        <v>OD09Z-5713 DMC</v>
      </c>
      <c r="B45" s="301">
        <f>'09'!C45</f>
        <v>3824.7</v>
      </c>
      <c r="C45" s="301">
        <v>3829.4</v>
      </c>
      <c r="D45" s="301">
        <f t="shared" si="4"/>
        <v>4.7000000000002728</v>
      </c>
      <c r="E45" s="301">
        <v>12</v>
      </c>
      <c r="F45" s="362"/>
      <c r="G45" s="362">
        <f t="shared" si="17"/>
        <v>4.7000000000002728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5"/>
        <v>4.7000000000002728</v>
      </c>
      <c r="R45" s="301">
        <f>'09'!S45</f>
        <v>22476.5</v>
      </c>
      <c r="S45" s="301">
        <v>22503.3</v>
      </c>
      <c r="T45" s="301">
        <f t="shared" si="18"/>
        <v>26.799999999999272</v>
      </c>
      <c r="U45" s="301"/>
      <c r="V45" s="301">
        <v>14</v>
      </c>
      <c r="W45" s="301"/>
      <c r="X45" s="663"/>
      <c r="Y45" s="301">
        <f t="shared" si="15"/>
        <v>14</v>
      </c>
      <c r="Z45" s="301"/>
      <c r="AA45" s="301"/>
      <c r="AB45" s="301"/>
      <c r="AC45" s="301"/>
      <c r="AD45" s="301"/>
      <c r="AE45" s="301"/>
      <c r="AF45" s="301"/>
      <c r="AG45" s="301">
        <f t="shared" si="16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'09'!AR45</f>
        <v>0</v>
      </c>
      <c r="AO45" s="663"/>
      <c r="AP45" s="663">
        <f t="shared" si="6"/>
        <v>0</v>
      </c>
      <c r="AQ45" s="663">
        <f t="shared" si="7"/>
        <v>0</v>
      </c>
      <c r="AR45" s="663"/>
      <c r="AS45" s="665">
        <f t="shared" si="19"/>
        <v>0</v>
      </c>
      <c r="AT45" s="665">
        <f>'08'!AT45</f>
        <v>0</v>
      </c>
      <c r="AU45" s="666">
        <f t="shared" si="8"/>
        <v>0</v>
      </c>
      <c r="AV45" s="664"/>
      <c r="AW45" s="597">
        <f t="shared" si="9"/>
        <v>0</v>
      </c>
      <c r="AX45" s="597">
        <f t="shared" si="10"/>
        <v>0</v>
      </c>
      <c r="AY45" s="597">
        <f t="shared" si="11"/>
        <v>0</v>
      </c>
      <c r="AZ45" s="597">
        <f t="shared" si="12"/>
        <v>0</v>
      </c>
      <c r="BA45" s="597">
        <f t="shared" si="13"/>
        <v>0</v>
      </c>
    </row>
    <row r="46" spans="1:53" s="599" customFormat="1">
      <c r="A46" s="783" t="str">
        <f>'ENTRY SHEET'!F46</f>
        <v>OD09Z-5813 DMC</v>
      </c>
      <c r="B46" s="301">
        <f>'09'!C46</f>
        <v>3717.7</v>
      </c>
      <c r="C46" s="301">
        <v>3726.3</v>
      </c>
      <c r="D46" s="301">
        <f t="shared" si="4"/>
        <v>8.6000000000003638</v>
      </c>
      <c r="E46" s="301">
        <v>12</v>
      </c>
      <c r="F46" s="362"/>
      <c r="G46" s="362">
        <f t="shared" si="17"/>
        <v>8.6000000000003638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5"/>
        <v>8.6000000000003638</v>
      </c>
      <c r="R46" s="301">
        <f>'09'!S46</f>
        <v>21431.1</v>
      </c>
      <c r="S46" s="301">
        <v>21460.5</v>
      </c>
      <c r="T46" s="301">
        <f t="shared" si="18"/>
        <v>29.400000000001455</v>
      </c>
      <c r="U46" s="301"/>
      <c r="V46" s="301">
        <v>15</v>
      </c>
      <c r="W46" s="301"/>
      <c r="X46" s="663"/>
      <c r="Y46" s="301">
        <f t="shared" si="15"/>
        <v>15</v>
      </c>
      <c r="Z46" s="301"/>
      <c r="AA46" s="301"/>
      <c r="AB46" s="301"/>
      <c r="AC46" s="301"/>
      <c r="AD46" s="301"/>
      <c r="AE46" s="301"/>
      <c r="AF46" s="301"/>
      <c r="AG46" s="301">
        <f t="shared" si="16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'09'!AR46</f>
        <v>0</v>
      </c>
      <c r="AO46" s="663"/>
      <c r="AP46" s="663">
        <f t="shared" si="6"/>
        <v>0</v>
      </c>
      <c r="AQ46" s="663">
        <f t="shared" si="7"/>
        <v>0</v>
      </c>
      <c r="AR46" s="663"/>
      <c r="AS46" s="665">
        <f t="shared" si="19"/>
        <v>0</v>
      </c>
      <c r="AT46" s="665">
        <f>'08'!AT46</f>
        <v>0</v>
      </c>
      <c r="AU46" s="666">
        <f t="shared" si="8"/>
        <v>0</v>
      </c>
      <c r="AV46" s="664"/>
      <c r="AW46" s="597">
        <f t="shared" si="9"/>
        <v>0</v>
      </c>
      <c r="AX46" s="597">
        <f t="shared" si="10"/>
        <v>0</v>
      </c>
      <c r="AY46" s="597">
        <f t="shared" si="11"/>
        <v>0</v>
      </c>
      <c r="AZ46" s="597">
        <f t="shared" si="12"/>
        <v>0</v>
      </c>
      <c r="BA46" s="597">
        <f t="shared" si="13"/>
        <v>0</v>
      </c>
    </row>
    <row r="47" spans="1:53" s="599" customFormat="1">
      <c r="A47" s="783" t="str">
        <f>'ENTRY SHEET'!F47</f>
        <v>OD07AR-4113 DMC</v>
      </c>
      <c r="B47" s="301">
        <f>'09'!C47</f>
        <v>0</v>
      </c>
      <c r="C47" s="301"/>
      <c r="D47" s="301">
        <v>7</v>
      </c>
      <c r="E47" s="301">
        <v>12</v>
      </c>
      <c r="F47" s="362"/>
      <c r="G47" s="362">
        <f t="shared" si="17"/>
        <v>7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5"/>
        <v>7</v>
      </c>
      <c r="R47" s="301">
        <f>'09'!S47</f>
        <v>48555.199999999997</v>
      </c>
      <c r="S47" s="301">
        <v>48585.7</v>
      </c>
      <c r="T47" s="301">
        <f t="shared" si="18"/>
        <v>30.5</v>
      </c>
      <c r="U47" s="301"/>
      <c r="V47" s="301">
        <v>14</v>
      </c>
      <c r="W47" s="301"/>
      <c r="X47" s="663"/>
      <c r="Y47" s="301">
        <f t="shared" si="15"/>
        <v>14</v>
      </c>
      <c r="Z47" s="301"/>
      <c r="AA47" s="301"/>
      <c r="AB47" s="301"/>
      <c r="AC47" s="301"/>
      <c r="AD47" s="301"/>
      <c r="AE47" s="301"/>
      <c r="AF47" s="301"/>
      <c r="AG47" s="301">
        <f t="shared" si="16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'09'!AR47</f>
        <v>0</v>
      </c>
      <c r="AO47" s="663"/>
      <c r="AP47" s="663">
        <f t="shared" si="6"/>
        <v>0</v>
      </c>
      <c r="AQ47" s="663">
        <f t="shared" si="7"/>
        <v>0</v>
      </c>
      <c r="AR47" s="663"/>
      <c r="AS47" s="665">
        <f t="shared" si="19"/>
        <v>0</v>
      </c>
      <c r="AT47" s="665">
        <f>'08'!AT47</f>
        <v>0</v>
      </c>
      <c r="AU47" s="666">
        <f t="shared" si="8"/>
        <v>0</v>
      </c>
      <c r="AV47" s="664"/>
      <c r="AW47" s="597">
        <f t="shared" si="9"/>
        <v>0</v>
      </c>
      <c r="AX47" s="597">
        <f t="shared" si="10"/>
        <v>0</v>
      </c>
      <c r="AY47" s="597">
        <f t="shared" si="11"/>
        <v>0</v>
      </c>
      <c r="AZ47" s="597">
        <f t="shared" si="12"/>
        <v>0</v>
      </c>
      <c r="BA47" s="597">
        <f t="shared" si="13"/>
        <v>0</v>
      </c>
    </row>
    <row r="48" spans="1:53" s="599" customFormat="1">
      <c r="A48" s="783" t="str">
        <f>'ENTRY SHEET'!F48</f>
        <v>OD09Z-5913 DMC</v>
      </c>
      <c r="B48" s="301">
        <f>'09'!C48</f>
        <v>3851.7</v>
      </c>
      <c r="C48" s="301">
        <v>3858.9</v>
      </c>
      <c r="D48" s="301">
        <f t="shared" si="4"/>
        <v>7.2000000000002728</v>
      </c>
      <c r="E48" s="301">
        <v>12</v>
      </c>
      <c r="F48" s="362"/>
      <c r="G48" s="362">
        <f t="shared" si="17"/>
        <v>7.2000000000002728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5"/>
        <v>7.2000000000002728</v>
      </c>
      <c r="R48" s="301">
        <f>'09'!S48</f>
        <v>22325.1</v>
      </c>
      <c r="S48" s="301">
        <v>22354.2</v>
      </c>
      <c r="T48" s="301">
        <f t="shared" si="18"/>
        <v>29.100000000002183</v>
      </c>
      <c r="U48" s="301"/>
      <c r="V48" s="301">
        <v>15</v>
      </c>
      <c r="W48" s="301"/>
      <c r="X48" s="663"/>
      <c r="Y48" s="301">
        <f t="shared" si="15"/>
        <v>15</v>
      </c>
      <c r="Z48" s="301"/>
      <c r="AA48" s="301"/>
      <c r="AB48" s="301"/>
      <c r="AC48" s="301"/>
      <c r="AD48" s="301"/>
      <c r="AE48" s="301"/>
      <c r="AF48" s="301"/>
      <c r="AG48" s="301">
        <f t="shared" si="16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'09'!AR48</f>
        <v>0</v>
      </c>
      <c r="AO48" s="663"/>
      <c r="AP48" s="663">
        <f t="shared" si="6"/>
        <v>0</v>
      </c>
      <c r="AQ48" s="663">
        <f t="shared" si="7"/>
        <v>0</v>
      </c>
      <c r="AR48" s="663"/>
      <c r="AS48" s="665">
        <f t="shared" si="19"/>
        <v>0</v>
      </c>
      <c r="AT48" s="665">
        <f>'08'!AT48</f>
        <v>0</v>
      </c>
      <c r="AU48" s="666">
        <f t="shared" si="8"/>
        <v>0</v>
      </c>
      <c r="AV48" s="664"/>
      <c r="AW48" s="597">
        <f t="shared" si="9"/>
        <v>0</v>
      </c>
      <c r="AX48" s="597">
        <f t="shared" si="10"/>
        <v>0</v>
      </c>
      <c r="AY48" s="597">
        <f t="shared" si="11"/>
        <v>0</v>
      </c>
      <c r="AZ48" s="597">
        <f t="shared" si="12"/>
        <v>0</v>
      </c>
      <c r="BA48" s="597">
        <f t="shared" si="13"/>
        <v>0</v>
      </c>
    </row>
    <row r="49" spans="1:53" s="599" customFormat="1">
      <c r="A49" s="783" t="str">
        <f>'ENTRY SHEET'!F49</f>
        <v>OD09Z-5613 DMC</v>
      </c>
      <c r="B49" s="301">
        <f>'09'!C49</f>
        <v>3846.1</v>
      </c>
      <c r="C49" s="301">
        <v>3846.1</v>
      </c>
      <c r="D49" s="301">
        <f t="shared" si="4"/>
        <v>0</v>
      </c>
      <c r="E49" s="301">
        <v>12</v>
      </c>
      <c r="F49" s="362"/>
      <c r="G49" s="362">
        <f t="shared" si="17"/>
        <v>0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5"/>
        <v>0</v>
      </c>
      <c r="R49" s="301">
        <f>'09'!S49</f>
        <v>23000.799999999999</v>
      </c>
      <c r="S49" s="301">
        <v>23000.799999999999</v>
      </c>
      <c r="T49" s="301">
        <f t="shared" si="18"/>
        <v>0</v>
      </c>
      <c r="U49" s="301"/>
      <c r="V49" s="301"/>
      <c r="W49" s="301"/>
      <c r="X49" s="663"/>
      <c r="Y49" s="301">
        <f t="shared" si="15"/>
        <v>0</v>
      </c>
      <c r="Z49" s="301"/>
      <c r="AA49" s="301"/>
      <c r="AB49" s="301"/>
      <c r="AC49" s="301"/>
      <c r="AD49" s="301"/>
      <c r="AE49" s="301"/>
      <c r="AF49" s="301"/>
      <c r="AG49" s="301">
        <f t="shared" si="16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'09'!AR49</f>
        <v>0</v>
      </c>
      <c r="AO49" s="663"/>
      <c r="AP49" s="663">
        <f t="shared" si="6"/>
        <v>0</v>
      </c>
      <c r="AQ49" s="663">
        <f t="shared" si="7"/>
        <v>0</v>
      </c>
      <c r="AR49" s="663"/>
      <c r="AS49" s="665" t="e">
        <f t="shared" si="19"/>
        <v>#DIV/0!</v>
      </c>
      <c r="AT49" s="665">
        <f>'08'!AT49</f>
        <v>0</v>
      </c>
      <c r="AU49" s="666">
        <f t="shared" si="8"/>
        <v>0</v>
      </c>
      <c r="AV49" s="664"/>
      <c r="AW49" s="597" t="e">
        <f t="shared" si="9"/>
        <v>#DIV/0!</v>
      </c>
      <c r="AX49" s="597" t="e">
        <f t="shared" si="10"/>
        <v>#DIV/0!</v>
      </c>
      <c r="AY49" s="597" t="e">
        <f t="shared" si="11"/>
        <v>#DIV/0!</v>
      </c>
      <c r="AZ49" s="597" t="e">
        <f t="shared" si="12"/>
        <v>#DIV/0!</v>
      </c>
      <c r="BA49" s="597" t="e">
        <f t="shared" si="13"/>
        <v>#DIV/0!</v>
      </c>
    </row>
    <row r="50" spans="1:53">
      <c r="A50" s="223" t="str">
        <f>'ENTRY SHEET'!F50</f>
        <v>JH06G-5437</v>
      </c>
      <c r="B50" s="137">
        <f>'09'!C50</f>
        <v>12114</v>
      </c>
      <c r="C50" s="137">
        <v>12115</v>
      </c>
      <c r="D50" s="137">
        <f t="shared" si="4"/>
        <v>1</v>
      </c>
      <c r="E50" s="137">
        <v>12</v>
      </c>
      <c r="F50" s="136"/>
      <c r="G50" s="136">
        <f t="shared" si="17"/>
        <v>0</v>
      </c>
      <c r="H50" s="136">
        <f>15-14</f>
        <v>1</v>
      </c>
      <c r="I50" s="136"/>
      <c r="J50" s="136"/>
      <c r="K50" s="136"/>
      <c r="L50" s="136"/>
      <c r="M50" s="136"/>
      <c r="N50" s="136"/>
      <c r="O50" s="136"/>
      <c r="P50" s="136"/>
      <c r="Q50" s="136">
        <f t="shared" si="5"/>
        <v>1</v>
      </c>
      <c r="R50" s="137">
        <f>'09'!S50</f>
        <v>82444</v>
      </c>
      <c r="S50" s="137">
        <v>82448</v>
      </c>
      <c r="T50" s="137">
        <f t="shared" si="18"/>
        <v>4</v>
      </c>
      <c r="U50" s="137"/>
      <c r="V50" s="137"/>
      <c r="W50" s="137"/>
      <c r="X50" s="141"/>
      <c r="Y50" s="137">
        <f t="shared" si="15"/>
        <v>0</v>
      </c>
      <c r="Z50" s="137"/>
      <c r="AA50" s="137"/>
      <c r="AB50" s="137"/>
      <c r="AC50" s="137"/>
      <c r="AD50" s="137">
        <v>1</v>
      </c>
      <c r="AE50" s="137"/>
      <c r="AF50" s="137"/>
      <c r="AG50" s="137">
        <f t="shared" si="16"/>
        <v>1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'09'!AR50</f>
        <v>145</v>
      </c>
      <c r="AO50" s="141"/>
      <c r="AP50" s="141">
        <f t="shared" si="6"/>
        <v>145</v>
      </c>
      <c r="AQ50" s="649">
        <f t="shared" si="7"/>
        <v>8</v>
      </c>
      <c r="AR50" s="141">
        <v>137</v>
      </c>
      <c r="AS50" s="216">
        <f t="shared" si="19"/>
        <v>8</v>
      </c>
      <c r="AT50" s="216">
        <f>'08'!AT50</f>
        <v>0</v>
      </c>
      <c r="AU50" s="224">
        <f t="shared" si="8"/>
        <v>-137</v>
      </c>
      <c r="AV50" s="138"/>
      <c r="AW50" s="351">
        <f t="shared" si="9"/>
        <v>0</v>
      </c>
      <c r="AX50" s="351">
        <f t="shared" si="10"/>
        <v>8</v>
      </c>
      <c r="AY50" s="351">
        <f t="shared" si="11"/>
        <v>0</v>
      </c>
      <c r="AZ50" s="351">
        <f t="shared" si="12"/>
        <v>0</v>
      </c>
      <c r="BA50" s="351">
        <f t="shared" si="13"/>
        <v>0</v>
      </c>
    </row>
    <row r="51" spans="1:53">
      <c r="A51" s="223" t="str">
        <f>'ENTRY SHEET'!F51</f>
        <v>OD09Z-1273</v>
      </c>
      <c r="B51" s="137">
        <v>2628</v>
      </c>
      <c r="C51" s="137">
        <v>2636.9</v>
      </c>
      <c r="D51" s="137">
        <f t="shared" si="4"/>
        <v>8.9000000000000909</v>
      </c>
      <c r="E51" s="137">
        <v>12</v>
      </c>
      <c r="F51" s="136"/>
      <c r="G51" s="136">
        <f t="shared" si="17"/>
        <v>8.9000000000000909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5"/>
        <v>8.9000000000000909</v>
      </c>
      <c r="R51" s="137">
        <v>16770.400000000001</v>
      </c>
      <c r="S51" s="137">
        <v>16818.7</v>
      </c>
      <c r="T51" s="137">
        <f t="shared" si="18"/>
        <v>48.299999999999272</v>
      </c>
      <c r="U51" s="137"/>
      <c r="V51" s="137">
        <v>20</v>
      </c>
      <c r="W51" s="137"/>
      <c r="X51" s="141">
        <v>3</v>
      </c>
      <c r="Y51" s="137">
        <f t="shared" si="15"/>
        <v>23</v>
      </c>
      <c r="Z51" s="137"/>
      <c r="AA51" s="137"/>
      <c r="AB51" s="137"/>
      <c r="AC51" s="137"/>
      <c r="AD51" s="137"/>
      <c r="AE51" s="137"/>
      <c r="AF51" s="137"/>
      <c r="AG51" s="137">
        <f t="shared" si="16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v>150</v>
      </c>
      <c r="AO51" s="141">
        <v>127</v>
      </c>
      <c r="AP51" s="141">
        <f t="shared" si="6"/>
        <v>277</v>
      </c>
      <c r="AQ51" s="649">
        <f t="shared" si="7"/>
        <v>47</v>
      </c>
      <c r="AR51" s="141">
        <v>230</v>
      </c>
      <c r="AS51" s="216">
        <f t="shared" si="19"/>
        <v>5.2808988764044402</v>
      </c>
      <c r="AT51" s="216">
        <f>'08'!AT51</f>
        <v>0</v>
      </c>
      <c r="AU51" s="224">
        <f t="shared" si="8"/>
        <v>-230</v>
      </c>
      <c r="AV51" s="138"/>
      <c r="AW51" s="351">
        <f t="shared" si="9"/>
        <v>0</v>
      </c>
      <c r="AX51" s="351">
        <f t="shared" si="10"/>
        <v>0</v>
      </c>
      <c r="AY51" s="351">
        <f t="shared" si="11"/>
        <v>0</v>
      </c>
      <c r="AZ51" s="351">
        <f t="shared" si="12"/>
        <v>0</v>
      </c>
      <c r="BA51" s="351">
        <f t="shared" si="13"/>
        <v>0</v>
      </c>
    </row>
    <row r="52" spans="1:53">
      <c r="A52" s="223" t="str">
        <f>'ENTRY SHEET'!F52</f>
        <v>OD09Z-1274</v>
      </c>
      <c r="B52" s="137">
        <v>3534.8</v>
      </c>
      <c r="C52" s="137">
        <v>3544.2</v>
      </c>
      <c r="D52" s="137">
        <f t="shared" si="4"/>
        <v>9.3999999999996362</v>
      </c>
      <c r="E52" s="137">
        <v>12</v>
      </c>
      <c r="F52" s="136"/>
      <c r="G52" s="136">
        <f t="shared" si="17"/>
        <v>9.3999999999996362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5"/>
        <v>9.3999999999996362</v>
      </c>
      <c r="R52" s="137">
        <v>24701.1</v>
      </c>
      <c r="S52" s="137">
        <v>24749.5</v>
      </c>
      <c r="T52" s="137">
        <f t="shared" si="18"/>
        <v>48.400000000001455</v>
      </c>
      <c r="U52" s="137"/>
      <c r="V52" s="137">
        <v>21</v>
      </c>
      <c r="W52" s="137"/>
      <c r="X52" s="141">
        <v>2</v>
      </c>
      <c r="Y52" s="137">
        <f t="shared" si="15"/>
        <v>23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v>170</v>
      </c>
      <c r="AO52" s="141">
        <v>112</v>
      </c>
      <c r="AP52" s="141">
        <f t="shared" si="6"/>
        <v>282</v>
      </c>
      <c r="AQ52" s="649">
        <f t="shared" si="7"/>
        <v>62</v>
      </c>
      <c r="AR52" s="141">
        <v>220</v>
      </c>
      <c r="AS52" s="216">
        <f t="shared" si="19"/>
        <v>6.5957446808513192</v>
      </c>
      <c r="AT52" s="216">
        <f>'08'!AT52</f>
        <v>0</v>
      </c>
      <c r="AU52" s="224">
        <f t="shared" si="8"/>
        <v>-220</v>
      </c>
      <c r="AV52" s="271"/>
      <c r="AW52" s="351">
        <f t="shared" si="9"/>
        <v>0</v>
      </c>
      <c r="AX52" s="351">
        <f t="shared" si="10"/>
        <v>0</v>
      </c>
      <c r="AY52" s="351">
        <f t="shared" si="11"/>
        <v>0</v>
      </c>
      <c r="AZ52" s="351">
        <f t="shared" si="12"/>
        <v>0</v>
      </c>
      <c r="BA52" s="351">
        <f t="shared" si="13"/>
        <v>0</v>
      </c>
    </row>
    <row r="53" spans="1:53">
      <c r="A53" s="223" t="str">
        <f>'ENTRY SHEET'!F53</f>
        <v>OD09Z-1202</v>
      </c>
      <c r="B53" s="137">
        <v>3545.2</v>
      </c>
      <c r="C53" s="137">
        <v>3553.4</v>
      </c>
      <c r="D53" s="137">
        <f t="shared" si="4"/>
        <v>8.2000000000002728</v>
      </c>
      <c r="E53" s="137">
        <v>12</v>
      </c>
      <c r="F53" s="136"/>
      <c r="G53" s="136">
        <f t="shared" si="17"/>
        <v>8.2000000000002728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5"/>
        <v>8.2000000000002728</v>
      </c>
      <c r="R53" s="137">
        <v>25332</v>
      </c>
      <c r="S53" s="137">
        <v>25371.3</v>
      </c>
      <c r="T53" s="137">
        <f t="shared" si="18"/>
        <v>39.299999999999272</v>
      </c>
      <c r="U53" s="137"/>
      <c r="V53" s="137">
        <v>17</v>
      </c>
      <c r="W53" s="137"/>
      <c r="X53" s="141">
        <v>2</v>
      </c>
      <c r="Y53" s="137">
        <f t="shared" si="15"/>
        <v>19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v>70</v>
      </c>
      <c r="AO53" s="141">
        <v>224</v>
      </c>
      <c r="AP53" s="141">
        <f t="shared" si="6"/>
        <v>294</v>
      </c>
      <c r="AQ53" s="649">
        <f t="shared" si="7"/>
        <v>44</v>
      </c>
      <c r="AR53" s="141">
        <v>250</v>
      </c>
      <c r="AS53" s="216">
        <f t="shared" si="19"/>
        <v>5.3658536585364072</v>
      </c>
      <c r="AT53" s="216">
        <f>'08'!AT53</f>
        <v>0</v>
      </c>
      <c r="AU53" s="224">
        <f t="shared" si="8"/>
        <v>-250</v>
      </c>
      <c r="AV53" s="271"/>
      <c r="AW53" s="351">
        <f t="shared" si="9"/>
        <v>0</v>
      </c>
      <c r="AX53" s="351">
        <f t="shared" si="10"/>
        <v>0</v>
      </c>
      <c r="AY53" s="351">
        <f t="shared" si="11"/>
        <v>0</v>
      </c>
      <c r="AZ53" s="351">
        <f t="shared" si="12"/>
        <v>0</v>
      </c>
      <c r="BA53" s="351">
        <f t="shared" si="13"/>
        <v>0</v>
      </c>
    </row>
    <row r="54" spans="1:53">
      <c r="A54" s="223">
        <f>'ENTRY SHEET'!F54</f>
        <v>0</v>
      </c>
      <c r="B54" s="137">
        <f>'09'!C54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7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5"/>
        <v>0</v>
      </c>
      <c r="R54" s="137">
        <f>'09'!S54</f>
        <v>0</v>
      </c>
      <c r="S54" s="137"/>
      <c r="T54" s="137">
        <f t="shared" si="18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'09'!AR54</f>
        <v>0</v>
      </c>
      <c r="AO54" s="141"/>
      <c r="AP54" s="141">
        <f t="shared" si="6"/>
        <v>0</v>
      </c>
      <c r="AQ54" s="649">
        <f t="shared" si="7"/>
        <v>0</v>
      </c>
      <c r="AR54" s="141"/>
      <c r="AS54" s="216" t="e">
        <f t="shared" si="19"/>
        <v>#DIV/0!</v>
      </c>
      <c r="AT54" s="216">
        <f>'08'!AT54</f>
        <v>0</v>
      </c>
      <c r="AU54" s="224">
        <f t="shared" si="8"/>
        <v>0</v>
      </c>
      <c r="AV54" s="138"/>
      <c r="AW54" s="351" t="e">
        <f t="shared" si="9"/>
        <v>#DIV/0!</v>
      </c>
      <c r="AX54" s="351" t="e">
        <f t="shared" si="10"/>
        <v>#DIV/0!</v>
      </c>
      <c r="AY54" s="351" t="e">
        <f t="shared" si="11"/>
        <v>#DIV/0!</v>
      </c>
      <c r="AZ54" s="351" t="e">
        <f t="shared" si="12"/>
        <v>#DIV/0!</v>
      </c>
      <c r="BA54" s="351" t="e">
        <f t="shared" si="13"/>
        <v>#DIV/0!</v>
      </c>
    </row>
    <row r="55" spans="1:53">
      <c r="A55" s="223">
        <f>'ENTRY SHEET'!F55</f>
        <v>0</v>
      </c>
      <c r="B55" s="137">
        <f>'09'!C55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7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5"/>
        <v>0</v>
      </c>
      <c r="R55" s="137">
        <f>'09'!S55</f>
        <v>0</v>
      </c>
      <c r="S55" s="137"/>
      <c r="T55" s="137">
        <f t="shared" si="18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'09'!AR55</f>
        <v>0</v>
      </c>
      <c r="AO55" s="141"/>
      <c r="AP55" s="141">
        <f t="shared" si="6"/>
        <v>0</v>
      </c>
      <c r="AQ55" s="649">
        <f t="shared" si="7"/>
        <v>0</v>
      </c>
      <c r="AR55" s="141"/>
      <c r="AS55" s="216" t="e">
        <f t="shared" si="19"/>
        <v>#DIV/0!</v>
      </c>
      <c r="AT55" s="216">
        <f>'08'!AT55</f>
        <v>0</v>
      </c>
      <c r="AU55" s="224">
        <f t="shared" si="8"/>
        <v>0</v>
      </c>
      <c r="AV55" s="138"/>
      <c r="AW55" s="351" t="e">
        <f t="shared" si="9"/>
        <v>#DIV/0!</v>
      </c>
      <c r="AX55" s="351" t="e">
        <f t="shared" si="10"/>
        <v>#DIV/0!</v>
      </c>
      <c r="AY55" s="351" t="e">
        <f t="shared" si="11"/>
        <v>#DIV/0!</v>
      </c>
      <c r="AZ55" s="351" t="e">
        <f t="shared" si="12"/>
        <v>#DIV/0!</v>
      </c>
      <c r="BA55" s="351" t="e">
        <f t="shared" si="13"/>
        <v>#DIV/0!</v>
      </c>
    </row>
    <row r="56" spans="1:53">
      <c r="A56" s="223">
        <f>'ENTRY SHEET'!F56</f>
        <v>0</v>
      </c>
      <c r="B56" s="137">
        <f>'09'!C56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7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5"/>
        <v>0</v>
      </c>
      <c r="R56" s="137">
        <f>'09'!S56</f>
        <v>0</v>
      </c>
      <c r="S56" s="137"/>
      <c r="T56" s="137">
        <f t="shared" si="18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'09'!AR56</f>
        <v>0</v>
      </c>
      <c r="AO56" s="141"/>
      <c r="AP56" s="141">
        <f t="shared" si="6"/>
        <v>0</v>
      </c>
      <c r="AQ56" s="649">
        <f t="shared" si="7"/>
        <v>0</v>
      </c>
      <c r="AR56" s="141"/>
      <c r="AS56" s="216" t="e">
        <f t="shared" si="19"/>
        <v>#DIV/0!</v>
      </c>
      <c r="AT56" s="216">
        <f>'08'!AT56</f>
        <v>0</v>
      </c>
      <c r="AU56" s="224">
        <f t="shared" si="8"/>
        <v>0</v>
      </c>
      <c r="AV56" s="138"/>
      <c r="AW56" s="351" t="e">
        <f t="shared" si="9"/>
        <v>#DIV/0!</v>
      </c>
      <c r="AX56" s="351" t="e">
        <f t="shared" si="10"/>
        <v>#DIV/0!</v>
      </c>
      <c r="AY56" s="351" t="e">
        <f t="shared" si="11"/>
        <v>#DIV/0!</v>
      </c>
      <c r="AZ56" s="351" t="e">
        <f t="shared" si="12"/>
        <v>#DIV/0!</v>
      </c>
      <c r="BA56" s="351" t="e">
        <f t="shared" si="13"/>
        <v>#DIV/0!</v>
      </c>
    </row>
    <row r="57" spans="1:53">
      <c r="A57" s="223" t="str">
        <f>'ENTRY SHEET'!F57</f>
        <v>OD09P-6973 W.TANKER</v>
      </c>
      <c r="B57" s="137">
        <f>'09'!C57</f>
        <v>4698.2</v>
      </c>
      <c r="C57" s="137">
        <v>4702.2</v>
      </c>
      <c r="D57" s="137">
        <f t="shared" si="4"/>
        <v>4</v>
      </c>
      <c r="E57" s="137">
        <v>12</v>
      </c>
      <c r="F57" s="136"/>
      <c r="G57" s="136">
        <f t="shared" si="17"/>
        <v>4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5"/>
        <v>4</v>
      </c>
      <c r="R57" s="137">
        <f>'09'!S57</f>
        <v>52539.1</v>
      </c>
      <c r="S57" s="137">
        <v>52570</v>
      </c>
      <c r="T57" s="137">
        <f t="shared" si="18"/>
        <v>30.900000000001455</v>
      </c>
      <c r="U57" s="137">
        <v>4</v>
      </c>
      <c r="V57" s="137"/>
      <c r="W57" s="137"/>
      <c r="X57" s="141"/>
      <c r="Y57" s="137">
        <f t="shared" si="15"/>
        <v>4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'09'!AR57</f>
        <v>60</v>
      </c>
      <c r="AO57" s="141">
        <v>55</v>
      </c>
      <c r="AP57" s="141">
        <f t="shared" si="6"/>
        <v>115</v>
      </c>
      <c r="AQ57" s="649">
        <f t="shared" si="7"/>
        <v>40</v>
      </c>
      <c r="AR57" s="141">
        <v>75</v>
      </c>
      <c r="AS57" s="216">
        <f t="shared" si="19"/>
        <v>10</v>
      </c>
      <c r="AT57" s="216">
        <f>'08'!AT57</f>
        <v>260</v>
      </c>
      <c r="AU57" s="224">
        <f t="shared" si="8"/>
        <v>185</v>
      </c>
      <c r="AV57" s="137"/>
      <c r="AW57" s="351">
        <f t="shared" si="9"/>
        <v>0</v>
      </c>
      <c r="AX57" s="351">
        <f t="shared" si="10"/>
        <v>0</v>
      </c>
      <c r="AY57" s="351">
        <f t="shared" si="11"/>
        <v>0</v>
      </c>
      <c r="AZ57" s="351">
        <f t="shared" si="12"/>
        <v>0</v>
      </c>
      <c r="BA57" s="351">
        <f t="shared" si="13"/>
        <v>0</v>
      </c>
    </row>
    <row r="58" spans="1:53">
      <c r="A58" s="223" t="str">
        <f>'ENTRY SHEET'!F58</f>
        <v>OD09K-2512 W.TANKER</v>
      </c>
      <c r="B58" s="137">
        <f>'09'!C58</f>
        <v>3037.8</v>
      </c>
      <c r="C58" s="137">
        <v>3040.5</v>
      </c>
      <c r="D58" s="137">
        <f t="shared" si="4"/>
        <v>2.6999999999998181</v>
      </c>
      <c r="E58" s="137">
        <v>12</v>
      </c>
      <c r="F58" s="136"/>
      <c r="G58" s="136">
        <f t="shared" si="17"/>
        <v>2.6999999999998181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5"/>
        <v>2.6999999999998181</v>
      </c>
      <c r="R58" s="137">
        <f>'09'!S58</f>
        <v>44339.9</v>
      </c>
      <c r="S58" s="137">
        <v>44384.800000000003</v>
      </c>
      <c r="T58" s="137">
        <f t="shared" si="18"/>
        <v>44.900000000001455</v>
      </c>
      <c r="U58" s="137">
        <v>6</v>
      </c>
      <c r="V58" s="137"/>
      <c r="W58" s="137"/>
      <c r="X58" s="141"/>
      <c r="Y58" s="137">
        <f t="shared" si="15"/>
        <v>6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'09'!AR58</f>
        <v>90</v>
      </c>
      <c r="AO58" s="141"/>
      <c r="AP58" s="141">
        <f t="shared" si="6"/>
        <v>90</v>
      </c>
      <c r="AQ58" s="649">
        <f t="shared" si="7"/>
        <v>20</v>
      </c>
      <c r="AR58" s="141">
        <v>70</v>
      </c>
      <c r="AS58" s="216">
        <f t="shared" si="19"/>
        <v>7.4074074074079066</v>
      </c>
      <c r="AT58" s="216">
        <f>'08'!AT58</f>
        <v>250</v>
      </c>
      <c r="AU58" s="224">
        <f t="shared" si="8"/>
        <v>180</v>
      </c>
      <c r="AV58" s="221"/>
      <c r="AW58" s="351">
        <f t="shared" si="9"/>
        <v>0</v>
      </c>
      <c r="AX58" s="351">
        <f t="shared" si="10"/>
        <v>0</v>
      </c>
      <c r="AY58" s="351">
        <f t="shared" si="11"/>
        <v>0</v>
      </c>
      <c r="AZ58" s="351">
        <f t="shared" si="12"/>
        <v>0</v>
      </c>
      <c r="BA58" s="351">
        <f t="shared" si="13"/>
        <v>0</v>
      </c>
    </row>
    <row r="59" spans="1:53">
      <c r="A59" s="223">
        <f>'ENTRY SHEET'!F59</f>
        <v>0</v>
      </c>
      <c r="B59" s="137">
        <f>'09'!C59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7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5"/>
        <v>0</v>
      </c>
      <c r="R59" s="137">
        <f>'09'!S59</f>
        <v>0</v>
      </c>
      <c r="S59" s="137"/>
      <c r="T59" s="137">
        <f t="shared" si="18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'09'!AR59</f>
        <v>0</v>
      </c>
      <c r="AO59" s="141"/>
      <c r="AP59" s="141">
        <f t="shared" si="6"/>
        <v>0</v>
      </c>
      <c r="AQ59" s="649">
        <f t="shared" si="7"/>
        <v>0</v>
      </c>
      <c r="AR59" s="141"/>
      <c r="AS59" s="216" t="e">
        <f t="shared" si="19"/>
        <v>#DIV/0!</v>
      </c>
      <c r="AT59" s="216">
        <f>'08'!AT59</f>
        <v>0</v>
      </c>
      <c r="AU59" s="224">
        <f t="shared" si="8"/>
        <v>0</v>
      </c>
      <c r="AV59" s="221"/>
      <c r="AW59" s="351" t="e">
        <f t="shared" si="9"/>
        <v>#DIV/0!</v>
      </c>
      <c r="AX59" s="351" t="e">
        <f t="shared" si="10"/>
        <v>#DIV/0!</v>
      </c>
      <c r="AY59" s="351" t="e">
        <f t="shared" si="11"/>
        <v>#DIV/0!</v>
      </c>
      <c r="AZ59" s="351" t="e">
        <f t="shared" si="12"/>
        <v>#DIV/0!</v>
      </c>
      <c r="BA59" s="351" t="e">
        <f t="shared" si="13"/>
        <v>#DIV/0!</v>
      </c>
    </row>
    <row r="60" spans="1:53" s="422" customFormat="1" ht="43.2">
      <c r="A60" s="223" t="str">
        <f>'ENTRY SHEET'!F60</f>
        <v>DILLING DETALIS</v>
      </c>
      <c r="B60" s="137">
        <f>'09'!C60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6"/>
        <v>0</v>
      </c>
      <c r="AH60" s="63"/>
      <c r="AI60" s="63"/>
      <c r="AJ60" s="63"/>
      <c r="AK60" s="63"/>
      <c r="AL60" s="63"/>
      <c r="AM60" s="63"/>
      <c r="AN60" s="521">
        <f>'09'!AR60</f>
        <v>0</v>
      </c>
      <c r="AO60" s="521"/>
      <c r="AP60" s="521">
        <f t="shared" si="6"/>
        <v>0</v>
      </c>
      <c r="AQ60" s="883">
        <f t="shared" si="7"/>
        <v>0</v>
      </c>
      <c r="AR60" s="521"/>
      <c r="AS60" s="420"/>
      <c r="AT60" s="216">
        <f>'08'!AT60</f>
        <v>0</v>
      </c>
      <c r="AU60" s="224">
        <f t="shared" si="8"/>
        <v>0</v>
      </c>
      <c r="AV60" s="63"/>
      <c r="AW60" s="351" t="e">
        <f t="shared" si="9"/>
        <v>#VALUE!</v>
      </c>
      <c r="AX60" s="351" t="e">
        <f t="shared" si="10"/>
        <v>#VALUE!</v>
      </c>
      <c r="AY60" s="351" t="e">
        <f t="shared" si="11"/>
        <v>#VALUE!</v>
      </c>
      <c r="AZ60" s="351" t="e">
        <f t="shared" si="12"/>
        <v>#VALUE!</v>
      </c>
      <c r="BA60" s="351" t="e">
        <f t="shared" si="13"/>
        <v>#VALUE!</v>
      </c>
    </row>
    <row r="61" spans="1:53">
      <c r="A61" s="223" t="str">
        <f>'ENTRY SHEET'!F61</f>
        <v>DRILL-ELGI-650</v>
      </c>
      <c r="B61" s="137">
        <f>'09'!C61</f>
        <v>790.5</v>
      </c>
      <c r="C61" s="221">
        <v>790.5</v>
      </c>
      <c r="D61" s="137">
        <f t="shared" ref="D61:E86" si="20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5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'09'!AR61</f>
        <v>0</v>
      </c>
      <c r="AO61" s="141">
        <v>269</v>
      </c>
      <c r="AP61" s="141">
        <f t="shared" si="6"/>
        <v>269</v>
      </c>
      <c r="AQ61" s="649">
        <f t="shared" si="7"/>
        <v>269</v>
      </c>
      <c r="AR61" s="141"/>
      <c r="AS61" s="216" t="e">
        <f>AQ61/D61</f>
        <v>#DIV/0!</v>
      </c>
      <c r="AT61" s="216">
        <f>'08'!AT61</f>
        <v>400</v>
      </c>
      <c r="AU61" s="224">
        <f t="shared" si="8"/>
        <v>400</v>
      </c>
      <c r="AV61" s="221"/>
      <c r="AW61" s="351" t="e">
        <f t="shared" si="9"/>
        <v>#DIV/0!</v>
      </c>
      <c r="AX61" s="351" t="e">
        <f t="shared" si="10"/>
        <v>#DIV/0!</v>
      </c>
      <c r="AY61" s="351" t="e">
        <f t="shared" si="11"/>
        <v>#DIV/0!</v>
      </c>
      <c r="AZ61" s="351" t="e">
        <f t="shared" si="12"/>
        <v>#DIV/0!</v>
      </c>
      <c r="BA61" s="351" t="e">
        <f t="shared" si="13"/>
        <v>#DIV/0!</v>
      </c>
    </row>
    <row r="62" spans="1:53">
      <c r="A62" s="223" t="str">
        <f>'ENTRY SHEET'!F62</f>
        <v>JRD-600+CD-360</v>
      </c>
      <c r="B62" s="137">
        <f>'09'!C62</f>
        <v>369.2</v>
      </c>
      <c r="C62" s="221">
        <v>376.2</v>
      </c>
      <c r="D62" s="137">
        <f t="shared" si="20"/>
        <v>7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5"/>
        <v>0</v>
      </c>
      <c r="R62" s="137">
        <v>130.80000000000001</v>
      </c>
      <c r="S62" s="137">
        <v>21</v>
      </c>
      <c r="T62" s="137"/>
      <c r="U62" s="137">
        <v>130.80000000000001</v>
      </c>
      <c r="V62" s="137"/>
      <c r="W62" s="137">
        <f>+T62+U62+V62</f>
        <v>130.80000000000001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'09'!AR62</f>
        <v>0</v>
      </c>
      <c r="AO62" s="141">
        <v>212</v>
      </c>
      <c r="AP62" s="141">
        <f t="shared" si="6"/>
        <v>212</v>
      </c>
      <c r="AQ62" s="649">
        <f t="shared" si="7"/>
        <v>212</v>
      </c>
      <c r="AR62" s="141"/>
      <c r="AS62" s="216">
        <f>AQ62/D62</f>
        <v>30.285714285714285</v>
      </c>
      <c r="AT62" s="216">
        <f>'08'!AT62</f>
        <v>400</v>
      </c>
      <c r="AU62" s="224">
        <f t="shared" si="8"/>
        <v>400</v>
      </c>
      <c r="AV62" s="137"/>
      <c r="AW62" s="351">
        <f t="shared" si="9"/>
        <v>0</v>
      </c>
      <c r="AX62" s="351">
        <f t="shared" si="10"/>
        <v>0</v>
      </c>
      <c r="AY62" s="351">
        <f t="shared" si="11"/>
        <v>0</v>
      </c>
      <c r="AZ62" s="351">
        <f t="shared" si="12"/>
        <v>0</v>
      </c>
      <c r="BA62" s="351">
        <f t="shared" si="13"/>
        <v>0</v>
      </c>
    </row>
    <row r="63" spans="1:53">
      <c r="A63" s="223" t="str">
        <f>'ENTRY SHEET'!F63</f>
        <v>JRD-450+650-1</v>
      </c>
      <c r="B63" s="137">
        <f>'09'!C63</f>
        <v>8197</v>
      </c>
      <c r="C63" s="221">
        <v>8200.6</v>
      </c>
      <c r="D63" s="137">
        <f t="shared" si="20"/>
        <v>3.6000000000003638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5"/>
        <v>0</v>
      </c>
      <c r="R63" s="137">
        <v>73</v>
      </c>
      <c r="S63" s="137">
        <v>13</v>
      </c>
      <c r="T63" s="137"/>
      <c r="U63" s="137">
        <v>73</v>
      </c>
      <c r="V63" s="137"/>
      <c r="W63" s="137">
        <f t="shared" ref="W63:W64" si="21">+T63+U63+V63</f>
        <v>73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'09'!AR63</f>
        <v>0</v>
      </c>
      <c r="AO63" s="141"/>
      <c r="AP63" s="141">
        <f t="shared" si="6"/>
        <v>0</v>
      </c>
      <c r="AQ63" s="649">
        <f t="shared" si="7"/>
        <v>0</v>
      </c>
      <c r="AR63" s="141"/>
      <c r="AS63" s="216">
        <f>AQ63/D63</f>
        <v>0</v>
      </c>
      <c r="AT63" s="216">
        <f>'08'!AT63</f>
        <v>400</v>
      </c>
      <c r="AU63" s="224">
        <f t="shared" si="8"/>
        <v>400</v>
      </c>
      <c r="AV63" s="137"/>
      <c r="AW63" s="351">
        <f t="shared" si="9"/>
        <v>0</v>
      </c>
      <c r="AX63" s="351">
        <f t="shared" si="10"/>
        <v>0</v>
      </c>
      <c r="AY63" s="351">
        <f t="shared" si="11"/>
        <v>0</v>
      </c>
      <c r="AZ63" s="351">
        <f t="shared" si="12"/>
        <v>0</v>
      </c>
      <c r="BA63" s="351">
        <f t="shared" si="13"/>
        <v>0</v>
      </c>
    </row>
    <row r="64" spans="1:53">
      <c r="A64" s="223">
        <f>'ENTRY SHEET'!F64</f>
        <v>0</v>
      </c>
      <c r="B64" s="137">
        <f>'09'!C64</f>
        <v>0</v>
      </c>
      <c r="C64" s="221"/>
      <c r="D64" s="137">
        <f t="shared" si="20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5"/>
        <v>0</v>
      </c>
      <c r="R64" s="137"/>
      <c r="S64" s="137"/>
      <c r="T64" s="137"/>
      <c r="U64" s="137"/>
      <c r="V64" s="137"/>
      <c r="W64" s="137">
        <f t="shared" si="21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'09'!AR64</f>
        <v>0</v>
      </c>
      <c r="AO64" s="141"/>
      <c r="AP64" s="141">
        <f t="shared" si="6"/>
        <v>0</v>
      </c>
      <c r="AQ64" s="649">
        <f t="shared" si="7"/>
        <v>0</v>
      </c>
      <c r="AR64" s="243"/>
      <c r="AS64" s="216" t="e">
        <f>AQ64/D64</f>
        <v>#DIV/0!</v>
      </c>
      <c r="AT64" s="216">
        <f>'08'!AT64</f>
        <v>400</v>
      </c>
      <c r="AU64" s="224">
        <f t="shared" si="8"/>
        <v>400</v>
      </c>
      <c r="AV64" s="137"/>
      <c r="AW64" s="351" t="e">
        <f t="shared" si="9"/>
        <v>#DIV/0!</v>
      </c>
      <c r="AX64" s="351" t="e">
        <f t="shared" si="10"/>
        <v>#DIV/0!</v>
      </c>
      <c r="AY64" s="351" t="e">
        <f t="shared" si="11"/>
        <v>#DIV/0!</v>
      </c>
      <c r="AZ64" s="351" t="e">
        <f t="shared" si="12"/>
        <v>#DIV/0!</v>
      </c>
      <c r="BA64" s="351" t="e">
        <f t="shared" si="13"/>
        <v>#DIV/0!</v>
      </c>
    </row>
    <row r="65" spans="1:53" s="910" customFormat="1" ht="43.2">
      <c r="A65" s="751" t="str">
        <f>'ENTRY SHEET'!F65</f>
        <v>CRUSHER DETAILS</v>
      </c>
      <c r="B65" s="617">
        <f>'09'!C65</f>
        <v>0</v>
      </c>
      <c r="C65" s="909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807">
        <f>'09'!AR65</f>
        <v>0</v>
      </c>
      <c r="AO65" s="807"/>
      <c r="AP65" s="807">
        <f t="shared" si="6"/>
        <v>0</v>
      </c>
      <c r="AQ65" s="807">
        <f t="shared" si="7"/>
        <v>0</v>
      </c>
      <c r="AR65" s="807"/>
      <c r="AS65" s="909"/>
      <c r="AT65" s="659">
        <f>'08'!AT65</f>
        <v>0</v>
      </c>
      <c r="AU65" s="660">
        <f t="shared" si="8"/>
        <v>0</v>
      </c>
      <c r="AV65" s="578"/>
      <c r="AW65" s="612" t="e">
        <f t="shared" si="9"/>
        <v>#VALUE!</v>
      </c>
      <c r="AX65" s="612" t="e">
        <f t="shared" si="10"/>
        <v>#VALUE!</v>
      </c>
      <c r="AY65" s="612" t="e">
        <f t="shared" si="11"/>
        <v>#VALUE!</v>
      </c>
      <c r="AZ65" s="612" t="e">
        <f t="shared" si="12"/>
        <v>#VALUE!</v>
      </c>
      <c r="BA65" s="612" t="e">
        <f t="shared" si="13"/>
        <v>#VALUE!</v>
      </c>
    </row>
    <row r="66" spans="1:53" s="614" customFormat="1">
      <c r="A66" s="751" t="str">
        <f>'ENTRY SHEET'!F66</f>
        <v>CRUSHER(FEEDER)</v>
      </c>
      <c r="B66" s="617">
        <f>'09'!C66</f>
        <v>1725.7</v>
      </c>
      <c r="C66" s="657">
        <v>1735.78</v>
      </c>
      <c r="D66" s="617">
        <f t="shared" si="20"/>
        <v>10.079999999999927</v>
      </c>
      <c r="E66" s="617">
        <v>16</v>
      </c>
      <c r="F66" s="139"/>
      <c r="G66" s="139"/>
      <c r="H66" s="139"/>
      <c r="I66" s="139"/>
      <c r="J66" s="139">
        <f>D66-G66-H66-I66-K66-L66-O66-P66-F66-M66-N66</f>
        <v>10.079999999999927</v>
      </c>
      <c r="K66" s="139"/>
      <c r="L66" s="139"/>
      <c r="M66" s="139"/>
      <c r="N66" s="139"/>
      <c r="O66" s="139"/>
      <c r="P66" s="139"/>
      <c r="Q66" s="139">
        <f>F66+G66+H66+I66+J66+K66+L66+M66+N66+O66+P66</f>
        <v>10.079999999999927</v>
      </c>
      <c r="R66" s="617">
        <v>1400</v>
      </c>
      <c r="S66" s="617">
        <v>700</v>
      </c>
      <c r="T66" s="617">
        <v>700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2">Z66+AA66+AB66+AC66+AD66+AE66+AF66</f>
        <v>0</v>
      </c>
      <c r="AH66" s="617"/>
      <c r="AI66" s="617"/>
      <c r="AJ66" s="617"/>
      <c r="AK66" s="619"/>
      <c r="AL66" s="658"/>
      <c r="AM66" s="617"/>
      <c r="AN66" s="658">
        <f>'09'!AR66</f>
        <v>0</v>
      </c>
      <c r="AO66" s="658"/>
      <c r="AP66" s="658">
        <f t="shared" si="6"/>
        <v>0</v>
      </c>
      <c r="AQ66" s="658">
        <f t="shared" si="7"/>
        <v>0</v>
      </c>
      <c r="AR66" s="658"/>
      <c r="AS66" s="659">
        <f t="shared" ref="AS66:AS72" si="23">AQ66/D66</f>
        <v>0</v>
      </c>
      <c r="AT66" s="659">
        <f>'08'!AT66</f>
        <v>0</v>
      </c>
      <c r="AU66" s="660">
        <f t="shared" si="8"/>
        <v>0</v>
      </c>
      <c r="AV66" s="617"/>
      <c r="AW66" s="612">
        <f t="shared" si="9"/>
        <v>0</v>
      </c>
      <c r="AX66" s="612">
        <f t="shared" si="10"/>
        <v>0</v>
      </c>
      <c r="AY66" s="612">
        <f t="shared" si="11"/>
        <v>0</v>
      </c>
      <c r="AZ66" s="612">
        <f t="shared" si="12"/>
        <v>0</v>
      </c>
      <c r="BA66" s="612">
        <f t="shared" si="13"/>
        <v>0</v>
      </c>
    </row>
    <row r="67" spans="1:53" s="614" customFormat="1">
      <c r="A67" s="751" t="str">
        <f>'ENTRY SHEET'!F67</f>
        <v>CRUSHER ( JAW )</v>
      </c>
      <c r="B67" s="617">
        <f>'09'!C67</f>
        <v>13501</v>
      </c>
      <c r="C67" s="657">
        <v>13512</v>
      </c>
      <c r="D67" s="617">
        <f t="shared" si="20"/>
        <v>11</v>
      </c>
      <c r="E67" s="617">
        <v>16</v>
      </c>
      <c r="F67" s="139"/>
      <c r="G67" s="139"/>
      <c r="H67" s="139"/>
      <c r="I67" s="139"/>
      <c r="J67" s="139">
        <f t="shared" ref="J67:J73" si="24">D67-G67-H67-I67-K67-L67-O67-P67-F67-M67-N67</f>
        <v>11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11</v>
      </c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2"/>
        <v>0</v>
      </c>
      <c r="AH67" s="617"/>
      <c r="AI67" s="617"/>
      <c r="AJ67" s="617"/>
      <c r="AK67" s="619"/>
      <c r="AL67" s="658"/>
      <c r="AM67" s="617"/>
      <c r="AN67" s="658">
        <f>'09'!AR67</f>
        <v>0</v>
      </c>
      <c r="AO67" s="658"/>
      <c r="AP67" s="658">
        <f t="shared" si="6"/>
        <v>0</v>
      </c>
      <c r="AQ67" s="658">
        <f t="shared" si="7"/>
        <v>0</v>
      </c>
      <c r="AR67" s="658"/>
      <c r="AS67" s="659">
        <f t="shared" si="23"/>
        <v>0</v>
      </c>
      <c r="AT67" s="659">
        <f>'08'!AT67</f>
        <v>0</v>
      </c>
      <c r="AU67" s="660">
        <f t="shared" si="8"/>
        <v>0</v>
      </c>
      <c r="AV67" s="617"/>
      <c r="AW67" s="612">
        <f t="shared" si="9"/>
        <v>0</v>
      </c>
      <c r="AX67" s="612">
        <f t="shared" si="10"/>
        <v>0</v>
      </c>
      <c r="AY67" s="612">
        <f t="shared" si="11"/>
        <v>0</v>
      </c>
      <c r="AZ67" s="612">
        <f t="shared" si="12"/>
        <v>0</v>
      </c>
      <c r="BA67" s="612">
        <f t="shared" si="13"/>
        <v>0</v>
      </c>
    </row>
    <row r="68" spans="1:53" s="614" customFormat="1">
      <c r="A68" s="751" t="str">
        <f>'ENTRY SHEET'!F68</f>
        <v>CRUSHER ( CONE )</v>
      </c>
      <c r="B68" s="617">
        <f>'09'!C68</f>
        <v>13573</v>
      </c>
      <c r="C68" s="657">
        <v>13584</v>
      </c>
      <c r="D68" s="617">
        <f t="shared" si="20"/>
        <v>11</v>
      </c>
      <c r="E68" s="617">
        <v>16</v>
      </c>
      <c r="F68" s="139"/>
      <c r="G68" s="139"/>
      <c r="H68" s="139"/>
      <c r="I68" s="139"/>
      <c r="J68" s="139">
        <f t="shared" si="24"/>
        <v>11</v>
      </c>
      <c r="K68" s="139"/>
      <c r="L68" s="139"/>
      <c r="M68" s="139"/>
      <c r="N68" s="139"/>
      <c r="O68" s="139"/>
      <c r="P68" s="139"/>
      <c r="Q68" s="139">
        <f t="shared" si="25"/>
        <v>11</v>
      </c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2"/>
        <v>0</v>
      </c>
      <c r="AH68" s="661"/>
      <c r="AI68" s="661"/>
      <c r="AJ68" s="661"/>
      <c r="AK68" s="661"/>
      <c r="AL68" s="139"/>
      <c r="AM68" s="661"/>
      <c r="AN68" s="658">
        <f>'09'!AR68</f>
        <v>0</v>
      </c>
      <c r="AO68" s="658"/>
      <c r="AP68" s="658">
        <f t="shared" si="6"/>
        <v>0</v>
      </c>
      <c r="AQ68" s="658">
        <f t="shared" si="7"/>
        <v>0</v>
      </c>
      <c r="AR68" s="658"/>
      <c r="AS68" s="659">
        <f t="shared" si="23"/>
        <v>0</v>
      </c>
      <c r="AT68" s="659">
        <f>'08'!AT68</f>
        <v>0</v>
      </c>
      <c r="AU68" s="660">
        <f t="shared" si="8"/>
        <v>0</v>
      </c>
      <c r="AV68" s="657"/>
      <c r="AW68" s="612">
        <f t="shared" si="9"/>
        <v>0</v>
      </c>
      <c r="AX68" s="612">
        <f t="shared" si="10"/>
        <v>0</v>
      </c>
      <c r="AY68" s="612">
        <f t="shared" si="11"/>
        <v>0</v>
      </c>
      <c r="AZ68" s="612">
        <f t="shared" si="12"/>
        <v>0</v>
      </c>
      <c r="BA68" s="612">
        <f t="shared" si="13"/>
        <v>0</v>
      </c>
    </row>
    <row r="69" spans="1:53" s="614" customFormat="1">
      <c r="A69" s="751" t="str">
        <f>'ENTRY SHEET'!F69</f>
        <v>CRUSHER DG</v>
      </c>
      <c r="B69" s="617">
        <f>'09'!C69</f>
        <v>17200.38</v>
      </c>
      <c r="C69" s="657">
        <v>17202.560000000001</v>
      </c>
      <c r="D69" s="617">
        <f t="shared" si="20"/>
        <v>2.180000000000291</v>
      </c>
      <c r="E69" s="617">
        <v>16</v>
      </c>
      <c r="F69" s="139"/>
      <c r="G69" s="139"/>
      <c r="H69" s="139"/>
      <c r="I69" s="139"/>
      <c r="J69" s="139">
        <f t="shared" si="24"/>
        <v>2.180000000000291</v>
      </c>
      <c r="K69" s="139"/>
      <c r="L69" s="139"/>
      <c r="M69" s="139"/>
      <c r="N69" s="139"/>
      <c r="O69" s="139"/>
      <c r="P69" s="139"/>
      <c r="Q69" s="139">
        <f t="shared" si="25"/>
        <v>2.180000000000291</v>
      </c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2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'09'!AR69</f>
        <v>407</v>
      </c>
      <c r="AO69" s="658"/>
      <c r="AP69" s="658">
        <f t="shared" si="6"/>
        <v>407</v>
      </c>
      <c r="AQ69" s="658">
        <f t="shared" si="7"/>
        <v>74</v>
      </c>
      <c r="AR69" s="658">
        <v>333</v>
      </c>
      <c r="AS69" s="659">
        <f t="shared" si="23"/>
        <v>33.944954128435832</v>
      </c>
      <c r="AT69" s="659">
        <f>'08'!AT69</f>
        <v>1000</v>
      </c>
      <c r="AU69" s="660">
        <f t="shared" si="8"/>
        <v>667</v>
      </c>
      <c r="AV69" s="657"/>
      <c r="AW69" s="612">
        <f t="shared" si="9"/>
        <v>0</v>
      </c>
      <c r="AX69" s="612">
        <f t="shared" si="10"/>
        <v>0</v>
      </c>
      <c r="AY69" s="612">
        <f t="shared" si="11"/>
        <v>74</v>
      </c>
      <c r="AZ69" s="612">
        <f t="shared" si="12"/>
        <v>0</v>
      </c>
      <c r="BA69" s="612">
        <f t="shared" si="13"/>
        <v>0</v>
      </c>
    </row>
    <row r="70" spans="1:53" s="614" customFormat="1">
      <c r="A70" s="751" t="str">
        <f>'ENTRY SHEET'!F70</f>
        <v>KAMASTU-210</v>
      </c>
      <c r="B70" s="617">
        <f>'09'!C70</f>
        <v>25875.1</v>
      </c>
      <c r="C70" s="657">
        <v>25889.200000000001</v>
      </c>
      <c r="D70" s="617">
        <f t="shared" si="20"/>
        <v>14.100000000002183</v>
      </c>
      <c r="E70" s="617">
        <v>16</v>
      </c>
      <c r="F70" s="139"/>
      <c r="G70" s="139"/>
      <c r="H70" s="139">
        <v>1.9</v>
      </c>
      <c r="I70" s="139"/>
      <c r="J70" s="139">
        <f t="shared" si="24"/>
        <v>12.200000000002182</v>
      </c>
      <c r="K70" s="139"/>
      <c r="L70" s="139"/>
      <c r="M70" s="139"/>
      <c r="N70" s="139"/>
      <c r="O70" s="139"/>
      <c r="P70" s="139"/>
      <c r="Q70" s="139">
        <f t="shared" si="25"/>
        <v>14.100000000002183</v>
      </c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>
        <v>15</v>
      </c>
      <c r="AD70" s="619"/>
      <c r="AE70" s="619"/>
      <c r="AF70" s="619"/>
      <c r="AG70" s="617">
        <f t="shared" si="22"/>
        <v>15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'09'!AR70</f>
        <v>310</v>
      </c>
      <c r="AO70" s="658">
        <v>200</v>
      </c>
      <c r="AP70" s="658">
        <f t="shared" ref="AP70:AP104" si="27">AO70+AN70</f>
        <v>510</v>
      </c>
      <c r="AQ70" s="658">
        <f t="shared" ref="AQ70:AQ104" si="28">AP70-AR70</f>
        <v>210</v>
      </c>
      <c r="AR70" s="658">
        <v>300</v>
      </c>
      <c r="AS70" s="659">
        <f t="shared" si="23"/>
        <v>14.89361702127429</v>
      </c>
      <c r="AT70" s="659">
        <f>'08'!AT70</f>
        <v>340</v>
      </c>
      <c r="AU70" s="660">
        <f t="shared" ref="AU70:AU104" si="29">AT70-AR70</f>
        <v>40</v>
      </c>
      <c r="AV70" s="657"/>
      <c r="AW70" s="612">
        <f t="shared" ref="AW70:AW104" si="30">ROUNDUP(I70*AS70,0)</f>
        <v>0</v>
      </c>
      <c r="AX70" s="612">
        <f t="shared" ref="AX70:AX104" si="31">ROUNDUP(H70*AS70,0)</f>
        <v>29</v>
      </c>
      <c r="AY70" s="612">
        <f t="shared" ref="AY70:AY104" si="32">ROUNDUP(J70*AS70,0)</f>
        <v>182</v>
      </c>
      <c r="AZ70" s="612">
        <f t="shared" ref="AZ70:AZ104" si="33">AS70*L70</f>
        <v>0</v>
      </c>
      <c r="BA70" s="612">
        <f t="shared" ref="BA70:BA104" si="34">AS70*K70</f>
        <v>0</v>
      </c>
    </row>
    <row r="71" spans="1:53" s="614" customFormat="1">
      <c r="A71" s="751" t="str">
        <f>'ENTRY SHEET'!F71</f>
        <v>JCB-8262 LOADER</v>
      </c>
      <c r="B71" s="617">
        <f>'09'!C71</f>
        <v>16048</v>
      </c>
      <c r="C71" s="657">
        <v>16055.2</v>
      </c>
      <c r="D71" s="617">
        <f t="shared" si="20"/>
        <v>7.2000000000007276</v>
      </c>
      <c r="E71" s="617">
        <v>16</v>
      </c>
      <c r="F71" s="139"/>
      <c r="G71" s="139"/>
      <c r="H71" s="139"/>
      <c r="I71" s="139">
        <v>3.4</v>
      </c>
      <c r="J71" s="139">
        <v>3.8</v>
      </c>
      <c r="K71" s="139"/>
      <c r="L71" s="139"/>
      <c r="M71" s="139"/>
      <c r="N71" s="139"/>
      <c r="O71" s="139"/>
      <c r="P71" s="139"/>
      <c r="Q71" s="139">
        <f t="shared" si="25"/>
        <v>7.1999999999999993</v>
      </c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2"/>
        <v>0</v>
      </c>
      <c r="AH71" s="617"/>
      <c r="AI71" s="617">
        <v>16</v>
      </c>
      <c r="AJ71" s="617"/>
      <c r="AK71" s="619">
        <v>516.79999999999995</v>
      </c>
      <c r="AL71" s="658">
        <f>AH71+AI71</f>
        <v>16</v>
      </c>
      <c r="AM71" s="617">
        <f>AJ71+AK71</f>
        <v>516.79999999999995</v>
      </c>
      <c r="AN71" s="658">
        <f>'09'!AR71</f>
        <v>155</v>
      </c>
      <c r="AO71" s="658"/>
      <c r="AP71" s="658">
        <f t="shared" si="27"/>
        <v>155</v>
      </c>
      <c r="AQ71" s="658">
        <f t="shared" si="28"/>
        <v>105</v>
      </c>
      <c r="AR71" s="658">
        <v>50</v>
      </c>
      <c r="AS71" s="659">
        <f t="shared" si="23"/>
        <v>14.58333333333186</v>
      </c>
      <c r="AT71" s="659">
        <f>'08'!AT71</f>
        <v>210</v>
      </c>
      <c r="AU71" s="660">
        <f t="shared" si="29"/>
        <v>160</v>
      </c>
      <c r="AV71" s="657"/>
      <c r="AW71" s="612">
        <f t="shared" si="30"/>
        <v>50</v>
      </c>
      <c r="AX71" s="612">
        <f t="shared" si="31"/>
        <v>0</v>
      </c>
      <c r="AY71" s="612">
        <f t="shared" si="32"/>
        <v>56</v>
      </c>
      <c r="AZ71" s="612">
        <f t="shared" si="33"/>
        <v>0</v>
      </c>
      <c r="BA71" s="612">
        <f t="shared" si="34"/>
        <v>0</v>
      </c>
    </row>
    <row r="72" spans="1:53" s="614" customFormat="1">
      <c r="A72" s="751" t="str">
        <f>'ENTRY SHEET'!F72</f>
        <v>OD09C-5609 JCB</v>
      </c>
      <c r="B72" s="617">
        <f>'09'!C72</f>
        <v>16638.5</v>
      </c>
      <c r="C72" s="657"/>
      <c r="D72" s="617">
        <v>4.5</v>
      </c>
      <c r="E72" s="617">
        <v>16</v>
      </c>
      <c r="F72" s="139"/>
      <c r="G72" s="139"/>
      <c r="H72" s="139"/>
      <c r="I72" s="139"/>
      <c r="J72" s="139">
        <f t="shared" si="24"/>
        <v>0</v>
      </c>
      <c r="K72" s="139">
        <v>4.5</v>
      </c>
      <c r="L72" s="139"/>
      <c r="M72" s="139"/>
      <c r="N72" s="139"/>
      <c r="O72" s="139"/>
      <c r="P72" s="139"/>
      <c r="Q72" s="139">
        <f t="shared" si="25"/>
        <v>4.5</v>
      </c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2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'09'!AR72</f>
        <v>90</v>
      </c>
      <c r="AO72" s="658">
        <v>50</v>
      </c>
      <c r="AP72" s="658">
        <f t="shared" si="27"/>
        <v>140</v>
      </c>
      <c r="AQ72" s="658">
        <f t="shared" si="28"/>
        <v>50</v>
      </c>
      <c r="AR72" s="658">
        <v>90</v>
      </c>
      <c r="AS72" s="659">
        <f t="shared" si="23"/>
        <v>11.111111111111111</v>
      </c>
      <c r="AT72" s="659">
        <f>'08'!AT72</f>
        <v>210</v>
      </c>
      <c r="AU72" s="660">
        <f t="shared" si="29"/>
        <v>120</v>
      </c>
      <c r="AV72" s="657"/>
      <c r="AW72" s="612">
        <f t="shared" si="30"/>
        <v>0</v>
      </c>
      <c r="AX72" s="612">
        <f t="shared" si="31"/>
        <v>0</v>
      </c>
      <c r="AY72" s="612">
        <f t="shared" si="32"/>
        <v>0</v>
      </c>
      <c r="AZ72" s="612">
        <f t="shared" si="33"/>
        <v>0</v>
      </c>
      <c r="BA72" s="612">
        <f t="shared" si="34"/>
        <v>50</v>
      </c>
    </row>
    <row r="73" spans="1:53" s="614" customFormat="1">
      <c r="A73" s="751" t="str">
        <f>'ENTRY SHEET'!F73</f>
        <v>TATA LOADER-OD02AY-0516</v>
      </c>
      <c r="B73" s="617">
        <f>'09'!C73</f>
        <v>15507.7</v>
      </c>
      <c r="C73" s="657">
        <v>15507.7</v>
      </c>
      <c r="D73" s="617">
        <f t="shared" si="20"/>
        <v>0</v>
      </c>
      <c r="E73" s="617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2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'09'!AR73</f>
        <v>100</v>
      </c>
      <c r="AO73" s="658"/>
      <c r="AP73" s="658">
        <f t="shared" si="27"/>
        <v>100</v>
      </c>
      <c r="AQ73" s="658">
        <f t="shared" si="28"/>
        <v>0</v>
      </c>
      <c r="AR73" s="658">
        <v>100</v>
      </c>
      <c r="AS73" s="659"/>
      <c r="AT73" s="659">
        <f>'08'!AT73</f>
        <v>0</v>
      </c>
      <c r="AU73" s="660">
        <f t="shared" si="29"/>
        <v>-100</v>
      </c>
      <c r="AV73" s="657"/>
      <c r="AW73" s="612">
        <f t="shared" si="30"/>
        <v>0</v>
      </c>
      <c r="AX73" s="612">
        <f t="shared" si="31"/>
        <v>0</v>
      </c>
      <c r="AY73" s="612">
        <f t="shared" si="32"/>
        <v>0</v>
      </c>
      <c r="AZ73" s="612">
        <f t="shared" si="33"/>
        <v>0</v>
      </c>
      <c r="BA73" s="612">
        <f t="shared" si="34"/>
        <v>0</v>
      </c>
    </row>
    <row r="74" spans="1:53" s="908" customFormat="1" ht="43.2">
      <c r="A74" s="786" t="str">
        <f>'ENTRY SHEET'!F74</f>
        <v>POWER SCREEN DETAILS</v>
      </c>
      <c r="B74" s="647">
        <f>'09'!C74</f>
        <v>0</v>
      </c>
      <c r="C74" s="703"/>
      <c r="D74" s="787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787">
        <f>'09'!AR74</f>
        <v>0</v>
      </c>
      <c r="AO74" s="787"/>
      <c r="AP74" s="787">
        <f t="shared" si="27"/>
        <v>0</v>
      </c>
      <c r="AQ74" s="787">
        <f t="shared" si="28"/>
        <v>0</v>
      </c>
      <c r="AR74" s="787"/>
      <c r="AS74" s="703"/>
      <c r="AT74" s="651">
        <f>'08'!AT74</f>
        <v>0</v>
      </c>
      <c r="AU74" s="652">
        <f t="shared" si="29"/>
        <v>0</v>
      </c>
      <c r="AV74" s="886"/>
      <c r="AW74" s="608" t="e">
        <f t="shared" si="30"/>
        <v>#VALUE!</v>
      </c>
      <c r="AX74" s="608" t="e">
        <f t="shared" si="31"/>
        <v>#VALUE!</v>
      </c>
      <c r="AY74" s="608" t="e">
        <f t="shared" si="32"/>
        <v>#VALUE!</v>
      </c>
      <c r="AZ74" s="608" t="e">
        <f t="shared" si="33"/>
        <v>#VALUE!</v>
      </c>
      <c r="BA74" s="608" t="e">
        <f t="shared" si="34"/>
        <v>#VALUE!</v>
      </c>
    </row>
    <row r="75" spans="1:53" s="211" customFormat="1">
      <c r="A75" s="786" t="str">
        <f>'ENTRY SHEET'!F75</f>
        <v>POWER SCREEN RHS</v>
      </c>
      <c r="B75" s="647">
        <f>'09'!C75</f>
        <v>4416.3999999999996</v>
      </c>
      <c r="C75" s="646">
        <v>4422.3999999999996</v>
      </c>
      <c r="D75" s="647">
        <f t="shared" si="20"/>
        <v>6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6</v>
      </c>
      <c r="L75" s="648"/>
      <c r="M75" s="648"/>
      <c r="N75" s="648"/>
      <c r="O75" s="648"/>
      <c r="P75" s="648"/>
      <c r="Q75" s="648">
        <f>F75+G75+H75+I75+J75+K75+L75+M75+N75+O75+P75</f>
        <v>6</v>
      </c>
      <c r="R75" s="647">
        <v>500</v>
      </c>
      <c r="S75" s="647"/>
      <c r="T75" s="647"/>
      <c r="U75" s="647"/>
      <c r="V75" s="647"/>
      <c r="W75" s="647"/>
      <c r="X75" s="649"/>
      <c r="Y75" s="647">
        <f t="shared" ref="Y75:Y77" si="35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6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'09'!AR75</f>
        <v>124</v>
      </c>
      <c r="AO75" s="649">
        <v>100</v>
      </c>
      <c r="AP75" s="649">
        <f t="shared" si="27"/>
        <v>224</v>
      </c>
      <c r="AQ75" s="649">
        <f t="shared" si="28"/>
        <v>66</v>
      </c>
      <c r="AR75" s="649">
        <v>158</v>
      </c>
      <c r="AS75" s="651">
        <f t="shared" ref="AS75:AS104" si="37">AQ75/D75</f>
        <v>11</v>
      </c>
      <c r="AT75" s="651">
        <f>'08'!AT75</f>
        <v>0</v>
      </c>
      <c r="AU75" s="652">
        <f t="shared" si="29"/>
        <v>-158</v>
      </c>
      <c r="AV75" s="646"/>
      <c r="AW75" s="608">
        <f t="shared" si="30"/>
        <v>0</v>
      </c>
      <c r="AX75" s="608">
        <f t="shared" si="31"/>
        <v>0</v>
      </c>
      <c r="AY75" s="608">
        <f t="shared" si="32"/>
        <v>0</v>
      </c>
      <c r="AZ75" s="608">
        <f t="shared" si="33"/>
        <v>0</v>
      </c>
      <c r="BA75" s="608">
        <f t="shared" si="34"/>
        <v>66</v>
      </c>
    </row>
    <row r="76" spans="1:53" s="211" customFormat="1">
      <c r="A76" s="786" t="str">
        <f>'ENTRY SHEET'!F76</f>
        <v>HITACHI-120</v>
      </c>
      <c r="B76" s="647">
        <f>'09'!C76</f>
        <v>13105</v>
      </c>
      <c r="C76" s="649">
        <v>13114.4</v>
      </c>
      <c r="D76" s="647">
        <f t="shared" si="20"/>
        <v>9.3999999999996362</v>
      </c>
      <c r="E76" s="647">
        <v>12</v>
      </c>
      <c r="F76" s="648"/>
      <c r="G76" s="648"/>
      <c r="H76" s="648">
        <v>2.2000000000000002</v>
      </c>
      <c r="I76" s="648"/>
      <c r="J76" s="648"/>
      <c r="K76" s="648">
        <f t="shared" ref="K76:K77" si="38">D76-G76-H76-I76-J76-L76-M76-N76-O76-P76-F76</f>
        <v>7.199999999999636</v>
      </c>
      <c r="L76" s="648"/>
      <c r="M76" s="648"/>
      <c r="N76" s="648"/>
      <c r="O76" s="648"/>
      <c r="P76" s="648"/>
      <c r="Q76" s="648">
        <f t="shared" ref="Q76:Q77" si="39">F76+G76+H76+I76+J76+K76+L76+M76+N76</f>
        <v>9.3999999999996362</v>
      </c>
      <c r="R76" s="650"/>
      <c r="S76" s="650"/>
      <c r="T76" s="650"/>
      <c r="U76" s="650"/>
      <c r="V76" s="650"/>
      <c r="W76" s="650"/>
      <c r="X76" s="650"/>
      <c r="Y76" s="647">
        <f t="shared" si="35"/>
        <v>0</v>
      </c>
      <c r="Z76" s="650"/>
      <c r="AA76" s="650"/>
      <c r="AB76" s="650"/>
      <c r="AC76" s="650"/>
      <c r="AD76" s="650"/>
      <c r="AE76" s="650">
        <v>9</v>
      </c>
      <c r="AF76" s="650"/>
      <c r="AG76" s="647">
        <f t="shared" si="36"/>
        <v>9</v>
      </c>
      <c r="AH76" s="650"/>
      <c r="AI76" s="650"/>
      <c r="AJ76" s="650"/>
      <c r="AK76" s="650"/>
      <c r="AL76" s="649">
        <f t="shared" ref="AL76:AL77" si="40">AH76+AI76</f>
        <v>0</v>
      </c>
      <c r="AM76" s="647">
        <f t="shared" ref="AM76:AM84" si="41">AJ76+AK76</f>
        <v>0</v>
      </c>
      <c r="AN76" s="649">
        <f>'09'!AR76</f>
        <v>126</v>
      </c>
      <c r="AO76" s="649">
        <v>184</v>
      </c>
      <c r="AP76" s="649">
        <f t="shared" si="27"/>
        <v>310</v>
      </c>
      <c r="AQ76" s="649">
        <f t="shared" si="28"/>
        <v>100</v>
      </c>
      <c r="AR76" s="649">
        <v>210</v>
      </c>
      <c r="AS76" s="651">
        <f t="shared" si="37"/>
        <v>10.638297872340837</v>
      </c>
      <c r="AT76" s="651">
        <f>'08'!AT76</f>
        <v>700</v>
      </c>
      <c r="AU76" s="652">
        <f t="shared" si="29"/>
        <v>490</v>
      </c>
      <c r="AV76" s="646"/>
      <c r="AW76" s="608">
        <f t="shared" si="30"/>
        <v>0</v>
      </c>
      <c r="AX76" s="608">
        <f t="shared" si="31"/>
        <v>24</v>
      </c>
      <c r="AY76" s="608">
        <f t="shared" si="32"/>
        <v>0</v>
      </c>
      <c r="AZ76" s="608">
        <f t="shared" si="33"/>
        <v>0</v>
      </c>
      <c r="BA76" s="608">
        <f t="shared" si="34"/>
        <v>76.59574468085016</v>
      </c>
    </row>
    <row r="77" spans="1:53">
      <c r="A77" s="223" t="str">
        <f>'ENTRY SHEET'!F77</f>
        <v>L-6268 SDLG</v>
      </c>
      <c r="B77" s="137">
        <f>'09'!C77</f>
        <v>0</v>
      </c>
      <c r="C77" s="221"/>
      <c r="D77" s="137">
        <f t="shared" si="20"/>
        <v>0</v>
      </c>
      <c r="E77" s="137">
        <v>12</v>
      </c>
      <c r="F77" s="136"/>
      <c r="G77" s="136"/>
      <c r="H77" s="136"/>
      <c r="I77" s="136"/>
      <c r="J77" s="136"/>
      <c r="K77" s="136">
        <f t="shared" si="38"/>
        <v>0</v>
      </c>
      <c r="L77" s="136"/>
      <c r="M77" s="136"/>
      <c r="N77" s="136"/>
      <c r="O77" s="136"/>
      <c r="P77" s="136"/>
      <c r="Q77" s="136">
        <f t="shared" si="39"/>
        <v>0</v>
      </c>
      <c r="R77" s="138"/>
      <c r="S77" s="138"/>
      <c r="T77" s="138"/>
      <c r="U77" s="138"/>
      <c r="V77" s="138"/>
      <c r="W77" s="138"/>
      <c r="X77" s="138"/>
      <c r="Y77" s="137">
        <f t="shared" si="35"/>
        <v>0</v>
      </c>
      <c r="Z77" s="138"/>
      <c r="AA77" s="138"/>
      <c r="AB77" s="138"/>
      <c r="AC77" s="138"/>
      <c r="AD77" s="138"/>
      <c r="AE77" s="138"/>
      <c r="AF77" s="138"/>
      <c r="AG77" s="137">
        <f t="shared" si="36"/>
        <v>0</v>
      </c>
      <c r="AH77" s="138"/>
      <c r="AI77" s="138"/>
      <c r="AJ77" s="138"/>
      <c r="AK77" s="138"/>
      <c r="AL77" s="141">
        <f t="shared" si="40"/>
        <v>0</v>
      </c>
      <c r="AM77" s="137">
        <f t="shared" si="41"/>
        <v>0</v>
      </c>
      <c r="AN77" s="141">
        <f>'09'!AR77</f>
        <v>0</v>
      </c>
      <c r="AO77" s="141"/>
      <c r="AP77" s="141">
        <f t="shared" si="27"/>
        <v>0</v>
      </c>
      <c r="AQ77" s="649">
        <f t="shared" si="28"/>
        <v>0</v>
      </c>
      <c r="AR77" s="141"/>
      <c r="AS77" s="216" t="e">
        <f t="shared" si="37"/>
        <v>#DIV/0!</v>
      </c>
      <c r="AT77" s="216">
        <f>'08'!AT77</f>
        <v>0</v>
      </c>
      <c r="AU77" s="224">
        <f t="shared" si="29"/>
        <v>0</v>
      </c>
      <c r="AV77" s="221"/>
      <c r="AW77" s="351" t="e">
        <f t="shared" si="30"/>
        <v>#DIV/0!</v>
      </c>
      <c r="AX77" s="351" t="e">
        <f t="shared" si="31"/>
        <v>#DIV/0!</v>
      </c>
      <c r="AY77" s="351" t="e">
        <f t="shared" si="32"/>
        <v>#DIV/0!</v>
      </c>
      <c r="AZ77" s="351" t="e">
        <f t="shared" si="33"/>
        <v>#DIV/0!</v>
      </c>
      <c r="BA77" s="351" t="e">
        <f t="shared" si="34"/>
        <v>#DIV/0!</v>
      </c>
    </row>
    <row r="78" spans="1:53" s="902" customFormat="1" ht="43.2">
      <c r="A78" s="892" t="str">
        <f>'ENTRY SHEET'!F78</f>
        <v>VICHELE NO.</v>
      </c>
      <c r="B78" s="893">
        <f>'09'!C78</f>
        <v>0</v>
      </c>
      <c r="C78" s="894"/>
      <c r="D78" s="469" t="s">
        <v>8</v>
      </c>
      <c r="E78" s="469" t="s">
        <v>116</v>
      </c>
      <c r="F78" s="469" t="s">
        <v>118</v>
      </c>
      <c r="G78" s="469" t="s">
        <v>113</v>
      </c>
      <c r="H78" s="469" t="s">
        <v>126</v>
      </c>
      <c r="I78" s="469" t="s">
        <v>125</v>
      </c>
      <c r="J78" s="469" t="s">
        <v>124</v>
      </c>
      <c r="K78" s="469" t="s">
        <v>52</v>
      </c>
      <c r="L78" s="469" t="s">
        <v>133</v>
      </c>
      <c r="M78" s="469" t="s">
        <v>117</v>
      </c>
      <c r="N78" s="469" t="s">
        <v>127</v>
      </c>
      <c r="O78" s="469" t="s">
        <v>138</v>
      </c>
      <c r="P78" s="469" t="s">
        <v>139</v>
      </c>
      <c r="Q78" s="469" t="s">
        <v>122</v>
      </c>
      <c r="R78" s="469" t="s">
        <v>123</v>
      </c>
      <c r="S78" s="469" t="s">
        <v>101</v>
      </c>
      <c r="T78" s="469" t="s">
        <v>102</v>
      </c>
      <c r="U78" s="895" t="s">
        <v>90</v>
      </c>
      <c r="V78" s="469" t="s">
        <v>91</v>
      </c>
      <c r="W78" s="469" t="s">
        <v>135</v>
      </c>
      <c r="X78" s="469"/>
      <c r="Y78" s="469" t="s">
        <v>92</v>
      </c>
      <c r="Z78" s="896" t="s">
        <v>43</v>
      </c>
      <c r="AA78" s="896" t="s">
        <v>44</v>
      </c>
      <c r="AB78" s="896" t="s">
        <v>45</v>
      </c>
      <c r="AC78" s="896" t="s">
        <v>46</v>
      </c>
      <c r="AD78" s="896" t="s">
        <v>121</v>
      </c>
      <c r="AE78" s="896" t="s">
        <v>67</v>
      </c>
      <c r="AF78" s="896" t="s">
        <v>105</v>
      </c>
      <c r="AG78" s="469" t="s">
        <v>32</v>
      </c>
      <c r="AH78" s="469" t="s">
        <v>41</v>
      </c>
      <c r="AI78" s="469" t="s">
        <v>42</v>
      </c>
      <c r="AJ78" s="469" t="s">
        <v>38</v>
      </c>
      <c r="AK78" s="896" t="s">
        <v>39</v>
      </c>
      <c r="AL78" s="469" t="s">
        <v>31</v>
      </c>
      <c r="AM78" s="469" t="s">
        <v>30</v>
      </c>
      <c r="AN78" s="897">
        <f>'09'!AR78</f>
        <v>0</v>
      </c>
      <c r="AO78" s="897"/>
      <c r="AP78" s="897">
        <f t="shared" si="27"/>
        <v>0</v>
      </c>
      <c r="AQ78" s="897">
        <f t="shared" si="28"/>
        <v>0</v>
      </c>
      <c r="AR78" s="897"/>
      <c r="AS78" s="898" t="e">
        <f t="shared" si="37"/>
        <v>#VALUE!</v>
      </c>
      <c r="AT78" s="899">
        <f>'08'!AT78</f>
        <v>0</v>
      </c>
      <c r="AU78" s="900">
        <f t="shared" si="29"/>
        <v>0</v>
      </c>
      <c r="AV78" s="894"/>
      <c r="AW78" s="901" t="e">
        <f t="shared" si="30"/>
        <v>#VALUE!</v>
      </c>
      <c r="AX78" s="901" t="e">
        <f t="shared" si="31"/>
        <v>#VALUE!</v>
      </c>
      <c r="AY78" s="901" t="e">
        <f t="shared" si="32"/>
        <v>#VALUE!</v>
      </c>
      <c r="AZ78" s="901" t="e">
        <f t="shared" si="33"/>
        <v>#VALUE!</v>
      </c>
      <c r="BA78" s="901" t="e">
        <f t="shared" si="34"/>
        <v>#VALUE!</v>
      </c>
    </row>
    <row r="79" spans="1:53" s="297" customFormat="1">
      <c r="A79" s="892" t="str">
        <f>'ENTRY SHEET'!F79</f>
        <v>LOKO TRACK JAW</v>
      </c>
      <c r="B79" s="893">
        <f>'09'!C79</f>
        <v>16201</v>
      </c>
      <c r="C79" s="903">
        <v>16210</v>
      </c>
      <c r="D79" s="893">
        <f t="shared" si="20"/>
        <v>9</v>
      </c>
      <c r="E79" s="903">
        <f>D79-C79</f>
        <v>-16201</v>
      </c>
      <c r="F79" s="684"/>
      <c r="G79" s="684"/>
      <c r="H79" s="684"/>
      <c r="I79" s="684"/>
      <c r="J79" s="684"/>
      <c r="K79" s="684"/>
      <c r="L79" s="254">
        <f>D79-G79-H79-I79-J79-K79-M79-N79-O79-P79</f>
        <v>9</v>
      </c>
      <c r="M79" s="684"/>
      <c r="N79" s="684"/>
      <c r="O79" s="684"/>
      <c r="P79" s="684"/>
      <c r="Q79" s="254">
        <f t="shared" ref="Q79:Q80" si="42">G79+H79+I79+J79+P79+K79+L79+M79+N79+O79+F79</f>
        <v>9</v>
      </c>
      <c r="R79" s="893">
        <v>0</v>
      </c>
      <c r="S79" s="893"/>
      <c r="T79" s="893"/>
      <c r="U79" s="893"/>
      <c r="V79" s="893"/>
      <c r="W79" s="904"/>
      <c r="X79" s="893"/>
      <c r="Y79" s="905"/>
      <c r="Z79" s="893">
        <f>+V79+W79+X79</f>
        <v>0</v>
      </c>
      <c r="AA79" s="906"/>
      <c r="AB79" s="906"/>
      <c r="AC79" s="906"/>
      <c r="AD79" s="906"/>
      <c r="AE79" s="906"/>
      <c r="AF79" s="906"/>
      <c r="AG79" s="893">
        <f t="shared" si="36"/>
        <v>0</v>
      </c>
      <c r="AH79" s="684"/>
      <c r="AI79" s="684"/>
      <c r="AJ79" s="684"/>
      <c r="AK79" s="906"/>
      <c r="AL79" s="905">
        <f>AH79+AI79</f>
        <v>0</v>
      </c>
      <c r="AM79" s="893">
        <f t="shared" si="41"/>
        <v>0</v>
      </c>
      <c r="AN79" s="905">
        <f>'09'!AR79</f>
        <v>320</v>
      </c>
      <c r="AO79" s="905"/>
      <c r="AP79" s="905">
        <f t="shared" si="27"/>
        <v>320</v>
      </c>
      <c r="AQ79" s="905">
        <f t="shared" si="28"/>
        <v>70</v>
      </c>
      <c r="AR79" s="905">
        <v>250</v>
      </c>
      <c r="AS79" s="899">
        <f t="shared" si="37"/>
        <v>7.7777777777777777</v>
      </c>
      <c r="AT79" s="899">
        <f>'08'!AT79</f>
        <v>0</v>
      </c>
      <c r="AU79" s="900">
        <f t="shared" si="29"/>
        <v>-250</v>
      </c>
      <c r="AV79" s="903"/>
      <c r="AW79" s="901">
        <f t="shared" si="30"/>
        <v>0</v>
      </c>
      <c r="AX79" s="901">
        <f t="shared" si="31"/>
        <v>0</v>
      </c>
      <c r="AY79" s="901">
        <f t="shared" si="32"/>
        <v>0</v>
      </c>
      <c r="AZ79" s="901">
        <f t="shared" si="33"/>
        <v>70</v>
      </c>
      <c r="BA79" s="901">
        <f t="shared" si="34"/>
        <v>0</v>
      </c>
    </row>
    <row r="80" spans="1:53" s="297" customFormat="1">
      <c r="A80" s="892" t="str">
        <f>'ENTRY SHEET'!F80</f>
        <v>LOKO CONE</v>
      </c>
      <c r="B80" s="893">
        <f>'09'!C80</f>
        <v>16775.7</v>
      </c>
      <c r="C80" s="907">
        <v>16781.7</v>
      </c>
      <c r="D80" s="893">
        <f t="shared" si="20"/>
        <v>6</v>
      </c>
      <c r="E80" s="903">
        <f t="shared" si="20"/>
        <v>-16775.7</v>
      </c>
      <c r="F80" s="684"/>
      <c r="G80" s="684"/>
      <c r="H80" s="684"/>
      <c r="I80" s="684"/>
      <c r="J80" s="684"/>
      <c r="K80" s="684"/>
      <c r="L80" s="254">
        <f t="shared" ref="L80:L81" si="43">D80-G80-H80-I80-J80-K80-M80-N80-O80-P80</f>
        <v>6</v>
      </c>
      <c r="M80" s="684"/>
      <c r="N80" s="684"/>
      <c r="O80" s="684"/>
      <c r="P80" s="684"/>
      <c r="Q80" s="254">
        <f t="shared" si="42"/>
        <v>6</v>
      </c>
      <c r="R80" s="893">
        <v>500</v>
      </c>
      <c r="S80" s="907">
        <v>250</v>
      </c>
      <c r="T80" s="907">
        <v>250</v>
      </c>
      <c r="U80" s="907"/>
      <c r="V80" s="907"/>
      <c r="W80" s="907"/>
      <c r="X80" s="907"/>
      <c r="Y80" s="907"/>
      <c r="Z80" s="893">
        <f t="shared" ref="Z80:Z84" si="44">+V80+W80+X80</f>
        <v>0</v>
      </c>
      <c r="AA80" s="907"/>
      <c r="AB80" s="893"/>
      <c r="AC80" s="893"/>
      <c r="AD80" s="893"/>
      <c r="AE80" s="893"/>
      <c r="AF80" s="893"/>
      <c r="AG80" s="893">
        <f t="shared" si="36"/>
        <v>0</v>
      </c>
      <c r="AH80" s="893"/>
      <c r="AI80" s="893"/>
      <c r="AJ80" s="893"/>
      <c r="AK80" s="907"/>
      <c r="AL80" s="905">
        <f t="shared" ref="AL80:AL84" si="45">AH80+AI80</f>
        <v>0</v>
      </c>
      <c r="AM80" s="893">
        <f t="shared" si="41"/>
        <v>0</v>
      </c>
      <c r="AN80" s="905">
        <f>'09'!AR80</f>
        <v>500</v>
      </c>
      <c r="AO80" s="905"/>
      <c r="AP80" s="905">
        <f t="shared" si="27"/>
        <v>500</v>
      </c>
      <c r="AQ80" s="905">
        <f t="shared" si="28"/>
        <v>130</v>
      </c>
      <c r="AR80" s="905">
        <v>370</v>
      </c>
      <c r="AS80" s="899">
        <f t="shared" si="37"/>
        <v>21.666666666666668</v>
      </c>
      <c r="AT80" s="899">
        <f>'08'!AT80</f>
        <v>0</v>
      </c>
      <c r="AU80" s="900">
        <f t="shared" si="29"/>
        <v>-370</v>
      </c>
      <c r="AV80" s="903"/>
      <c r="AW80" s="901">
        <f t="shared" si="30"/>
        <v>0</v>
      </c>
      <c r="AX80" s="901">
        <f t="shared" si="31"/>
        <v>0</v>
      </c>
      <c r="AY80" s="901">
        <f t="shared" si="32"/>
        <v>0</v>
      </c>
      <c r="AZ80" s="901">
        <f t="shared" si="33"/>
        <v>130</v>
      </c>
      <c r="BA80" s="901">
        <f t="shared" si="34"/>
        <v>0</v>
      </c>
    </row>
    <row r="81" spans="1:53" s="297" customFormat="1">
      <c r="A81" s="892" t="str">
        <f>'ENTRY SHEET'!F81</f>
        <v>KOMASTU-200</v>
      </c>
      <c r="B81" s="893">
        <f>'09'!C81</f>
        <v>3400.5</v>
      </c>
      <c r="C81" s="903">
        <v>3407.2</v>
      </c>
      <c r="D81" s="893">
        <f t="shared" si="20"/>
        <v>6.6999999999998181</v>
      </c>
      <c r="E81" s="903">
        <f t="shared" si="20"/>
        <v>-3400.5</v>
      </c>
      <c r="F81" s="906"/>
      <c r="G81" s="906"/>
      <c r="H81" s="906"/>
      <c r="I81" s="906"/>
      <c r="J81" s="684"/>
      <c r="K81" s="906"/>
      <c r="L81" s="254">
        <f t="shared" si="43"/>
        <v>6.6999999999998181</v>
      </c>
      <c r="M81" s="684"/>
      <c r="N81" s="684"/>
      <c r="O81" s="684"/>
      <c r="P81" s="684"/>
      <c r="Q81" s="254">
        <f>G81+H81+I81+J81+P81+K81+L81+M81+N81+O81+F81</f>
        <v>6.6999999999998181</v>
      </c>
      <c r="R81" s="893"/>
      <c r="S81" s="684"/>
      <c r="T81" s="893"/>
      <c r="U81" s="684"/>
      <c r="V81" s="684"/>
      <c r="W81" s="684"/>
      <c r="X81" s="893"/>
      <c r="Y81" s="893"/>
      <c r="Z81" s="893">
        <f t="shared" si="44"/>
        <v>0</v>
      </c>
      <c r="AA81" s="907"/>
      <c r="AB81" s="907"/>
      <c r="AC81" s="907"/>
      <c r="AD81" s="907"/>
      <c r="AE81" s="907"/>
      <c r="AF81" s="907"/>
      <c r="AG81" s="893">
        <f t="shared" si="36"/>
        <v>0</v>
      </c>
      <c r="AH81" s="907"/>
      <c r="AI81" s="907"/>
      <c r="AJ81" s="907"/>
      <c r="AK81" s="907"/>
      <c r="AL81" s="905">
        <f t="shared" si="45"/>
        <v>0</v>
      </c>
      <c r="AM81" s="893">
        <f t="shared" si="41"/>
        <v>0</v>
      </c>
      <c r="AN81" s="905">
        <f>'09'!AR81</f>
        <v>190</v>
      </c>
      <c r="AO81" s="905"/>
      <c r="AP81" s="905">
        <f t="shared" si="27"/>
        <v>190</v>
      </c>
      <c r="AQ81" s="905">
        <f t="shared" si="28"/>
        <v>105</v>
      </c>
      <c r="AR81" s="905">
        <v>85</v>
      </c>
      <c r="AS81" s="899">
        <f t="shared" si="37"/>
        <v>15.671641791045202</v>
      </c>
      <c r="AT81" s="899">
        <f>'08'!AT81</f>
        <v>0</v>
      </c>
      <c r="AU81" s="900">
        <f t="shared" si="29"/>
        <v>-85</v>
      </c>
      <c r="AV81" s="903"/>
      <c r="AW81" s="901">
        <f t="shared" si="30"/>
        <v>0</v>
      </c>
      <c r="AX81" s="901">
        <f t="shared" si="31"/>
        <v>0</v>
      </c>
      <c r="AY81" s="901">
        <f t="shared" si="32"/>
        <v>0</v>
      </c>
      <c r="AZ81" s="901">
        <f t="shared" si="33"/>
        <v>105</v>
      </c>
      <c r="BA81" s="901">
        <f t="shared" si="34"/>
        <v>0</v>
      </c>
    </row>
    <row r="82" spans="1:53">
      <c r="A82" s="223">
        <f>'ENTRY SHEET'!F82</f>
        <v>0</v>
      </c>
      <c r="B82" s="137">
        <f>'09'!C82</f>
        <v>0</v>
      </c>
      <c r="C82" s="221"/>
      <c r="D82" s="137">
        <f t="shared" si="20"/>
        <v>0</v>
      </c>
      <c r="E82" s="221">
        <f t="shared" si="20"/>
        <v>0</v>
      </c>
      <c r="F82" s="136"/>
      <c r="G82" s="136"/>
      <c r="H82" s="136"/>
      <c r="I82" s="136"/>
      <c r="J82" s="136"/>
      <c r="K82" s="136"/>
      <c r="L82" s="254"/>
      <c r="M82" s="302"/>
      <c r="N82" s="302"/>
      <c r="O82" s="302"/>
      <c r="P82" s="302"/>
      <c r="Q82" s="254">
        <f>G82+H82+I82+J82+K82+L82+M82+N82+O82+P82</f>
        <v>0</v>
      </c>
      <c r="R82" s="137"/>
      <c r="S82" s="137"/>
      <c r="T82" s="137"/>
      <c r="U82" s="137"/>
      <c r="V82" s="137"/>
      <c r="W82" s="137"/>
      <c r="X82" s="137"/>
      <c r="Y82" s="141"/>
      <c r="Z82" s="137">
        <f t="shared" si="44"/>
        <v>0</v>
      </c>
      <c r="AA82" s="232"/>
      <c r="AB82" s="136"/>
      <c r="AC82" s="137"/>
      <c r="AD82" s="136"/>
      <c r="AE82" s="136"/>
      <c r="AF82" s="136"/>
      <c r="AG82" s="137">
        <f t="shared" si="36"/>
        <v>0</v>
      </c>
      <c r="AH82" s="232"/>
      <c r="AI82" s="232"/>
      <c r="AJ82" s="232"/>
      <c r="AK82" s="232"/>
      <c r="AL82" s="141">
        <f t="shared" si="45"/>
        <v>0</v>
      </c>
      <c r="AM82" s="137">
        <f t="shared" si="41"/>
        <v>0</v>
      </c>
      <c r="AN82" s="141">
        <f>'09'!AR82</f>
        <v>0</v>
      </c>
      <c r="AO82" s="141"/>
      <c r="AP82" s="141">
        <f t="shared" si="27"/>
        <v>0</v>
      </c>
      <c r="AQ82" s="649">
        <f t="shared" si="28"/>
        <v>0</v>
      </c>
      <c r="AR82" s="141"/>
      <c r="AS82" s="216" t="e">
        <f t="shared" si="37"/>
        <v>#DIV/0!</v>
      </c>
      <c r="AT82" s="216">
        <f>'08'!AT82</f>
        <v>0</v>
      </c>
      <c r="AU82" s="224">
        <f t="shared" si="29"/>
        <v>0</v>
      </c>
      <c r="AV82" s="221"/>
      <c r="AW82" s="351" t="e">
        <f t="shared" si="30"/>
        <v>#DIV/0!</v>
      </c>
      <c r="AX82" s="351" t="e">
        <f t="shared" si="31"/>
        <v>#DIV/0!</v>
      </c>
      <c r="AY82" s="351" t="e">
        <f t="shared" si="32"/>
        <v>#DIV/0!</v>
      </c>
      <c r="AZ82" s="351" t="e">
        <f t="shared" si="33"/>
        <v>#DIV/0!</v>
      </c>
      <c r="BA82" s="351" t="e">
        <f t="shared" si="34"/>
        <v>#DIV/0!</v>
      </c>
    </row>
    <row r="83" spans="1:53">
      <c r="A83" s="223">
        <f>'ENTRY SHEET'!F83</f>
        <v>0</v>
      </c>
      <c r="B83" s="137">
        <f>'09'!C83</f>
        <v>0</v>
      </c>
      <c r="C83" s="221"/>
      <c r="D83" s="137">
        <f t="shared" si="20"/>
        <v>0</v>
      </c>
      <c r="E83" s="221">
        <f t="shared" si="20"/>
        <v>0</v>
      </c>
      <c r="F83" s="136"/>
      <c r="G83" s="136"/>
      <c r="H83" s="136"/>
      <c r="I83" s="136"/>
      <c r="J83" s="136"/>
      <c r="K83" s="136"/>
      <c r="L83" s="254"/>
      <c r="M83" s="302"/>
      <c r="N83" s="302"/>
      <c r="O83" s="302"/>
      <c r="P83" s="302"/>
      <c r="Q83" s="254">
        <f t="shared" ref="Q83:Q84" si="46">G83+H83+I83+J83+K83+L83+M83+N83+O83+P83</f>
        <v>0</v>
      </c>
      <c r="R83" s="137"/>
      <c r="S83" s="137"/>
      <c r="T83" s="137"/>
      <c r="U83" s="137"/>
      <c r="V83" s="137"/>
      <c r="W83" s="137"/>
      <c r="X83" s="137"/>
      <c r="Y83" s="141"/>
      <c r="Z83" s="137">
        <f t="shared" si="44"/>
        <v>0</v>
      </c>
      <c r="AA83" s="138"/>
      <c r="AB83" s="137"/>
      <c r="AC83" s="137"/>
      <c r="AD83" s="137"/>
      <c r="AE83" s="137"/>
      <c r="AF83" s="137"/>
      <c r="AG83" s="137">
        <f t="shared" si="36"/>
        <v>0</v>
      </c>
      <c r="AH83" s="137"/>
      <c r="AI83" s="137"/>
      <c r="AJ83" s="137"/>
      <c r="AK83" s="138"/>
      <c r="AL83" s="141">
        <f t="shared" si="45"/>
        <v>0</v>
      </c>
      <c r="AM83" s="137">
        <f t="shared" si="41"/>
        <v>0</v>
      </c>
      <c r="AN83" s="141">
        <f>'09'!AR83</f>
        <v>0</v>
      </c>
      <c r="AO83" s="141"/>
      <c r="AP83" s="141">
        <f t="shared" si="27"/>
        <v>0</v>
      </c>
      <c r="AQ83" s="649">
        <f t="shared" si="28"/>
        <v>0</v>
      </c>
      <c r="AR83" s="141"/>
      <c r="AS83" s="216" t="e">
        <f t="shared" si="37"/>
        <v>#DIV/0!</v>
      </c>
      <c r="AT83" s="216">
        <f>'08'!AT83</f>
        <v>0</v>
      </c>
      <c r="AU83" s="224">
        <f t="shared" si="29"/>
        <v>0</v>
      </c>
      <c r="AV83" s="221"/>
      <c r="AW83" s="351" t="e">
        <f t="shared" si="30"/>
        <v>#DIV/0!</v>
      </c>
      <c r="AX83" s="351" t="e">
        <f t="shared" si="31"/>
        <v>#DIV/0!</v>
      </c>
      <c r="AY83" s="351" t="e">
        <f t="shared" si="32"/>
        <v>#DIV/0!</v>
      </c>
      <c r="AZ83" s="351" t="e">
        <f t="shared" si="33"/>
        <v>#DIV/0!</v>
      </c>
      <c r="BA83" s="351" t="e">
        <f t="shared" si="34"/>
        <v>#DIV/0!</v>
      </c>
    </row>
    <row r="84" spans="1:53">
      <c r="A84" s="223">
        <f>'ENTRY SHEET'!F84</f>
        <v>0</v>
      </c>
      <c r="B84" s="137">
        <f>'09'!C84</f>
        <v>0</v>
      </c>
      <c r="C84" s="221"/>
      <c r="D84" s="137">
        <f t="shared" si="20"/>
        <v>0</v>
      </c>
      <c r="E84" s="221">
        <f t="shared" si="20"/>
        <v>0</v>
      </c>
      <c r="F84" s="136"/>
      <c r="G84" s="136"/>
      <c r="H84" s="136"/>
      <c r="I84" s="136"/>
      <c r="J84" s="136"/>
      <c r="K84" s="136"/>
      <c r="L84" s="254"/>
      <c r="M84" s="302"/>
      <c r="N84" s="302"/>
      <c r="O84" s="302"/>
      <c r="P84" s="302"/>
      <c r="Q84" s="254">
        <f t="shared" si="46"/>
        <v>0</v>
      </c>
      <c r="R84" s="137"/>
      <c r="S84" s="137"/>
      <c r="T84" s="137"/>
      <c r="U84" s="137"/>
      <c r="V84" s="137"/>
      <c r="W84" s="137"/>
      <c r="X84" s="137"/>
      <c r="Y84" s="141"/>
      <c r="Z84" s="137">
        <f t="shared" si="44"/>
        <v>0</v>
      </c>
      <c r="AA84" s="138"/>
      <c r="AB84" s="137"/>
      <c r="AC84" s="137"/>
      <c r="AD84" s="137"/>
      <c r="AE84" s="137"/>
      <c r="AF84" s="137"/>
      <c r="AG84" s="137">
        <f t="shared" si="36"/>
        <v>0</v>
      </c>
      <c r="AH84" s="137"/>
      <c r="AI84" s="137"/>
      <c r="AJ84" s="137"/>
      <c r="AK84" s="138"/>
      <c r="AL84" s="141">
        <f t="shared" si="45"/>
        <v>0</v>
      </c>
      <c r="AM84" s="137">
        <f t="shared" si="41"/>
        <v>0</v>
      </c>
      <c r="AN84" s="141">
        <f>'09'!AR84</f>
        <v>0</v>
      </c>
      <c r="AO84" s="141"/>
      <c r="AP84" s="141">
        <f t="shared" si="27"/>
        <v>0</v>
      </c>
      <c r="AQ84" s="649">
        <f t="shared" si="28"/>
        <v>0</v>
      </c>
      <c r="AR84" s="141"/>
      <c r="AS84" s="216" t="e">
        <f t="shared" si="37"/>
        <v>#DIV/0!</v>
      </c>
      <c r="AT84" s="216">
        <f>'08'!AT84</f>
        <v>0</v>
      </c>
      <c r="AU84" s="224">
        <f t="shared" si="29"/>
        <v>0</v>
      </c>
      <c r="AV84" s="221"/>
      <c r="AW84" s="351" t="e">
        <f t="shared" si="30"/>
        <v>#DIV/0!</v>
      </c>
      <c r="AX84" s="351" t="e">
        <f t="shared" si="31"/>
        <v>#DIV/0!</v>
      </c>
      <c r="AY84" s="351" t="e">
        <f t="shared" si="32"/>
        <v>#DIV/0!</v>
      </c>
      <c r="AZ84" s="351" t="e">
        <f t="shared" si="33"/>
        <v>#DIV/0!</v>
      </c>
      <c r="BA84" s="351" t="e">
        <f t="shared" si="34"/>
        <v>#DIV/0!</v>
      </c>
    </row>
    <row r="85" spans="1:53">
      <c r="A85" s="223" t="str">
        <f>'ENTRY SHEET'!F85</f>
        <v>OD09P-2986 (CAMPAR)</v>
      </c>
      <c r="B85" s="137">
        <f>'09'!C85</f>
        <v>0</v>
      </c>
      <c r="C85" s="221"/>
      <c r="D85" s="137">
        <f t="shared" si="20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'09'!AR85</f>
        <v>10</v>
      </c>
      <c r="AO85" s="141"/>
      <c r="AP85" s="141">
        <f t="shared" si="27"/>
        <v>10</v>
      </c>
      <c r="AQ85" s="649">
        <f t="shared" si="28"/>
        <v>10</v>
      </c>
      <c r="AR85" s="141">
        <v>0</v>
      </c>
      <c r="AS85" s="216" t="e">
        <f t="shared" si="37"/>
        <v>#DIV/0!</v>
      </c>
      <c r="AT85" s="216">
        <f>'08'!AT85</f>
        <v>60</v>
      </c>
      <c r="AU85" s="224">
        <f t="shared" si="29"/>
        <v>60</v>
      </c>
      <c r="AV85" s="221"/>
      <c r="AW85" s="351" t="e">
        <f t="shared" si="30"/>
        <v>#DIV/0!</v>
      </c>
      <c r="AX85" s="351" t="e">
        <f t="shared" si="31"/>
        <v>#DIV/0!</v>
      </c>
      <c r="AY85" s="351" t="e">
        <f t="shared" si="32"/>
        <v>#DIV/0!</v>
      </c>
      <c r="AZ85" s="351" t="e">
        <f t="shared" si="33"/>
        <v>#DIV/0!</v>
      </c>
      <c r="BA85" s="351" t="e">
        <f t="shared" si="34"/>
        <v>#DIV/0!</v>
      </c>
    </row>
    <row r="86" spans="1:53">
      <c r="A86" s="223" t="str">
        <f>'ENTRY SHEET'!F86</f>
        <v>JH06P-6214 SCORPIO</v>
      </c>
      <c r="B86" s="137">
        <f>'09'!C86</f>
        <v>184170</v>
      </c>
      <c r="C86" s="221">
        <v>184265</v>
      </c>
      <c r="D86" s="137">
        <f t="shared" si="20"/>
        <v>95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7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'09'!AR86</f>
        <v>0</v>
      </c>
      <c r="AO86" s="141">
        <v>35</v>
      </c>
      <c r="AP86" s="141">
        <f t="shared" si="27"/>
        <v>35</v>
      </c>
      <c r="AQ86" s="649">
        <f t="shared" si="28"/>
        <v>7</v>
      </c>
      <c r="AR86" s="141">
        <v>28</v>
      </c>
      <c r="AS86" s="216">
        <f t="shared" si="37"/>
        <v>7.3684210526315783E-2</v>
      </c>
      <c r="AT86" s="216">
        <f>'08'!AT86</f>
        <v>80</v>
      </c>
      <c r="AU86" s="224">
        <f t="shared" si="29"/>
        <v>52</v>
      </c>
      <c r="AV86" s="221"/>
      <c r="AW86" s="351">
        <f t="shared" si="30"/>
        <v>0</v>
      </c>
      <c r="AX86" s="351">
        <f t="shared" si="31"/>
        <v>0</v>
      </c>
      <c r="AY86" s="351">
        <f t="shared" si="32"/>
        <v>0</v>
      </c>
      <c r="AZ86" s="351">
        <f t="shared" si="33"/>
        <v>0</v>
      </c>
      <c r="BA86" s="351">
        <f t="shared" si="34"/>
        <v>0</v>
      </c>
    </row>
    <row r="87" spans="1:53">
      <c r="A87" s="223" t="str">
        <f>'ENTRY SHEET'!F87</f>
        <v>OD09K-7213 BSM BUS</v>
      </c>
      <c r="B87" s="137">
        <f>'09'!C87</f>
        <v>0</v>
      </c>
      <c r="C87" s="141"/>
      <c r="D87" s="137">
        <f t="shared" ref="D87:D104" si="48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7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'09'!AR87</f>
        <v>80</v>
      </c>
      <c r="AO87" s="141"/>
      <c r="AP87" s="141">
        <f t="shared" si="27"/>
        <v>80</v>
      </c>
      <c r="AQ87" s="649">
        <f t="shared" si="28"/>
        <v>10</v>
      </c>
      <c r="AR87" s="141">
        <v>70</v>
      </c>
      <c r="AS87" s="216" t="e">
        <f t="shared" si="37"/>
        <v>#DIV/0!</v>
      </c>
      <c r="AT87" s="216">
        <f>'08'!AT87</f>
        <v>60</v>
      </c>
      <c r="AU87" s="224">
        <f t="shared" si="29"/>
        <v>-10</v>
      </c>
      <c r="AV87" s="221"/>
      <c r="AW87" s="351" t="e">
        <f t="shared" si="30"/>
        <v>#DIV/0!</v>
      </c>
      <c r="AX87" s="351" t="e">
        <f t="shared" si="31"/>
        <v>#DIV/0!</v>
      </c>
      <c r="AY87" s="351" t="e">
        <f t="shared" si="32"/>
        <v>#DIV/0!</v>
      </c>
      <c r="AZ87" s="351" t="e">
        <f t="shared" si="33"/>
        <v>#DIV/0!</v>
      </c>
      <c r="BA87" s="351" t="e">
        <f t="shared" si="34"/>
        <v>#DIV/0!</v>
      </c>
    </row>
    <row r="88" spans="1:53">
      <c r="A88" s="223" t="str">
        <f>'ENTRY SHEET'!F88</f>
        <v>OD09G-6065 CAMPER</v>
      </c>
      <c r="B88" s="137"/>
      <c r="C88" s="141"/>
      <c r="D88" s="137">
        <f t="shared" si="48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7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'09'!AR88</f>
        <v>10</v>
      </c>
      <c r="AO88" s="141"/>
      <c r="AP88" s="141">
        <f t="shared" si="27"/>
        <v>10</v>
      </c>
      <c r="AQ88" s="649">
        <f t="shared" si="28"/>
        <v>10</v>
      </c>
      <c r="AR88" s="141">
        <v>0</v>
      </c>
      <c r="AS88" s="216" t="e">
        <f t="shared" si="37"/>
        <v>#DIV/0!</v>
      </c>
      <c r="AT88" s="216">
        <f>'08'!AT88</f>
        <v>120</v>
      </c>
      <c r="AU88" s="224">
        <f t="shared" si="29"/>
        <v>120</v>
      </c>
      <c r="AV88" s="221"/>
      <c r="AW88" s="351" t="e">
        <f t="shared" si="30"/>
        <v>#DIV/0!</v>
      </c>
      <c r="AX88" s="351" t="e">
        <f t="shared" si="31"/>
        <v>#DIV/0!</v>
      </c>
      <c r="AY88" s="351" t="e">
        <f t="shared" si="32"/>
        <v>#DIV/0!</v>
      </c>
      <c r="AZ88" s="351" t="e">
        <f t="shared" si="33"/>
        <v>#DIV/0!</v>
      </c>
      <c r="BA88" s="351" t="e">
        <f t="shared" si="34"/>
        <v>#DIV/0!</v>
      </c>
    </row>
    <row r="89" spans="1:53">
      <c r="A89" s="223" t="str">
        <f>'ENTRY SHEET'!F89</f>
        <v>OD09V-5619 TATA YODHA</v>
      </c>
      <c r="B89" s="137"/>
      <c r="C89" s="141"/>
      <c r="D89" s="137">
        <f t="shared" si="48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7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'09'!AR89</f>
        <v>10</v>
      </c>
      <c r="AO89" s="141"/>
      <c r="AP89" s="141">
        <f t="shared" si="27"/>
        <v>10</v>
      </c>
      <c r="AQ89" s="649">
        <f t="shared" si="28"/>
        <v>10</v>
      </c>
      <c r="AR89" s="141">
        <v>0</v>
      </c>
      <c r="AS89" s="216" t="e">
        <f t="shared" si="37"/>
        <v>#DIV/0!</v>
      </c>
      <c r="AT89" s="216">
        <f>'08'!AT89</f>
        <v>60</v>
      </c>
      <c r="AU89" s="224">
        <f t="shared" si="29"/>
        <v>60</v>
      </c>
      <c r="AV89" s="221"/>
      <c r="AW89" s="351" t="e">
        <f t="shared" si="30"/>
        <v>#DIV/0!</v>
      </c>
      <c r="AX89" s="351" t="e">
        <f t="shared" si="31"/>
        <v>#DIV/0!</v>
      </c>
      <c r="AY89" s="351" t="e">
        <f t="shared" si="32"/>
        <v>#DIV/0!</v>
      </c>
      <c r="AZ89" s="351" t="e">
        <f t="shared" si="33"/>
        <v>#DIV/0!</v>
      </c>
      <c r="BA89" s="351" t="e">
        <f t="shared" si="34"/>
        <v>#DIV/0!</v>
      </c>
    </row>
    <row r="90" spans="1:53">
      <c r="A90" s="223" t="str">
        <f>'ENTRY SHEET'!F90</f>
        <v>WATER PUMP</v>
      </c>
      <c r="B90" s="137">
        <f>'09'!C90</f>
        <v>0</v>
      </c>
      <c r="C90" s="141"/>
      <c r="D90" s="137">
        <f t="shared" si="48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7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'09'!AR90</f>
        <v>0</v>
      </c>
      <c r="AO90" s="141"/>
      <c r="AP90" s="141">
        <f t="shared" si="27"/>
        <v>0</v>
      </c>
      <c r="AQ90" s="649">
        <f t="shared" si="28"/>
        <v>0</v>
      </c>
      <c r="AR90" s="141"/>
      <c r="AS90" s="216" t="e">
        <f t="shared" si="37"/>
        <v>#DIV/0!</v>
      </c>
      <c r="AT90" s="216">
        <f>'08'!AT90</f>
        <v>0</v>
      </c>
      <c r="AU90" s="224">
        <f t="shared" si="29"/>
        <v>0</v>
      </c>
      <c r="AV90" s="221"/>
      <c r="AW90" s="351" t="e">
        <f t="shared" si="30"/>
        <v>#DIV/0!</v>
      </c>
      <c r="AX90" s="351" t="e">
        <f t="shared" si="31"/>
        <v>#DIV/0!</v>
      </c>
      <c r="AY90" s="351" t="e">
        <f t="shared" si="32"/>
        <v>#DIV/0!</v>
      </c>
      <c r="AZ90" s="351" t="e">
        <f t="shared" si="33"/>
        <v>#DIV/0!</v>
      </c>
      <c r="BA90" s="351" t="e">
        <f t="shared" si="34"/>
        <v>#DIV/0!</v>
      </c>
    </row>
    <row r="91" spans="1:53">
      <c r="A91" s="223" t="str">
        <f>'ENTRY SHEET'!F91</f>
        <v>JH06H-6198 D.TANKER</v>
      </c>
      <c r="B91" s="137">
        <f>'09'!C91</f>
        <v>15510</v>
      </c>
      <c r="C91" s="141">
        <v>15515</v>
      </c>
      <c r="D91" s="137">
        <f t="shared" si="48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7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'09'!AR91</f>
        <v>100</v>
      </c>
      <c r="AO91" s="141"/>
      <c r="AP91" s="141">
        <f t="shared" si="27"/>
        <v>100</v>
      </c>
      <c r="AQ91" s="649">
        <f t="shared" si="28"/>
        <v>30</v>
      </c>
      <c r="AR91" s="141">
        <v>70</v>
      </c>
      <c r="AS91" s="216">
        <f t="shared" si="37"/>
        <v>6</v>
      </c>
      <c r="AT91" s="216">
        <f>'08'!AT91</f>
        <v>0</v>
      </c>
      <c r="AU91" s="224">
        <f t="shared" si="29"/>
        <v>-70</v>
      </c>
      <c r="AV91" s="221"/>
      <c r="AW91" s="351">
        <f t="shared" si="30"/>
        <v>0</v>
      </c>
      <c r="AX91" s="351">
        <f t="shared" si="31"/>
        <v>0</v>
      </c>
      <c r="AY91" s="351">
        <f t="shared" si="32"/>
        <v>0</v>
      </c>
      <c r="AZ91" s="351">
        <f t="shared" si="33"/>
        <v>0</v>
      </c>
      <c r="BA91" s="351">
        <f t="shared" si="34"/>
        <v>0</v>
      </c>
    </row>
    <row r="92" spans="1:53">
      <c r="A92" s="223" t="str">
        <f>'ENTRY SHEET'!F92</f>
        <v>OMC DG (NIGHT USE)</v>
      </c>
      <c r="B92" s="137">
        <f>'09'!C92</f>
        <v>0</v>
      </c>
      <c r="C92" s="141"/>
      <c r="D92" s="137">
        <f t="shared" si="48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7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'09'!AR92</f>
        <v>0</v>
      </c>
      <c r="AO92" s="141"/>
      <c r="AP92" s="141">
        <f t="shared" si="27"/>
        <v>0</v>
      </c>
      <c r="AQ92" s="649">
        <f t="shared" si="28"/>
        <v>0</v>
      </c>
      <c r="AR92" s="141"/>
      <c r="AS92" s="216" t="e">
        <f t="shared" si="37"/>
        <v>#DIV/0!</v>
      </c>
      <c r="AT92" s="216">
        <f>'08'!AT92</f>
        <v>0</v>
      </c>
      <c r="AU92" s="224">
        <f t="shared" si="29"/>
        <v>0</v>
      </c>
      <c r="AV92" s="221"/>
      <c r="AW92" s="351" t="e">
        <f t="shared" si="30"/>
        <v>#DIV/0!</v>
      </c>
      <c r="AX92" s="351" t="e">
        <f t="shared" si="31"/>
        <v>#DIV/0!</v>
      </c>
      <c r="AY92" s="351" t="e">
        <f t="shared" si="32"/>
        <v>#DIV/0!</v>
      </c>
      <c r="AZ92" s="351" t="e">
        <f t="shared" si="33"/>
        <v>#DIV/0!</v>
      </c>
      <c r="BA92" s="351" t="e">
        <f t="shared" si="34"/>
        <v>#DIV/0!</v>
      </c>
    </row>
    <row r="93" spans="1:53">
      <c r="A93" s="223" t="str">
        <f>'ENTRY SHEET'!F93</f>
        <v>HYDRA CRANE-1686</v>
      </c>
      <c r="B93" s="137">
        <f>'09'!C93</f>
        <v>0</v>
      </c>
      <c r="C93" s="141"/>
      <c r="D93" s="137">
        <f t="shared" si="48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7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'09'!AR93</f>
        <v>0</v>
      </c>
      <c r="AO93" s="141"/>
      <c r="AP93" s="141">
        <f t="shared" si="27"/>
        <v>0</v>
      </c>
      <c r="AQ93" s="649">
        <f t="shared" si="28"/>
        <v>0</v>
      </c>
      <c r="AR93" s="141"/>
      <c r="AS93" s="216" t="e">
        <f t="shared" si="37"/>
        <v>#DIV/0!</v>
      </c>
      <c r="AT93" s="216">
        <f>'08'!AT93</f>
        <v>0</v>
      </c>
      <c r="AU93" s="224">
        <f t="shared" si="29"/>
        <v>0</v>
      </c>
      <c r="AV93" s="221"/>
      <c r="AW93" s="351" t="e">
        <f t="shared" si="30"/>
        <v>#DIV/0!</v>
      </c>
      <c r="AX93" s="351" t="e">
        <f t="shared" si="31"/>
        <v>#DIV/0!</v>
      </c>
      <c r="AY93" s="351" t="e">
        <f t="shared" si="32"/>
        <v>#DIV/0!</v>
      </c>
      <c r="AZ93" s="351" t="e">
        <f t="shared" si="33"/>
        <v>#DIV/0!</v>
      </c>
      <c r="BA93" s="351" t="e">
        <f t="shared" si="34"/>
        <v>#DIV/0!</v>
      </c>
    </row>
    <row r="94" spans="1:53">
      <c r="A94" s="223">
        <f>'ENTRY SHEET'!F94</f>
        <v>0</v>
      </c>
      <c r="B94" s="137">
        <f>'09'!C94</f>
        <v>0</v>
      </c>
      <c r="C94" s="141"/>
      <c r="D94" s="137">
        <f t="shared" si="48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7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'09'!AR94</f>
        <v>0</v>
      </c>
      <c r="AO94" s="141"/>
      <c r="AP94" s="141">
        <f t="shared" si="27"/>
        <v>0</v>
      </c>
      <c r="AQ94" s="649">
        <f t="shared" si="28"/>
        <v>0</v>
      </c>
      <c r="AR94" s="141"/>
      <c r="AS94" s="216" t="e">
        <f t="shared" si="37"/>
        <v>#DIV/0!</v>
      </c>
      <c r="AT94" s="216">
        <f>'08'!AT94</f>
        <v>0</v>
      </c>
      <c r="AU94" s="224">
        <f t="shared" si="29"/>
        <v>0</v>
      </c>
      <c r="AV94" s="221"/>
      <c r="AW94" s="351" t="e">
        <f t="shared" si="30"/>
        <v>#DIV/0!</v>
      </c>
      <c r="AX94" s="351" t="e">
        <f t="shared" si="31"/>
        <v>#DIV/0!</v>
      </c>
      <c r="AY94" s="351" t="e">
        <f t="shared" si="32"/>
        <v>#DIV/0!</v>
      </c>
      <c r="AZ94" s="351" t="e">
        <f t="shared" si="33"/>
        <v>#DIV/0!</v>
      </c>
      <c r="BA94" s="351" t="e">
        <f t="shared" si="34"/>
        <v>#DIV/0!</v>
      </c>
    </row>
    <row r="95" spans="1:53">
      <c r="A95" s="223">
        <f>'ENTRY SHEET'!F95</f>
        <v>0</v>
      </c>
      <c r="B95" s="137">
        <f>'09'!C95</f>
        <v>0</v>
      </c>
      <c r="C95" s="141"/>
      <c r="D95" s="137">
        <f t="shared" si="48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'09'!AR95</f>
        <v>0</v>
      </c>
      <c r="AO95" s="141"/>
      <c r="AP95" s="141">
        <f t="shared" si="27"/>
        <v>0</v>
      </c>
      <c r="AQ95" s="649">
        <f t="shared" si="28"/>
        <v>0</v>
      </c>
      <c r="AR95" s="141"/>
      <c r="AS95" s="216" t="e">
        <f t="shared" si="37"/>
        <v>#DIV/0!</v>
      </c>
      <c r="AT95" s="216">
        <f>'08'!AT95</f>
        <v>0</v>
      </c>
      <c r="AU95" s="224">
        <f t="shared" si="29"/>
        <v>0</v>
      </c>
      <c r="AV95" s="221"/>
      <c r="AW95" s="351" t="e">
        <f t="shared" si="30"/>
        <v>#DIV/0!</v>
      </c>
      <c r="AX95" s="351" t="e">
        <f t="shared" si="31"/>
        <v>#DIV/0!</v>
      </c>
      <c r="AY95" s="351" t="e">
        <f t="shared" si="32"/>
        <v>#DIV/0!</v>
      </c>
      <c r="AZ95" s="351" t="e">
        <f t="shared" si="33"/>
        <v>#DIV/0!</v>
      </c>
      <c r="BA95" s="351" t="e">
        <f t="shared" si="34"/>
        <v>#DIV/0!</v>
      </c>
    </row>
    <row r="96" spans="1:53" hidden="1">
      <c r="A96" s="223">
        <f>'ENTRY SHEET'!F96</f>
        <v>0</v>
      </c>
      <c r="B96" s="137">
        <f>'09'!C96</f>
        <v>0</v>
      </c>
      <c r="C96" s="141"/>
      <c r="D96" s="137">
        <f t="shared" si="48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'09'!AR96</f>
        <v>0</v>
      </c>
      <c r="AO96" s="141"/>
      <c r="AP96" s="141">
        <f t="shared" si="27"/>
        <v>0</v>
      </c>
      <c r="AQ96" s="649">
        <f t="shared" si="28"/>
        <v>0</v>
      </c>
      <c r="AR96" s="141"/>
      <c r="AS96" s="216" t="e">
        <f t="shared" si="37"/>
        <v>#DIV/0!</v>
      </c>
      <c r="AT96" s="216">
        <f>'08'!AT96</f>
        <v>0</v>
      </c>
      <c r="AU96" s="224">
        <f t="shared" si="29"/>
        <v>0</v>
      </c>
      <c r="AV96" s="221"/>
      <c r="AW96" s="351" t="e">
        <f t="shared" si="30"/>
        <v>#DIV/0!</v>
      </c>
      <c r="AX96" s="351" t="e">
        <f t="shared" si="31"/>
        <v>#DIV/0!</v>
      </c>
      <c r="AY96" s="351" t="e">
        <f t="shared" si="32"/>
        <v>#DIV/0!</v>
      </c>
      <c r="AZ96" s="351" t="e">
        <f t="shared" si="33"/>
        <v>#DIV/0!</v>
      </c>
      <c r="BA96" s="351" t="e">
        <f t="shared" si="34"/>
        <v>#DIV/0!</v>
      </c>
    </row>
    <row r="97" spans="1:53" hidden="1">
      <c r="A97" s="223">
        <f>'ENTRY SHEET'!F97</f>
        <v>0</v>
      </c>
      <c r="B97" s="137">
        <f>'09'!C97</f>
        <v>0</v>
      </c>
      <c r="C97" s="141"/>
      <c r="D97" s="137">
        <f t="shared" si="48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'09'!AR97</f>
        <v>0</v>
      </c>
      <c r="AO97" s="141"/>
      <c r="AP97" s="141">
        <f t="shared" si="27"/>
        <v>0</v>
      </c>
      <c r="AQ97" s="649">
        <f t="shared" si="28"/>
        <v>0</v>
      </c>
      <c r="AR97" s="141"/>
      <c r="AS97" s="216" t="e">
        <f t="shared" si="37"/>
        <v>#DIV/0!</v>
      </c>
      <c r="AT97" s="216">
        <f>'08'!AT97</f>
        <v>0</v>
      </c>
      <c r="AU97" s="224">
        <f t="shared" si="29"/>
        <v>0</v>
      </c>
      <c r="AV97" s="221"/>
      <c r="AW97" s="351" t="e">
        <f t="shared" si="30"/>
        <v>#DIV/0!</v>
      </c>
      <c r="AX97" s="351" t="e">
        <f t="shared" si="31"/>
        <v>#DIV/0!</v>
      </c>
      <c r="AY97" s="351" t="e">
        <f t="shared" si="32"/>
        <v>#DIV/0!</v>
      </c>
      <c r="AZ97" s="351" t="e">
        <f t="shared" si="33"/>
        <v>#DIV/0!</v>
      </c>
      <c r="BA97" s="351" t="e">
        <f t="shared" si="34"/>
        <v>#DIV/0!</v>
      </c>
    </row>
    <row r="98" spans="1:53" hidden="1">
      <c r="A98" s="223">
        <f>'ENTRY SHEET'!F98</f>
        <v>0</v>
      </c>
      <c r="B98" s="137">
        <f>'09'!C98</f>
        <v>0</v>
      </c>
      <c r="C98" s="141"/>
      <c r="D98" s="137">
        <f t="shared" si="48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'09'!AR98</f>
        <v>0</v>
      </c>
      <c r="AO98" s="141"/>
      <c r="AP98" s="141">
        <f t="shared" si="27"/>
        <v>0</v>
      </c>
      <c r="AQ98" s="649">
        <f t="shared" si="28"/>
        <v>0</v>
      </c>
      <c r="AR98" s="141"/>
      <c r="AS98" s="216" t="e">
        <f t="shared" si="37"/>
        <v>#DIV/0!</v>
      </c>
      <c r="AT98" s="216">
        <f>'08'!AT98</f>
        <v>0</v>
      </c>
      <c r="AU98" s="224">
        <f t="shared" si="29"/>
        <v>0</v>
      </c>
      <c r="AV98" s="221"/>
      <c r="AW98" s="351" t="e">
        <f t="shared" si="30"/>
        <v>#DIV/0!</v>
      </c>
      <c r="AX98" s="351" t="e">
        <f t="shared" si="31"/>
        <v>#DIV/0!</v>
      </c>
      <c r="AY98" s="351" t="e">
        <f t="shared" si="32"/>
        <v>#DIV/0!</v>
      </c>
      <c r="AZ98" s="351" t="e">
        <f t="shared" si="33"/>
        <v>#DIV/0!</v>
      </c>
      <c r="BA98" s="351" t="e">
        <f t="shared" si="34"/>
        <v>#DIV/0!</v>
      </c>
    </row>
    <row r="99" spans="1:53" hidden="1">
      <c r="A99" s="223">
        <f>'ENTRY SHEET'!F99</f>
        <v>0</v>
      </c>
      <c r="B99" s="137">
        <f>'09'!C99</f>
        <v>0</v>
      </c>
      <c r="C99" s="141"/>
      <c r="D99" s="137">
        <f t="shared" si="48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'09'!AR99</f>
        <v>0</v>
      </c>
      <c r="AO99" s="141"/>
      <c r="AP99" s="141">
        <f t="shared" si="27"/>
        <v>0</v>
      </c>
      <c r="AQ99" s="649">
        <f t="shared" si="28"/>
        <v>0</v>
      </c>
      <c r="AR99" s="141"/>
      <c r="AS99" s="216" t="e">
        <f t="shared" si="37"/>
        <v>#DIV/0!</v>
      </c>
      <c r="AT99" s="216">
        <f>'08'!AT99</f>
        <v>0</v>
      </c>
      <c r="AU99" s="224">
        <f t="shared" si="29"/>
        <v>0</v>
      </c>
      <c r="AV99" s="221"/>
      <c r="AW99" s="351" t="e">
        <f t="shared" si="30"/>
        <v>#DIV/0!</v>
      </c>
      <c r="AX99" s="351" t="e">
        <f t="shared" si="31"/>
        <v>#DIV/0!</v>
      </c>
      <c r="AY99" s="351" t="e">
        <f t="shared" si="32"/>
        <v>#DIV/0!</v>
      </c>
      <c r="AZ99" s="351" t="e">
        <f t="shared" si="33"/>
        <v>#DIV/0!</v>
      </c>
      <c r="BA99" s="351" t="e">
        <f t="shared" si="34"/>
        <v>#DIV/0!</v>
      </c>
    </row>
    <row r="100" spans="1:53" hidden="1">
      <c r="A100" s="223">
        <f>'ENTRY SHEET'!F100</f>
        <v>0</v>
      </c>
      <c r="B100" s="137">
        <f>'09'!C100</f>
        <v>0</v>
      </c>
      <c r="C100" s="141"/>
      <c r="D100" s="137">
        <f t="shared" si="48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'09'!AR100</f>
        <v>0</v>
      </c>
      <c r="AO100" s="141"/>
      <c r="AP100" s="141">
        <f t="shared" si="27"/>
        <v>0</v>
      </c>
      <c r="AQ100" s="649">
        <f t="shared" si="28"/>
        <v>0</v>
      </c>
      <c r="AR100" s="141"/>
      <c r="AS100" s="216" t="e">
        <f t="shared" si="37"/>
        <v>#DIV/0!</v>
      </c>
      <c r="AT100" s="216">
        <f>'08'!AT100</f>
        <v>0</v>
      </c>
      <c r="AU100" s="224">
        <f t="shared" si="29"/>
        <v>0</v>
      </c>
      <c r="AV100" s="221"/>
      <c r="AW100" s="138" t="e">
        <f t="shared" si="30"/>
        <v>#DIV/0!</v>
      </c>
      <c r="AX100" s="138" t="e">
        <f t="shared" si="31"/>
        <v>#DIV/0!</v>
      </c>
      <c r="AY100" s="138" t="e">
        <f t="shared" si="32"/>
        <v>#DIV/0!</v>
      </c>
      <c r="AZ100" s="138" t="e">
        <f t="shared" si="33"/>
        <v>#DIV/0!</v>
      </c>
      <c r="BA100" s="138" t="e">
        <f t="shared" si="34"/>
        <v>#DIV/0!</v>
      </c>
    </row>
    <row r="101" spans="1:53" hidden="1">
      <c r="A101" s="223">
        <f>'ENTRY SHEET'!F101</f>
        <v>0</v>
      </c>
      <c r="B101" s="137">
        <f>'09'!C101</f>
        <v>0</v>
      </c>
      <c r="C101" s="141"/>
      <c r="D101" s="137">
        <f t="shared" si="48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'09'!AR101</f>
        <v>0</v>
      </c>
      <c r="AO101" s="141"/>
      <c r="AP101" s="141">
        <f t="shared" si="27"/>
        <v>0</v>
      </c>
      <c r="AQ101" s="649">
        <f t="shared" si="28"/>
        <v>0</v>
      </c>
      <c r="AR101" s="141"/>
      <c r="AS101" s="216" t="e">
        <f t="shared" si="37"/>
        <v>#DIV/0!</v>
      </c>
      <c r="AT101" s="216">
        <f>'08'!AT101</f>
        <v>0</v>
      </c>
      <c r="AU101" s="224">
        <f t="shared" si="29"/>
        <v>0</v>
      </c>
      <c r="AV101" s="221"/>
      <c r="AW101" s="138" t="e">
        <f t="shared" si="30"/>
        <v>#DIV/0!</v>
      </c>
      <c r="AX101" s="138" t="e">
        <f t="shared" si="31"/>
        <v>#DIV/0!</v>
      </c>
      <c r="AY101" s="138" t="e">
        <f t="shared" si="32"/>
        <v>#DIV/0!</v>
      </c>
      <c r="AZ101" s="138" t="e">
        <f t="shared" si="33"/>
        <v>#DIV/0!</v>
      </c>
      <c r="BA101" s="138" t="e">
        <f t="shared" si="34"/>
        <v>#DIV/0!</v>
      </c>
    </row>
    <row r="102" spans="1:53" hidden="1">
      <c r="A102" s="223">
        <f>'ENTRY SHEET'!F102</f>
        <v>0</v>
      </c>
      <c r="B102" s="137">
        <f>'09'!C102</f>
        <v>0</v>
      </c>
      <c r="C102" s="141"/>
      <c r="D102" s="137">
        <f t="shared" si="48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'09'!AR102</f>
        <v>0</v>
      </c>
      <c r="AO102" s="141"/>
      <c r="AP102" s="141">
        <f t="shared" si="27"/>
        <v>0</v>
      </c>
      <c r="AQ102" s="649">
        <f t="shared" si="28"/>
        <v>0</v>
      </c>
      <c r="AR102" s="141"/>
      <c r="AS102" s="216" t="e">
        <f t="shared" si="37"/>
        <v>#DIV/0!</v>
      </c>
      <c r="AT102" s="216">
        <f>'08'!AT102</f>
        <v>0</v>
      </c>
      <c r="AU102" s="224">
        <f t="shared" si="29"/>
        <v>0</v>
      </c>
      <c r="AV102" s="221"/>
      <c r="AW102" s="138" t="e">
        <f t="shared" si="30"/>
        <v>#DIV/0!</v>
      </c>
      <c r="AX102" s="138" t="e">
        <f t="shared" si="31"/>
        <v>#DIV/0!</v>
      </c>
      <c r="AY102" s="138" t="e">
        <f t="shared" si="32"/>
        <v>#DIV/0!</v>
      </c>
      <c r="AZ102" s="138" t="e">
        <f t="shared" si="33"/>
        <v>#DIV/0!</v>
      </c>
      <c r="BA102" s="138" t="e">
        <f t="shared" si="34"/>
        <v>#DIV/0!</v>
      </c>
    </row>
    <row r="103" spans="1:53" hidden="1">
      <c r="A103" s="223">
        <f>'ENTRY SHEET'!F103</f>
        <v>0</v>
      </c>
      <c r="B103" s="137">
        <f>'09'!C103</f>
        <v>0</v>
      </c>
      <c r="C103" s="141"/>
      <c r="D103" s="137">
        <f t="shared" si="48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'09'!AR103</f>
        <v>0</v>
      </c>
      <c r="AO103" s="141"/>
      <c r="AP103" s="141">
        <f t="shared" si="27"/>
        <v>0</v>
      </c>
      <c r="AQ103" s="649">
        <f t="shared" si="28"/>
        <v>0</v>
      </c>
      <c r="AR103" s="141"/>
      <c r="AS103" s="216" t="e">
        <f t="shared" si="37"/>
        <v>#DIV/0!</v>
      </c>
      <c r="AT103" s="216">
        <f>'08'!AT103</f>
        <v>0</v>
      </c>
      <c r="AU103" s="224">
        <f t="shared" si="29"/>
        <v>0</v>
      </c>
      <c r="AV103" s="221"/>
      <c r="AW103" s="138" t="e">
        <f t="shared" si="30"/>
        <v>#DIV/0!</v>
      </c>
      <c r="AX103" s="138" t="e">
        <f t="shared" si="31"/>
        <v>#DIV/0!</v>
      </c>
      <c r="AY103" s="138" t="e">
        <f t="shared" si="32"/>
        <v>#DIV/0!</v>
      </c>
      <c r="AZ103" s="138" t="e">
        <f t="shared" si="33"/>
        <v>#DIV/0!</v>
      </c>
      <c r="BA103" s="138" t="e">
        <f t="shared" si="34"/>
        <v>#DIV/0!</v>
      </c>
    </row>
    <row r="104" spans="1:53" hidden="1">
      <c r="A104" s="223">
        <f>'ENTRY SHEET'!F104</f>
        <v>0</v>
      </c>
      <c r="B104" s="137">
        <f>'09'!C104</f>
        <v>0</v>
      </c>
      <c r="C104" s="141"/>
      <c r="D104" s="137">
        <f t="shared" si="48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'09'!AR104</f>
        <v>0</v>
      </c>
      <c r="AO104" s="141"/>
      <c r="AP104" s="141">
        <f t="shared" si="27"/>
        <v>0</v>
      </c>
      <c r="AQ104" s="649">
        <f t="shared" si="28"/>
        <v>0</v>
      </c>
      <c r="AR104" s="141"/>
      <c r="AS104" s="216" t="e">
        <f t="shared" si="37"/>
        <v>#DIV/0!</v>
      </c>
      <c r="AT104" s="216">
        <f>'08'!AT104</f>
        <v>0</v>
      </c>
      <c r="AU104" s="224">
        <f t="shared" si="29"/>
        <v>0</v>
      </c>
      <c r="AV104" s="137"/>
      <c r="AW104" s="138" t="e">
        <f t="shared" si="30"/>
        <v>#DIV/0!</v>
      </c>
      <c r="AX104" s="138" t="e">
        <f t="shared" si="31"/>
        <v>#DIV/0!</v>
      </c>
      <c r="AY104" s="138" t="e">
        <f t="shared" si="32"/>
        <v>#DIV/0!</v>
      </c>
      <c r="AZ104" s="138" t="e">
        <f t="shared" si="33"/>
        <v>#DIV/0!</v>
      </c>
      <c r="BA104" s="138" t="e">
        <f t="shared" si="34"/>
        <v>#DIV/0!</v>
      </c>
    </row>
    <row r="105" spans="1:53" ht="28.8" customHeight="1">
      <c r="A105" s="137" t="s">
        <v>27</v>
      </c>
      <c r="B105" s="221"/>
      <c r="C105" s="221"/>
      <c r="D105" s="221">
        <f>SUM(D5:D104)</f>
        <v>405.91000000000798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1638.100000000024</v>
      </c>
      <c r="U105" s="221">
        <f>SUM(U17:U56)</f>
        <v>0</v>
      </c>
      <c r="V105" s="221">
        <f t="shared" ref="V105:AM105" si="49">SUM(V17:V56)</f>
        <v>171</v>
      </c>
      <c r="W105" s="221">
        <f t="shared" si="49"/>
        <v>0</v>
      </c>
      <c r="X105" s="221">
        <f t="shared" si="49"/>
        <v>9</v>
      </c>
      <c r="Y105" s="221">
        <f t="shared" si="49"/>
        <v>180</v>
      </c>
      <c r="Z105" s="221">
        <f t="shared" si="49"/>
        <v>0</v>
      </c>
      <c r="AA105" s="221">
        <f t="shared" si="49"/>
        <v>0</v>
      </c>
      <c r="AB105" s="221">
        <f t="shared" si="49"/>
        <v>0</v>
      </c>
      <c r="AC105" s="221">
        <f t="shared" si="49"/>
        <v>15</v>
      </c>
      <c r="AD105" s="221">
        <f t="shared" si="49"/>
        <v>12</v>
      </c>
      <c r="AE105" s="221">
        <f t="shared" si="49"/>
        <v>9</v>
      </c>
      <c r="AF105" s="221">
        <f t="shared" si="49"/>
        <v>0</v>
      </c>
      <c r="AG105" s="221">
        <f t="shared" si="49"/>
        <v>36</v>
      </c>
      <c r="AH105" s="221">
        <f t="shared" si="49"/>
        <v>0</v>
      </c>
      <c r="AI105" s="221">
        <f t="shared" si="49"/>
        <v>91</v>
      </c>
      <c r="AJ105" s="221">
        <f t="shared" si="49"/>
        <v>0</v>
      </c>
      <c r="AK105" s="221">
        <f t="shared" si="49"/>
        <v>2941.1000000000004</v>
      </c>
      <c r="AL105" s="221">
        <f t="shared" si="49"/>
        <v>91</v>
      </c>
      <c r="AM105" s="221">
        <f t="shared" si="49"/>
        <v>2941.1000000000004</v>
      </c>
      <c r="AN105" s="221">
        <f>SUM(AN5:AN104)</f>
        <v>7620</v>
      </c>
      <c r="AO105" s="221">
        <f t="shared" ref="AO105:AR105" si="50">SUM(AO5:AO104)</f>
        <v>3548</v>
      </c>
      <c r="AP105" s="221">
        <f t="shared" si="50"/>
        <v>11168</v>
      </c>
      <c r="AQ105" s="646">
        <f t="shared" si="50"/>
        <v>2826</v>
      </c>
      <c r="AR105" s="221">
        <f t="shared" si="50"/>
        <v>8342</v>
      </c>
      <c r="AS105" s="221" t="e">
        <f t="shared" ref="AS105:AU105" si="51">SUM(AS5:AS104)</f>
        <v>#DIV/0!</v>
      </c>
      <c r="AT105" s="221">
        <f t="shared" si="51"/>
        <v>14070</v>
      </c>
      <c r="AU105" s="221">
        <f t="shared" si="51"/>
        <v>5728</v>
      </c>
      <c r="AV105" s="137"/>
      <c r="AW105" s="6" t="e">
        <f>AS105*#REF!</f>
        <v>#DIV/0!</v>
      </c>
      <c r="AX105" s="6" t="e">
        <f>AS105*#REF!</f>
        <v>#DIV/0!</v>
      </c>
      <c r="AY105" s="6" t="e">
        <f t="shared" ref="AY105:BA105" si="52">SUM(AY5:AY104)</f>
        <v>#DIV/0!</v>
      </c>
      <c r="AZ105" s="6" t="e">
        <f t="shared" si="52"/>
        <v>#DIV/0!</v>
      </c>
      <c r="BA105" s="6" t="e">
        <f t="shared" si="52"/>
        <v>#DIV/0!</v>
      </c>
    </row>
    <row r="106" spans="1:53">
      <c r="AN106" s="145">
        <v>2000</v>
      </c>
      <c r="AR106" s="145">
        <v>1</v>
      </c>
      <c r="AS106" s="145" t="s">
        <v>174</v>
      </c>
    </row>
    <row r="107" spans="1:53">
      <c r="AO107" s="210"/>
    </row>
  </sheetData>
  <mergeCells count="1">
    <mergeCell ref="AW3:BA3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A107"/>
  <sheetViews>
    <sheetView zoomScale="69" zoomScaleNormal="69" workbookViewId="0">
      <pane xSplit="1" ySplit="4" topLeftCell="W32" activePane="bottomRight" state="frozen"/>
      <selection pane="topRight" activeCell="B1" sqref="B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3.33203125" style="145" bestFit="1" customWidth="1"/>
    <col min="2" max="2" width="14.77734375" style="145" customWidth="1"/>
    <col min="3" max="3" width="14.5546875" style="145" bestFit="1" customWidth="1"/>
    <col min="4" max="4" width="12.21875" style="145" customWidth="1"/>
    <col min="5" max="5" width="8" style="145" hidden="1" customWidth="1"/>
    <col min="6" max="6" width="15.77734375" style="145" hidden="1" customWidth="1"/>
    <col min="7" max="7" width="9.6640625" style="145" bestFit="1" customWidth="1"/>
    <col min="8" max="13" width="12" style="145" customWidth="1"/>
    <col min="14" max="16" width="12" style="145" hidden="1" customWidth="1"/>
    <col min="17" max="17" width="13.88671875" style="145" bestFit="1" customWidth="1"/>
    <col min="18" max="26" width="12" style="145" customWidth="1"/>
    <col min="27" max="28" width="12" style="145" hidden="1" customWidth="1"/>
    <col min="29" max="31" width="12" style="145" customWidth="1"/>
    <col min="32" max="32" width="12" style="145" hidden="1" customWidth="1"/>
    <col min="33" max="34" width="12" style="145" customWidth="1"/>
    <col min="35" max="35" width="12" style="193" hidden="1" customWidth="1"/>
    <col min="36" max="36" width="12" style="193" customWidth="1"/>
    <col min="37" max="37" width="12" style="193" hidden="1" customWidth="1"/>
    <col min="38" max="38" width="12" style="193" customWidth="1"/>
    <col min="39" max="40" width="12" style="145" customWidth="1"/>
    <col min="41" max="41" width="12" style="193" customWidth="1"/>
    <col min="42" max="42" width="12" style="145" customWidth="1"/>
    <col min="43" max="43" width="12" style="211" customWidth="1"/>
    <col min="44" max="47" width="12" style="145" customWidth="1"/>
    <col min="48" max="48" width="29.44140625" style="145" bestFit="1" customWidth="1"/>
    <col min="49" max="51" width="11" style="145" bestFit="1" customWidth="1"/>
    <col min="52" max="52" width="8" style="145" bestFit="1" customWidth="1"/>
    <col min="53" max="53" width="6.44140625" style="145" bestFit="1" customWidth="1"/>
    <col min="54" max="16384" width="30.5546875" style="145"/>
  </cols>
  <sheetData>
    <row r="1" spans="1:53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  <c r="AW1" s="168"/>
      <c r="AX1" s="168"/>
      <c r="AY1" s="168"/>
    </row>
    <row r="2" spans="1:53" s="130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'10'!S2+1</f>
        <v>46123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7"/>
      <c r="AR2" s="114"/>
      <c r="AS2" s="114"/>
      <c r="AT2" s="114"/>
      <c r="AU2" s="114"/>
      <c r="AV2" s="114"/>
    </row>
    <row r="3" spans="1:53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69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</row>
    <row r="4" spans="1:53" s="427" customFormat="1" ht="45" customHeight="1">
      <c r="A4" s="362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77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</row>
    <row r="5" spans="1:53">
      <c r="A5" s="223" t="str">
        <f>'ENTRY SHEET'!F5</f>
        <v>VOLVO 300-2</v>
      </c>
      <c r="B5" s="137">
        <f>'10'!C5</f>
        <v>22009.3</v>
      </c>
      <c r="C5" s="137">
        <v>22017.4</v>
      </c>
      <c r="D5" s="137">
        <f>C5-B5</f>
        <v>8.1000000000021828</v>
      </c>
      <c r="E5" s="137">
        <v>12</v>
      </c>
      <c r="F5" s="136"/>
      <c r="G5" s="136">
        <v>0</v>
      </c>
      <c r="H5" s="136"/>
      <c r="I5" s="136">
        <v>7.3</v>
      </c>
      <c r="J5" s="136">
        <v>0.8</v>
      </c>
      <c r="K5" s="136"/>
      <c r="L5" s="136"/>
      <c r="M5" s="136"/>
      <c r="N5" s="136"/>
      <c r="O5" s="136"/>
      <c r="P5" s="136"/>
      <c r="Q5" s="136">
        <f>F5+G5+H5+I5+J5+K5+L5+M5+N5+O5+P5</f>
        <v>8.1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>
        <v>38</v>
      </c>
      <c r="AI5" s="137"/>
      <c r="AJ5" s="137">
        <v>1096.1300000000001</v>
      </c>
      <c r="AK5" s="138"/>
      <c r="AL5" s="141">
        <f t="shared" ref="AL5:AL59" si="0">AH5+AI5</f>
        <v>38</v>
      </c>
      <c r="AM5" s="137">
        <f t="shared" ref="AM5:AM59" si="1">AJ5+AK5</f>
        <v>1096.1300000000001</v>
      </c>
      <c r="AN5" s="141">
        <f>'10'!AR5</f>
        <v>270</v>
      </c>
      <c r="AO5" s="141"/>
      <c r="AP5" s="141">
        <f>AO5+AN5</f>
        <v>270</v>
      </c>
      <c r="AQ5" s="141">
        <f t="shared" ref="AQ5" si="2">AP5-AR5</f>
        <v>150</v>
      </c>
      <c r="AR5" s="141">
        <v>120</v>
      </c>
      <c r="AS5" s="216">
        <f t="shared" ref="AS5:AS36" si="3">AQ5/D5</f>
        <v>18.518518518513527</v>
      </c>
      <c r="AT5" s="216">
        <f>'08'!AT5</f>
        <v>470</v>
      </c>
      <c r="AU5" s="224">
        <f>AT5-AR5</f>
        <v>350</v>
      </c>
      <c r="AV5" s="270"/>
      <c r="AW5" s="138">
        <f>ROUNDUP(I5*AS5,0)</f>
        <v>136</v>
      </c>
      <c r="AX5" s="138">
        <f>ROUNDUP(H5*AS5,0)</f>
        <v>0</v>
      </c>
      <c r="AY5" s="138">
        <f>ROUNDUP(J5*AS5,0)</f>
        <v>15</v>
      </c>
      <c r="AZ5" s="138">
        <f>AS5*L5</f>
        <v>0</v>
      </c>
      <c r="BA5" s="138">
        <f>AS5*K5</f>
        <v>0</v>
      </c>
    </row>
    <row r="6" spans="1:53">
      <c r="A6" s="223" t="str">
        <f>'ENTRY SHEET'!F6</f>
        <v>VOLVO-300-7</v>
      </c>
      <c r="B6" s="137">
        <f>'10'!C6</f>
        <v>17686.900000000001</v>
      </c>
      <c r="C6" s="137">
        <v>17695.3</v>
      </c>
      <c r="D6" s="137">
        <f t="shared" ref="D6:D59" si="4">C6-B6</f>
        <v>8.3999999999978172</v>
      </c>
      <c r="E6" s="137">
        <v>12</v>
      </c>
      <c r="F6" s="136"/>
      <c r="G6" s="136">
        <v>0</v>
      </c>
      <c r="H6" s="136">
        <v>8.4</v>
      </c>
      <c r="I6" s="136"/>
      <c r="J6" s="136"/>
      <c r="K6" s="136"/>
      <c r="L6" s="136"/>
      <c r="M6" s="136"/>
      <c r="N6" s="136"/>
      <c r="O6" s="136"/>
      <c r="P6" s="136"/>
      <c r="Q6" s="136">
        <f t="shared" ref="Q6:Q64" si="5">F6+G6+H6+I6+J6+K6+L6+M6+N6+O6+P6</f>
        <v>8.4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>
        <v>103</v>
      </c>
      <c r="AE6" s="137"/>
      <c r="AF6" s="137"/>
      <c r="AG6" s="137">
        <f>Z6+AA6+AB6+AC6+AD6+AE6+AF6</f>
        <v>103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'10'!AR6</f>
        <v>300</v>
      </c>
      <c r="AO6" s="141">
        <v>100</v>
      </c>
      <c r="AP6" s="141">
        <f t="shared" ref="AP6:AP69" si="6">AO6+AN6</f>
        <v>400</v>
      </c>
      <c r="AQ6" s="141">
        <f t="shared" ref="AQ6:AQ69" si="7">AP6-AR6</f>
        <v>150</v>
      </c>
      <c r="AR6" s="141">
        <v>250</v>
      </c>
      <c r="AS6" s="216">
        <f t="shared" si="3"/>
        <v>17.857142857147497</v>
      </c>
      <c r="AT6" s="216">
        <f>'08'!AT6</f>
        <v>470</v>
      </c>
      <c r="AU6" s="224">
        <f t="shared" ref="AU6:AU69" si="8">AT6-AR6</f>
        <v>220</v>
      </c>
      <c r="AV6" s="238"/>
      <c r="AW6" s="138">
        <f t="shared" ref="AW6:AW69" si="9">ROUNDUP(I6*AS6,0)</f>
        <v>0</v>
      </c>
      <c r="AX6" s="138">
        <f t="shared" ref="AX6:AX69" si="10">ROUNDUP(H6*AS6,0)</f>
        <v>151</v>
      </c>
      <c r="AY6" s="138">
        <f t="shared" ref="AY6:AY69" si="11">ROUNDUP(J6*AS6,0)</f>
        <v>0</v>
      </c>
      <c r="AZ6" s="138">
        <f t="shared" ref="AZ6:AZ69" si="12">AS6*L6</f>
        <v>0</v>
      </c>
      <c r="BA6" s="138">
        <f t="shared" ref="BA6:BA69" si="13">AS6*K6</f>
        <v>0</v>
      </c>
    </row>
    <row r="7" spans="1:53">
      <c r="A7" s="223" t="str">
        <f>'ENTRY SHEET'!F7</f>
        <v>HITACHI-350</v>
      </c>
      <c r="B7" s="137">
        <f>'10'!C7</f>
        <v>15813.1</v>
      </c>
      <c r="C7" s="137">
        <v>15813.1</v>
      </c>
      <c r="D7" s="137">
        <f t="shared" si="4"/>
        <v>0</v>
      </c>
      <c r="E7" s="137">
        <v>12</v>
      </c>
      <c r="F7" s="136"/>
      <c r="G7" s="136">
        <f t="shared" ref="G7:G15" si="14">D7-H7-I7-J7-K7-L7-M7-N7-O7-P7</f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5"/>
        <v>0</v>
      </c>
      <c r="R7" s="137"/>
      <c r="S7" s="137"/>
      <c r="T7" s="137"/>
      <c r="U7" s="137"/>
      <c r="V7" s="137"/>
      <c r="W7" s="137"/>
      <c r="X7" s="137"/>
      <c r="Y7" s="137">
        <f t="shared" ref="Y7:Y59" si="15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6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'10'!AR7</f>
        <v>400</v>
      </c>
      <c r="AO7" s="141"/>
      <c r="AP7" s="141">
        <f t="shared" si="6"/>
        <v>400</v>
      </c>
      <c r="AQ7" s="141">
        <f t="shared" si="7"/>
        <v>0</v>
      </c>
      <c r="AR7" s="141">
        <v>400</v>
      </c>
      <c r="AS7" s="216" t="e">
        <f t="shared" si="3"/>
        <v>#DIV/0!</v>
      </c>
      <c r="AT7" s="216">
        <f>'08'!AT7</f>
        <v>630</v>
      </c>
      <c r="AU7" s="224">
        <f t="shared" si="8"/>
        <v>230</v>
      </c>
      <c r="AV7" s="138"/>
      <c r="AW7" s="138" t="e">
        <f t="shared" si="9"/>
        <v>#DIV/0!</v>
      </c>
      <c r="AX7" s="138" t="e">
        <f t="shared" si="10"/>
        <v>#DIV/0!</v>
      </c>
      <c r="AY7" s="138" t="e">
        <f t="shared" si="11"/>
        <v>#DIV/0!</v>
      </c>
      <c r="AZ7" s="138" t="e">
        <f t="shared" si="12"/>
        <v>#DIV/0!</v>
      </c>
      <c r="BA7" s="138" t="e">
        <f t="shared" si="13"/>
        <v>#DIV/0!</v>
      </c>
    </row>
    <row r="8" spans="1:53">
      <c r="A8" s="223" t="str">
        <f>'ENTRY SHEET'!F8</f>
        <v>VOLVO-480</v>
      </c>
      <c r="B8" s="137">
        <f>'10'!C8</f>
        <v>0</v>
      </c>
      <c r="C8" s="137"/>
      <c r="D8" s="137">
        <v>8</v>
      </c>
      <c r="E8" s="137">
        <v>12</v>
      </c>
      <c r="F8" s="136"/>
      <c r="G8" s="136">
        <f t="shared" si="14"/>
        <v>8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5"/>
        <v>8</v>
      </c>
      <c r="R8" s="226"/>
      <c r="S8" s="226"/>
      <c r="T8" s="137"/>
      <c r="U8" s="137"/>
      <c r="V8" s="137">
        <v>60</v>
      </c>
      <c r="W8" s="137"/>
      <c r="X8" s="137"/>
      <c r="Y8" s="137">
        <f t="shared" si="15"/>
        <v>60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'10'!AR8</f>
        <v>280</v>
      </c>
      <c r="AO8" s="141">
        <v>252</v>
      </c>
      <c r="AP8" s="141">
        <f t="shared" si="6"/>
        <v>532</v>
      </c>
      <c r="AQ8" s="141">
        <f t="shared" si="7"/>
        <v>232</v>
      </c>
      <c r="AR8" s="141">
        <v>300</v>
      </c>
      <c r="AS8" s="216">
        <f t="shared" si="3"/>
        <v>29</v>
      </c>
      <c r="AT8" s="216">
        <f>'08'!AT8</f>
        <v>650</v>
      </c>
      <c r="AU8" s="224">
        <f t="shared" si="8"/>
        <v>350</v>
      </c>
      <c r="AV8" s="138"/>
      <c r="AW8" s="138">
        <f t="shared" si="9"/>
        <v>0</v>
      </c>
      <c r="AX8" s="138">
        <f t="shared" si="10"/>
        <v>0</v>
      </c>
      <c r="AY8" s="138">
        <f t="shared" si="11"/>
        <v>0</v>
      </c>
      <c r="AZ8" s="138">
        <f t="shared" si="12"/>
        <v>0</v>
      </c>
      <c r="BA8" s="138">
        <f t="shared" si="13"/>
        <v>0</v>
      </c>
    </row>
    <row r="9" spans="1:53" s="599" customFormat="1">
      <c r="A9" s="783" t="str">
        <f>'ENTRY SHEET'!F9</f>
        <v>KOMASTU-350 DMC</v>
      </c>
      <c r="B9" s="301">
        <f>'10'!C9</f>
        <v>12655.9</v>
      </c>
      <c r="C9" s="301">
        <v>12663.3</v>
      </c>
      <c r="D9" s="301">
        <f t="shared" si="4"/>
        <v>7.3999999999996362</v>
      </c>
      <c r="E9" s="301">
        <v>12</v>
      </c>
      <c r="F9" s="362"/>
      <c r="G9" s="362">
        <f t="shared" si="14"/>
        <v>7.3999999999996362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5"/>
        <v>7.3999999999996362</v>
      </c>
      <c r="R9" s="301"/>
      <c r="S9" s="301"/>
      <c r="T9" s="301"/>
      <c r="U9" s="301"/>
      <c r="V9" s="301">
        <v>48</v>
      </c>
      <c r="W9" s="301"/>
      <c r="X9" s="301">
        <v>1</v>
      </c>
      <c r="Y9" s="301">
        <f t="shared" si="15"/>
        <v>49</v>
      </c>
      <c r="Z9" s="301"/>
      <c r="AA9" s="301"/>
      <c r="AB9" s="301"/>
      <c r="AC9" s="301"/>
      <c r="AD9" s="301"/>
      <c r="AE9" s="301"/>
      <c r="AF9" s="301"/>
      <c r="AG9" s="301">
        <f t="shared" si="16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'10'!AR9</f>
        <v>380</v>
      </c>
      <c r="AO9" s="663">
        <v>258</v>
      </c>
      <c r="AP9" s="663">
        <f t="shared" si="6"/>
        <v>638</v>
      </c>
      <c r="AQ9" s="663">
        <f t="shared" si="7"/>
        <v>638</v>
      </c>
      <c r="AR9" s="663">
        <v>0</v>
      </c>
      <c r="AS9" s="665">
        <f t="shared" si="3"/>
        <v>86.21621621622046</v>
      </c>
      <c r="AT9" s="665">
        <f>'08'!AT9</f>
        <v>0</v>
      </c>
      <c r="AU9" s="666">
        <f t="shared" si="8"/>
        <v>0</v>
      </c>
      <c r="AV9" s="664"/>
      <c r="AW9" s="664">
        <f t="shared" si="9"/>
        <v>0</v>
      </c>
      <c r="AX9" s="664">
        <f t="shared" si="10"/>
        <v>0</v>
      </c>
      <c r="AY9" s="664">
        <f t="shared" si="11"/>
        <v>0</v>
      </c>
      <c r="AZ9" s="664">
        <f t="shared" si="12"/>
        <v>0</v>
      </c>
      <c r="BA9" s="664">
        <f t="shared" si="13"/>
        <v>0</v>
      </c>
    </row>
    <row r="10" spans="1:53">
      <c r="A10" s="223" t="str">
        <f>'ENTRY SHEET'!F10</f>
        <v>VOLVO-300(5)</v>
      </c>
      <c r="B10" s="137">
        <f>'10'!C10</f>
        <v>2474.5</v>
      </c>
      <c r="C10" s="137">
        <v>2478.6</v>
      </c>
      <c r="D10" s="137">
        <f t="shared" si="4"/>
        <v>4.0999999999999091</v>
      </c>
      <c r="E10" s="137">
        <v>12</v>
      </c>
      <c r="F10" s="136"/>
      <c r="G10" s="136">
        <v>0</v>
      </c>
      <c r="H10" s="136">
        <v>1.7</v>
      </c>
      <c r="I10" s="136"/>
      <c r="J10" s="136">
        <v>2.4</v>
      </c>
      <c r="K10" s="136"/>
      <c r="L10" s="136"/>
      <c r="M10" s="136"/>
      <c r="N10" s="136"/>
      <c r="O10" s="136"/>
      <c r="P10" s="136"/>
      <c r="Q10" s="136">
        <f t="shared" si="5"/>
        <v>4.0999999999999996</v>
      </c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>
        <v>8</v>
      </c>
      <c r="AA10" s="137"/>
      <c r="AB10" s="137"/>
      <c r="AC10" s="137"/>
      <c r="AD10" s="137"/>
      <c r="AE10" s="137"/>
      <c r="AF10" s="137"/>
      <c r="AG10" s="137">
        <f t="shared" si="16"/>
        <v>8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'10'!AR10</f>
        <v>180</v>
      </c>
      <c r="AO10" s="141"/>
      <c r="AP10" s="141">
        <f t="shared" si="6"/>
        <v>180</v>
      </c>
      <c r="AQ10" s="141">
        <f t="shared" si="7"/>
        <v>65</v>
      </c>
      <c r="AR10" s="141">
        <v>115</v>
      </c>
      <c r="AS10" s="216">
        <f t="shared" si="3"/>
        <v>15.853658536585717</v>
      </c>
      <c r="AT10" s="216">
        <f>'08'!AT10</f>
        <v>0</v>
      </c>
      <c r="AU10" s="224">
        <f t="shared" si="8"/>
        <v>-115</v>
      </c>
      <c r="AV10" s="138"/>
      <c r="AW10" s="138">
        <f t="shared" si="9"/>
        <v>0</v>
      </c>
      <c r="AX10" s="138">
        <f t="shared" si="10"/>
        <v>27</v>
      </c>
      <c r="AY10" s="138">
        <f t="shared" si="11"/>
        <v>39</v>
      </c>
      <c r="AZ10" s="138">
        <f t="shared" si="12"/>
        <v>0</v>
      </c>
      <c r="BA10" s="138">
        <f t="shared" si="13"/>
        <v>0</v>
      </c>
    </row>
    <row r="11" spans="1:53">
      <c r="A11" s="223" t="str">
        <f>'ENTRY SHEET'!F11</f>
        <v>VOLVO-380</v>
      </c>
      <c r="B11" s="137">
        <f>'10'!C11</f>
        <v>0</v>
      </c>
      <c r="C11" s="137"/>
      <c r="D11" s="137">
        <f t="shared" si="4"/>
        <v>0</v>
      </c>
      <c r="E11" s="137">
        <v>12</v>
      </c>
      <c r="F11" s="136"/>
      <c r="G11" s="136">
        <f t="shared" si="14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5"/>
        <v>0</v>
      </c>
      <c r="R11" s="137"/>
      <c r="S11" s="137"/>
      <c r="T11" s="137"/>
      <c r="U11" s="137"/>
      <c r="V11" s="137"/>
      <c r="W11" s="137"/>
      <c r="X11" s="137"/>
      <c r="Y11" s="137">
        <f t="shared" si="15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'10'!AR11</f>
        <v>0</v>
      </c>
      <c r="AO11" s="141"/>
      <c r="AP11" s="141">
        <f t="shared" si="6"/>
        <v>0</v>
      </c>
      <c r="AQ11" s="141">
        <f t="shared" si="7"/>
        <v>0</v>
      </c>
      <c r="AR11" s="141"/>
      <c r="AS11" s="216" t="e">
        <f t="shared" si="3"/>
        <v>#DIV/0!</v>
      </c>
      <c r="AT11" s="216">
        <f>'08'!AT11</f>
        <v>0</v>
      </c>
      <c r="AU11" s="224">
        <f t="shared" si="8"/>
        <v>0</v>
      </c>
      <c r="AV11" s="138"/>
      <c r="AW11" s="138" t="e">
        <f t="shared" si="9"/>
        <v>#DIV/0!</v>
      </c>
      <c r="AX11" s="138" t="e">
        <f t="shared" si="10"/>
        <v>#DIV/0!</v>
      </c>
      <c r="AY11" s="138" t="e">
        <f t="shared" si="11"/>
        <v>#DIV/0!</v>
      </c>
      <c r="AZ11" s="138" t="e">
        <f t="shared" si="12"/>
        <v>#DIV/0!</v>
      </c>
      <c r="BA11" s="138" t="e">
        <f t="shared" si="13"/>
        <v>#DIV/0!</v>
      </c>
    </row>
    <row r="12" spans="1:53">
      <c r="A12" s="223" t="str">
        <f>'ENTRY SHEET'!F12</f>
        <v>DOZZER D65E</v>
      </c>
      <c r="B12" s="137">
        <f>'10'!C12</f>
        <v>2272.3000000000002</v>
      </c>
      <c r="C12" s="137">
        <v>2278.1999999999998</v>
      </c>
      <c r="D12" s="137">
        <f t="shared" si="4"/>
        <v>5.8999999999996362</v>
      </c>
      <c r="E12" s="137">
        <v>12</v>
      </c>
      <c r="F12" s="136"/>
      <c r="G12" s="136">
        <f t="shared" si="14"/>
        <v>5.8999999999996362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5"/>
        <v>5.8999999999996362</v>
      </c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'10'!AR12</f>
        <v>165</v>
      </c>
      <c r="AO12" s="141">
        <v>150</v>
      </c>
      <c r="AP12" s="141">
        <f t="shared" si="6"/>
        <v>315</v>
      </c>
      <c r="AQ12" s="141">
        <f t="shared" si="7"/>
        <v>88</v>
      </c>
      <c r="AR12" s="141">
        <v>227</v>
      </c>
      <c r="AS12" s="216">
        <f t="shared" si="3"/>
        <v>14.915254237289055</v>
      </c>
      <c r="AT12" s="216">
        <f>'08'!AT12</f>
        <v>350</v>
      </c>
      <c r="AU12" s="224">
        <f t="shared" si="8"/>
        <v>123</v>
      </c>
      <c r="AV12" s="138"/>
      <c r="AW12" s="138">
        <f t="shared" si="9"/>
        <v>0</v>
      </c>
      <c r="AX12" s="138">
        <f t="shared" si="10"/>
        <v>0</v>
      </c>
      <c r="AY12" s="138">
        <f t="shared" si="11"/>
        <v>0</v>
      </c>
      <c r="AZ12" s="138">
        <f t="shared" si="12"/>
        <v>0</v>
      </c>
      <c r="BA12" s="138">
        <f t="shared" si="13"/>
        <v>0</v>
      </c>
    </row>
    <row r="13" spans="1:53">
      <c r="A13" s="223" t="str">
        <f>'ENTRY SHEET'!F13</f>
        <v>BD 85 DOZER</v>
      </c>
      <c r="B13" s="137">
        <f>'10'!C13</f>
        <v>289.39999999999998</v>
      </c>
      <c r="C13" s="137">
        <v>295.8</v>
      </c>
      <c r="D13" s="137">
        <f t="shared" si="4"/>
        <v>6.4000000000000341</v>
      </c>
      <c r="E13" s="137">
        <v>12</v>
      </c>
      <c r="F13" s="136"/>
      <c r="G13" s="136">
        <v>0</v>
      </c>
      <c r="H13" s="136"/>
      <c r="I13" s="136"/>
      <c r="J13" s="136">
        <v>6.4</v>
      </c>
      <c r="K13" s="136"/>
      <c r="L13" s="136"/>
      <c r="M13" s="136"/>
      <c r="N13" s="136"/>
      <c r="O13" s="136"/>
      <c r="P13" s="136"/>
      <c r="Q13" s="136">
        <f t="shared" si="5"/>
        <v>6.4</v>
      </c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'10'!AR13</f>
        <v>205</v>
      </c>
      <c r="AO13" s="141">
        <v>100</v>
      </c>
      <c r="AP13" s="141">
        <f t="shared" si="6"/>
        <v>305</v>
      </c>
      <c r="AQ13" s="141">
        <f t="shared" si="7"/>
        <v>95</v>
      </c>
      <c r="AR13" s="141">
        <v>210</v>
      </c>
      <c r="AS13" s="216">
        <f t="shared" si="3"/>
        <v>14.84374999999992</v>
      </c>
      <c r="AT13" s="216">
        <f>'08'!AT13</f>
        <v>350</v>
      </c>
      <c r="AU13" s="224">
        <f t="shared" si="8"/>
        <v>140</v>
      </c>
      <c r="AV13" s="138"/>
      <c r="AW13" s="138">
        <f t="shared" si="9"/>
        <v>0</v>
      </c>
      <c r="AX13" s="138">
        <f t="shared" si="10"/>
        <v>0</v>
      </c>
      <c r="AY13" s="138">
        <f t="shared" si="11"/>
        <v>95</v>
      </c>
      <c r="AZ13" s="138">
        <f t="shared" si="12"/>
        <v>0</v>
      </c>
      <c r="BA13" s="138">
        <f t="shared" si="13"/>
        <v>0</v>
      </c>
    </row>
    <row r="14" spans="1:53">
      <c r="A14" s="223" t="str">
        <f>'ENTRY SHEET'!F14</f>
        <v>KOBELCO-380 DMCS</v>
      </c>
      <c r="B14" s="137">
        <f>'10'!C14</f>
        <v>0</v>
      </c>
      <c r="C14" s="137"/>
      <c r="D14" s="137">
        <f t="shared" si="4"/>
        <v>0</v>
      </c>
      <c r="E14" s="137">
        <v>12</v>
      </c>
      <c r="F14" s="136"/>
      <c r="G14" s="136">
        <f t="shared" si="14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5"/>
        <v>0</v>
      </c>
      <c r="R14" s="137"/>
      <c r="S14" s="137"/>
      <c r="T14" s="137"/>
      <c r="U14" s="137"/>
      <c r="V14" s="137"/>
      <c r="W14" s="137"/>
      <c r="X14" s="137"/>
      <c r="Y14" s="137">
        <f t="shared" si="15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6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'10'!AR14</f>
        <v>0</v>
      </c>
      <c r="AO14" s="141"/>
      <c r="AP14" s="141">
        <f t="shared" si="6"/>
        <v>0</v>
      </c>
      <c r="AQ14" s="141">
        <f t="shared" si="7"/>
        <v>0</v>
      </c>
      <c r="AR14" s="141"/>
      <c r="AS14" s="216" t="e">
        <f t="shared" si="3"/>
        <v>#DIV/0!</v>
      </c>
      <c r="AT14" s="216">
        <f>'08'!AT14</f>
        <v>350</v>
      </c>
      <c r="AU14" s="224">
        <f t="shared" si="8"/>
        <v>350</v>
      </c>
      <c r="AV14" s="138"/>
      <c r="AW14" s="138" t="e">
        <f t="shared" si="9"/>
        <v>#DIV/0!</v>
      </c>
      <c r="AX14" s="138" t="e">
        <f t="shared" si="10"/>
        <v>#DIV/0!</v>
      </c>
      <c r="AY14" s="138" t="e">
        <f t="shared" si="11"/>
        <v>#DIV/0!</v>
      </c>
      <c r="AZ14" s="138" t="e">
        <f t="shared" si="12"/>
        <v>#DIV/0!</v>
      </c>
      <c r="BA14" s="138" t="e">
        <f t="shared" si="13"/>
        <v>#DIV/0!</v>
      </c>
    </row>
    <row r="15" spans="1:53">
      <c r="A15" s="223" t="str">
        <f>'ENTRY SHEET'!F15</f>
        <v>GRADER OD09P-1732</v>
      </c>
      <c r="B15" s="137">
        <f>'10'!C15</f>
        <v>4569.05</v>
      </c>
      <c r="C15" s="137">
        <v>4571.6000000000004</v>
      </c>
      <c r="D15" s="137">
        <f t="shared" si="4"/>
        <v>2.5500000000001819</v>
      </c>
      <c r="E15" s="137">
        <v>12</v>
      </c>
      <c r="F15" s="136"/>
      <c r="G15" s="136">
        <f t="shared" si="14"/>
        <v>2.5500000000001819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5"/>
        <v>2.5500000000001819</v>
      </c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'10'!AR15</f>
        <v>155</v>
      </c>
      <c r="AO15" s="141"/>
      <c r="AP15" s="141">
        <f t="shared" si="6"/>
        <v>155</v>
      </c>
      <c r="AQ15" s="141">
        <f t="shared" si="7"/>
        <v>25</v>
      </c>
      <c r="AR15" s="141">
        <v>130</v>
      </c>
      <c r="AS15" s="216">
        <f t="shared" si="3"/>
        <v>9.8039215686267518</v>
      </c>
      <c r="AT15" s="216">
        <f>'08'!AT15</f>
        <v>350</v>
      </c>
      <c r="AU15" s="224">
        <f t="shared" si="8"/>
        <v>220</v>
      </c>
      <c r="AV15" s="138"/>
      <c r="AW15" s="138">
        <f t="shared" si="9"/>
        <v>0</v>
      </c>
      <c r="AX15" s="138">
        <f t="shared" si="10"/>
        <v>0</v>
      </c>
      <c r="AY15" s="138">
        <f t="shared" si="11"/>
        <v>0</v>
      </c>
      <c r="AZ15" s="138">
        <f t="shared" si="12"/>
        <v>0</v>
      </c>
      <c r="BA15" s="138">
        <f t="shared" si="13"/>
        <v>0</v>
      </c>
    </row>
    <row r="16" spans="1:53">
      <c r="A16" s="223">
        <f>'ENTRY SHEET'!F16</f>
        <v>0</v>
      </c>
      <c r="B16" s="137">
        <f>'10'!C16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5"/>
        <v>0</v>
      </c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'10'!AR16</f>
        <v>0</v>
      </c>
      <c r="AO16" s="141"/>
      <c r="AP16" s="141">
        <f t="shared" si="6"/>
        <v>0</v>
      </c>
      <c r="AQ16" s="141">
        <f t="shared" si="7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8"/>
        <v>0</v>
      </c>
      <c r="AV16" s="138"/>
      <c r="AW16" s="138" t="e">
        <f t="shared" si="9"/>
        <v>#DIV/0!</v>
      </c>
      <c r="AX16" s="138" t="e">
        <f t="shared" si="10"/>
        <v>#DIV/0!</v>
      </c>
      <c r="AY16" s="138" t="e">
        <f t="shared" si="11"/>
        <v>#DIV/0!</v>
      </c>
      <c r="AZ16" s="138" t="e">
        <f t="shared" si="12"/>
        <v>#DIV/0!</v>
      </c>
      <c r="BA16" s="138" t="e">
        <f t="shared" si="13"/>
        <v>#DIV/0!</v>
      </c>
    </row>
    <row r="17" spans="1:53">
      <c r="A17" s="223" t="str">
        <f>'ENTRY SHEET'!F17</f>
        <v>OD09C-1962</v>
      </c>
      <c r="B17" s="137">
        <f>'10'!C17</f>
        <v>20692.599999999999</v>
      </c>
      <c r="C17" s="137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5"/>
        <v>0</v>
      </c>
      <c r="R17" s="137">
        <f>'10'!S17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'10'!AR17</f>
        <v>115</v>
      </c>
      <c r="AO17" s="141"/>
      <c r="AP17" s="141">
        <f t="shared" si="6"/>
        <v>115</v>
      </c>
      <c r="AQ17" s="141">
        <f t="shared" si="7"/>
        <v>0</v>
      </c>
      <c r="AR17" s="141">
        <v>115</v>
      </c>
      <c r="AS17" s="216" t="e">
        <f t="shared" si="3"/>
        <v>#DIV/0!</v>
      </c>
      <c r="AT17" s="216">
        <f>'08'!AT17</f>
        <v>250</v>
      </c>
      <c r="AU17" s="224">
        <f t="shared" si="8"/>
        <v>135</v>
      </c>
      <c r="AV17" s="138"/>
      <c r="AW17" s="138" t="e">
        <f t="shared" si="9"/>
        <v>#DIV/0!</v>
      </c>
      <c r="AX17" s="138" t="e">
        <f t="shared" si="10"/>
        <v>#DIV/0!</v>
      </c>
      <c r="AY17" s="138" t="e">
        <f t="shared" si="11"/>
        <v>#DIV/0!</v>
      </c>
      <c r="AZ17" s="138" t="e">
        <f t="shared" si="12"/>
        <v>#DIV/0!</v>
      </c>
      <c r="BA17" s="138" t="e">
        <f t="shared" si="13"/>
        <v>#DIV/0!</v>
      </c>
    </row>
    <row r="18" spans="1:53">
      <c r="A18" s="223" t="str">
        <f>'ENTRY SHEET'!F18</f>
        <v>OD09C-1964</v>
      </c>
      <c r="B18" s="137">
        <f>'10'!C18</f>
        <v>14430.75</v>
      </c>
      <c r="C18" s="137">
        <v>14438.35</v>
      </c>
      <c r="D18" s="137">
        <f t="shared" si="4"/>
        <v>7.6000000000003638</v>
      </c>
      <c r="E18" s="137">
        <v>12</v>
      </c>
      <c r="F18" s="136"/>
      <c r="G18" s="136">
        <v>0</v>
      </c>
      <c r="H18" s="136">
        <v>2.5499999999999998</v>
      </c>
      <c r="I18" s="136">
        <v>5.05</v>
      </c>
      <c r="J18" s="136"/>
      <c r="K18" s="136"/>
      <c r="L18" s="136"/>
      <c r="M18" s="136"/>
      <c r="N18" s="136"/>
      <c r="O18" s="136"/>
      <c r="P18" s="136"/>
      <c r="Q18" s="136">
        <f t="shared" si="5"/>
        <v>7.6</v>
      </c>
      <c r="R18" s="137">
        <f>'10'!S18</f>
        <v>152645.5</v>
      </c>
      <c r="S18" s="137">
        <v>152681.9</v>
      </c>
      <c r="T18" s="137">
        <f t="shared" ref="T18:T59" si="17">S18-R18</f>
        <v>36.399999999994179</v>
      </c>
      <c r="U18" s="137"/>
      <c r="V18" s="137"/>
      <c r="W18" s="137"/>
      <c r="X18" s="137"/>
      <c r="Y18" s="137">
        <f t="shared" si="15"/>
        <v>0</v>
      </c>
      <c r="Z18" s="137"/>
      <c r="AA18" s="137"/>
      <c r="AB18" s="137"/>
      <c r="AC18" s="137">
        <v>2</v>
      </c>
      <c r="AD18" s="137">
        <v>7</v>
      </c>
      <c r="AE18" s="137"/>
      <c r="AF18" s="137"/>
      <c r="AG18" s="137">
        <f t="shared" si="16"/>
        <v>9</v>
      </c>
      <c r="AH18" s="137">
        <v>15</v>
      </c>
      <c r="AI18" s="137"/>
      <c r="AJ18" s="137">
        <v>491.06</v>
      </c>
      <c r="AK18" s="138"/>
      <c r="AL18" s="141">
        <f t="shared" si="0"/>
        <v>15</v>
      </c>
      <c r="AM18" s="137">
        <f t="shared" si="1"/>
        <v>491.06</v>
      </c>
      <c r="AN18" s="141">
        <f>'10'!AR18</f>
        <v>130</v>
      </c>
      <c r="AO18" s="141"/>
      <c r="AP18" s="141">
        <f t="shared" si="6"/>
        <v>130</v>
      </c>
      <c r="AQ18" s="141">
        <f t="shared" si="7"/>
        <v>30</v>
      </c>
      <c r="AR18" s="141">
        <v>100</v>
      </c>
      <c r="AS18" s="216">
        <f t="shared" si="3"/>
        <v>3.9473684210524427</v>
      </c>
      <c r="AT18" s="216">
        <f>'08'!AT18</f>
        <v>250</v>
      </c>
      <c r="AU18" s="224">
        <f t="shared" si="8"/>
        <v>150</v>
      </c>
      <c r="AV18" s="138"/>
      <c r="AW18" s="138">
        <f t="shared" si="9"/>
        <v>20</v>
      </c>
      <c r="AX18" s="138">
        <f t="shared" si="10"/>
        <v>11</v>
      </c>
      <c r="AY18" s="138">
        <f t="shared" si="11"/>
        <v>0</v>
      </c>
      <c r="AZ18" s="138">
        <f t="shared" si="12"/>
        <v>0</v>
      </c>
      <c r="BA18" s="138">
        <f t="shared" si="13"/>
        <v>0</v>
      </c>
    </row>
    <row r="19" spans="1:53">
      <c r="A19" s="223" t="str">
        <f>'ENTRY SHEET'!F19</f>
        <v>OD09C1965</v>
      </c>
      <c r="B19" s="137">
        <f>'10'!C19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ref="G19:G59" si="18">D19-H19-I19</f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5"/>
        <v>0</v>
      </c>
      <c r="R19" s="137">
        <f>'10'!S19</f>
        <v>166053.29999999999</v>
      </c>
      <c r="S19" s="137">
        <v>166053.29999999999</v>
      </c>
      <c r="T19" s="137">
        <f t="shared" si="17"/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'10'!AR19</f>
        <v>0</v>
      </c>
      <c r="AO19" s="141"/>
      <c r="AP19" s="141">
        <f t="shared" si="6"/>
        <v>0</v>
      </c>
      <c r="AQ19" s="141">
        <f t="shared" si="7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138" t="e">
        <f t="shared" si="9"/>
        <v>#DIV/0!</v>
      </c>
      <c r="AX19" s="138" t="e">
        <f t="shared" si="10"/>
        <v>#DIV/0!</v>
      </c>
      <c r="AY19" s="138" t="e">
        <f t="shared" si="11"/>
        <v>#DIV/0!</v>
      </c>
      <c r="AZ19" s="138" t="e">
        <f t="shared" si="12"/>
        <v>#DIV/0!</v>
      </c>
      <c r="BA19" s="138" t="e">
        <f t="shared" si="13"/>
        <v>#DIV/0!</v>
      </c>
    </row>
    <row r="20" spans="1:53">
      <c r="A20" s="223" t="str">
        <f>'ENTRY SHEET'!F20</f>
        <v>ODO9C5136</v>
      </c>
      <c r="B20" s="137">
        <f>'10'!C20</f>
        <v>436.75</v>
      </c>
      <c r="C20" s="137">
        <v>439.35</v>
      </c>
      <c r="D20" s="137">
        <f t="shared" si="4"/>
        <v>2.6000000000000227</v>
      </c>
      <c r="E20" s="137">
        <v>12</v>
      </c>
      <c r="F20" s="136"/>
      <c r="G20" s="136">
        <f t="shared" si="18"/>
        <v>0.70000000000002283</v>
      </c>
      <c r="H20" s="136"/>
      <c r="I20" s="136">
        <v>1.9</v>
      </c>
      <c r="J20" s="136"/>
      <c r="K20" s="136"/>
      <c r="L20" s="136"/>
      <c r="M20" s="136"/>
      <c r="N20" s="136"/>
      <c r="O20" s="136"/>
      <c r="P20" s="136"/>
      <c r="Q20" s="136">
        <f t="shared" si="5"/>
        <v>2.6000000000000227</v>
      </c>
      <c r="R20" s="137">
        <f>'10'!S20</f>
        <v>125224.3</v>
      </c>
      <c r="S20" s="137">
        <v>125230.3</v>
      </c>
      <c r="T20" s="137">
        <f t="shared" si="17"/>
        <v>6</v>
      </c>
      <c r="U20" s="137"/>
      <c r="V20" s="137"/>
      <c r="W20" s="137"/>
      <c r="X20" s="137"/>
      <c r="Y20" s="137">
        <f t="shared" si="15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6"/>
        <v>0</v>
      </c>
      <c r="AH20" s="137">
        <v>5</v>
      </c>
      <c r="AI20" s="137"/>
      <c r="AJ20" s="137">
        <v>139.59</v>
      </c>
      <c r="AK20" s="138"/>
      <c r="AL20" s="141">
        <f t="shared" si="0"/>
        <v>5</v>
      </c>
      <c r="AM20" s="137">
        <f t="shared" si="1"/>
        <v>139.59</v>
      </c>
      <c r="AN20" s="141">
        <f>'10'!AR20</f>
        <v>20</v>
      </c>
      <c r="AO20" s="141">
        <v>100</v>
      </c>
      <c r="AP20" s="141">
        <f t="shared" si="6"/>
        <v>120</v>
      </c>
      <c r="AQ20" s="141">
        <f t="shared" si="7"/>
        <v>10</v>
      </c>
      <c r="AR20" s="141">
        <v>110</v>
      </c>
      <c r="AS20" s="216">
        <f t="shared" si="3"/>
        <v>3.8461538461538125</v>
      </c>
      <c r="AT20" s="216">
        <f>'08'!AT20</f>
        <v>250</v>
      </c>
      <c r="AU20" s="224">
        <f t="shared" si="8"/>
        <v>140</v>
      </c>
      <c r="AV20" s="138"/>
      <c r="AW20" s="138">
        <f t="shared" si="9"/>
        <v>8</v>
      </c>
      <c r="AX20" s="138">
        <f t="shared" si="10"/>
        <v>0</v>
      </c>
      <c r="AY20" s="138">
        <f t="shared" si="11"/>
        <v>0</v>
      </c>
      <c r="AZ20" s="138">
        <f t="shared" si="12"/>
        <v>0</v>
      </c>
      <c r="BA20" s="138">
        <f t="shared" si="13"/>
        <v>0</v>
      </c>
    </row>
    <row r="21" spans="1:53">
      <c r="A21" s="223" t="str">
        <f>'ENTRY SHEET'!F21</f>
        <v>OD09C5137</v>
      </c>
      <c r="B21" s="137">
        <f>'10'!C21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5"/>
        <v>0</v>
      </c>
      <c r="R21" s="137">
        <f>'10'!S21</f>
        <v>131760.79999999999</v>
      </c>
      <c r="S21" s="137">
        <v>131760.79999999999</v>
      </c>
      <c r="T21" s="137">
        <f t="shared" si="17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'10'!AR21</f>
        <v>70</v>
      </c>
      <c r="AO21" s="141"/>
      <c r="AP21" s="141">
        <f t="shared" si="6"/>
        <v>70</v>
      </c>
      <c r="AQ21" s="141">
        <f t="shared" si="7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138" t="e">
        <f t="shared" si="9"/>
        <v>#DIV/0!</v>
      </c>
      <c r="AX21" s="138" t="e">
        <f t="shared" si="10"/>
        <v>#DIV/0!</v>
      </c>
      <c r="AY21" s="138" t="e">
        <f t="shared" si="11"/>
        <v>#DIV/0!</v>
      </c>
      <c r="AZ21" s="138" t="e">
        <f t="shared" si="12"/>
        <v>#DIV/0!</v>
      </c>
      <c r="BA21" s="138" t="e">
        <f t="shared" si="13"/>
        <v>#DIV/0!</v>
      </c>
    </row>
    <row r="22" spans="1:53">
      <c r="A22" s="223" t="str">
        <f>'ENTRY SHEET'!F22</f>
        <v>OD09C4623</v>
      </c>
      <c r="B22" s="137">
        <f>'10'!C22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5"/>
        <v>0</v>
      </c>
      <c r="R22" s="137">
        <f>'10'!S22</f>
        <v>65563</v>
      </c>
      <c r="S22" s="137">
        <v>65563</v>
      </c>
      <c r="T22" s="137">
        <f t="shared" si="17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'10'!AR22</f>
        <v>0</v>
      </c>
      <c r="AO22" s="141"/>
      <c r="AP22" s="141">
        <f t="shared" si="6"/>
        <v>0</v>
      </c>
      <c r="AQ22" s="141">
        <f t="shared" si="7"/>
        <v>0</v>
      </c>
      <c r="AR22" s="141">
        <v>0</v>
      </c>
      <c r="AS22" s="216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138" t="e">
        <f t="shared" si="9"/>
        <v>#DIV/0!</v>
      </c>
      <c r="AX22" s="138" t="e">
        <f t="shared" si="10"/>
        <v>#DIV/0!</v>
      </c>
      <c r="AY22" s="138" t="e">
        <f t="shared" si="11"/>
        <v>#DIV/0!</v>
      </c>
      <c r="AZ22" s="138" t="e">
        <f t="shared" si="12"/>
        <v>#DIV/0!</v>
      </c>
      <c r="BA22" s="138" t="e">
        <f t="shared" si="13"/>
        <v>#DIV/0!</v>
      </c>
    </row>
    <row r="23" spans="1:53">
      <c r="A23" s="223" t="str">
        <f>'ENTRY SHEET'!F23</f>
        <v>OD09C4625</v>
      </c>
      <c r="B23" s="137">
        <f>'10'!C23</f>
        <v>24117.7</v>
      </c>
      <c r="C23" s="137">
        <v>24125.95</v>
      </c>
      <c r="D23" s="137">
        <f t="shared" si="4"/>
        <v>8.25</v>
      </c>
      <c r="E23" s="137">
        <v>12</v>
      </c>
      <c r="F23" s="136"/>
      <c r="G23" s="136">
        <f t="shared" si="18"/>
        <v>1</v>
      </c>
      <c r="H23" s="136">
        <v>1.65</v>
      </c>
      <c r="I23" s="136">
        <v>5.6</v>
      </c>
      <c r="J23" s="136"/>
      <c r="K23" s="136"/>
      <c r="L23" s="136"/>
      <c r="M23" s="136"/>
      <c r="N23" s="136"/>
      <c r="O23" s="136"/>
      <c r="P23" s="136"/>
      <c r="Q23" s="136">
        <f t="shared" si="5"/>
        <v>8.25</v>
      </c>
      <c r="R23" s="137">
        <f>'10'!S23</f>
        <v>88737.7</v>
      </c>
      <c r="S23" s="137">
        <v>88762.4</v>
      </c>
      <c r="T23" s="137">
        <f t="shared" si="17"/>
        <v>24.69999999999709</v>
      </c>
      <c r="U23" s="137"/>
      <c r="V23" s="137"/>
      <c r="W23" s="137"/>
      <c r="X23" s="137"/>
      <c r="Y23" s="137">
        <f t="shared" si="15"/>
        <v>0</v>
      </c>
      <c r="Z23" s="137">
        <v>1</v>
      </c>
      <c r="AA23" s="137"/>
      <c r="AB23" s="137"/>
      <c r="AC23" s="137">
        <v>2</v>
      </c>
      <c r="AD23" s="137"/>
      <c r="AE23" s="137">
        <v>4</v>
      </c>
      <c r="AF23" s="137"/>
      <c r="AG23" s="137">
        <f t="shared" si="16"/>
        <v>7</v>
      </c>
      <c r="AH23" s="137">
        <v>16</v>
      </c>
      <c r="AI23" s="137"/>
      <c r="AJ23" s="137">
        <v>484.64</v>
      </c>
      <c r="AK23" s="138"/>
      <c r="AL23" s="141">
        <f t="shared" si="0"/>
        <v>16</v>
      </c>
      <c r="AM23" s="137">
        <f t="shared" si="1"/>
        <v>484.64</v>
      </c>
      <c r="AN23" s="141">
        <f>'10'!AR23</f>
        <v>130</v>
      </c>
      <c r="AO23" s="141"/>
      <c r="AP23" s="141">
        <f t="shared" si="6"/>
        <v>130</v>
      </c>
      <c r="AQ23" s="141">
        <f t="shared" si="7"/>
        <v>50</v>
      </c>
      <c r="AR23" s="141">
        <v>80</v>
      </c>
      <c r="AS23" s="216">
        <f t="shared" si="3"/>
        <v>6.0606060606060606</v>
      </c>
      <c r="AT23" s="216">
        <f>'08'!AT23</f>
        <v>250</v>
      </c>
      <c r="AU23" s="224">
        <f t="shared" si="8"/>
        <v>170</v>
      </c>
      <c r="AV23" s="138"/>
      <c r="AW23" s="138">
        <f t="shared" si="9"/>
        <v>34</v>
      </c>
      <c r="AX23" s="138">
        <f t="shared" si="10"/>
        <v>10</v>
      </c>
      <c r="AY23" s="138">
        <f t="shared" si="11"/>
        <v>0</v>
      </c>
      <c r="AZ23" s="138">
        <f t="shared" si="12"/>
        <v>0</v>
      </c>
      <c r="BA23" s="138">
        <f t="shared" si="13"/>
        <v>0</v>
      </c>
    </row>
    <row r="24" spans="1:53">
      <c r="A24" s="223" t="str">
        <f>'ENTRY SHEET'!F24</f>
        <v>OD09C4823</v>
      </c>
      <c r="B24" s="137">
        <f>'10'!C24</f>
        <v>24018.6</v>
      </c>
      <c r="C24" s="137">
        <v>24026.25</v>
      </c>
      <c r="D24" s="137">
        <f t="shared" si="4"/>
        <v>7.6500000000014552</v>
      </c>
      <c r="E24" s="137">
        <v>12</v>
      </c>
      <c r="F24" s="136"/>
      <c r="G24" s="136">
        <v>0</v>
      </c>
      <c r="H24" s="136">
        <v>1</v>
      </c>
      <c r="I24" s="136">
        <v>6.65</v>
      </c>
      <c r="J24" s="136"/>
      <c r="K24" s="136"/>
      <c r="L24" s="136"/>
      <c r="M24" s="136"/>
      <c r="N24" s="136"/>
      <c r="O24" s="136"/>
      <c r="P24" s="136"/>
      <c r="Q24" s="136">
        <f t="shared" si="5"/>
        <v>7.65</v>
      </c>
      <c r="R24" s="137">
        <f>'10'!S24</f>
        <v>146512.70000000001</v>
      </c>
      <c r="S24" s="137">
        <v>146542.29999999999</v>
      </c>
      <c r="T24" s="137">
        <f t="shared" si="17"/>
        <v>29.599999999976717</v>
      </c>
      <c r="U24" s="137"/>
      <c r="V24" s="137"/>
      <c r="W24" s="137"/>
      <c r="X24" s="137"/>
      <c r="Y24" s="137">
        <f t="shared" si="15"/>
        <v>0</v>
      </c>
      <c r="Z24" s="137"/>
      <c r="AA24" s="137"/>
      <c r="AB24" s="137"/>
      <c r="AC24" s="137">
        <v>2</v>
      </c>
      <c r="AD24" s="137"/>
      <c r="AE24" s="137">
        <v>4</v>
      </c>
      <c r="AF24" s="137"/>
      <c r="AG24" s="137">
        <f t="shared" si="16"/>
        <v>6</v>
      </c>
      <c r="AH24" s="137">
        <v>14</v>
      </c>
      <c r="AI24" s="137"/>
      <c r="AJ24" s="137">
        <v>425.41</v>
      </c>
      <c r="AK24" s="138"/>
      <c r="AL24" s="141">
        <f t="shared" si="0"/>
        <v>14</v>
      </c>
      <c r="AM24" s="137">
        <f t="shared" si="1"/>
        <v>425.41</v>
      </c>
      <c r="AN24" s="141">
        <f>'10'!AR24</f>
        <v>150</v>
      </c>
      <c r="AO24" s="141"/>
      <c r="AP24" s="141">
        <f t="shared" si="6"/>
        <v>150</v>
      </c>
      <c r="AQ24" s="141">
        <f t="shared" si="7"/>
        <v>30</v>
      </c>
      <c r="AR24" s="141">
        <v>120</v>
      </c>
      <c r="AS24" s="216">
        <f t="shared" si="3"/>
        <v>3.9215686274502346</v>
      </c>
      <c r="AT24" s="216">
        <f>'08'!AT24</f>
        <v>250</v>
      </c>
      <c r="AU24" s="224">
        <f t="shared" si="8"/>
        <v>130</v>
      </c>
      <c r="AV24" s="138"/>
      <c r="AW24" s="138">
        <f t="shared" si="9"/>
        <v>27</v>
      </c>
      <c r="AX24" s="138">
        <f t="shared" si="10"/>
        <v>4</v>
      </c>
      <c r="AY24" s="138">
        <f t="shared" si="11"/>
        <v>0</v>
      </c>
      <c r="AZ24" s="138">
        <f t="shared" si="12"/>
        <v>0</v>
      </c>
      <c r="BA24" s="138">
        <f t="shared" si="13"/>
        <v>0</v>
      </c>
    </row>
    <row r="25" spans="1:53">
      <c r="A25" s="223" t="str">
        <f>'ENTRY SHEET'!F25</f>
        <v>OD09C-4824</v>
      </c>
      <c r="B25" s="137">
        <f>'10'!C25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5"/>
        <v>0</v>
      </c>
      <c r="R25" s="137">
        <f>'10'!S25</f>
        <v>110056.6</v>
      </c>
      <c r="S25" s="137">
        <v>110056.6</v>
      </c>
      <c r="T25" s="137">
        <f t="shared" si="17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'10'!AR25</f>
        <v>175</v>
      </c>
      <c r="AO25" s="141"/>
      <c r="AP25" s="141">
        <f t="shared" si="6"/>
        <v>175</v>
      </c>
      <c r="AQ25" s="141">
        <f t="shared" si="7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138" t="e">
        <f t="shared" si="9"/>
        <v>#DIV/0!</v>
      </c>
      <c r="AX25" s="138" t="e">
        <f t="shared" si="10"/>
        <v>#DIV/0!</v>
      </c>
      <c r="AY25" s="138" t="e">
        <f t="shared" si="11"/>
        <v>#DIV/0!</v>
      </c>
      <c r="AZ25" s="138" t="e">
        <f t="shared" si="12"/>
        <v>#DIV/0!</v>
      </c>
      <c r="BA25" s="138" t="e">
        <f t="shared" si="13"/>
        <v>#DIV/0!</v>
      </c>
    </row>
    <row r="26" spans="1:53">
      <c r="A26" s="223" t="str">
        <f>'ENTRY SHEET'!F26</f>
        <v>JH06H-3742</v>
      </c>
      <c r="B26" s="137">
        <f>'10'!C26</f>
        <v>0</v>
      </c>
      <c r="C26" s="137"/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5"/>
        <v>0</v>
      </c>
      <c r="R26" s="137">
        <f>'10'!S26</f>
        <v>0</v>
      </c>
      <c r="S26" s="137">
        <v>0</v>
      </c>
      <c r="T26" s="137">
        <f t="shared" si="17"/>
        <v>0</v>
      </c>
      <c r="U26" s="137"/>
      <c r="V26" s="137"/>
      <c r="W26" s="137"/>
      <c r="X26" s="137"/>
      <c r="Y26" s="137">
        <f t="shared" si="15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6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'10'!AR26</f>
        <v>90</v>
      </c>
      <c r="AO26" s="141"/>
      <c r="AP26" s="141">
        <f t="shared" si="6"/>
        <v>90</v>
      </c>
      <c r="AQ26" s="141">
        <f t="shared" si="7"/>
        <v>0</v>
      </c>
      <c r="AR26" s="141">
        <v>90</v>
      </c>
      <c r="AS26" s="216" t="e">
        <f t="shared" si="3"/>
        <v>#DIV/0!</v>
      </c>
      <c r="AT26" s="216">
        <f>'08'!AT26</f>
        <v>250</v>
      </c>
      <c r="AU26" s="224">
        <f t="shared" si="8"/>
        <v>160</v>
      </c>
      <c r="AV26" s="138"/>
      <c r="AW26" s="138" t="e">
        <f t="shared" si="9"/>
        <v>#DIV/0!</v>
      </c>
      <c r="AX26" s="138" t="e">
        <f t="shared" si="10"/>
        <v>#DIV/0!</v>
      </c>
      <c r="AY26" s="138" t="e">
        <f t="shared" si="11"/>
        <v>#DIV/0!</v>
      </c>
      <c r="AZ26" s="138" t="e">
        <f t="shared" si="12"/>
        <v>#DIV/0!</v>
      </c>
      <c r="BA26" s="138" t="e">
        <f t="shared" si="13"/>
        <v>#DIV/0!</v>
      </c>
    </row>
    <row r="27" spans="1:53">
      <c r="A27" s="223" t="str">
        <f>'ENTRY SHEET'!F27</f>
        <v>OD09C-4879</v>
      </c>
      <c r="B27" s="137">
        <f>'10'!C27</f>
        <v>13006</v>
      </c>
      <c r="C27" s="137">
        <v>13009</v>
      </c>
      <c r="D27" s="137">
        <f t="shared" si="4"/>
        <v>3</v>
      </c>
      <c r="E27" s="137">
        <v>12</v>
      </c>
      <c r="F27" s="136"/>
      <c r="G27" s="136">
        <f t="shared" si="18"/>
        <v>0</v>
      </c>
      <c r="H27" s="136">
        <v>3</v>
      </c>
      <c r="I27" s="136"/>
      <c r="J27" s="136"/>
      <c r="K27" s="136"/>
      <c r="L27" s="136"/>
      <c r="M27" s="136"/>
      <c r="N27" s="136"/>
      <c r="O27" s="136"/>
      <c r="P27" s="136"/>
      <c r="Q27" s="136">
        <f t="shared" si="5"/>
        <v>3</v>
      </c>
      <c r="R27" s="137">
        <f>'10'!S27</f>
        <v>0</v>
      </c>
      <c r="S27" s="137">
        <v>0</v>
      </c>
      <c r="T27" s="137">
        <f t="shared" si="17"/>
        <v>0</v>
      </c>
      <c r="U27" s="137"/>
      <c r="V27" s="137"/>
      <c r="W27" s="137"/>
      <c r="X27" s="137"/>
      <c r="Y27" s="137">
        <f t="shared" si="15"/>
        <v>0</v>
      </c>
      <c r="Z27" s="137"/>
      <c r="AA27" s="137"/>
      <c r="AB27" s="137"/>
      <c r="AC27" s="137"/>
      <c r="AD27" s="137">
        <v>10</v>
      </c>
      <c r="AE27" s="137"/>
      <c r="AF27" s="137"/>
      <c r="AG27" s="137">
        <f t="shared" si="16"/>
        <v>10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'10'!AR27</f>
        <v>125</v>
      </c>
      <c r="AO27" s="141"/>
      <c r="AP27" s="141">
        <f t="shared" si="6"/>
        <v>125</v>
      </c>
      <c r="AQ27" s="141">
        <f t="shared" si="7"/>
        <v>20</v>
      </c>
      <c r="AR27" s="141">
        <v>105</v>
      </c>
      <c r="AS27" s="216">
        <f t="shared" si="3"/>
        <v>6.666666666666667</v>
      </c>
      <c r="AT27" s="216">
        <f>'08'!AT27</f>
        <v>250</v>
      </c>
      <c r="AU27" s="224">
        <f t="shared" si="8"/>
        <v>145</v>
      </c>
      <c r="AV27" s="138"/>
      <c r="AW27" s="138">
        <f t="shared" si="9"/>
        <v>0</v>
      </c>
      <c r="AX27" s="138">
        <f t="shared" si="10"/>
        <v>20</v>
      </c>
      <c r="AY27" s="138">
        <f t="shared" si="11"/>
        <v>0</v>
      </c>
      <c r="AZ27" s="138">
        <f t="shared" si="12"/>
        <v>0</v>
      </c>
      <c r="BA27" s="138">
        <f t="shared" si="13"/>
        <v>0</v>
      </c>
    </row>
    <row r="28" spans="1:53">
      <c r="A28" s="223" t="str">
        <f>'ENTRY SHEET'!F28</f>
        <v>OD09C-1371</v>
      </c>
      <c r="B28" s="137">
        <f>'10'!C28</f>
        <v>11518</v>
      </c>
      <c r="C28" s="137">
        <v>11518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5"/>
        <v>0</v>
      </c>
      <c r="R28" s="137">
        <f>'10'!S28</f>
        <v>137701</v>
      </c>
      <c r="S28" s="137">
        <v>137701</v>
      </c>
      <c r="T28" s="137">
        <f t="shared" si="17"/>
        <v>0</v>
      </c>
      <c r="U28" s="137"/>
      <c r="V28" s="137"/>
      <c r="W28" s="137"/>
      <c r="X28" s="137"/>
      <c r="Y28" s="137">
        <f t="shared" si="15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'10'!AR28</f>
        <v>147</v>
      </c>
      <c r="AO28" s="141"/>
      <c r="AP28" s="141">
        <f t="shared" si="6"/>
        <v>147</v>
      </c>
      <c r="AQ28" s="141">
        <f t="shared" si="7"/>
        <v>0</v>
      </c>
      <c r="AR28" s="141">
        <v>147</v>
      </c>
      <c r="AS28" s="216" t="e">
        <f t="shared" si="3"/>
        <v>#DIV/0!</v>
      </c>
      <c r="AT28" s="216">
        <f>'08'!AT28</f>
        <v>250</v>
      </c>
      <c r="AU28" s="224">
        <f t="shared" si="8"/>
        <v>103</v>
      </c>
      <c r="AV28" s="138"/>
      <c r="AW28" s="138" t="e">
        <f t="shared" si="9"/>
        <v>#DIV/0!</v>
      </c>
      <c r="AX28" s="138" t="e">
        <f t="shared" si="10"/>
        <v>#DIV/0!</v>
      </c>
      <c r="AY28" s="138" t="e">
        <f t="shared" si="11"/>
        <v>#DIV/0!</v>
      </c>
      <c r="AZ28" s="138" t="e">
        <f t="shared" si="12"/>
        <v>#DIV/0!</v>
      </c>
      <c r="BA28" s="138" t="e">
        <f t="shared" si="13"/>
        <v>#DIV/0!</v>
      </c>
    </row>
    <row r="29" spans="1:53" ht="18.75" customHeight="1">
      <c r="A29" s="223" t="str">
        <f>'ENTRY SHEET'!F29</f>
        <v>OD09C-4878</v>
      </c>
      <c r="B29" s="137">
        <f>'10'!C29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5"/>
        <v>0</v>
      </c>
      <c r="R29" s="137">
        <f>'10'!S29</f>
        <v>0</v>
      </c>
      <c r="S29" s="137">
        <v>0</v>
      </c>
      <c r="T29" s="137">
        <f t="shared" si="17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'10'!AR29</f>
        <v>0</v>
      </c>
      <c r="AO29" s="141"/>
      <c r="AP29" s="141">
        <f t="shared" si="6"/>
        <v>0</v>
      </c>
      <c r="AQ29" s="141">
        <f t="shared" si="7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138" t="e">
        <f t="shared" si="9"/>
        <v>#DIV/0!</v>
      </c>
      <c r="AX29" s="138" t="e">
        <f t="shared" si="10"/>
        <v>#DIV/0!</v>
      </c>
      <c r="AY29" s="138" t="e">
        <f t="shared" si="11"/>
        <v>#DIV/0!</v>
      </c>
      <c r="AZ29" s="138" t="e">
        <f t="shared" si="12"/>
        <v>#DIV/0!</v>
      </c>
      <c r="BA29" s="138" t="e">
        <f t="shared" si="13"/>
        <v>#DIV/0!</v>
      </c>
    </row>
    <row r="30" spans="1:53">
      <c r="A30" s="223" t="str">
        <f>'ENTRY SHEET'!F30</f>
        <v>OD09C-8163</v>
      </c>
      <c r="B30" s="137">
        <f>'10'!C30</f>
        <v>13398.8</v>
      </c>
      <c r="C30" s="137">
        <v>13401.5</v>
      </c>
      <c r="D30" s="137">
        <f t="shared" si="4"/>
        <v>2.7000000000007276</v>
      </c>
      <c r="E30" s="137">
        <v>12</v>
      </c>
      <c r="F30" s="136"/>
      <c r="G30" s="136">
        <f t="shared" si="18"/>
        <v>2.7000000000007276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5"/>
        <v>2.7000000000007276</v>
      </c>
      <c r="R30" s="137">
        <f>'10'!S30</f>
        <v>61660</v>
      </c>
      <c r="S30" s="137">
        <v>61670</v>
      </c>
      <c r="T30" s="137">
        <f t="shared" si="17"/>
        <v>10</v>
      </c>
      <c r="U30" s="137"/>
      <c r="V30" s="137">
        <v>5</v>
      </c>
      <c r="W30" s="137"/>
      <c r="X30" s="137"/>
      <c r="Y30" s="137">
        <f t="shared" si="15"/>
        <v>5</v>
      </c>
      <c r="Z30" s="137"/>
      <c r="AA30" s="137"/>
      <c r="AB30" s="137"/>
      <c r="AC30" s="137"/>
      <c r="AD30" s="137"/>
      <c r="AE30" s="137"/>
      <c r="AF30" s="137"/>
      <c r="AG30" s="137">
        <f t="shared" si="16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'10'!AR30</f>
        <v>140</v>
      </c>
      <c r="AO30" s="141"/>
      <c r="AP30" s="141">
        <f t="shared" si="6"/>
        <v>140</v>
      </c>
      <c r="AQ30" s="141">
        <f t="shared" si="7"/>
        <v>10</v>
      </c>
      <c r="AR30" s="141">
        <v>130</v>
      </c>
      <c r="AS30" s="216">
        <f t="shared" si="3"/>
        <v>3.7037037037027059</v>
      </c>
      <c r="AT30" s="216">
        <f>'08'!AT30</f>
        <v>250</v>
      </c>
      <c r="AU30" s="224">
        <f t="shared" si="8"/>
        <v>120</v>
      </c>
      <c r="AV30" s="138"/>
      <c r="AW30" s="138">
        <f t="shared" si="9"/>
        <v>0</v>
      </c>
      <c r="AX30" s="138">
        <f t="shared" si="10"/>
        <v>0</v>
      </c>
      <c r="AY30" s="138">
        <f t="shared" si="11"/>
        <v>0</v>
      </c>
      <c r="AZ30" s="138">
        <f t="shared" si="12"/>
        <v>0</v>
      </c>
      <c r="BA30" s="138">
        <f t="shared" si="13"/>
        <v>0</v>
      </c>
    </row>
    <row r="31" spans="1:53">
      <c r="A31" s="223" t="str">
        <f>'ENTRY SHEET'!F31</f>
        <v>OD09A-5106</v>
      </c>
      <c r="B31" s="137">
        <f>'10'!C31</f>
        <v>15091</v>
      </c>
      <c r="C31" s="137">
        <v>15093</v>
      </c>
      <c r="D31" s="137">
        <f t="shared" si="4"/>
        <v>2</v>
      </c>
      <c r="E31" s="137">
        <v>12</v>
      </c>
      <c r="F31" s="136"/>
      <c r="G31" s="136">
        <f t="shared" si="18"/>
        <v>2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5"/>
        <v>2</v>
      </c>
      <c r="R31" s="137">
        <f>'10'!S31</f>
        <v>123287</v>
      </c>
      <c r="S31" s="137">
        <v>123300</v>
      </c>
      <c r="T31" s="137">
        <f t="shared" si="17"/>
        <v>13</v>
      </c>
      <c r="U31" s="137"/>
      <c r="V31" s="137">
        <v>5</v>
      </c>
      <c r="W31" s="137"/>
      <c r="X31" s="137"/>
      <c r="Y31" s="137">
        <f t="shared" si="15"/>
        <v>5</v>
      </c>
      <c r="Z31" s="137"/>
      <c r="AA31" s="137"/>
      <c r="AB31" s="137"/>
      <c r="AC31" s="137"/>
      <c r="AD31" s="137"/>
      <c r="AE31" s="137"/>
      <c r="AF31" s="137"/>
      <c r="AG31" s="137">
        <f t="shared" si="16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'10'!AR31</f>
        <v>159</v>
      </c>
      <c r="AO31" s="141"/>
      <c r="AP31" s="141">
        <f t="shared" si="6"/>
        <v>159</v>
      </c>
      <c r="AQ31" s="141">
        <f t="shared" si="7"/>
        <v>21</v>
      </c>
      <c r="AR31" s="141">
        <v>138</v>
      </c>
      <c r="AS31" s="216">
        <f t="shared" si="3"/>
        <v>10.5</v>
      </c>
      <c r="AT31" s="216">
        <f>'08'!AT31</f>
        <v>250</v>
      </c>
      <c r="AU31" s="224">
        <f t="shared" si="8"/>
        <v>112</v>
      </c>
      <c r="AV31" s="138"/>
      <c r="AW31" s="138">
        <f t="shared" si="9"/>
        <v>0</v>
      </c>
      <c r="AX31" s="138">
        <f t="shared" si="10"/>
        <v>0</v>
      </c>
      <c r="AY31" s="138">
        <f t="shared" si="11"/>
        <v>0</v>
      </c>
      <c r="AZ31" s="138">
        <f t="shared" si="12"/>
        <v>0</v>
      </c>
      <c r="BA31" s="138">
        <f t="shared" si="13"/>
        <v>0</v>
      </c>
    </row>
    <row r="32" spans="1:53">
      <c r="A32" s="223" t="str">
        <f>'ENTRY SHEET'!F32</f>
        <v>OD09C-8164</v>
      </c>
      <c r="B32" s="137">
        <f>'10'!C32</f>
        <v>10406.700000000001</v>
      </c>
      <c r="C32" s="137">
        <v>10407</v>
      </c>
      <c r="D32" s="137">
        <f t="shared" si="4"/>
        <v>0.2999999999992724</v>
      </c>
      <c r="E32" s="137">
        <v>12</v>
      </c>
      <c r="F32" s="136"/>
      <c r="G32" s="136">
        <f t="shared" si="18"/>
        <v>0.2999999999992724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5"/>
        <v>0.2999999999992724</v>
      </c>
      <c r="R32" s="137">
        <f>'10'!S32</f>
        <v>69764</v>
      </c>
      <c r="S32" s="137">
        <v>69783</v>
      </c>
      <c r="T32" s="137">
        <f t="shared" si="17"/>
        <v>19</v>
      </c>
      <c r="U32" s="137"/>
      <c r="V32" s="137"/>
      <c r="W32" s="137"/>
      <c r="X32" s="137"/>
      <c r="Y32" s="137">
        <f t="shared" si="15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'10'!AR32</f>
        <v>170</v>
      </c>
      <c r="AO32" s="141"/>
      <c r="AP32" s="141">
        <f t="shared" si="6"/>
        <v>170</v>
      </c>
      <c r="AQ32" s="141">
        <f t="shared" si="7"/>
        <v>10</v>
      </c>
      <c r="AR32" s="141">
        <v>160</v>
      </c>
      <c r="AS32" s="216">
        <f t="shared" si="3"/>
        <v>33.333333333414174</v>
      </c>
      <c r="AT32" s="216">
        <f>'08'!AT32</f>
        <v>250</v>
      </c>
      <c r="AU32" s="224">
        <f t="shared" si="8"/>
        <v>90</v>
      </c>
      <c r="AV32" s="138" t="s">
        <v>179</v>
      </c>
      <c r="AW32" s="138">
        <f t="shared" si="9"/>
        <v>0</v>
      </c>
      <c r="AX32" s="138">
        <f t="shared" si="10"/>
        <v>0</v>
      </c>
      <c r="AY32" s="138">
        <f t="shared" si="11"/>
        <v>0</v>
      </c>
      <c r="AZ32" s="138">
        <f t="shared" si="12"/>
        <v>0</v>
      </c>
      <c r="BA32" s="138">
        <f t="shared" si="13"/>
        <v>0</v>
      </c>
    </row>
    <row r="33" spans="1:53">
      <c r="A33" s="223" t="str">
        <f>'ENTRY SHEET'!F33</f>
        <v>OD09C-1373</v>
      </c>
      <c r="B33" s="137">
        <f>'10'!C33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5"/>
        <v>0</v>
      </c>
      <c r="R33" s="137">
        <f>'10'!S33</f>
        <v>0</v>
      </c>
      <c r="S33" s="137"/>
      <c r="T33" s="137">
        <f t="shared" si="17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'10'!AR33</f>
        <v>0</v>
      </c>
      <c r="AO33" s="141"/>
      <c r="AP33" s="141">
        <f t="shared" si="6"/>
        <v>0</v>
      </c>
      <c r="AQ33" s="141">
        <f t="shared" si="7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138" t="e">
        <f t="shared" si="9"/>
        <v>#DIV/0!</v>
      </c>
      <c r="AX33" s="138" t="e">
        <f t="shared" si="10"/>
        <v>#DIV/0!</v>
      </c>
      <c r="AY33" s="138" t="e">
        <f t="shared" si="11"/>
        <v>#DIV/0!</v>
      </c>
      <c r="AZ33" s="138" t="e">
        <f t="shared" si="12"/>
        <v>#DIV/0!</v>
      </c>
      <c r="BA33" s="138" t="e">
        <f t="shared" si="13"/>
        <v>#DIV/0!</v>
      </c>
    </row>
    <row r="34" spans="1:53">
      <c r="A34" s="223" t="str">
        <f>'ENTRY SHEET'!F34</f>
        <v>OD09A-5666</v>
      </c>
      <c r="B34" s="137">
        <f>'10'!C34</f>
        <v>21897</v>
      </c>
      <c r="C34" s="137">
        <v>21905</v>
      </c>
      <c r="D34" s="137">
        <f t="shared" si="4"/>
        <v>8</v>
      </c>
      <c r="E34" s="137">
        <v>12</v>
      </c>
      <c r="F34" s="136"/>
      <c r="G34" s="136">
        <f t="shared" si="18"/>
        <v>0</v>
      </c>
      <c r="H34" s="136">
        <f>900-897</f>
        <v>3</v>
      </c>
      <c r="I34" s="136">
        <v>5</v>
      </c>
      <c r="J34" s="136"/>
      <c r="K34" s="136"/>
      <c r="L34" s="136"/>
      <c r="M34" s="136"/>
      <c r="N34" s="136"/>
      <c r="O34" s="136"/>
      <c r="P34" s="136"/>
      <c r="Q34" s="136">
        <f t="shared" si="5"/>
        <v>8</v>
      </c>
      <c r="R34" s="137">
        <f>'10'!S34</f>
        <v>102326</v>
      </c>
      <c r="S34" s="137">
        <v>102366</v>
      </c>
      <c r="T34" s="137">
        <f t="shared" si="17"/>
        <v>40</v>
      </c>
      <c r="U34" s="137"/>
      <c r="V34" s="137"/>
      <c r="W34" s="137"/>
      <c r="X34" s="138"/>
      <c r="Y34" s="137">
        <f t="shared" si="15"/>
        <v>0</v>
      </c>
      <c r="Z34" s="137"/>
      <c r="AA34" s="137"/>
      <c r="AB34" s="137"/>
      <c r="AC34" s="137"/>
      <c r="AD34" s="137">
        <v>7</v>
      </c>
      <c r="AE34" s="137"/>
      <c r="AF34" s="137"/>
      <c r="AG34" s="137">
        <f t="shared" si="16"/>
        <v>7</v>
      </c>
      <c r="AH34" s="137">
        <v>17</v>
      </c>
      <c r="AI34" s="137"/>
      <c r="AJ34" s="137">
        <v>494.93</v>
      </c>
      <c r="AK34" s="138"/>
      <c r="AL34" s="141">
        <f t="shared" si="0"/>
        <v>17</v>
      </c>
      <c r="AM34" s="137">
        <f t="shared" si="1"/>
        <v>494.93</v>
      </c>
      <c r="AN34" s="141">
        <f>'10'!AR34</f>
        <v>130</v>
      </c>
      <c r="AO34" s="141"/>
      <c r="AP34" s="141">
        <f t="shared" si="6"/>
        <v>130</v>
      </c>
      <c r="AQ34" s="141">
        <f t="shared" si="7"/>
        <v>50</v>
      </c>
      <c r="AR34" s="141">
        <v>80</v>
      </c>
      <c r="AS34" s="216">
        <f t="shared" si="3"/>
        <v>6.25</v>
      </c>
      <c r="AT34" s="216">
        <f>'08'!AT34</f>
        <v>250</v>
      </c>
      <c r="AU34" s="224">
        <f t="shared" si="8"/>
        <v>170</v>
      </c>
      <c r="AV34" s="138"/>
      <c r="AW34" s="138">
        <f t="shared" si="9"/>
        <v>32</v>
      </c>
      <c r="AX34" s="138">
        <f t="shared" si="10"/>
        <v>19</v>
      </c>
      <c r="AY34" s="138">
        <f t="shared" si="11"/>
        <v>0</v>
      </c>
      <c r="AZ34" s="138">
        <f t="shared" si="12"/>
        <v>0</v>
      </c>
      <c r="BA34" s="138">
        <f t="shared" si="13"/>
        <v>0</v>
      </c>
    </row>
    <row r="35" spans="1:53">
      <c r="A35" s="223" t="str">
        <f>'ENTRY SHEET'!F35</f>
        <v>OD09A-6059</v>
      </c>
      <c r="B35" s="137">
        <f>'10'!C35</f>
        <v>14087</v>
      </c>
      <c r="C35" s="137">
        <v>14095</v>
      </c>
      <c r="D35" s="137">
        <f t="shared" si="4"/>
        <v>8</v>
      </c>
      <c r="E35" s="137">
        <v>12</v>
      </c>
      <c r="F35" s="136"/>
      <c r="G35" s="136">
        <f t="shared" si="18"/>
        <v>0</v>
      </c>
      <c r="H35" s="136">
        <v>1</v>
      </c>
      <c r="I35" s="136">
        <v>7</v>
      </c>
      <c r="J35" s="136"/>
      <c r="K35" s="136"/>
      <c r="L35" s="136"/>
      <c r="M35" s="136"/>
      <c r="N35" s="136"/>
      <c r="O35" s="136"/>
      <c r="P35" s="136"/>
      <c r="Q35" s="136">
        <f t="shared" si="5"/>
        <v>8</v>
      </c>
      <c r="R35" s="137">
        <f>'10'!S35</f>
        <v>91850</v>
      </c>
      <c r="S35" s="137">
        <v>91882</v>
      </c>
      <c r="T35" s="137">
        <f t="shared" si="17"/>
        <v>32</v>
      </c>
      <c r="U35" s="137"/>
      <c r="V35" s="137"/>
      <c r="W35" s="137"/>
      <c r="X35" s="138"/>
      <c r="Y35" s="137">
        <f t="shared" si="15"/>
        <v>0</v>
      </c>
      <c r="Z35" s="137"/>
      <c r="AA35" s="137"/>
      <c r="AB35" s="137"/>
      <c r="AC35" s="137">
        <v>2</v>
      </c>
      <c r="AD35" s="137"/>
      <c r="AE35" s="137">
        <v>4</v>
      </c>
      <c r="AF35" s="137"/>
      <c r="AG35" s="137">
        <f t="shared" si="16"/>
        <v>6</v>
      </c>
      <c r="AH35" s="137">
        <v>18</v>
      </c>
      <c r="AI35" s="137"/>
      <c r="AJ35" s="137">
        <v>523.26</v>
      </c>
      <c r="AK35" s="138"/>
      <c r="AL35" s="141">
        <f t="shared" si="0"/>
        <v>18</v>
      </c>
      <c r="AM35" s="137">
        <f t="shared" si="1"/>
        <v>523.26</v>
      </c>
      <c r="AN35" s="141">
        <f>'10'!AR35</f>
        <v>170</v>
      </c>
      <c r="AO35" s="141"/>
      <c r="AP35" s="141">
        <f t="shared" si="6"/>
        <v>170</v>
      </c>
      <c r="AQ35" s="141">
        <f t="shared" si="7"/>
        <v>30</v>
      </c>
      <c r="AR35" s="141">
        <v>140</v>
      </c>
      <c r="AS35" s="216">
        <f t="shared" si="3"/>
        <v>3.75</v>
      </c>
      <c r="AT35" s="216">
        <f>'08'!AT35</f>
        <v>250</v>
      </c>
      <c r="AU35" s="224">
        <f t="shared" si="8"/>
        <v>110</v>
      </c>
      <c r="AV35" s="138"/>
      <c r="AW35" s="138">
        <f t="shared" si="9"/>
        <v>27</v>
      </c>
      <c r="AX35" s="138">
        <f t="shared" si="10"/>
        <v>4</v>
      </c>
      <c r="AY35" s="138">
        <f t="shared" si="11"/>
        <v>0</v>
      </c>
      <c r="AZ35" s="138">
        <f t="shared" si="12"/>
        <v>0</v>
      </c>
      <c r="BA35" s="138">
        <f t="shared" si="13"/>
        <v>0</v>
      </c>
    </row>
    <row r="36" spans="1:53">
      <c r="A36" s="223" t="str">
        <f>'ENTRY SHEET'!F36</f>
        <v>JH06H-9654</v>
      </c>
      <c r="B36" s="137">
        <f>'10'!C36</f>
        <v>0</v>
      </c>
      <c r="C36" s="137"/>
      <c r="D36" s="137">
        <v>8.5</v>
      </c>
      <c r="E36" s="137">
        <v>12</v>
      </c>
      <c r="F36" s="136"/>
      <c r="G36" s="136">
        <f t="shared" si="18"/>
        <v>0</v>
      </c>
      <c r="H36" s="136">
        <v>8.5</v>
      </c>
      <c r="I36" s="136"/>
      <c r="J36" s="136"/>
      <c r="K36" s="136"/>
      <c r="L36" s="136"/>
      <c r="M36" s="136"/>
      <c r="N36" s="136"/>
      <c r="O36" s="136"/>
      <c r="P36" s="136"/>
      <c r="Q36" s="136">
        <f t="shared" si="5"/>
        <v>8.5</v>
      </c>
      <c r="R36" s="137">
        <f>'10'!S36</f>
        <v>101000</v>
      </c>
      <c r="S36" s="137">
        <v>101060</v>
      </c>
      <c r="T36" s="137">
        <f t="shared" si="17"/>
        <v>60</v>
      </c>
      <c r="U36" s="137"/>
      <c r="V36" s="137"/>
      <c r="W36" s="137"/>
      <c r="X36" s="138"/>
      <c r="Y36" s="137">
        <f t="shared" si="15"/>
        <v>0</v>
      </c>
      <c r="Z36" s="137"/>
      <c r="AA36" s="137"/>
      <c r="AB36" s="137"/>
      <c r="AC36" s="137"/>
      <c r="AD36" s="137">
        <v>21</v>
      </c>
      <c r="AE36" s="137"/>
      <c r="AF36" s="137"/>
      <c r="AG36" s="137">
        <f t="shared" si="16"/>
        <v>21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'10'!AR36</f>
        <v>80</v>
      </c>
      <c r="AO36" s="141">
        <v>50</v>
      </c>
      <c r="AP36" s="141">
        <f t="shared" si="6"/>
        <v>130</v>
      </c>
      <c r="AQ36" s="141">
        <f t="shared" si="7"/>
        <v>50</v>
      </c>
      <c r="AR36" s="141">
        <v>80</v>
      </c>
      <c r="AS36" s="216">
        <f t="shared" si="3"/>
        <v>5.882352941176471</v>
      </c>
      <c r="AT36" s="216">
        <f>'08'!AT36</f>
        <v>250</v>
      </c>
      <c r="AU36" s="224">
        <f t="shared" si="8"/>
        <v>170</v>
      </c>
      <c r="AV36" s="138"/>
      <c r="AW36" s="138">
        <f t="shared" si="9"/>
        <v>0</v>
      </c>
      <c r="AX36" s="138">
        <f t="shared" si="10"/>
        <v>50</v>
      </c>
      <c r="AY36" s="138">
        <f t="shared" si="11"/>
        <v>0</v>
      </c>
      <c r="AZ36" s="138">
        <f t="shared" si="12"/>
        <v>0</v>
      </c>
      <c r="BA36" s="138">
        <f t="shared" si="13"/>
        <v>0</v>
      </c>
    </row>
    <row r="37" spans="1:53">
      <c r="A37" s="223" t="str">
        <f>'ENTRY SHEET'!F37</f>
        <v>OD09A-5105</v>
      </c>
      <c r="B37" s="137">
        <f>'10'!C37</f>
        <v>12654</v>
      </c>
      <c r="C37" s="137">
        <v>12662</v>
      </c>
      <c r="D37" s="137">
        <f t="shared" si="4"/>
        <v>8</v>
      </c>
      <c r="E37" s="137">
        <v>12</v>
      </c>
      <c r="F37" s="136"/>
      <c r="G37" s="136">
        <f t="shared" si="18"/>
        <v>6</v>
      </c>
      <c r="H37" s="136">
        <f>60-58</f>
        <v>2</v>
      </c>
      <c r="I37" s="136"/>
      <c r="J37" s="136"/>
      <c r="K37" s="136"/>
      <c r="L37" s="136"/>
      <c r="M37" s="136"/>
      <c r="N37" s="136"/>
      <c r="O37" s="136"/>
      <c r="P37" s="136"/>
      <c r="Q37" s="136">
        <f t="shared" si="5"/>
        <v>8</v>
      </c>
      <c r="R37" s="137">
        <f>'10'!S37</f>
        <v>91531</v>
      </c>
      <c r="S37" s="137">
        <v>91568</v>
      </c>
      <c r="T37" s="137">
        <f t="shared" si="17"/>
        <v>37</v>
      </c>
      <c r="U37" s="137"/>
      <c r="V37" s="137">
        <v>9</v>
      </c>
      <c r="W37" s="137"/>
      <c r="X37" s="138"/>
      <c r="Y37" s="137">
        <f t="shared" si="15"/>
        <v>9</v>
      </c>
      <c r="Z37" s="137"/>
      <c r="AA37" s="137"/>
      <c r="AB37" s="137"/>
      <c r="AC37" s="137"/>
      <c r="AD37" s="137">
        <v>6</v>
      </c>
      <c r="AE37" s="137"/>
      <c r="AF37" s="137"/>
      <c r="AG37" s="137">
        <f t="shared" si="16"/>
        <v>6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'10'!AR37</f>
        <v>110</v>
      </c>
      <c r="AO37" s="141">
        <v>50</v>
      </c>
      <c r="AP37" s="141">
        <f t="shared" si="6"/>
        <v>160</v>
      </c>
      <c r="AQ37" s="141">
        <f t="shared" si="7"/>
        <v>32</v>
      </c>
      <c r="AR37" s="141">
        <v>128</v>
      </c>
      <c r="AS37" s="216">
        <f t="shared" ref="AS37:AS59" si="19">AQ37/D37</f>
        <v>4</v>
      </c>
      <c r="AT37" s="216">
        <f>'08'!AT37</f>
        <v>250</v>
      </c>
      <c r="AU37" s="224">
        <f t="shared" si="8"/>
        <v>122</v>
      </c>
      <c r="AV37" s="138"/>
      <c r="AW37" s="138">
        <f t="shared" si="9"/>
        <v>0</v>
      </c>
      <c r="AX37" s="138">
        <f t="shared" si="10"/>
        <v>8</v>
      </c>
      <c r="AY37" s="138">
        <f t="shared" si="11"/>
        <v>0</v>
      </c>
      <c r="AZ37" s="138">
        <f t="shared" si="12"/>
        <v>0</v>
      </c>
      <c r="BA37" s="138">
        <f t="shared" si="13"/>
        <v>0</v>
      </c>
    </row>
    <row r="38" spans="1:53">
      <c r="A38" s="223" t="str">
        <f>'ENTRY SHEET'!F38</f>
        <v>JH06G-4703</v>
      </c>
      <c r="B38" s="137">
        <f>'10'!C38</f>
        <v>8196</v>
      </c>
      <c r="C38" s="137">
        <v>8204</v>
      </c>
      <c r="D38" s="137">
        <f t="shared" si="4"/>
        <v>8</v>
      </c>
      <c r="E38" s="137">
        <v>12</v>
      </c>
      <c r="F38" s="136"/>
      <c r="G38" s="136">
        <f t="shared" si="18"/>
        <v>0</v>
      </c>
      <c r="H38" s="136">
        <f>204-196</f>
        <v>8</v>
      </c>
      <c r="I38" s="136"/>
      <c r="J38" s="136"/>
      <c r="K38" s="136"/>
      <c r="L38" s="136"/>
      <c r="M38" s="136"/>
      <c r="N38" s="136"/>
      <c r="O38" s="136"/>
      <c r="P38" s="136"/>
      <c r="Q38" s="136">
        <f t="shared" si="5"/>
        <v>8</v>
      </c>
      <c r="R38" s="137">
        <f>'10'!S38</f>
        <v>95686</v>
      </c>
      <c r="S38" s="137">
        <v>95749</v>
      </c>
      <c r="T38" s="137">
        <f t="shared" si="17"/>
        <v>63</v>
      </c>
      <c r="U38" s="137"/>
      <c r="V38" s="137"/>
      <c r="W38" s="137"/>
      <c r="X38" s="141"/>
      <c r="Y38" s="137">
        <f t="shared" si="15"/>
        <v>0</v>
      </c>
      <c r="Z38" s="137"/>
      <c r="AA38" s="137"/>
      <c r="AB38" s="137"/>
      <c r="AC38" s="137"/>
      <c r="AD38" s="137">
        <v>25</v>
      </c>
      <c r="AE38" s="137"/>
      <c r="AF38" s="137"/>
      <c r="AG38" s="137">
        <f t="shared" si="16"/>
        <v>25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'10'!AR38</f>
        <v>155</v>
      </c>
      <c r="AO38" s="141"/>
      <c r="AP38" s="141">
        <f t="shared" si="6"/>
        <v>155</v>
      </c>
      <c r="AQ38" s="141">
        <f t="shared" si="7"/>
        <v>55</v>
      </c>
      <c r="AR38" s="141">
        <v>100</v>
      </c>
      <c r="AS38" s="216">
        <f t="shared" si="19"/>
        <v>6.875</v>
      </c>
      <c r="AT38" s="216">
        <f>'08'!AT38</f>
        <v>250</v>
      </c>
      <c r="AU38" s="224">
        <f t="shared" si="8"/>
        <v>150</v>
      </c>
      <c r="AV38" s="138"/>
      <c r="AW38" s="138">
        <f t="shared" si="9"/>
        <v>0</v>
      </c>
      <c r="AX38" s="138">
        <f t="shared" si="10"/>
        <v>55</v>
      </c>
      <c r="AY38" s="138">
        <f t="shared" si="11"/>
        <v>0</v>
      </c>
      <c r="AZ38" s="138">
        <f t="shared" si="12"/>
        <v>0</v>
      </c>
      <c r="BA38" s="138">
        <f t="shared" si="13"/>
        <v>0</v>
      </c>
    </row>
    <row r="39" spans="1:53">
      <c r="A39" s="223" t="str">
        <f>'ENTRY SHEET'!F39</f>
        <v>JH06H-5348</v>
      </c>
      <c r="B39" s="137">
        <f>'10'!C39</f>
        <v>451.8</v>
      </c>
      <c r="C39" s="137">
        <v>455.1</v>
      </c>
      <c r="D39" s="137">
        <f t="shared" si="4"/>
        <v>3.3000000000000114</v>
      </c>
      <c r="E39" s="137">
        <v>12</v>
      </c>
      <c r="F39" s="136"/>
      <c r="G39" s="136">
        <v>0</v>
      </c>
      <c r="H39" s="136"/>
      <c r="I39" s="136">
        <v>3.3</v>
      </c>
      <c r="J39" s="136"/>
      <c r="K39" s="136"/>
      <c r="L39" s="136"/>
      <c r="M39" s="136"/>
      <c r="N39" s="136"/>
      <c r="O39" s="136"/>
      <c r="P39" s="136"/>
      <c r="Q39" s="136">
        <f t="shared" si="5"/>
        <v>3.3</v>
      </c>
      <c r="R39" s="137">
        <f>'10'!S39</f>
        <v>122299</v>
      </c>
      <c r="S39" s="137">
        <v>122311</v>
      </c>
      <c r="T39" s="137">
        <f t="shared" si="17"/>
        <v>12</v>
      </c>
      <c r="U39" s="137"/>
      <c r="V39" s="137"/>
      <c r="W39" s="137"/>
      <c r="X39" s="141"/>
      <c r="Y39" s="137">
        <f t="shared" si="15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6"/>
        <v>0</v>
      </c>
      <c r="AH39" s="137">
        <v>8</v>
      </c>
      <c r="AI39" s="137"/>
      <c r="AJ39" s="137">
        <v>232.03</v>
      </c>
      <c r="AK39" s="138"/>
      <c r="AL39" s="141">
        <f t="shared" si="0"/>
        <v>8</v>
      </c>
      <c r="AM39" s="137">
        <f t="shared" si="1"/>
        <v>232.03</v>
      </c>
      <c r="AN39" s="141">
        <f>'10'!AR39</f>
        <v>110</v>
      </c>
      <c r="AO39" s="141"/>
      <c r="AP39" s="141">
        <f t="shared" si="6"/>
        <v>110</v>
      </c>
      <c r="AQ39" s="141">
        <f t="shared" si="7"/>
        <v>10</v>
      </c>
      <c r="AR39" s="141">
        <v>100</v>
      </c>
      <c r="AS39" s="216">
        <f t="shared" si="19"/>
        <v>3.0303030303030201</v>
      </c>
      <c r="AT39" s="216">
        <f>'08'!AT39</f>
        <v>0</v>
      </c>
      <c r="AU39" s="224">
        <f t="shared" si="8"/>
        <v>-100</v>
      </c>
      <c r="AV39" s="138"/>
      <c r="AW39" s="138">
        <f t="shared" si="9"/>
        <v>10</v>
      </c>
      <c r="AX39" s="138">
        <f t="shared" si="10"/>
        <v>0</v>
      </c>
      <c r="AY39" s="138">
        <f t="shared" si="11"/>
        <v>0</v>
      </c>
      <c r="AZ39" s="138">
        <f t="shared" si="12"/>
        <v>0</v>
      </c>
      <c r="BA39" s="138">
        <f t="shared" si="13"/>
        <v>0</v>
      </c>
    </row>
    <row r="40" spans="1:53">
      <c r="A40" s="223" t="str">
        <f>'ENTRY SHEET'!F40</f>
        <v>OD09K-5036</v>
      </c>
      <c r="B40" s="137">
        <f>'10'!C40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5"/>
        <v>0</v>
      </c>
      <c r="R40" s="137">
        <f>'10'!S40</f>
        <v>92832</v>
      </c>
      <c r="S40" s="137">
        <v>92832</v>
      </c>
      <c r="T40" s="137">
        <f t="shared" si="17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'10'!AR40</f>
        <v>145</v>
      </c>
      <c r="AO40" s="141"/>
      <c r="AP40" s="141">
        <f t="shared" si="6"/>
        <v>145</v>
      </c>
      <c r="AQ40" s="141">
        <f t="shared" si="7"/>
        <v>0</v>
      </c>
      <c r="AR40" s="141">
        <v>145</v>
      </c>
      <c r="AS40" s="216" t="e">
        <f t="shared" si="19"/>
        <v>#DIV/0!</v>
      </c>
      <c r="AT40" s="216">
        <f>'08'!AT40</f>
        <v>0</v>
      </c>
      <c r="AU40" s="224">
        <f t="shared" si="8"/>
        <v>-145</v>
      </c>
      <c r="AV40" s="138"/>
      <c r="AW40" s="138" t="e">
        <f t="shared" si="9"/>
        <v>#DIV/0!</v>
      </c>
      <c r="AX40" s="138" t="e">
        <f t="shared" si="10"/>
        <v>#DIV/0!</v>
      </c>
      <c r="AY40" s="138" t="e">
        <f t="shared" si="11"/>
        <v>#DIV/0!</v>
      </c>
      <c r="AZ40" s="138" t="e">
        <f t="shared" si="12"/>
        <v>#DIV/0!</v>
      </c>
      <c r="BA40" s="138" t="e">
        <f t="shared" si="13"/>
        <v>#DIV/0!</v>
      </c>
    </row>
    <row r="41" spans="1:53">
      <c r="A41" s="223" t="str">
        <f>'ENTRY SHEET'!F41</f>
        <v>OD09K-1394</v>
      </c>
      <c r="B41" s="137">
        <f>'10'!C41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5"/>
        <v>0</v>
      </c>
      <c r="R41" s="137">
        <f>'10'!S41</f>
        <v>50235.4</v>
      </c>
      <c r="S41" s="137">
        <v>50235.4</v>
      </c>
      <c r="T41" s="137">
        <f t="shared" si="17"/>
        <v>0</v>
      </c>
      <c r="U41" s="137"/>
      <c r="V41" s="137"/>
      <c r="W41" s="137"/>
      <c r="X41" s="141"/>
      <c r="Y41" s="137">
        <f t="shared" si="15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6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'10'!AR41</f>
        <v>160</v>
      </c>
      <c r="AO41" s="141"/>
      <c r="AP41" s="141">
        <f t="shared" si="6"/>
        <v>160</v>
      </c>
      <c r="AQ41" s="141">
        <f t="shared" si="7"/>
        <v>0</v>
      </c>
      <c r="AR41" s="141">
        <v>160</v>
      </c>
      <c r="AS41" s="216" t="e">
        <f t="shared" si="19"/>
        <v>#DIV/0!</v>
      </c>
      <c r="AT41" s="216">
        <f>'08'!AT41</f>
        <v>0</v>
      </c>
      <c r="AU41" s="224">
        <f t="shared" si="8"/>
        <v>-160</v>
      </c>
      <c r="AV41" s="138"/>
      <c r="AW41" s="138" t="e">
        <f t="shared" si="9"/>
        <v>#DIV/0!</v>
      </c>
      <c r="AX41" s="138" t="e">
        <f t="shared" si="10"/>
        <v>#DIV/0!</v>
      </c>
      <c r="AY41" s="138" t="e">
        <f t="shared" si="11"/>
        <v>#DIV/0!</v>
      </c>
      <c r="AZ41" s="138" t="e">
        <f t="shared" si="12"/>
        <v>#DIV/0!</v>
      </c>
      <c r="BA41" s="138" t="e">
        <f t="shared" si="13"/>
        <v>#DIV/0!</v>
      </c>
    </row>
    <row r="42" spans="1:53">
      <c r="A42" s="223" t="str">
        <f>'ENTRY SHEET'!F42</f>
        <v>JH06T-7706</v>
      </c>
      <c r="B42" s="137">
        <f>'10'!C42</f>
        <v>16091.1</v>
      </c>
      <c r="C42" s="137">
        <v>16095.9</v>
      </c>
      <c r="D42" s="137">
        <f t="shared" si="4"/>
        <v>4.7999999999992724</v>
      </c>
      <c r="E42" s="137">
        <v>12</v>
      </c>
      <c r="F42" s="136"/>
      <c r="G42" s="136">
        <f t="shared" si="18"/>
        <v>4.7999999999992724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5"/>
        <v>4.7999999999992724</v>
      </c>
      <c r="R42" s="137">
        <f>'10'!S42</f>
        <v>105457</v>
      </c>
      <c r="S42" s="137">
        <v>105479</v>
      </c>
      <c r="T42" s="137">
        <f t="shared" si="17"/>
        <v>22</v>
      </c>
      <c r="U42" s="137"/>
      <c r="V42" s="137">
        <v>10</v>
      </c>
      <c r="W42" s="137"/>
      <c r="X42" s="141"/>
      <c r="Y42" s="137">
        <f t="shared" si="15"/>
        <v>10</v>
      </c>
      <c r="Z42" s="137"/>
      <c r="AA42" s="137"/>
      <c r="AB42" s="137"/>
      <c r="AC42" s="137"/>
      <c r="AD42" s="137"/>
      <c r="AE42" s="137"/>
      <c r="AF42" s="137"/>
      <c r="AG42" s="137">
        <f t="shared" si="16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'10'!AR42</f>
        <v>120</v>
      </c>
      <c r="AO42" s="141">
        <v>50</v>
      </c>
      <c r="AP42" s="141">
        <f t="shared" si="6"/>
        <v>170</v>
      </c>
      <c r="AQ42" s="141">
        <f t="shared" si="7"/>
        <v>40</v>
      </c>
      <c r="AR42" s="141">
        <v>130</v>
      </c>
      <c r="AS42" s="216">
        <f t="shared" si="19"/>
        <v>8.3333333333345969</v>
      </c>
      <c r="AT42" s="216">
        <f>'08'!AT42</f>
        <v>0</v>
      </c>
      <c r="AU42" s="224">
        <f t="shared" si="8"/>
        <v>-130</v>
      </c>
      <c r="AV42" s="138"/>
      <c r="AW42" s="138">
        <f t="shared" si="9"/>
        <v>0</v>
      </c>
      <c r="AX42" s="138">
        <f t="shared" si="10"/>
        <v>0</v>
      </c>
      <c r="AY42" s="138">
        <f t="shared" si="11"/>
        <v>0</v>
      </c>
      <c r="AZ42" s="138">
        <f t="shared" si="12"/>
        <v>0</v>
      </c>
      <c r="BA42" s="138">
        <f t="shared" si="13"/>
        <v>0</v>
      </c>
    </row>
    <row r="43" spans="1:53">
      <c r="A43" s="223" t="str">
        <f>'ENTRY SHEET'!F43</f>
        <v>JH06H-7764</v>
      </c>
      <c r="B43" s="137">
        <f>'10'!C43</f>
        <v>17949.3</v>
      </c>
      <c r="C43" s="137">
        <v>17954.599999999999</v>
      </c>
      <c r="D43" s="137">
        <f t="shared" si="4"/>
        <v>5.2999999999992724</v>
      </c>
      <c r="E43" s="137">
        <v>12</v>
      </c>
      <c r="F43" s="136"/>
      <c r="G43" s="136">
        <f t="shared" si="18"/>
        <v>3.6999999999992723</v>
      </c>
      <c r="H43" s="136">
        <v>1.6</v>
      </c>
      <c r="I43" s="136"/>
      <c r="J43" s="136"/>
      <c r="K43" s="136"/>
      <c r="L43" s="136"/>
      <c r="M43" s="136"/>
      <c r="N43" s="136"/>
      <c r="O43" s="136"/>
      <c r="P43" s="136"/>
      <c r="Q43" s="136">
        <f t="shared" si="5"/>
        <v>5.2999999999992724</v>
      </c>
      <c r="R43" s="137">
        <f>'10'!S43</f>
        <v>87670</v>
      </c>
      <c r="S43" s="137">
        <v>87690</v>
      </c>
      <c r="T43" s="137">
        <f t="shared" si="17"/>
        <v>20</v>
      </c>
      <c r="U43" s="137"/>
      <c r="V43" s="137">
        <v>7</v>
      </c>
      <c r="W43" s="137"/>
      <c r="X43" s="141"/>
      <c r="Y43" s="137">
        <f t="shared" si="15"/>
        <v>7</v>
      </c>
      <c r="Z43" s="137">
        <v>7</v>
      </c>
      <c r="AA43" s="137"/>
      <c r="AB43" s="137"/>
      <c r="AC43" s="137"/>
      <c r="AD43" s="137"/>
      <c r="AE43" s="137"/>
      <c r="AF43" s="137"/>
      <c r="AG43" s="137">
        <f t="shared" si="16"/>
        <v>7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'10'!AR43</f>
        <v>110</v>
      </c>
      <c r="AO43" s="141"/>
      <c r="AP43" s="141">
        <f t="shared" si="6"/>
        <v>110</v>
      </c>
      <c r="AQ43" s="141">
        <f t="shared" si="7"/>
        <v>20</v>
      </c>
      <c r="AR43" s="141">
        <v>90</v>
      </c>
      <c r="AS43" s="216">
        <f t="shared" si="19"/>
        <v>3.7735849056608952</v>
      </c>
      <c r="AT43" s="216">
        <f>'08'!AT43</f>
        <v>0</v>
      </c>
      <c r="AU43" s="224">
        <f t="shared" si="8"/>
        <v>-90</v>
      </c>
      <c r="AV43" s="138"/>
      <c r="AW43" s="138">
        <f t="shared" si="9"/>
        <v>0</v>
      </c>
      <c r="AX43" s="138">
        <f t="shared" si="10"/>
        <v>7</v>
      </c>
      <c r="AY43" s="138">
        <f t="shared" si="11"/>
        <v>0</v>
      </c>
      <c r="AZ43" s="138">
        <f t="shared" si="12"/>
        <v>0</v>
      </c>
      <c r="BA43" s="138">
        <f t="shared" si="13"/>
        <v>0</v>
      </c>
    </row>
    <row r="44" spans="1:53" s="599" customFormat="1">
      <c r="A44" s="783" t="str">
        <f>'ENTRY SHEET'!F44</f>
        <v>OD09AE-5513 DMC</v>
      </c>
      <c r="B44" s="301">
        <f>'10'!C44</f>
        <v>3993.1</v>
      </c>
      <c r="C44" s="301">
        <v>3997.4</v>
      </c>
      <c r="D44" s="301">
        <f t="shared" si="4"/>
        <v>4.3000000000001819</v>
      </c>
      <c r="E44" s="301">
        <v>12</v>
      </c>
      <c r="F44" s="362"/>
      <c r="G44" s="362">
        <f t="shared" si="18"/>
        <v>4.3000000000001819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5"/>
        <v>4.3000000000001819</v>
      </c>
      <c r="R44" s="301">
        <f>'10'!S44</f>
        <v>23032.2</v>
      </c>
      <c r="S44" s="301">
        <v>23055.599999999999</v>
      </c>
      <c r="T44" s="301">
        <f t="shared" si="17"/>
        <v>23.399999999997817</v>
      </c>
      <c r="U44" s="301"/>
      <c r="V44" s="301">
        <v>10</v>
      </c>
      <c r="W44" s="301"/>
      <c r="X44" s="663">
        <v>1</v>
      </c>
      <c r="Y44" s="301">
        <f t="shared" si="15"/>
        <v>11</v>
      </c>
      <c r="Z44" s="301"/>
      <c r="AA44" s="301"/>
      <c r="AB44" s="301"/>
      <c r="AC44" s="301"/>
      <c r="AD44" s="301"/>
      <c r="AE44" s="301"/>
      <c r="AF44" s="301"/>
      <c r="AG44" s="301">
        <f t="shared" si="16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'10'!AR44</f>
        <v>0</v>
      </c>
      <c r="AO44" s="663"/>
      <c r="AP44" s="663">
        <f t="shared" si="6"/>
        <v>0</v>
      </c>
      <c r="AQ44" s="663">
        <f t="shared" si="7"/>
        <v>0</v>
      </c>
      <c r="AR44" s="663"/>
      <c r="AS44" s="665">
        <f t="shared" si="19"/>
        <v>0</v>
      </c>
      <c r="AT44" s="665">
        <f>'08'!AT44</f>
        <v>0</v>
      </c>
      <c r="AU44" s="666">
        <f t="shared" si="8"/>
        <v>0</v>
      </c>
      <c r="AV44" s="664"/>
      <c r="AW44" s="664">
        <f t="shared" si="9"/>
        <v>0</v>
      </c>
      <c r="AX44" s="664">
        <f t="shared" si="10"/>
        <v>0</v>
      </c>
      <c r="AY44" s="664">
        <f t="shared" si="11"/>
        <v>0</v>
      </c>
      <c r="AZ44" s="664">
        <f t="shared" si="12"/>
        <v>0</v>
      </c>
      <c r="BA44" s="664">
        <f t="shared" si="13"/>
        <v>0</v>
      </c>
    </row>
    <row r="45" spans="1:53" s="599" customFormat="1">
      <c r="A45" s="783" t="str">
        <f>'ENTRY SHEET'!F45</f>
        <v>OD09Z-5713 DMC</v>
      </c>
      <c r="B45" s="301">
        <f>'10'!C45</f>
        <v>3829.4</v>
      </c>
      <c r="C45" s="301">
        <v>3833.4</v>
      </c>
      <c r="D45" s="301">
        <f t="shared" si="4"/>
        <v>4</v>
      </c>
      <c r="E45" s="301">
        <v>12</v>
      </c>
      <c r="F45" s="362"/>
      <c r="G45" s="362">
        <f t="shared" si="18"/>
        <v>4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5"/>
        <v>4</v>
      </c>
      <c r="R45" s="301">
        <f>'10'!S45</f>
        <v>22503.3</v>
      </c>
      <c r="S45" s="301">
        <v>22525.599999999999</v>
      </c>
      <c r="T45" s="301">
        <f t="shared" si="17"/>
        <v>22.299999999999272</v>
      </c>
      <c r="U45" s="301"/>
      <c r="V45" s="301">
        <v>11</v>
      </c>
      <c r="W45" s="301"/>
      <c r="X45" s="663"/>
      <c r="Y45" s="301">
        <f t="shared" si="15"/>
        <v>11</v>
      </c>
      <c r="Z45" s="301"/>
      <c r="AA45" s="301"/>
      <c r="AB45" s="301"/>
      <c r="AC45" s="301"/>
      <c r="AD45" s="301"/>
      <c r="AE45" s="301"/>
      <c r="AF45" s="301"/>
      <c r="AG45" s="301">
        <f t="shared" si="16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'10'!AR45</f>
        <v>0</v>
      </c>
      <c r="AO45" s="663"/>
      <c r="AP45" s="663">
        <f t="shared" si="6"/>
        <v>0</v>
      </c>
      <c r="AQ45" s="663">
        <f t="shared" si="7"/>
        <v>0</v>
      </c>
      <c r="AR45" s="663"/>
      <c r="AS45" s="665">
        <f t="shared" si="19"/>
        <v>0</v>
      </c>
      <c r="AT45" s="665">
        <f>'08'!AT45</f>
        <v>0</v>
      </c>
      <c r="AU45" s="666">
        <f t="shared" si="8"/>
        <v>0</v>
      </c>
      <c r="AV45" s="664"/>
      <c r="AW45" s="664">
        <f t="shared" si="9"/>
        <v>0</v>
      </c>
      <c r="AX45" s="664">
        <f t="shared" si="10"/>
        <v>0</v>
      </c>
      <c r="AY45" s="664">
        <f t="shared" si="11"/>
        <v>0</v>
      </c>
      <c r="AZ45" s="664">
        <f t="shared" si="12"/>
        <v>0</v>
      </c>
      <c r="BA45" s="664">
        <f t="shared" si="13"/>
        <v>0</v>
      </c>
    </row>
    <row r="46" spans="1:53" s="599" customFormat="1">
      <c r="A46" s="783" t="str">
        <f>'ENTRY SHEET'!F46</f>
        <v>OD09Z-5813 DMC</v>
      </c>
      <c r="B46" s="301">
        <f>'10'!C46</f>
        <v>3726.3</v>
      </c>
      <c r="C46" s="301">
        <v>3731.9</v>
      </c>
      <c r="D46" s="301">
        <f t="shared" si="4"/>
        <v>5.5999999999999091</v>
      </c>
      <c r="E46" s="301">
        <v>12</v>
      </c>
      <c r="F46" s="362"/>
      <c r="G46" s="362">
        <f t="shared" si="18"/>
        <v>5.5999999999999091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5"/>
        <v>5.5999999999999091</v>
      </c>
      <c r="R46" s="301">
        <f>'10'!S46</f>
        <v>21460.5</v>
      </c>
      <c r="S46" s="301">
        <v>21484.2</v>
      </c>
      <c r="T46" s="301">
        <f t="shared" si="17"/>
        <v>23.700000000000728</v>
      </c>
      <c r="U46" s="301"/>
      <c r="V46" s="301">
        <v>11</v>
      </c>
      <c r="W46" s="301"/>
      <c r="X46" s="663"/>
      <c r="Y46" s="301">
        <f t="shared" si="15"/>
        <v>11</v>
      </c>
      <c r="Z46" s="301"/>
      <c r="AA46" s="301"/>
      <c r="AB46" s="301"/>
      <c r="AC46" s="301"/>
      <c r="AD46" s="301"/>
      <c r="AE46" s="301"/>
      <c r="AF46" s="301"/>
      <c r="AG46" s="301">
        <f t="shared" si="16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'10'!AR46</f>
        <v>0</v>
      </c>
      <c r="AO46" s="663"/>
      <c r="AP46" s="663">
        <f t="shared" si="6"/>
        <v>0</v>
      </c>
      <c r="AQ46" s="663">
        <f t="shared" si="7"/>
        <v>0</v>
      </c>
      <c r="AR46" s="663"/>
      <c r="AS46" s="665">
        <f t="shared" si="19"/>
        <v>0</v>
      </c>
      <c r="AT46" s="665">
        <f>'08'!AT46</f>
        <v>0</v>
      </c>
      <c r="AU46" s="666">
        <f t="shared" si="8"/>
        <v>0</v>
      </c>
      <c r="AV46" s="664"/>
      <c r="AW46" s="664">
        <f t="shared" si="9"/>
        <v>0</v>
      </c>
      <c r="AX46" s="664">
        <f t="shared" si="10"/>
        <v>0</v>
      </c>
      <c r="AY46" s="664">
        <f t="shared" si="11"/>
        <v>0</v>
      </c>
      <c r="AZ46" s="664">
        <f t="shared" si="12"/>
        <v>0</v>
      </c>
      <c r="BA46" s="664">
        <f t="shared" si="13"/>
        <v>0</v>
      </c>
    </row>
    <row r="47" spans="1:53" s="599" customFormat="1">
      <c r="A47" s="783" t="str">
        <f>'ENTRY SHEET'!F47</f>
        <v>OD07AR-4113 DMC</v>
      </c>
      <c r="B47" s="301">
        <f>'10'!C47</f>
        <v>0</v>
      </c>
      <c r="C47" s="301"/>
      <c r="D47" s="301">
        <v>1</v>
      </c>
      <c r="E47" s="301">
        <v>12</v>
      </c>
      <c r="F47" s="362"/>
      <c r="G47" s="362">
        <f t="shared" si="18"/>
        <v>1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5"/>
        <v>1</v>
      </c>
      <c r="R47" s="301">
        <f>'10'!S47</f>
        <v>48585.7</v>
      </c>
      <c r="S47" s="301">
        <v>48596.1</v>
      </c>
      <c r="T47" s="301">
        <f t="shared" si="17"/>
        <v>10.400000000001455</v>
      </c>
      <c r="U47" s="301"/>
      <c r="V47" s="301">
        <v>4</v>
      </c>
      <c r="W47" s="301"/>
      <c r="X47" s="663"/>
      <c r="Y47" s="301">
        <f t="shared" si="15"/>
        <v>4</v>
      </c>
      <c r="Z47" s="301"/>
      <c r="AA47" s="301"/>
      <c r="AB47" s="301"/>
      <c r="AC47" s="301"/>
      <c r="AD47" s="301"/>
      <c r="AE47" s="301"/>
      <c r="AF47" s="301"/>
      <c r="AG47" s="301">
        <f t="shared" si="16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'10'!AR47</f>
        <v>0</v>
      </c>
      <c r="AO47" s="663"/>
      <c r="AP47" s="663">
        <f t="shared" si="6"/>
        <v>0</v>
      </c>
      <c r="AQ47" s="663">
        <f t="shared" si="7"/>
        <v>0</v>
      </c>
      <c r="AR47" s="663"/>
      <c r="AS47" s="665">
        <f t="shared" si="19"/>
        <v>0</v>
      </c>
      <c r="AT47" s="665">
        <f>'08'!AT47</f>
        <v>0</v>
      </c>
      <c r="AU47" s="666">
        <f t="shared" si="8"/>
        <v>0</v>
      </c>
      <c r="AV47" s="664"/>
      <c r="AW47" s="664">
        <f t="shared" si="9"/>
        <v>0</v>
      </c>
      <c r="AX47" s="664">
        <f t="shared" si="10"/>
        <v>0</v>
      </c>
      <c r="AY47" s="664">
        <f t="shared" si="11"/>
        <v>0</v>
      </c>
      <c r="AZ47" s="664">
        <f t="shared" si="12"/>
        <v>0</v>
      </c>
      <c r="BA47" s="664">
        <f t="shared" si="13"/>
        <v>0</v>
      </c>
    </row>
    <row r="48" spans="1:53" s="599" customFormat="1">
      <c r="A48" s="783" t="str">
        <f>'ENTRY SHEET'!F48</f>
        <v>OD09Z-5913 DMC</v>
      </c>
      <c r="B48" s="301">
        <f>'10'!C48</f>
        <v>3858.9</v>
      </c>
      <c r="C48" s="301">
        <v>3864.3</v>
      </c>
      <c r="D48" s="301">
        <f t="shared" si="4"/>
        <v>5.4000000000000909</v>
      </c>
      <c r="E48" s="301">
        <v>12</v>
      </c>
      <c r="F48" s="362"/>
      <c r="G48" s="362">
        <f t="shared" si="18"/>
        <v>5.4000000000000909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5"/>
        <v>5.4000000000000909</v>
      </c>
      <c r="R48" s="301">
        <f>'10'!S48</f>
        <v>22354.2</v>
      </c>
      <c r="S48" s="301">
        <v>22378.2</v>
      </c>
      <c r="T48" s="301">
        <f t="shared" si="17"/>
        <v>24</v>
      </c>
      <c r="U48" s="301"/>
      <c r="V48" s="301">
        <v>12</v>
      </c>
      <c r="W48" s="301"/>
      <c r="X48" s="663"/>
      <c r="Y48" s="301">
        <f t="shared" si="15"/>
        <v>12</v>
      </c>
      <c r="Z48" s="301"/>
      <c r="AA48" s="301"/>
      <c r="AB48" s="301"/>
      <c r="AC48" s="301"/>
      <c r="AD48" s="301"/>
      <c r="AE48" s="301"/>
      <c r="AF48" s="301"/>
      <c r="AG48" s="301">
        <f t="shared" si="16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'10'!AR48</f>
        <v>0</v>
      </c>
      <c r="AO48" s="663"/>
      <c r="AP48" s="663">
        <f t="shared" si="6"/>
        <v>0</v>
      </c>
      <c r="AQ48" s="663">
        <f t="shared" si="7"/>
        <v>0</v>
      </c>
      <c r="AR48" s="663"/>
      <c r="AS48" s="665">
        <f t="shared" si="19"/>
        <v>0</v>
      </c>
      <c r="AT48" s="665">
        <f>'08'!AT48</f>
        <v>0</v>
      </c>
      <c r="AU48" s="666">
        <f t="shared" si="8"/>
        <v>0</v>
      </c>
      <c r="AV48" s="664"/>
      <c r="AW48" s="664">
        <f t="shared" si="9"/>
        <v>0</v>
      </c>
      <c r="AX48" s="664">
        <f t="shared" si="10"/>
        <v>0</v>
      </c>
      <c r="AY48" s="664">
        <f t="shared" si="11"/>
        <v>0</v>
      </c>
      <c r="AZ48" s="664">
        <f t="shared" si="12"/>
        <v>0</v>
      </c>
      <c r="BA48" s="664">
        <f t="shared" si="13"/>
        <v>0</v>
      </c>
    </row>
    <row r="49" spans="1:53" s="599" customFormat="1">
      <c r="A49" s="783" t="str">
        <f>'ENTRY SHEET'!F49</f>
        <v>OD09Z-5613 DMC</v>
      </c>
      <c r="B49" s="301">
        <f>'10'!C49</f>
        <v>3846.1</v>
      </c>
      <c r="C49" s="301">
        <v>3846.1</v>
      </c>
      <c r="D49" s="301">
        <f t="shared" si="4"/>
        <v>0</v>
      </c>
      <c r="E49" s="301">
        <v>12</v>
      </c>
      <c r="F49" s="362"/>
      <c r="G49" s="362">
        <f t="shared" si="18"/>
        <v>0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5"/>
        <v>0</v>
      </c>
      <c r="R49" s="301">
        <f>'10'!S49</f>
        <v>23000.799999999999</v>
      </c>
      <c r="S49" s="301">
        <v>23000.799999999999</v>
      </c>
      <c r="T49" s="301">
        <f t="shared" si="17"/>
        <v>0</v>
      </c>
      <c r="U49" s="301"/>
      <c r="V49" s="301"/>
      <c r="W49" s="301"/>
      <c r="X49" s="663"/>
      <c r="Y49" s="301">
        <f t="shared" si="15"/>
        <v>0</v>
      </c>
      <c r="Z49" s="301"/>
      <c r="AA49" s="301"/>
      <c r="AB49" s="301"/>
      <c r="AC49" s="301"/>
      <c r="AD49" s="301"/>
      <c r="AE49" s="301"/>
      <c r="AF49" s="301"/>
      <c r="AG49" s="301">
        <f t="shared" si="16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'10'!AR49</f>
        <v>0</v>
      </c>
      <c r="AO49" s="663"/>
      <c r="AP49" s="663">
        <f t="shared" si="6"/>
        <v>0</v>
      </c>
      <c r="AQ49" s="663">
        <f t="shared" si="7"/>
        <v>0</v>
      </c>
      <c r="AR49" s="663"/>
      <c r="AS49" s="665" t="e">
        <f t="shared" si="19"/>
        <v>#DIV/0!</v>
      </c>
      <c r="AT49" s="665">
        <f>'08'!AT49</f>
        <v>0</v>
      </c>
      <c r="AU49" s="666">
        <f t="shared" si="8"/>
        <v>0</v>
      </c>
      <c r="AV49" s="664"/>
      <c r="AW49" s="664" t="e">
        <f t="shared" si="9"/>
        <v>#DIV/0!</v>
      </c>
      <c r="AX49" s="664" t="e">
        <f t="shared" si="10"/>
        <v>#DIV/0!</v>
      </c>
      <c r="AY49" s="664" t="e">
        <f t="shared" si="11"/>
        <v>#DIV/0!</v>
      </c>
      <c r="AZ49" s="664" t="e">
        <f t="shared" si="12"/>
        <v>#DIV/0!</v>
      </c>
      <c r="BA49" s="664" t="e">
        <f t="shared" si="13"/>
        <v>#DIV/0!</v>
      </c>
    </row>
    <row r="50" spans="1:53">
      <c r="A50" s="223" t="str">
        <f>'ENTRY SHEET'!F50</f>
        <v>JH06G-5437</v>
      </c>
      <c r="B50" s="137">
        <f>'10'!C50</f>
        <v>12115</v>
      </c>
      <c r="C50" s="137">
        <v>12123</v>
      </c>
      <c r="D50" s="137">
        <f t="shared" si="4"/>
        <v>8</v>
      </c>
      <c r="E50" s="137">
        <v>12</v>
      </c>
      <c r="F50" s="136"/>
      <c r="G50" s="136">
        <f t="shared" si="18"/>
        <v>0</v>
      </c>
      <c r="H50" s="136">
        <v>8</v>
      </c>
      <c r="I50" s="136"/>
      <c r="J50" s="136"/>
      <c r="K50" s="136"/>
      <c r="L50" s="136"/>
      <c r="M50" s="136"/>
      <c r="N50" s="136"/>
      <c r="O50" s="136"/>
      <c r="P50" s="136"/>
      <c r="Q50" s="136">
        <f t="shared" si="5"/>
        <v>8</v>
      </c>
      <c r="R50" s="137">
        <f>'10'!S50</f>
        <v>82448</v>
      </c>
      <c r="S50" s="137">
        <v>82502</v>
      </c>
      <c r="T50" s="137">
        <f t="shared" si="17"/>
        <v>54</v>
      </c>
      <c r="U50" s="137"/>
      <c r="V50" s="137"/>
      <c r="W50" s="137"/>
      <c r="X50" s="141"/>
      <c r="Y50" s="137">
        <f t="shared" si="15"/>
        <v>0</v>
      </c>
      <c r="Z50" s="137"/>
      <c r="AA50" s="137"/>
      <c r="AB50" s="137"/>
      <c r="AC50" s="137"/>
      <c r="AD50" s="137">
        <v>21</v>
      </c>
      <c r="AE50" s="137"/>
      <c r="AF50" s="137"/>
      <c r="AG50" s="137">
        <f t="shared" si="16"/>
        <v>21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'10'!AR50</f>
        <v>137</v>
      </c>
      <c r="AO50" s="141"/>
      <c r="AP50" s="141">
        <f t="shared" si="6"/>
        <v>137</v>
      </c>
      <c r="AQ50" s="141">
        <f t="shared" si="7"/>
        <v>52</v>
      </c>
      <c r="AR50" s="141">
        <v>85</v>
      </c>
      <c r="AS50" s="216">
        <f t="shared" si="19"/>
        <v>6.5</v>
      </c>
      <c r="AT50" s="216">
        <f>'08'!AT50</f>
        <v>0</v>
      </c>
      <c r="AU50" s="224">
        <f t="shared" si="8"/>
        <v>-85</v>
      </c>
      <c r="AV50" s="138"/>
      <c r="AW50" s="138">
        <f t="shared" si="9"/>
        <v>0</v>
      </c>
      <c r="AX50" s="138">
        <f t="shared" si="10"/>
        <v>52</v>
      </c>
      <c r="AY50" s="138">
        <f t="shared" si="11"/>
        <v>0</v>
      </c>
      <c r="AZ50" s="138">
        <f t="shared" si="12"/>
        <v>0</v>
      </c>
      <c r="BA50" s="138">
        <f t="shared" si="13"/>
        <v>0</v>
      </c>
    </row>
    <row r="51" spans="1:53">
      <c r="A51" s="223" t="str">
        <f>'ENTRY SHEET'!F51</f>
        <v>OD09Z-1273</v>
      </c>
      <c r="B51" s="137">
        <f>'10'!C51</f>
        <v>2636.9</v>
      </c>
      <c r="C51" s="137">
        <v>2644.4</v>
      </c>
      <c r="D51" s="137">
        <f t="shared" si="4"/>
        <v>7.5</v>
      </c>
      <c r="E51" s="137">
        <v>12</v>
      </c>
      <c r="F51" s="136"/>
      <c r="G51" s="136">
        <f t="shared" si="18"/>
        <v>0</v>
      </c>
      <c r="H51" s="136">
        <v>7.5</v>
      </c>
      <c r="I51" s="136"/>
      <c r="J51" s="136"/>
      <c r="K51" s="136"/>
      <c r="L51" s="136"/>
      <c r="M51" s="136"/>
      <c r="N51" s="136"/>
      <c r="O51" s="136"/>
      <c r="P51" s="136"/>
      <c r="Q51" s="136">
        <f t="shared" si="5"/>
        <v>7.5</v>
      </c>
      <c r="R51" s="137">
        <f>'10'!S51</f>
        <v>16818.7</v>
      </c>
      <c r="S51" s="137">
        <v>16855.400000000001</v>
      </c>
      <c r="T51" s="137">
        <f t="shared" si="17"/>
        <v>36.700000000000728</v>
      </c>
      <c r="U51" s="137"/>
      <c r="V51" s="137">
        <v>10</v>
      </c>
      <c r="W51" s="137"/>
      <c r="X51" s="141"/>
      <c r="Y51" s="137">
        <f t="shared" si="15"/>
        <v>10</v>
      </c>
      <c r="Z51" s="137"/>
      <c r="AA51" s="137"/>
      <c r="AB51" s="137"/>
      <c r="AC51" s="137"/>
      <c r="AD51" s="137">
        <v>6</v>
      </c>
      <c r="AE51" s="137"/>
      <c r="AF51" s="137"/>
      <c r="AG51" s="137">
        <f t="shared" si="16"/>
        <v>6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'10'!AR51</f>
        <v>230</v>
      </c>
      <c r="AO51" s="141"/>
      <c r="AP51" s="141">
        <f t="shared" si="6"/>
        <v>230</v>
      </c>
      <c r="AQ51" s="141">
        <f t="shared" si="7"/>
        <v>30</v>
      </c>
      <c r="AR51" s="141">
        <v>200</v>
      </c>
      <c r="AS51" s="216">
        <f t="shared" si="19"/>
        <v>4</v>
      </c>
      <c r="AT51" s="216">
        <f>'08'!AT51</f>
        <v>0</v>
      </c>
      <c r="AU51" s="224">
        <f t="shared" si="8"/>
        <v>-200</v>
      </c>
      <c r="AV51" s="138"/>
      <c r="AW51" s="138">
        <f t="shared" si="9"/>
        <v>0</v>
      </c>
      <c r="AX51" s="138">
        <f t="shared" si="10"/>
        <v>30</v>
      </c>
      <c r="AY51" s="138">
        <f t="shared" si="11"/>
        <v>0</v>
      </c>
      <c r="AZ51" s="138">
        <f t="shared" si="12"/>
        <v>0</v>
      </c>
      <c r="BA51" s="138">
        <f t="shared" si="13"/>
        <v>0</v>
      </c>
    </row>
    <row r="52" spans="1:53">
      <c r="A52" s="223" t="str">
        <f>'ENTRY SHEET'!F52</f>
        <v>OD09Z-1274</v>
      </c>
      <c r="B52" s="137">
        <f>'10'!C52</f>
        <v>3544.2</v>
      </c>
      <c r="C52" s="137">
        <v>3544.2</v>
      </c>
      <c r="D52" s="137">
        <f t="shared" si="4"/>
        <v>0</v>
      </c>
      <c r="E52" s="137">
        <v>12</v>
      </c>
      <c r="F52" s="136"/>
      <c r="G52" s="136">
        <f t="shared" si="18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5"/>
        <v>0</v>
      </c>
      <c r="R52" s="137">
        <f>'10'!S52</f>
        <v>24749.5</v>
      </c>
      <c r="S52" s="137">
        <v>24749.5</v>
      </c>
      <c r="T52" s="137">
        <f t="shared" si="17"/>
        <v>0</v>
      </c>
      <c r="U52" s="137"/>
      <c r="V52" s="137"/>
      <c r="W52" s="137"/>
      <c r="X52" s="141"/>
      <c r="Y52" s="137">
        <f t="shared" si="15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'10'!AR52</f>
        <v>220</v>
      </c>
      <c r="AO52" s="141"/>
      <c r="AP52" s="141">
        <f t="shared" si="6"/>
        <v>220</v>
      </c>
      <c r="AQ52" s="141">
        <f t="shared" si="7"/>
        <v>0</v>
      </c>
      <c r="AR52" s="141">
        <v>220</v>
      </c>
      <c r="AS52" s="216" t="e">
        <f t="shared" si="19"/>
        <v>#DIV/0!</v>
      </c>
      <c r="AT52" s="216">
        <f>'08'!AT52</f>
        <v>0</v>
      </c>
      <c r="AU52" s="224">
        <f t="shared" si="8"/>
        <v>-220</v>
      </c>
      <c r="AV52" s="271"/>
      <c r="AW52" s="138" t="e">
        <f t="shared" si="9"/>
        <v>#DIV/0!</v>
      </c>
      <c r="AX52" s="138" t="e">
        <f t="shared" si="10"/>
        <v>#DIV/0!</v>
      </c>
      <c r="AY52" s="138" t="e">
        <f t="shared" si="11"/>
        <v>#DIV/0!</v>
      </c>
      <c r="AZ52" s="138" t="e">
        <f t="shared" si="12"/>
        <v>#DIV/0!</v>
      </c>
      <c r="BA52" s="138" t="e">
        <f t="shared" si="13"/>
        <v>#DIV/0!</v>
      </c>
    </row>
    <row r="53" spans="1:53">
      <c r="A53" s="223" t="str">
        <f>'ENTRY SHEET'!F53</f>
        <v>OD09Z-1202</v>
      </c>
      <c r="B53" s="137">
        <f>'10'!C53</f>
        <v>3553.4</v>
      </c>
      <c r="C53" s="137">
        <v>3559.9</v>
      </c>
      <c r="D53" s="137">
        <f t="shared" si="4"/>
        <v>6.5</v>
      </c>
      <c r="E53" s="137">
        <v>12</v>
      </c>
      <c r="F53" s="136"/>
      <c r="G53" s="136">
        <f t="shared" si="18"/>
        <v>6.5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5"/>
        <v>6.5</v>
      </c>
      <c r="R53" s="137">
        <f>'10'!S53</f>
        <v>25371.3</v>
      </c>
      <c r="S53" s="137">
        <v>25401.5</v>
      </c>
      <c r="T53" s="137">
        <f t="shared" si="17"/>
        <v>30.200000000000728</v>
      </c>
      <c r="U53" s="137"/>
      <c r="V53" s="137">
        <v>14</v>
      </c>
      <c r="W53" s="137"/>
      <c r="X53" s="141"/>
      <c r="Y53" s="137">
        <f t="shared" si="15"/>
        <v>14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'10'!AR53</f>
        <v>250</v>
      </c>
      <c r="AO53" s="141"/>
      <c r="AP53" s="141">
        <f t="shared" si="6"/>
        <v>250</v>
      </c>
      <c r="AQ53" s="141">
        <f t="shared" si="7"/>
        <v>50</v>
      </c>
      <c r="AR53" s="141">
        <v>200</v>
      </c>
      <c r="AS53" s="216">
        <f t="shared" si="19"/>
        <v>7.6923076923076925</v>
      </c>
      <c r="AT53" s="216">
        <f>'08'!AT53</f>
        <v>0</v>
      </c>
      <c r="AU53" s="224">
        <f t="shared" si="8"/>
        <v>-200</v>
      </c>
      <c r="AV53" s="271"/>
      <c r="AW53" s="138">
        <f t="shared" si="9"/>
        <v>0</v>
      </c>
      <c r="AX53" s="138">
        <f t="shared" si="10"/>
        <v>0</v>
      </c>
      <c r="AY53" s="138">
        <f t="shared" si="11"/>
        <v>0</v>
      </c>
      <c r="AZ53" s="138">
        <f t="shared" si="12"/>
        <v>0</v>
      </c>
      <c r="BA53" s="138">
        <f t="shared" si="13"/>
        <v>0</v>
      </c>
    </row>
    <row r="54" spans="1:53">
      <c r="A54" s="223">
        <f>'ENTRY SHEET'!F54</f>
        <v>0</v>
      </c>
      <c r="B54" s="137">
        <f>'10'!C54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5"/>
        <v>0</v>
      </c>
      <c r="R54" s="137">
        <f>'10'!S54</f>
        <v>0</v>
      </c>
      <c r="S54" s="137"/>
      <c r="T54" s="137">
        <f t="shared" si="17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'10'!AR54</f>
        <v>0</v>
      </c>
      <c r="AO54" s="141"/>
      <c r="AP54" s="141">
        <f t="shared" si="6"/>
        <v>0</v>
      </c>
      <c r="AQ54" s="141">
        <f t="shared" si="7"/>
        <v>0</v>
      </c>
      <c r="AR54" s="141"/>
      <c r="AS54" s="216" t="e">
        <f t="shared" si="19"/>
        <v>#DIV/0!</v>
      </c>
      <c r="AT54" s="216">
        <f>'08'!AT54</f>
        <v>0</v>
      </c>
      <c r="AU54" s="224">
        <f t="shared" si="8"/>
        <v>0</v>
      </c>
      <c r="AV54" s="138"/>
      <c r="AW54" s="138" t="e">
        <f t="shared" si="9"/>
        <v>#DIV/0!</v>
      </c>
      <c r="AX54" s="138" t="e">
        <f t="shared" si="10"/>
        <v>#DIV/0!</v>
      </c>
      <c r="AY54" s="138" t="e">
        <f t="shared" si="11"/>
        <v>#DIV/0!</v>
      </c>
      <c r="AZ54" s="138" t="e">
        <f t="shared" si="12"/>
        <v>#DIV/0!</v>
      </c>
      <c r="BA54" s="138" t="e">
        <f t="shared" si="13"/>
        <v>#DIV/0!</v>
      </c>
    </row>
    <row r="55" spans="1:53">
      <c r="A55" s="223">
        <f>'ENTRY SHEET'!F55</f>
        <v>0</v>
      </c>
      <c r="B55" s="137">
        <f>'10'!C55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5"/>
        <v>0</v>
      </c>
      <c r="R55" s="137">
        <f>'10'!S55</f>
        <v>0</v>
      </c>
      <c r="S55" s="137"/>
      <c r="T55" s="137">
        <f t="shared" si="17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'10'!AR55</f>
        <v>0</v>
      </c>
      <c r="AO55" s="141"/>
      <c r="AP55" s="141">
        <f t="shared" si="6"/>
        <v>0</v>
      </c>
      <c r="AQ55" s="141">
        <f t="shared" si="7"/>
        <v>0</v>
      </c>
      <c r="AR55" s="141"/>
      <c r="AS55" s="216" t="e">
        <f t="shared" si="19"/>
        <v>#DIV/0!</v>
      </c>
      <c r="AT55" s="216">
        <f>'08'!AT55</f>
        <v>0</v>
      </c>
      <c r="AU55" s="224">
        <f t="shared" si="8"/>
        <v>0</v>
      </c>
      <c r="AV55" s="138"/>
      <c r="AW55" s="138" t="e">
        <f t="shared" si="9"/>
        <v>#DIV/0!</v>
      </c>
      <c r="AX55" s="138" t="e">
        <f t="shared" si="10"/>
        <v>#DIV/0!</v>
      </c>
      <c r="AY55" s="138" t="e">
        <f t="shared" si="11"/>
        <v>#DIV/0!</v>
      </c>
      <c r="AZ55" s="138" t="e">
        <f t="shared" si="12"/>
        <v>#DIV/0!</v>
      </c>
      <c r="BA55" s="138" t="e">
        <f t="shared" si="13"/>
        <v>#DIV/0!</v>
      </c>
    </row>
    <row r="56" spans="1:53">
      <c r="A56" s="223">
        <f>'ENTRY SHEET'!F56</f>
        <v>0</v>
      </c>
      <c r="B56" s="137">
        <f>'10'!C56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5"/>
        <v>0</v>
      </c>
      <c r="R56" s="137">
        <f>'10'!S56</f>
        <v>0</v>
      </c>
      <c r="S56" s="137"/>
      <c r="T56" s="137">
        <f t="shared" si="17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'10'!AR56</f>
        <v>0</v>
      </c>
      <c r="AO56" s="141"/>
      <c r="AP56" s="141">
        <f t="shared" si="6"/>
        <v>0</v>
      </c>
      <c r="AQ56" s="141">
        <f t="shared" si="7"/>
        <v>0</v>
      </c>
      <c r="AR56" s="141"/>
      <c r="AS56" s="216" t="e">
        <f t="shared" si="19"/>
        <v>#DIV/0!</v>
      </c>
      <c r="AT56" s="216">
        <f>'08'!AT56</f>
        <v>0</v>
      </c>
      <c r="AU56" s="224">
        <f t="shared" si="8"/>
        <v>0</v>
      </c>
      <c r="AV56" s="138"/>
      <c r="AW56" s="138" t="e">
        <f t="shared" si="9"/>
        <v>#DIV/0!</v>
      </c>
      <c r="AX56" s="138" t="e">
        <f t="shared" si="10"/>
        <v>#DIV/0!</v>
      </c>
      <c r="AY56" s="138" t="e">
        <f t="shared" si="11"/>
        <v>#DIV/0!</v>
      </c>
      <c r="AZ56" s="138" t="e">
        <f t="shared" si="12"/>
        <v>#DIV/0!</v>
      </c>
      <c r="BA56" s="138" t="e">
        <f t="shared" si="13"/>
        <v>#DIV/0!</v>
      </c>
    </row>
    <row r="57" spans="1:53">
      <c r="A57" s="223" t="str">
        <f>'ENTRY SHEET'!F57</f>
        <v>OD09P-6973 W.TANKER</v>
      </c>
      <c r="B57" s="137">
        <f>'10'!C57</f>
        <v>4702.2</v>
      </c>
      <c r="C57" s="137">
        <v>4707.1000000000004</v>
      </c>
      <c r="D57" s="137">
        <f t="shared" si="4"/>
        <v>4.9000000000005457</v>
      </c>
      <c r="E57" s="137">
        <v>12</v>
      </c>
      <c r="F57" s="136"/>
      <c r="G57" s="136">
        <f t="shared" si="18"/>
        <v>4.9000000000005457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5"/>
        <v>4.9000000000005457</v>
      </c>
      <c r="R57" s="137">
        <f>'10'!S57</f>
        <v>52570</v>
      </c>
      <c r="S57" s="137">
        <v>52610</v>
      </c>
      <c r="T57" s="137">
        <f t="shared" si="17"/>
        <v>40</v>
      </c>
      <c r="U57" s="137">
        <v>4</v>
      </c>
      <c r="V57" s="137"/>
      <c r="W57" s="137"/>
      <c r="X57" s="141"/>
      <c r="Y57" s="137">
        <f t="shared" si="15"/>
        <v>4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'10'!AR57</f>
        <v>75</v>
      </c>
      <c r="AO57" s="141"/>
      <c r="AP57" s="141">
        <f t="shared" si="6"/>
        <v>75</v>
      </c>
      <c r="AQ57" s="141">
        <f t="shared" si="7"/>
        <v>40</v>
      </c>
      <c r="AR57" s="141">
        <v>35</v>
      </c>
      <c r="AS57" s="216">
        <f t="shared" si="19"/>
        <v>8.1632653061215397</v>
      </c>
      <c r="AT57" s="216">
        <f>'08'!AT57</f>
        <v>260</v>
      </c>
      <c r="AU57" s="224">
        <f t="shared" si="8"/>
        <v>225</v>
      </c>
      <c r="AV57" s="137"/>
      <c r="AW57" s="138">
        <f t="shared" si="9"/>
        <v>0</v>
      </c>
      <c r="AX57" s="138">
        <f t="shared" si="10"/>
        <v>0</v>
      </c>
      <c r="AY57" s="138">
        <f t="shared" si="11"/>
        <v>0</v>
      </c>
      <c r="AZ57" s="138">
        <f t="shared" si="12"/>
        <v>0</v>
      </c>
      <c r="BA57" s="138">
        <f t="shared" si="13"/>
        <v>0</v>
      </c>
    </row>
    <row r="58" spans="1:53">
      <c r="A58" s="223" t="str">
        <f>'ENTRY SHEET'!F58</f>
        <v>OD09K-2512 W.TANKER</v>
      </c>
      <c r="B58" s="137">
        <f>'10'!C58</f>
        <v>3040.5</v>
      </c>
      <c r="C58" s="137">
        <v>3044</v>
      </c>
      <c r="D58" s="137">
        <f t="shared" si="4"/>
        <v>3.5</v>
      </c>
      <c r="E58" s="137">
        <v>12</v>
      </c>
      <c r="F58" s="136"/>
      <c r="G58" s="136">
        <f t="shared" si="18"/>
        <v>3.5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5"/>
        <v>3.5</v>
      </c>
      <c r="R58" s="137">
        <f>'10'!S58</f>
        <v>44384.800000000003</v>
      </c>
      <c r="S58" s="137">
        <v>44421.3</v>
      </c>
      <c r="T58" s="137">
        <f t="shared" si="17"/>
        <v>36.5</v>
      </c>
      <c r="U58" s="137">
        <v>7</v>
      </c>
      <c r="V58" s="137"/>
      <c r="W58" s="137"/>
      <c r="X58" s="141"/>
      <c r="Y58" s="137">
        <f t="shared" si="15"/>
        <v>7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'10'!AR58</f>
        <v>70</v>
      </c>
      <c r="AO58" s="141"/>
      <c r="AP58" s="141">
        <f t="shared" si="6"/>
        <v>70</v>
      </c>
      <c r="AQ58" s="141">
        <f t="shared" si="7"/>
        <v>35</v>
      </c>
      <c r="AR58" s="141">
        <v>35</v>
      </c>
      <c r="AS58" s="216">
        <f t="shared" si="19"/>
        <v>10</v>
      </c>
      <c r="AT58" s="216">
        <f>'08'!AT58</f>
        <v>250</v>
      </c>
      <c r="AU58" s="224">
        <f t="shared" si="8"/>
        <v>215</v>
      </c>
      <c r="AV58" s="221"/>
      <c r="AW58" s="138">
        <f t="shared" si="9"/>
        <v>0</v>
      </c>
      <c r="AX58" s="138">
        <f t="shared" si="10"/>
        <v>0</v>
      </c>
      <c r="AY58" s="138">
        <f t="shared" si="11"/>
        <v>0</v>
      </c>
      <c r="AZ58" s="138">
        <f t="shared" si="12"/>
        <v>0</v>
      </c>
      <c r="BA58" s="138">
        <f t="shared" si="13"/>
        <v>0</v>
      </c>
    </row>
    <row r="59" spans="1:53">
      <c r="A59" s="223">
        <f>'ENTRY SHEET'!F59</f>
        <v>0</v>
      </c>
      <c r="B59" s="137">
        <f>'10'!C59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5"/>
        <v>0</v>
      </c>
      <c r="R59" s="137">
        <f>'10'!S59</f>
        <v>0</v>
      </c>
      <c r="S59" s="137"/>
      <c r="T59" s="137">
        <f t="shared" si="17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'10'!AR59</f>
        <v>0</v>
      </c>
      <c r="AO59" s="141"/>
      <c r="AP59" s="141">
        <f t="shared" si="6"/>
        <v>0</v>
      </c>
      <c r="AQ59" s="141">
        <f t="shared" si="7"/>
        <v>0</v>
      </c>
      <c r="AR59" s="141"/>
      <c r="AS59" s="216" t="e">
        <f t="shared" si="19"/>
        <v>#DIV/0!</v>
      </c>
      <c r="AT59" s="216">
        <f>'08'!AT59</f>
        <v>0</v>
      </c>
      <c r="AU59" s="224">
        <f t="shared" si="8"/>
        <v>0</v>
      </c>
      <c r="AV59" s="221"/>
      <c r="AW59" s="138" t="e">
        <f t="shared" si="9"/>
        <v>#DIV/0!</v>
      </c>
      <c r="AX59" s="138" t="e">
        <f t="shared" si="10"/>
        <v>#DIV/0!</v>
      </c>
      <c r="AY59" s="138" t="e">
        <f t="shared" si="11"/>
        <v>#DIV/0!</v>
      </c>
      <c r="AZ59" s="138" t="e">
        <f t="shared" si="12"/>
        <v>#DIV/0!</v>
      </c>
      <c r="BA59" s="138" t="e">
        <f t="shared" si="13"/>
        <v>#DIV/0!</v>
      </c>
    </row>
    <row r="60" spans="1:53" s="422" customFormat="1" ht="43.2">
      <c r="A60" s="223" t="str">
        <f>'ENTRY SHEET'!F60</f>
        <v>DILLING DETALIS</v>
      </c>
      <c r="B60" s="137">
        <f>'10'!C60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6"/>
        <v>0</v>
      </c>
      <c r="AH60" s="63"/>
      <c r="AI60" s="63"/>
      <c r="AJ60" s="63"/>
      <c r="AK60" s="63"/>
      <c r="AL60" s="63"/>
      <c r="AM60" s="63"/>
      <c r="AN60" s="419">
        <f>'10'!AR60</f>
        <v>0</v>
      </c>
      <c r="AO60" s="419"/>
      <c r="AP60" s="419">
        <f t="shared" si="6"/>
        <v>0</v>
      </c>
      <c r="AQ60" s="419">
        <f t="shared" si="7"/>
        <v>0</v>
      </c>
      <c r="AR60" s="419"/>
      <c r="AS60" s="420"/>
      <c r="AT60" s="216">
        <f>'08'!AT60</f>
        <v>0</v>
      </c>
      <c r="AU60" s="224">
        <f t="shared" si="8"/>
        <v>0</v>
      </c>
      <c r="AV60" s="63"/>
      <c r="AW60" s="138" t="e">
        <f t="shared" si="9"/>
        <v>#VALUE!</v>
      </c>
      <c r="AX60" s="138" t="e">
        <f t="shared" si="10"/>
        <v>#VALUE!</v>
      </c>
      <c r="AY60" s="138" t="e">
        <f t="shared" si="11"/>
        <v>#VALUE!</v>
      </c>
      <c r="AZ60" s="138" t="e">
        <f t="shared" si="12"/>
        <v>#VALUE!</v>
      </c>
      <c r="BA60" s="138" t="e">
        <f t="shared" si="13"/>
        <v>#VALUE!</v>
      </c>
    </row>
    <row r="61" spans="1:53">
      <c r="A61" s="223" t="str">
        <f>'ENTRY SHEET'!F61</f>
        <v>DRILL-ELGI-650</v>
      </c>
      <c r="B61" s="137">
        <f>'10'!C61</f>
        <v>790.5</v>
      </c>
      <c r="C61" s="234">
        <v>790.5</v>
      </c>
      <c r="D61" s="137">
        <f t="shared" ref="D61:E86" si="20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5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'10'!AR61</f>
        <v>0</v>
      </c>
      <c r="AO61" s="141"/>
      <c r="AP61" s="141">
        <f t="shared" si="6"/>
        <v>0</v>
      </c>
      <c r="AQ61" s="141">
        <f t="shared" si="7"/>
        <v>0</v>
      </c>
      <c r="AR61" s="141"/>
      <c r="AS61" s="216" t="e">
        <f>AQ61/D61</f>
        <v>#DIV/0!</v>
      </c>
      <c r="AT61" s="216">
        <f>'08'!AT61</f>
        <v>400</v>
      </c>
      <c r="AU61" s="224">
        <f t="shared" si="8"/>
        <v>400</v>
      </c>
      <c r="AV61" s="221"/>
      <c r="AW61" s="138" t="e">
        <f t="shared" si="9"/>
        <v>#DIV/0!</v>
      </c>
      <c r="AX61" s="138" t="e">
        <f t="shared" si="10"/>
        <v>#DIV/0!</v>
      </c>
      <c r="AY61" s="138" t="e">
        <f t="shared" si="11"/>
        <v>#DIV/0!</v>
      </c>
      <c r="AZ61" s="138" t="e">
        <f t="shared" si="12"/>
        <v>#DIV/0!</v>
      </c>
      <c r="BA61" s="138" t="e">
        <f t="shared" si="13"/>
        <v>#DIV/0!</v>
      </c>
    </row>
    <row r="62" spans="1:53">
      <c r="A62" s="223" t="str">
        <f>'ENTRY SHEET'!F62</f>
        <v>JRD-600+CD-360</v>
      </c>
      <c r="B62" s="137">
        <f>'10'!C62</f>
        <v>376.2</v>
      </c>
      <c r="C62" s="234">
        <f>+B62+5.4</f>
        <v>381.59999999999997</v>
      </c>
      <c r="D62" s="137">
        <f t="shared" si="20"/>
        <v>5.3999999999999773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5"/>
        <v>0</v>
      </c>
      <c r="R62" s="137">
        <v>87.8</v>
      </c>
      <c r="S62" s="137">
        <v>16</v>
      </c>
      <c r="T62" s="137"/>
      <c r="U62" s="137">
        <v>87.8</v>
      </c>
      <c r="V62" s="137"/>
      <c r="W62" s="137">
        <f>+T62+U62+V62</f>
        <v>87.8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'10'!AR62</f>
        <v>0</v>
      </c>
      <c r="AO62" s="141"/>
      <c r="AP62" s="141">
        <f t="shared" si="6"/>
        <v>0</v>
      </c>
      <c r="AQ62" s="141">
        <f t="shared" si="7"/>
        <v>0</v>
      </c>
      <c r="AR62" s="141"/>
      <c r="AS62" s="216">
        <f>AQ62/D62</f>
        <v>0</v>
      </c>
      <c r="AT62" s="216">
        <f>'08'!AT62</f>
        <v>400</v>
      </c>
      <c r="AU62" s="224">
        <f t="shared" si="8"/>
        <v>400</v>
      </c>
      <c r="AV62" s="137"/>
      <c r="AW62" s="138">
        <f t="shared" si="9"/>
        <v>0</v>
      </c>
      <c r="AX62" s="138">
        <f t="shared" si="10"/>
        <v>0</v>
      </c>
      <c r="AY62" s="138">
        <f t="shared" si="11"/>
        <v>0</v>
      </c>
      <c r="AZ62" s="138">
        <f t="shared" si="12"/>
        <v>0</v>
      </c>
      <c r="BA62" s="138">
        <f t="shared" si="13"/>
        <v>0</v>
      </c>
    </row>
    <row r="63" spans="1:53">
      <c r="A63" s="223" t="str">
        <f>'ENTRY SHEET'!F63</f>
        <v>JRD-450+650-1</v>
      </c>
      <c r="B63" s="137">
        <f>'10'!C63</f>
        <v>8200.6</v>
      </c>
      <c r="C63" s="234">
        <v>8203.7999999999993</v>
      </c>
      <c r="D63" s="137">
        <f t="shared" si="20"/>
        <v>3.1999999999989086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5"/>
        <v>0</v>
      </c>
      <c r="R63" s="137">
        <v>40.799999999999997</v>
      </c>
      <c r="S63" s="137">
        <v>6</v>
      </c>
      <c r="T63" s="137"/>
      <c r="U63" s="137">
        <v>40.799999999999997</v>
      </c>
      <c r="V63" s="137"/>
      <c r="W63" s="137">
        <f t="shared" ref="W63:W64" si="21">+T63+U63+V63</f>
        <v>40.799999999999997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'10'!AR63</f>
        <v>0</v>
      </c>
      <c r="AO63" s="141">
        <v>124</v>
      </c>
      <c r="AP63" s="141">
        <f t="shared" si="6"/>
        <v>124</v>
      </c>
      <c r="AQ63" s="141">
        <f t="shared" si="7"/>
        <v>124</v>
      </c>
      <c r="AR63" s="141">
        <v>0</v>
      </c>
      <c r="AS63" s="216">
        <f>AQ63/D63</f>
        <v>38.750000000013216</v>
      </c>
      <c r="AT63" s="216">
        <f>'08'!AT63</f>
        <v>400</v>
      </c>
      <c r="AU63" s="224">
        <f t="shared" si="8"/>
        <v>400</v>
      </c>
      <c r="AV63" s="137"/>
      <c r="AW63" s="138">
        <f t="shared" si="9"/>
        <v>0</v>
      </c>
      <c r="AX63" s="138">
        <f t="shared" si="10"/>
        <v>0</v>
      </c>
      <c r="AY63" s="138">
        <f t="shared" si="11"/>
        <v>0</v>
      </c>
      <c r="AZ63" s="138">
        <f t="shared" si="12"/>
        <v>0</v>
      </c>
      <c r="BA63" s="138">
        <f t="shared" si="13"/>
        <v>0</v>
      </c>
    </row>
    <row r="64" spans="1:53">
      <c r="A64" s="223">
        <f>'ENTRY SHEET'!F64</f>
        <v>0</v>
      </c>
      <c r="B64" s="137">
        <f>'10'!C64</f>
        <v>0</v>
      </c>
      <c r="C64" s="234"/>
      <c r="D64" s="137">
        <f t="shared" si="20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5"/>
        <v>0</v>
      </c>
      <c r="R64" s="137"/>
      <c r="S64" s="137"/>
      <c r="T64" s="137"/>
      <c r="U64" s="137"/>
      <c r="V64" s="137"/>
      <c r="W64" s="137">
        <f t="shared" si="21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'10'!AR64</f>
        <v>0</v>
      </c>
      <c r="AO64" s="141"/>
      <c r="AP64" s="141">
        <f t="shared" si="6"/>
        <v>0</v>
      </c>
      <c r="AQ64" s="141">
        <f t="shared" si="7"/>
        <v>0</v>
      </c>
      <c r="AR64" s="141"/>
      <c r="AS64" s="216"/>
      <c r="AT64" s="216">
        <f>'08'!AT64</f>
        <v>400</v>
      </c>
      <c r="AU64" s="224">
        <f t="shared" si="8"/>
        <v>400</v>
      </c>
      <c r="AV64" s="137"/>
      <c r="AW64" s="138">
        <f t="shared" si="9"/>
        <v>0</v>
      </c>
      <c r="AX64" s="138">
        <f t="shared" si="10"/>
        <v>0</v>
      </c>
      <c r="AY64" s="138">
        <f t="shared" si="11"/>
        <v>0</v>
      </c>
      <c r="AZ64" s="138">
        <f t="shared" si="12"/>
        <v>0</v>
      </c>
      <c r="BA64" s="138">
        <f t="shared" si="13"/>
        <v>0</v>
      </c>
    </row>
    <row r="65" spans="1:53" s="827" customFormat="1" ht="43.2">
      <c r="A65" s="751" t="str">
        <f>'ENTRY SHEET'!F65</f>
        <v>CRUSHER DETAILS</v>
      </c>
      <c r="B65" s="617">
        <f>'10'!C65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48">
        <f>'10'!AR65</f>
        <v>0</v>
      </c>
      <c r="AO65" s="748"/>
      <c r="AP65" s="748">
        <f t="shared" si="6"/>
        <v>0</v>
      </c>
      <c r="AQ65" s="748">
        <f t="shared" si="7"/>
        <v>0</v>
      </c>
      <c r="AR65" s="748"/>
      <c r="AS65" s="784"/>
      <c r="AT65" s="659">
        <f>'08'!AT65</f>
        <v>0</v>
      </c>
      <c r="AU65" s="660">
        <f t="shared" si="8"/>
        <v>0</v>
      </c>
      <c r="AV65" s="578"/>
      <c r="AW65" s="619" t="e">
        <f t="shared" si="9"/>
        <v>#VALUE!</v>
      </c>
      <c r="AX65" s="619" t="e">
        <f t="shared" si="10"/>
        <v>#VALUE!</v>
      </c>
      <c r="AY65" s="619" t="e">
        <f t="shared" si="11"/>
        <v>#VALUE!</v>
      </c>
      <c r="AZ65" s="619" t="e">
        <f t="shared" si="12"/>
        <v>#VALUE!</v>
      </c>
      <c r="BA65" s="619" t="e">
        <f t="shared" si="13"/>
        <v>#VALUE!</v>
      </c>
    </row>
    <row r="66" spans="1:53" s="614" customFormat="1">
      <c r="A66" s="751" t="str">
        <f>'ENTRY SHEET'!F66</f>
        <v>CRUSHER(FEEDER)</v>
      </c>
      <c r="B66" s="617">
        <f>'10'!C66</f>
        <v>1735.78</v>
      </c>
      <c r="C66" s="674">
        <v>1746.16</v>
      </c>
      <c r="D66" s="617">
        <f t="shared" si="20"/>
        <v>10.380000000000109</v>
      </c>
      <c r="E66" s="617">
        <v>16</v>
      </c>
      <c r="F66" s="139"/>
      <c r="G66" s="139"/>
      <c r="H66" s="139"/>
      <c r="I66" s="139"/>
      <c r="J66" s="139">
        <f>D66-G66-H66-I66-K66-L66-O66-P66-F66-M66-N66</f>
        <v>10.380000000000109</v>
      </c>
      <c r="K66" s="139"/>
      <c r="L66" s="139"/>
      <c r="M66" s="139"/>
      <c r="N66" s="139"/>
      <c r="O66" s="139"/>
      <c r="P66" s="139"/>
      <c r="Q66" s="139">
        <f>F66+G66+H66+I66+J66+K66+L66+M66+N66+O66+P66</f>
        <v>10.380000000000109</v>
      </c>
      <c r="R66" s="617">
        <v>1400</v>
      </c>
      <c r="S66" s="617">
        <v>700</v>
      </c>
      <c r="T66" s="617">
        <v>700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2">Z66+AA66+AB66+AC66+AD66+AE66+AF66</f>
        <v>0</v>
      </c>
      <c r="AH66" s="617"/>
      <c r="AI66" s="617"/>
      <c r="AJ66" s="617"/>
      <c r="AK66" s="619"/>
      <c r="AL66" s="658"/>
      <c r="AM66" s="617"/>
      <c r="AN66" s="658">
        <f>'10'!AR66</f>
        <v>0</v>
      </c>
      <c r="AO66" s="658"/>
      <c r="AP66" s="658">
        <f t="shared" si="6"/>
        <v>0</v>
      </c>
      <c r="AQ66" s="658">
        <f t="shared" si="7"/>
        <v>0</v>
      </c>
      <c r="AR66" s="658"/>
      <c r="AS66" s="659">
        <f t="shared" ref="AS66:AS73" si="23">AQ66/D66</f>
        <v>0</v>
      </c>
      <c r="AT66" s="659">
        <f>'08'!AT66</f>
        <v>0</v>
      </c>
      <c r="AU66" s="660">
        <f t="shared" si="8"/>
        <v>0</v>
      </c>
      <c r="AV66" s="617"/>
      <c r="AW66" s="619">
        <f t="shared" si="9"/>
        <v>0</v>
      </c>
      <c r="AX66" s="619">
        <f t="shared" si="10"/>
        <v>0</v>
      </c>
      <c r="AY66" s="619">
        <f t="shared" si="11"/>
        <v>0</v>
      </c>
      <c r="AZ66" s="619">
        <f t="shared" si="12"/>
        <v>0</v>
      </c>
      <c r="BA66" s="619">
        <f t="shared" si="13"/>
        <v>0</v>
      </c>
    </row>
    <row r="67" spans="1:53" s="614" customFormat="1">
      <c r="A67" s="751" t="str">
        <f>'ENTRY SHEET'!F67</f>
        <v>CRUSHER ( JAW )</v>
      </c>
      <c r="B67" s="617">
        <f>'10'!C67</f>
        <v>13512</v>
      </c>
      <c r="C67" s="674">
        <v>13523</v>
      </c>
      <c r="D67" s="617">
        <f t="shared" si="20"/>
        <v>11</v>
      </c>
      <c r="E67" s="617">
        <v>16</v>
      </c>
      <c r="F67" s="139"/>
      <c r="G67" s="139"/>
      <c r="H67" s="139"/>
      <c r="I67" s="139"/>
      <c r="J67" s="139">
        <f t="shared" ref="J67:J73" si="24">D67-G67-H67-I67-K67-L67-O67-P67-F67-M67-N67</f>
        <v>11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11</v>
      </c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2"/>
        <v>0</v>
      </c>
      <c r="AH67" s="617"/>
      <c r="AI67" s="617"/>
      <c r="AJ67" s="617"/>
      <c r="AK67" s="619"/>
      <c r="AL67" s="658"/>
      <c r="AM67" s="617"/>
      <c r="AN67" s="658">
        <f>'10'!AR67</f>
        <v>0</v>
      </c>
      <c r="AO67" s="658"/>
      <c r="AP67" s="658">
        <f t="shared" si="6"/>
        <v>0</v>
      </c>
      <c r="AQ67" s="658">
        <f t="shared" si="7"/>
        <v>0</v>
      </c>
      <c r="AR67" s="658"/>
      <c r="AS67" s="659">
        <f t="shared" si="23"/>
        <v>0</v>
      </c>
      <c r="AT67" s="659">
        <f>'08'!AT67</f>
        <v>0</v>
      </c>
      <c r="AU67" s="660">
        <f t="shared" si="8"/>
        <v>0</v>
      </c>
      <c r="AV67" s="617"/>
      <c r="AW67" s="619">
        <f t="shared" si="9"/>
        <v>0</v>
      </c>
      <c r="AX67" s="619">
        <f t="shared" si="10"/>
        <v>0</v>
      </c>
      <c r="AY67" s="619">
        <f t="shared" si="11"/>
        <v>0</v>
      </c>
      <c r="AZ67" s="619">
        <f t="shared" si="12"/>
        <v>0</v>
      </c>
      <c r="BA67" s="619">
        <f t="shared" si="13"/>
        <v>0</v>
      </c>
    </row>
    <row r="68" spans="1:53" s="614" customFormat="1">
      <c r="A68" s="751" t="str">
        <f>'ENTRY SHEET'!F68</f>
        <v>CRUSHER ( CONE )</v>
      </c>
      <c r="B68" s="617">
        <f>'10'!C68</f>
        <v>13584</v>
      </c>
      <c r="C68" s="674">
        <v>13596</v>
      </c>
      <c r="D68" s="617">
        <f t="shared" si="20"/>
        <v>12</v>
      </c>
      <c r="E68" s="617">
        <v>16</v>
      </c>
      <c r="F68" s="139"/>
      <c r="G68" s="139"/>
      <c r="H68" s="139"/>
      <c r="I68" s="139"/>
      <c r="J68" s="139">
        <f t="shared" si="24"/>
        <v>12</v>
      </c>
      <c r="K68" s="139"/>
      <c r="L68" s="139"/>
      <c r="M68" s="139"/>
      <c r="N68" s="139"/>
      <c r="O68" s="139"/>
      <c r="P68" s="139"/>
      <c r="Q68" s="139">
        <f t="shared" si="25"/>
        <v>12</v>
      </c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2"/>
        <v>0</v>
      </c>
      <c r="AH68" s="661"/>
      <c r="AI68" s="661"/>
      <c r="AJ68" s="661"/>
      <c r="AK68" s="661"/>
      <c r="AL68" s="139"/>
      <c r="AM68" s="661"/>
      <c r="AN68" s="658">
        <f>'10'!AR68</f>
        <v>0</v>
      </c>
      <c r="AO68" s="658"/>
      <c r="AP68" s="658">
        <f t="shared" si="6"/>
        <v>0</v>
      </c>
      <c r="AQ68" s="658">
        <f t="shared" si="7"/>
        <v>0</v>
      </c>
      <c r="AR68" s="658"/>
      <c r="AS68" s="659">
        <f t="shared" si="23"/>
        <v>0</v>
      </c>
      <c r="AT68" s="659">
        <f>'08'!AT68</f>
        <v>0</v>
      </c>
      <c r="AU68" s="660">
        <f t="shared" si="8"/>
        <v>0</v>
      </c>
      <c r="AV68" s="657"/>
      <c r="AW68" s="619">
        <f t="shared" si="9"/>
        <v>0</v>
      </c>
      <c r="AX68" s="619">
        <f t="shared" si="10"/>
        <v>0</v>
      </c>
      <c r="AY68" s="619">
        <f t="shared" si="11"/>
        <v>0</v>
      </c>
      <c r="AZ68" s="619">
        <f t="shared" si="12"/>
        <v>0</v>
      </c>
      <c r="BA68" s="619">
        <f t="shared" si="13"/>
        <v>0</v>
      </c>
    </row>
    <row r="69" spans="1:53" s="614" customFormat="1">
      <c r="A69" s="751" t="str">
        <f>'ENTRY SHEET'!F69</f>
        <v>CRUSHER DG</v>
      </c>
      <c r="B69" s="617">
        <f>'10'!C69</f>
        <v>17202.560000000001</v>
      </c>
      <c r="C69" s="674">
        <v>17203.240000000002</v>
      </c>
      <c r="D69" s="617">
        <f t="shared" si="20"/>
        <v>0.68000000000029104</v>
      </c>
      <c r="E69" s="617">
        <v>16</v>
      </c>
      <c r="F69" s="139"/>
      <c r="G69" s="139"/>
      <c r="H69" s="139"/>
      <c r="I69" s="139"/>
      <c r="J69" s="139">
        <f t="shared" si="24"/>
        <v>0.68000000000029104</v>
      </c>
      <c r="K69" s="139"/>
      <c r="L69" s="139"/>
      <c r="M69" s="139"/>
      <c r="N69" s="139"/>
      <c r="O69" s="139"/>
      <c r="P69" s="139"/>
      <c r="Q69" s="139">
        <f t="shared" si="25"/>
        <v>0.68000000000029104</v>
      </c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2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'10'!AR69</f>
        <v>333</v>
      </c>
      <c r="AO69" s="658"/>
      <c r="AP69" s="658">
        <f t="shared" si="6"/>
        <v>333</v>
      </c>
      <c r="AQ69" s="658">
        <f t="shared" si="7"/>
        <v>7</v>
      </c>
      <c r="AR69" s="658">
        <v>326</v>
      </c>
      <c r="AS69" s="659">
        <f t="shared" si="23"/>
        <v>10.294117647054417</v>
      </c>
      <c r="AT69" s="659">
        <f>'08'!AT69</f>
        <v>1000</v>
      </c>
      <c r="AU69" s="660">
        <f t="shared" si="8"/>
        <v>674</v>
      </c>
      <c r="AV69" s="657"/>
      <c r="AW69" s="619">
        <f t="shared" si="9"/>
        <v>0</v>
      </c>
      <c r="AX69" s="619">
        <f t="shared" si="10"/>
        <v>0</v>
      </c>
      <c r="AY69" s="619">
        <f t="shared" si="11"/>
        <v>7</v>
      </c>
      <c r="AZ69" s="619">
        <f t="shared" si="12"/>
        <v>0</v>
      </c>
      <c r="BA69" s="619">
        <f t="shared" si="13"/>
        <v>0</v>
      </c>
    </row>
    <row r="70" spans="1:53" s="614" customFormat="1">
      <c r="A70" s="751" t="str">
        <f>'ENTRY SHEET'!F70</f>
        <v>KAMASTU-210</v>
      </c>
      <c r="B70" s="617">
        <f>'10'!C70</f>
        <v>25889.200000000001</v>
      </c>
      <c r="C70" s="674">
        <v>25902.6</v>
      </c>
      <c r="D70" s="617">
        <f t="shared" si="20"/>
        <v>13.399999999997817</v>
      </c>
      <c r="E70" s="617">
        <v>16</v>
      </c>
      <c r="F70" s="139"/>
      <c r="G70" s="139"/>
      <c r="H70" s="139">
        <v>1.8</v>
      </c>
      <c r="I70" s="139"/>
      <c r="J70" s="139">
        <f t="shared" si="24"/>
        <v>11.599999999997817</v>
      </c>
      <c r="K70" s="139"/>
      <c r="L70" s="139"/>
      <c r="M70" s="139"/>
      <c r="N70" s="139"/>
      <c r="O70" s="139"/>
      <c r="P70" s="139"/>
      <c r="Q70" s="139">
        <f t="shared" si="25"/>
        <v>13.399999999997817</v>
      </c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>
        <v>8</v>
      </c>
      <c r="AD70" s="619"/>
      <c r="AE70" s="619"/>
      <c r="AF70" s="619"/>
      <c r="AG70" s="617">
        <f t="shared" si="22"/>
        <v>8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'10'!AR70</f>
        <v>300</v>
      </c>
      <c r="AO70" s="658">
        <v>240</v>
      </c>
      <c r="AP70" s="658">
        <f t="shared" ref="AP70:AP104" si="27">AO70+AN70</f>
        <v>540</v>
      </c>
      <c r="AQ70" s="658">
        <f t="shared" ref="AQ70:AQ104" si="28">AP70-AR70</f>
        <v>210</v>
      </c>
      <c r="AR70" s="658">
        <v>330</v>
      </c>
      <c r="AS70" s="659">
        <f t="shared" si="23"/>
        <v>15.671641791047328</v>
      </c>
      <c r="AT70" s="659">
        <f>'08'!AT70</f>
        <v>340</v>
      </c>
      <c r="AU70" s="660">
        <f t="shared" ref="AU70:AU99" si="29">AT70-AR70</f>
        <v>10</v>
      </c>
      <c r="AV70" s="657"/>
      <c r="AW70" s="619">
        <f t="shared" ref="AW70:AW99" si="30">ROUNDUP(I70*AS70,0)</f>
        <v>0</v>
      </c>
      <c r="AX70" s="619">
        <f t="shared" ref="AX70:AX99" si="31">ROUNDUP(H70*AS70,0)</f>
        <v>29</v>
      </c>
      <c r="AY70" s="619">
        <f t="shared" ref="AY70:AY99" si="32">ROUNDUP(J70*AS70,0)</f>
        <v>182</v>
      </c>
      <c r="AZ70" s="619">
        <f t="shared" ref="AZ70:AZ99" si="33">AS70*L70</f>
        <v>0</v>
      </c>
      <c r="BA70" s="619">
        <f t="shared" ref="BA70:BA99" si="34">AS70*K70</f>
        <v>0</v>
      </c>
    </row>
    <row r="71" spans="1:53" s="614" customFormat="1">
      <c r="A71" s="751" t="str">
        <f>'ENTRY SHEET'!F71</f>
        <v>JCB-8262 LOADER</v>
      </c>
      <c r="B71" s="617">
        <f>'10'!C71</f>
        <v>16055.2</v>
      </c>
      <c r="C71" s="674">
        <v>16068</v>
      </c>
      <c r="D71" s="617">
        <f t="shared" si="20"/>
        <v>12.799999999999272</v>
      </c>
      <c r="E71" s="617">
        <v>16</v>
      </c>
      <c r="F71" s="139"/>
      <c r="G71" s="139"/>
      <c r="H71" s="139"/>
      <c r="I71" s="139">
        <v>3.8</v>
      </c>
      <c r="J71" s="139">
        <f t="shared" si="24"/>
        <v>8.9999999999992717</v>
      </c>
      <c r="K71" s="139"/>
      <c r="L71" s="139"/>
      <c r="M71" s="139"/>
      <c r="N71" s="139"/>
      <c r="O71" s="139"/>
      <c r="P71" s="139"/>
      <c r="Q71" s="139">
        <f t="shared" si="25"/>
        <v>12.799999999999272</v>
      </c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2"/>
        <v>0</v>
      </c>
      <c r="AH71" s="617">
        <v>55</v>
      </c>
      <c r="AI71" s="617"/>
      <c r="AJ71" s="617">
        <v>1694.79</v>
      </c>
      <c r="AK71" s="619"/>
      <c r="AL71" s="658">
        <f>AH71+AI71</f>
        <v>55</v>
      </c>
      <c r="AM71" s="617">
        <f>AJ71+AK71</f>
        <v>1694.79</v>
      </c>
      <c r="AN71" s="658">
        <f>'10'!AR71</f>
        <v>50</v>
      </c>
      <c r="AO71" s="658">
        <f>182+80</f>
        <v>262</v>
      </c>
      <c r="AP71" s="658">
        <f t="shared" si="27"/>
        <v>312</v>
      </c>
      <c r="AQ71" s="658">
        <f t="shared" si="28"/>
        <v>212</v>
      </c>
      <c r="AR71" s="658">
        <v>100</v>
      </c>
      <c r="AS71" s="659">
        <f t="shared" si="23"/>
        <v>16.562500000000941</v>
      </c>
      <c r="AT71" s="659">
        <f>'08'!AT71</f>
        <v>210</v>
      </c>
      <c r="AU71" s="660">
        <f t="shared" si="29"/>
        <v>110</v>
      </c>
      <c r="AV71" s="657"/>
      <c r="AW71" s="619">
        <f t="shared" si="30"/>
        <v>63</v>
      </c>
      <c r="AX71" s="619">
        <f t="shared" si="31"/>
        <v>0</v>
      </c>
      <c r="AY71" s="619">
        <f t="shared" si="32"/>
        <v>150</v>
      </c>
      <c r="AZ71" s="619">
        <f t="shared" si="33"/>
        <v>0</v>
      </c>
      <c r="BA71" s="619">
        <f t="shared" si="34"/>
        <v>0</v>
      </c>
    </row>
    <row r="72" spans="1:53" s="614" customFormat="1">
      <c r="A72" s="751" t="str">
        <f>'ENTRY SHEET'!F72</f>
        <v>OD09C-5609 JCB</v>
      </c>
      <c r="B72" s="617">
        <f>'10'!C72</f>
        <v>0</v>
      </c>
      <c r="C72" s="674"/>
      <c r="D72" s="617">
        <f t="shared" si="20"/>
        <v>0</v>
      </c>
      <c r="E72" s="617">
        <v>16</v>
      </c>
      <c r="F72" s="139"/>
      <c r="G72" s="139"/>
      <c r="H72" s="139"/>
      <c r="I72" s="139"/>
      <c r="J72" s="139">
        <f t="shared" si="24"/>
        <v>0</v>
      </c>
      <c r="K72" s="139"/>
      <c r="L72" s="139"/>
      <c r="M72" s="139"/>
      <c r="N72" s="139"/>
      <c r="O72" s="139"/>
      <c r="P72" s="139"/>
      <c r="Q72" s="139">
        <f t="shared" si="25"/>
        <v>0</v>
      </c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2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'10'!AR72</f>
        <v>90</v>
      </c>
      <c r="AO72" s="658"/>
      <c r="AP72" s="658">
        <f t="shared" si="27"/>
        <v>90</v>
      </c>
      <c r="AQ72" s="658">
        <f t="shared" si="28"/>
        <v>0</v>
      </c>
      <c r="AR72" s="658">
        <v>90</v>
      </c>
      <c r="AS72" s="659" t="e">
        <f t="shared" si="23"/>
        <v>#DIV/0!</v>
      </c>
      <c r="AT72" s="659">
        <f>'08'!AT72</f>
        <v>210</v>
      </c>
      <c r="AU72" s="660">
        <f t="shared" si="29"/>
        <v>120</v>
      </c>
      <c r="AV72" s="657"/>
      <c r="AW72" s="619" t="e">
        <f t="shared" si="30"/>
        <v>#DIV/0!</v>
      </c>
      <c r="AX72" s="619" t="e">
        <f t="shared" si="31"/>
        <v>#DIV/0!</v>
      </c>
      <c r="AY72" s="619" t="e">
        <f t="shared" si="32"/>
        <v>#DIV/0!</v>
      </c>
      <c r="AZ72" s="619" t="e">
        <f t="shared" si="33"/>
        <v>#DIV/0!</v>
      </c>
      <c r="BA72" s="619" t="e">
        <f t="shared" si="34"/>
        <v>#DIV/0!</v>
      </c>
    </row>
    <row r="73" spans="1:53" s="614" customFormat="1">
      <c r="A73" s="751" t="str">
        <f>'ENTRY SHEET'!F73</f>
        <v>TATA LOADER-OD02AY-0516</v>
      </c>
      <c r="B73" s="617">
        <f>'10'!C73</f>
        <v>15507.7</v>
      </c>
      <c r="C73" s="674">
        <v>15507.7</v>
      </c>
      <c r="D73" s="617">
        <f t="shared" si="20"/>
        <v>0</v>
      </c>
      <c r="E73" s="617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2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'10'!AR73</f>
        <v>100</v>
      </c>
      <c r="AO73" s="658"/>
      <c r="AP73" s="658">
        <f t="shared" si="27"/>
        <v>100</v>
      </c>
      <c r="AQ73" s="658">
        <f t="shared" si="28"/>
        <v>0</v>
      </c>
      <c r="AR73" s="658">
        <v>100</v>
      </c>
      <c r="AS73" s="659" t="e">
        <f t="shared" si="23"/>
        <v>#DIV/0!</v>
      </c>
      <c r="AT73" s="659">
        <f>'08'!AT73</f>
        <v>0</v>
      </c>
      <c r="AU73" s="660">
        <f t="shared" si="29"/>
        <v>-100</v>
      </c>
      <c r="AV73" s="657"/>
      <c r="AW73" s="619" t="e">
        <f t="shared" si="30"/>
        <v>#DIV/0!</v>
      </c>
      <c r="AX73" s="619" t="e">
        <f t="shared" si="31"/>
        <v>#DIV/0!</v>
      </c>
      <c r="AY73" s="619" t="e">
        <f t="shared" si="32"/>
        <v>#DIV/0!</v>
      </c>
      <c r="AZ73" s="619" t="e">
        <f t="shared" si="33"/>
        <v>#DIV/0!</v>
      </c>
      <c r="BA73" s="619" t="e">
        <f t="shared" si="34"/>
        <v>#DIV/0!</v>
      </c>
    </row>
    <row r="74" spans="1:53" s="920" customFormat="1" ht="43.2">
      <c r="A74" s="752" t="str">
        <f>'ENTRY SHEET'!F74</f>
        <v>POWER SCREEN DETAILS</v>
      </c>
      <c r="B74" s="758">
        <f>'10'!C74</f>
        <v>0</v>
      </c>
      <c r="C74" s="914"/>
      <c r="D74" s="915" t="s">
        <v>8</v>
      </c>
      <c r="E74" s="811" t="s">
        <v>116</v>
      </c>
      <c r="F74" s="811" t="s">
        <v>118</v>
      </c>
      <c r="G74" s="811" t="s">
        <v>113</v>
      </c>
      <c r="H74" s="811" t="s">
        <v>126</v>
      </c>
      <c r="I74" s="811" t="s">
        <v>125</v>
      </c>
      <c r="J74" s="811" t="s">
        <v>124</v>
      </c>
      <c r="K74" s="811" t="s">
        <v>52</v>
      </c>
      <c r="L74" s="811" t="s">
        <v>133</v>
      </c>
      <c r="M74" s="811" t="s">
        <v>117</v>
      </c>
      <c r="N74" s="811" t="s">
        <v>127</v>
      </c>
      <c r="O74" s="811" t="s">
        <v>138</v>
      </c>
      <c r="P74" s="811" t="s">
        <v>139</v>
      </c>
      <c r="Q74" s="452" t="s">
        <v>122</v>
      </c>
      <c r="R74" s="915" t="s">
        <v>88</v>
      </c>
      <c r="S74" s="915" t="s">
        <v>89</v>
      </c>
      <c r="T74" s="915" t="s">
        <v>106</v>
      </c>
      <c r="U74" s="915" t="s">
        <v>90</v>
      </c>
      <c r="V74" s="915" t="s">
        <v>91</v>
      </c>
      <c r="W74" s="915"/>
      <c r="X74" s="915"/>
      <c r="Y74" s="915" t="s">
        <v>92</v>
      </c>
      <c r="Z74" s="915" t="s">
        <v>43</v>
      </c>
      <c r="AA74" s="916" t="s">
        <v>44</v>
      </c>
      <c r="AB74" s="915" t="s">
        <v>45</v>
      </c>
      <c r="AC74" s="915" t="s">
        <v>46</v>
      </c>
      <c r="AD74" s="915" t="s">
        <v>121</v>
      </c>
      <c r="AE74" s="915" t="s">
        <v>67</v>
      </c>
      <c r="AF74" s="915" t="s">
        <v>105</v>
      </c>
      <c r="AG74" s="452" t="s">
        <v>32</v>
      </c>
      <c r="AH74" s="916"/>
      <c r="AI74" s="916" t="s">
        <v>42</v>
      </c>
      <c r="AJ74" s="916"/>
      <c r="AK74" s="916" t="s">
        <v>39</v>
      </c>
      <c r="AL74" s="915" t="s">
        <v>31</v>
      </c>
      <c r="AM74" s="916" t="s">
        <v>30</v>
      </c>
      <c r="AN74" s="917">
        <f>'10'!AR74</f>
        <v>0</v>
      </c>
      <c r="AO74" s="917"/>
      <c r="AP74" s="917">
        <f t="shared" si="27"/>
        <v>0</v>
      </c>
      <c r="AQ74" s="917">
        <f t="shared" si="28"/>
        <v>0</v>
      </c>
      <c r="AR74" s="917"/>
      <c r="AS74" s="918"/>
      <c r="AT74" s="762">
        <f>'08'!AT74</f>
        <v>0</v>
      </c>
      <c r="AU74" s="763">
        <f t="shared" si="29"/>
        <v>0</v>
      </c>
      <c r="AV74" s="919"/>
      <c r="AW74" s="761" t="e">
        <f t="shared" si="30"/>
        <v>#VALUE!</v>
      </c>
      <c r="AX74" s="761" t="e">
        <f t="shared" si="31"/>
        <v>#VALUE!</v>
      </c>
      <c r="AY74" s="761" t="e">
        <f t="shared" si="32"/>
        <v>#VALUE!</v>
      </c>
      <c r="AZ74" s="761" t="e">
        <f t="shared" si="33"/>
        <v>#VALUE!</v>
      </c>
      <c r="BA74" s="761" t="e">
        <f t="shared" si="34"/>
        <v>#VALUE!</v>
      </c>
    </row>
    <row r="75" spans="1:53" s="195" customFormat="1">
      <c r="A75" s="752" t="str">
        <f>'ENTRY SHEET'!F75</f>
        <v>POWER SCREEN RHS</v>
      </c>
      <c r="B75" s="758">
        <f>'10'!C75</f>
        <v>4422.3999999999996</v>
      </c>
      <c r="C75" s="681">
        <v>4427.6000000000004</v>
      </c>
      <c r="D75" s="758">
        <f t="shared" si="20"/>
        <v>5.2000000000007276</v>
      </c>
      <c r="E75" s="758">
        <v>12</v>
      </c>
      <c r="F75" s="513"/>
      <c r="G75" s="513"/>
      <c r="H75" s="513"/>
      <c r="I75" s="513"/>
      <c r="J75" s="513"/>
      <c r="K75" s="513">
        <f>D75-G75-H75-I75-J75-L75-M75-N75-O75-P75-F75</f>
        <v>5.2000000000007276</v>
      </c>
      <c r="L75" s="513"/>
      <c r="M75" s="513"/>
      <c r="N75" s="513"/>
      <c r="O75" s="513"/>
      <c r="P75" s="513"/>
      <c r="Q75" s="513">
        <f>F75+G75+H75+I75+J75+K75+L75+M75+N75+O75+P75</f>
        <v>5.2000000000007276</v>
      </c>
      <c r="R75" s="758">
        <v>400</v>
      </c>
      <c r="S75" s="758"/>
      <c r="T75" s="758"/>
      <c r="U75" s="758"/>
      <c r="V75" s="758"/>
      <c r="W75" s="758"/>
      <c r="X75" s="760"/>
      <c r="Y75" s="758">
        <f t="shared" ref="Y75:Y77" si="35">X75+W75+V75+U75</f>
        <v>0</v>
      </c>
      <c r="Z75" s="761"/>
      <c r="AA75" s="761"/>
      <c r="AB75" s="761"/>
      <c r="AC75" s="761"/>
      <c r="AD75" s="761"/>
      <c r="AE75" s="761"/>
      <c r="AF75" s="761"/>
      <c r="AG75" s="758">
        <f t="shared" ref="AG75:AG84" si="36">Z75+AA75+AB75+AC75+AD75+AE75+AF75</f>
        <v>0</v>
      </c>
      <c r="AH75" s="758"/>
      <c r="AI75" s="758"/>
      <c r="AJ75" s="758"/>
      <c r="AK75" s="761"/>
      <c r="AL75" s="760">
        <f>AH75+AI75</f>
        <v>0</v>
      </c>
      <c r="AM75" s="758">
        <f>AJ75+AK75</f>
        <v>0</v>
      </c>
      <c r="AN75" s="760">
        <f>'10'!AR75</f>
        <v>158</v>
      </c>
      <c r="AO75" s="760"/>
      <c r="AP75" s="760">
        <f t="shared" si="27"/>
        <v>158</v>
      </c>
      <c r="AQ75" s="760">
        <f t="shared" si="28"/>
        <v>55</v>
      </c>
      <c r="AR75" s="760">
        <v>103</v>
      </c>
      <c r="AS75" s="762">
        <f t="shared" ref="AS75:AS81" si="37">AQ75/D75</f>
        <v>10.576923076921597</v>
      </c>
      <c r="AT75" s="762">
        <f>'08'!AT75</f>
        <v>0</v>
      </c>
      <c r="AU75" s="763">
        <f t="shared" si="29"/>
        <v>-103</v>
      </c>
      <c r="AV75" s="759"/>
      <c r="AW75" s="761">
        <f t="shared" si="30"/>
        <v>0</v>
      </c>
      <c r="AX75" s="761">
        <f t="shared" si="31"/>
        <v>0</v>
      </c>
      <c r="AY75" s="761">
        <f t="shared" si="32"/>
        <v>0</v>
      </c>
      <c r="AZ75" s="761">
        <f t="shared" si="33"/>
        <v>0</v>
      </c>
      <c r="BA75" s="761">
        <f t="shared" si="34"/>
        <v>55</v>
      </c>
    </row>
    <row r="76" spans="1:53" s="195" customFormat="1">
      <c r="A76" s="752" t="str">
        <f>'ENTRY SHEET'!F76</f>
        <v>HITACHI-120</v>
      </c>
      <c r="B76" s="758">
        <f>'10'!C76</f>
        <v>13114.4</v>
      </c>
      <c r="C76" s="760">
        <v>13123.9</v>
      </c>
      <c r="D76" s="758">
        <f t="shared" si="20"/>
        <v>9.5</v>
      </c>
      <c r="E76" s="758">
        <v>12</v>
      </c>
      <c r="F76" s="513"/>
      <c r="G76" s="513"/>
      <c r="H76" s="513">
        <v>1.4</v>
      </c>
      <c r="I76" s="513"/>
      <c r="J76" s="513"/>
      <c r="K76" s="513">
        <f t="shared" ref="K76:K77" si="38">D76-G76-H76-I76-J76-L76-M76-N76-O76-P76-F76</f>
        <v>8.1</v>
      </c>
      <c r="L76" s="513"/>
      <c r="M76" s="513"/>
      <c r="N76" s="513"/>
      <c r="O76" s="513"/>
      <c r="P76" s="513"/>
      <c r="Q76" s="513">
        <f t="shared" ref="Q76:Q77" si="39">F76+G76+H76+I76+J76+K76+L76+M76+N76</f>
        <v>9.5</v>
      </c>
      <c r="R76" s="761"/>
      <c r="S76" s="761"/>
      <c r="T76" s="761"/>
      <c r="U76" s="761"/>
      <c r="V76" s="761"/>
      <c r="W76" s="761"/>
      <c r="X76" s="761"/>
      <c r="Y76" s="758">
        <f t="shared" si="35"/>
        <v>0</v>
      </c>
      <c r="Z76" s="761"/>
      <c r="AA76" s="761"/>
      <c r="AB76" s="761"/>
      <c r="AC76" s="761"/>
      <c r="AD76" s="761"/>
      <c r="AE76" s="761">
        <v>5</v>
      </c>
      <c r="AF76" s="761"/>
      <c r="AG76" s="758">
        <f t="shared" si="36"/>
        <v>5</v>
      </c>
      <c r="AH76" s="761"/>
      <c r="AI76" s="761"/>
      <c r="AJ76" s="761"/>
      <c r="AK76" s="761"/>
      <c r="AL76" s="760">
        <f t="shared" ref="AL76:AL77" si="40">AH76+AI76</f>
        <v>0</v>
      </c>
      <c r="AM76" s="758">
        <f t="shared" ref="AM76:AM84" si="41">AJ76+AK76</f>
        <v>0</v>
      </c>
      <c r="AN76" s="760">
        <f>'10'!AR76</f>
        <v>210</v>
      </c>
      <c r="AO76" s="760">
        <v>125</v>
      </c>
      <c r="AP76" s="760">
        <f t="shared" si="27"/>
        <v>335</v>
      </c>
      <c r="AQ76" s="760">
        <f t="shared" si="28"/>
        <v>100</v>
      </c>
      <c r="AR76" s="760">
        <v>235</v>
      </c>
      <c r="AS76" s="762">
        <f t="shared" si="37"/>
        <v>10.526315789473685</v>
      </c>
      <c r="AT76" s="762">
        <f>'08'!AT76</f>
        <v>700</v>
      </c>
      <c r="AU76" s="763">
        <f t="shared" si="29"/>
        <v>465</v>
      </c>
      <c r="AV76" s="759"/>
      <c r="AW76" s="761">
        <f t="shared" si="30"/>
        <v>0</v>
      </c>
      <c r="AX76" s="761">
        <f t="shared" si="31"/>
        <v>15</v>
      </c>
      <c r="AY76" s="761">
        <f t="shared" si="32"/>
        <v>0</v>
      </c>
      <c r="AZ76" s="761">
        <f t="shared" si="33"/>
        <v>0</v>
      </c>
      <c r="BA76" s="761">
        <f t="shared" si="34"/>
        <v>85.26315789473685</v>
      </c>
    </row>
    <row r="77" spans="1:53" s="195" customFormat="1">
      <c r="A77" s="752" t="str">
        <f>'ENTRY SHEET'!F77</f>
        <v>L-6268 SDLG</v>
      </c>
      <c r="B77" s="758">
        <f>'10'!C77</f>
        <v>0</v>
      </c>
      <c r="C77" s="759"/>
      <c r="D77" s="758">
        <f t="shared" si="20"/>
        <v>0</v>
      </c>
      <c r="E77" s="758">
        <v>12</v>
      </c>
      <c r="F77" s="513"/>
      <c r="G77" s="513"/>
      <c r="H77" s="513"/>
      <c r="I77" s="513"/>
      <c r="J77" s="513"/>
      <c r="K77" s="513">
        <f t="shared" si="38"/>
        <v>0</v>
      </c>
      <c r="L77" s="513"/>
      <c r="M77" s="513"/>
      <c r="N77" s="513"/>
      <c r="O77" s="513"/>
      <c r="P77" s="513"/>
      <c r="Q77" s="513">
        <f t="shared" si="39"/>
        <v>0</v>
      </c>
      <c r="R77" s="761"/>
      <c r="S77" s="761"/>
      <c r="T77" s="761"/>
      <c r="U77" s="761"/>
      <c r="V77" s="761"/>
      <c r="W77" s="761"/>
      <c r="X77" s="761"/>
      <c r="Y77" s="758">
        <f t="shared" si="35"/>
        <v>0</v>
      </c>
      <c r="Z77" s="761"/>
      <c r="AA77" s="761"/>
      <c r="AB77" s="761"/>
      <c r="AC77" s="761"/>
      <c r="AD77" s="761"/>
      <c r="AE77" s="761"/>
      <c r="AF77" s="761"/>
      <c r="AG77" s="758">
        <f t="shared" si="36"/>
        <v>0</v>
      </c>
      <c r="AH77" s="761"/>
      <c r="AI77" s="761"/>
      <c r="AJ77" s="761"/>
      <c r="AK77" s="761"/>
      <c r="AL77" s="760">
        <f t="shared" si="40"/>
        <v>0</v>
      </c>
      <c r="AM77" s="758">
        <f t="shared" si="41"/>
        <v>0</v>
      </c>
      <c r="AN77" s="760">
        <f>'10'!AR77</f>
        <v>0</v>
      </c>
      <c r="AO77" s="760"/>
      <c r="AP77" s="760">
        <f t="shared" si="27"/>
        <v>0</v>
      </c>
      <c r="AQ77" s="760">
        <f t="shared" si="28"/>
        <v>0</v>
      </c>
      <c r="AR77" s="760"/>
      <c r="AS77" s="762" t="e">
        <f t="shared" si="37"/>
        <v>#DIV/0!</v>
      </c>
      <c r="AT77" s="762">
        <f>'08'!AT77</f>
        <v>0</v>
      </c>
      <c r="AU77" s="763">
        <f t="shared" si="29"/>
        <v>0</v>
      </c>
      <c r="AV77" s="759"/>
      <c r="AW77" s="761" t="e">
        <f t="shared" si="30"/>
        <v>#DIV/0!</v>
      </c>
      <c r="AX77" s="761" t="e">
        <f t="shared" si="31"/>
        <v>#DIV/0!</v>
      </c>
      <c r="AY77" s="761" t="e">
        <f t="shared" si="32"/>
        <v>#DIV/0!</v>
      </c>
      <c r="AZ77" s="761" t="e">
        <f t="shared" si="33"/>
        <v>#DIV/0!</v>
      </c>
      <c r="BA77" s="761" t="e">
        <f t="shared" si="34"/>
        <v>#DIV/0!</v>
      </c>
    </row>
    <row r="78" spans="1:53" s="913" customFormat="1" ht="43.2">
      <c r="A78" s="764" t="str">
        <f>'ENTRY SHEET'!F78</f>
        <v>VICHELE NO.</v>
      </c>
      <c r="B78" s="632">
        <f>'10'!C78</f>
        <v>0</v>
      </c>
      <c r="C78" s="455"/>
      <c r="D78" s="453" t="s">
        <v>8</v>
      </c>
      <c r="E78" s="453" t="s">
        <v>116</v>
      </c>
      <c r="F78" s="453" t="s">
        <v>118</v>
      </c>
      <c r="G78" s="453" t="s">
        <v>113</v>
      </c>
      <c r="H78" s="453" t="s">
        <v>126</v>
      </c>
      <c r="I78" s="453" t="s">
        <v>125</v>
      </c>
      <c r="J78" s="453" t="s">
        <v>124</v>
      </c>
      <c r="K78" s="453" t="s">
        <v>52</v>
      </c>
      <c r="L78" s="453" t="s">
        <v>133</v>
      </c>
      <c r="M78" s="453" t="s">
        <v>117</v>
      </c>
      <c r="N78" s="453" t="s">
        <v>127</v>
      </c>
      <c r="O78" s="453" t="s">
        <v>138</v>
      </c>
      <c r="P78" s="453" t="s">
        <v>139</v>
      </c>
      <c r="Q78" s="453" t="s">
        <v>122</v>
      </c>
      <c r="R78" s="453" t="s">
        <v>123</v>
      </c>
      <c r="S78" s="453" t="s">
        <v>101</v>
      </c>
      <c r="T78" s="453" t="s">
        <v>102</v>
      </c>
      <c r="U78" s="734" t="s">
        <v>90</v>
      </c>
      <c r="V78" s="453" t="s">
        <v>91</v>
      </c>
      <c r="W78" s="453" t="s">
        <v>135</v>
      </c>
      <c r="X78" s="453"/>
      <c r="Y78" s="453" t="s">
        <v>92</v>
      </c>
      <c r="Z78" s="735" t="s">
        <v>43</v>
      </c>
      <c r="AA78" s="735" t="s">
        <v>44</v>
      </c>
      <c r="AB78" s="735" t="s">
        <v>45</v>
      </c>
      <c r="AC78" s="735" t="s">
        <v>46</v>
      </c>
      <c r="AD78" s="735" t="s">
        <v>121</v>
      </c>
      <c r="AE78" s="735" t="s">
        <v>67</v>
      </c>
      <c r="AF78" s="735" t="s">
        <v>105</v>
      </c>
      <c r="AG78" s="453" t="s">
        <v>32</v>
      </c>
      <c r="AH78" s="453" t="s">
        <v>41</v>
      </c>
      <c r="AI78" s="453" t="s">
        <v>42</v>
      </c>
      <c r="AJ78" s="453" t="s">
        <v>38</v>
      </c>
      <c r="AK78" s="735" t="s">
        <v>39</v>
      </c>
      <c r="AL78" s="453" t="s">
        <v>31</v>
      </c>
      <c r="AM78" s="453" t="s">
        <v>30</v>
      </c>
      <c r="AN78" s="911">
        <f>'10'!AR78</f>
        <v>0</v>
      </c>
      <c r="AO78" s="911"/>
      <c r="AP78" s="911">
        <f t="shared" si="27"/>
        <v>0</v>
      </c>
      <c r="AQ78" s="911">
        <f t="shared" si="28"/>
        <v>0</v>
      </c>
      <c r="AR78" s="911"/>
      <c r="AS78" s="912" t="e">
        <f t="shared" si="37"/>
        <v>#VALUE!</v>
      </c>
      <c r="AT78" s="636">
        <f>'08'!AT78</f>
        <v>0</v>
      </c>
      <c r="AU78" s="637">
        <f t="shared" si="29"/>
        <v>0</v>
      </c>
      <c r="AV78" s="733"/>
      <c r="AW78" s="638" t="e">
        <f t="shared" si="30"/>
        <v>#VALUE!</v>
      </c>
      <c r="AX78" s="638" t="e">
        <f t="shared" si="31"/>
        <v>#VALUE!</v>
      </c>
      <c r="AY78" s="638" t="e">
        <f t="shared" si="32"/>
        <v>#VALUE!</v>
      </c>
      <c r="AZ78" s="638" t="e">
        <f t="shared" si="33"/>
        <v>#VALUE!</v>
      </c>
      <c r="BA78" s="638" t="e">
        <f t="shared" si="34"/>
        <v>#VALUE!</v>
      </c>
    </row>
    <row r="79" spans="1:53" s="639" customFormat="1">
      <c r="A79" s="764" t="str">
        <f>'ENTRY SHEET'!F79</f>
        <v>LOKO TRACK JAW</v>
      </c>
      <c r="B79" s="632">
        <f>'10'!C79</f>
        <v>16210</v>
      </c>
      <c r="C79" s="631">
        <v>16211</v>
      </c>
      <c r="D79" s="632">
        <f t="shared" si="20"/>
        <v>1</v>
      </c>
      <c r="E79" s="631">
        <f>D79-C79</f>
        <v>-16210</v>
      </c>
      <c r="F79" s="302"/>
      <c r="G79" s="302"/>
      <c r="H79" s="302"/>
      <c r="I79" s="302"/>
      <c r="J79" s="302"/>
      <c r="K79" s="302"/>
      <c r="L79" s="254">
        <f>D79-G79-H79-I79-J79-K79-M79-N79-O79-P79</f>
        <v>1</v>
      </c>
      <c r="M79" s="684"/>
      <c r="N79" s="684"/>
      <c r="O79" s="684"/>
      <c r="P79" s="684"/>
      <c r="Q79" s="254">
        <f t="shared" ref="Q79:Q80" si="42">G79+H79+I79+J79+P79+K79+L79+M79+N79+O79+F79</f>
        <v>1</v>
      </c>
      <c r="R79" s="632">
        <v>0</v>
      </c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6"/>
        <v>0</v>
      </c>
      <c r="AH79" s="302"/>
      <c r="AI79" s="302"/>
      <c r="AJ79" s="302"/>
      <c r="AK79" s="635"/>
      <c r="AL79" s="634">
        <f>AH79+AI79</f>
        <v>0</v>
      </c>
      <c r="AM79" s="632">
        <f t="shared" si="41"/>
        <v>0</v>
      </c>
      <c r="AN79" s="634">
        <f>'10'!AR79</f>
        <v>250</v>
      </c>
      <c r="AO79" s="634"/>
      <c r="AP79" s="634">
        <f t="shared" si="27"/>
        <v>250</v>
      </c>
      <c r="AQ79" s="634">
        <f t="shared" si="28"/>
        <v>18</v>
      </c>
      <c r="AR79" s="634">
        <v>232</v>
      </c>
      <c r="AS79" s="636">
        <f t="shared" si="37"/>
        <v>18</v>
      </c>
      <c r="AT79" s="636">
        <f>'08'!AT79</f>
        <v>0</v>
      </c>
      <c r="AU79" s="637">
        <f t="shared" si="29"/>
        <v>-232</v>
      </c>
      <c r="AV79" s="631"/>
      <c r="AW79" s="638">
        <f t="shared" si="30"/>
        <v>0</v>
      </c>
      <c r="AX79" s="638">
        <f t="shared" si="31"/>
        <v>0</v>
      </c>
      <c r="AY79" s="638">
        <f t="shared" si="32"/>
        <v>0</v>
      </c>
      <c r="AZ79" s="638">
        <f t="shared" si="33"/>
        <v>18</v>
      </c>
      <c r="BA79" s="638">
        <f t="shared" si="34"/>
        <v>0</v>
      </c>
    </row>
    <row r="80" spans="1:53" s="639" customFormat="1">
      <c r="A80" s="764" t="str">
        <f>'ENTRY SHEET'!F80</f>
        <v>LOKO CONE</v>
      </c>
      <c r="B80" s="632">
        <f>'10'!C80</f>
        <v>16781.7</v>
      </c>
      <c r="C80" s="638">
        <v>16782.8</v>
      </c>
      <c r="D80" s="632">
        <f t="shared" si="20"/>
        <v>1.0999999999985448</v>
      </c>
      <c r="E80" s="631">
        <f t="shared" si="20"/>
        <v>-16781.7</v>
      </c>
      <c r="F80" s="302"/>
      <c r="G80" s="302"/>
      <c r="H80" s="302"/>
      <c r="I80" s="302"/>
      <c r="J80" s="302"/>
      <c r="K80" s="302"/>
      <c r="L80" s="254">
        <f t="shared" ref="L80:L81" si="43">D80-G80-H80-I80-J80-K80-M80-N80-O80-P80</f>
        <v>1.0999999999985448</v>
      </c>
      <c r="M80" s="684"/>
      <c r="N80" s="684"/>
      <c r="O80" s="684"/>
      <c r="P80" s="684"/>
      <c r="Q80" s="254">
        <f t="shared" si="42"/>
        <v>1.0999999999985448</v>
      </c>
      <c r="R80" s="632">
        <v>0</v>
      </c>
      <c r="S80" s="638">
        <v>120</v>
      </c>
      <c r="T80" s="638">
        <v>60</v>
      </c>
      <c r="U80" s="638">
        <v>60</v>
      </c>
      <c r="V80" s="638"/>
      <c r="W80" s="638"/>
      <c r="X80" s="638"/>
      <c r="Y80" s="638"/>
      <c r="Z80" s="632">
        <f t="shared" ref="Z80:Z84" si="44">+V80+W80+X80</f>
        <v>0</v>
      </c>
      <c r="AA80" s="638"/>
      <c r="AB80" s="632"/>
      <c r="AC80" s="632"/>
      <c r="AD80" s="632"/>
      <c r="AE80" s="632"/>
      <c r="AF80" s="632"/>
      <c r="AG80" s="632">
        <f t="shared" si="36"/>
        <v>0</v>
      </c>
      <c r="AH80" s="632"/>
      <c r="AI80" s="632"/>
      <c r="AJ80" s="632"/>
      <c r="AK80" s="638"/>
      <c r="AL80" s="634">
        <f t="shared" ref="AL80:AL84" si="45">AH80+AI80</f>
        <v>0</v>
      </c>
      <c r="AM80" s="632">
        <f t="shared" si="41"/>
        <v>0</v>
      </c>
      <c r="AN80" s="634">
        <f>'10'!AR80</f>
        <v>370</v>
      </c>
      <c r="AO80" s="634"/>
      <c r="AP80" s="634">
        <f t="shared" si="27"/>
        <v>370</v>
      </c>
      <c r="AQ80" s="634">
        <f t="shared" si="28"/>
        <v>30</v>
      </c>
      <c r="AR80" s="634">
        <v>340</v>
      </c>
      <c r="AS80" s="636">
        <f t="shared" si="37"/>
        <v>27.272727272763351</v>
      </c>
      <c r="AT80" s="636">
        <f>'08'!AT80</f>
        <v>0</v>
      </c>
      <c r="AU80" s="637">
        <f t="shared" si="29"/>
        <v>-340</v>
      </c>
      <c r="AV80" s="631"/>
      <c r="AW80" s="638">
        <f t="shared" si="30"/>
        <v>0</v>
      </c>
      <c r="AX80" s="638">
        <f t="shared" si="31"/>
        <v>0</v>
      </c>
      <c r="AY80" s="638">
        <f t="shared" si="32"/>
        <v>0</v>
      </c>
      <c r="AZ80" s="638">
        <f t="shared" si="33"/>
        <v>30</v>
      </c>
      <c r="BA80" s="638">
        <f t="shared" si="34"/>
        <v>0</v>
      </c>
    </row>
    <row r="81" spans="1:53" s="639" customFormat="1">
      <c r="A81" s="764" t="str">
        <f>'ENTRY SHEET'!F81</f>
        <v>KOMASTU-200</v>
      </c>
      <c r="B81" s="632">
        <f>'10'!C81</f>
        <v>3407.2</v>
      </c>
      <c r="C81" s="631">
        <v>3411.9</v>
      </c>
      <c r="D81" s="632">
        <f t="shared" si="20"/>
        <v>4.7000000000002728</v>
      </c>
      <c r="E81" s="631">
        <f t="shared" si="20"/>
        <v>-3407.2</v>
      </c>
      <c r="F81" s="635"/>
      <c r="G81" s="635"/>
      <c r="H81" s="635">
        <v>1.5</v>
      </c>
      <c r="I81" s="635"/>
      <c r="J81" s="302"/>
      <c r="K81" s="635"/>
      <c r="L81" s="254">
        <f t="shared" si="43"/>
        <v>3.2000000000002728</v>
      </c>
      <c r="M81" s="684"/>
      <c r="N81" s="684"/>
      <c r="O81" s="684"/>
      <c r="P81" s="684"/>
      <c r="Q81" s="254">
        <f>G81+H81+I81+J81+P81+K81+L81+M81+N81+O81+F81</f>
        <v>4.7000000000002728</v>
      </c>
      <c r="R81" s="632">
        <v>0</v>
      </c>
      <c r="S81" s="302"/>
      <c r="T81" s="632"/>
      <c r="U81" s="302"/>
      <c r="V81" s="302"/>
      <c r="W81" s="302"/>
      <c r="X81" s="632"/>
      <c r="Y81" s="632"/>
      <c r="Z81" s="632">
        <f t="shared" si="44"/>
        <v>0</v>
      </c>
      <c r="AA81" s="638"/>
      <c r="AB81" s="638"/>
      <c r="AC81" s="638"/>
      <c r="AD81" s="638"/>
      <c r="AE81" s="638">
        <v>7</v>
      </c>
      <c r="AF81" s="638"/>
      <c r="AG81" s="632">
        <f t="shared" si="36"/>
        <v>7</v>
      </c>
      <c r="AH81" s="638"/>
      <c r="AI81" s="638"/>
      <c r="AJ81" s="638"/>
      <c r="AK81" s="638"/>
      <c r="AL81" s="634">
        <f t="shared" si="45"/>
        <v>0</v>
      </c>
      <c r="AM81" s="632">
        <f t="shared" si="41"/>
        <v>0</v>
      </c>
      <c r="AN81" s="634">
        <f>'10'!AR81</f>
        <v>85</v>
      </c>
      <c r="AO81" s="634"/>
      <c r="AP81" s="634">
        <f t="shared" si="27"/>
        <v>85</v>
      </c>
      <c r="AQ81" s="634">
        <f t="shared" si="28"/>
        <v>50</v>
      </c>
      <c r="AR81" s="634">
        <v>35</v>
      </c>
      <c r="AS81" s="636">
        <f t="shared" si="37"/>
        <v>10.638297872339807</v>
      </c>
      <c r="AT81" s="636">
        <f>'08'!AT81</f>
        <v>0</v>
      </c>
      <c r="AU81" s="637">
        <f t="shared" si="29"/>
        <v>-35</v>
      </c>
      <c r="AV81" s="631"/>
      <c r="AW81" s="638">
        <f t="shared" si="30"/>
        <v>0</v>
      </c>
      <c r="AX81" s="638">
        <f t="shared" si="31"/>
        <v>16</v>
      </c>
      <c r="AY81" s="638">
        <f t="shared" si="32"/>
        <v>0</v>
      </c>
      <c r="AZ81" s="638">
        <f t="shared" si="33"/>
        <v>34.042553191490285</v>
      </c>
      <c r="BA81" s="638">
        <f t="shared" si="34"/>
        <v>0</v>
      </c>
    </row>
    <row r="82" spans="1:53">
      <c r="A82" s="223">
        <f>'ENTRY SHEET'!F82</f>
        <v>0</v>
      </c>
      <c r="B82" s="137">
        <f>'10'!C82</f>
        <v>0</v>
      </c>
      <c r="C82" s="221"/>
      <c r="D82" s="137">
        <f t="shared" si="20"/>
        <v>0</v>
      </c>
      <c r="E82" s="221">
        <f t="shared" si="20"/>
        <v>0</v>
      </c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4"/>
        <v>0</v>
      </c>
      <c r="AA82" s="232"/>
      <c r="AB82" s="136"/>
      <c r="AC82" s="137"/>
      <c r="AD82" s="136"/>
      <c r="AE82" s="136"/>
      <c r="AF82" s="136"/>
      <c r="AG82" s="137">
        <f t="shared" si="36"/>
        <v>0</v>
      </c>
      <c r="AH82" s="232"/>
      <c r="AI82" s="232"/>
      <c r="AJ82" s="232"/>
      <c r="AK82" s="232"/>
      <c r="AL82" s="141">
        <f t="shared" si="45"/>
        <v>0</v>
      </c>
      <c r="AM82" s="137">
        <f t="shared" si="41"/>
        <v>0</v>
      </c>
      <c r="AN82" s="141">
        <f>'10'!AR82</f>
        <v>0</v>
      </c>
      <c r="AO82" s="141"/>
      <c r="AP82" s="141">
        <f t="shared" si="27"/>
        <v>0</v>
      </c>
      <c r="AQ82" s="141">
        <f t="shared" si="28"/>
        <v>0</v>
      </c>
      <c r="AR82" s="141"/>
      <c r="AS82" s="216" t="e">
        <f t="shared" ref="AS82:AS104" si="46">AQ82/D82</f>
        <v>#DIV/0!</v>
      </c>
      <c r="AT82" s="216">
        <f>'08'!AT82</f>
        <v>0</v>
      </c>
      <c r="AU82" s="224">
        <f t="shared" si="29"/>
        <v>0</v>
      </c>
      <c r="AV82" s="221"/>
      <c r="AW82" s="138" t="e">
        <f t="shared" si="30"/>
        <v>#DIV/0!</v>
      </c>
      <c r="AX82" s="138" t="e">
        <f t="shared" si="31"/>
        <v>#DIV/0!</v>
      </c>
      <c r="AY82" s="138" t="e">
        <f t="shared" si="32"/>
        <v>#DIV/0!</v>
      </c>
      <c r="AZ82" s="138" t="e">
        <f t="shared" si="33"/>
        <v>#DIV/0!</v>
      </c>
      <c r="BA82" s="138" t="e">
        <f t="shared" si="34"/>
        <v>#DIV/0!</v>
      </c>
    </row>
    <row r="83" spans="1:53">
      <c r="A83" s="223">
        <f>'ENTRY SHEET'!F83</f>
        <v>0</v>
      </c>
      <c r="B83" s="137">
        <f>'10'!C83</f>
        <v>0</v>
      </c>
      <c r="C83" s="221"/>
      <c r="D83" s="137">
        <f t="shared" si="20"/>
        <v>0</v>
      </c>
      <c r="E83" s="221">
        <f t="shared" si="20"/>
        <v>0</v>
      </c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4"/>
        <v>0</v>
      </c>
      <c r="AA83" s="138"/>
      <c r="AB83" s="137"/>
      <c r="AC83" s="137"/>
      <c r="AD83" s="137"/>
      <c r="AE83" s="137"/>
      <c r="AF83" s="137"/>
      <c r="AG83" s="137">
        <f t="shared" si="36"/>
        <v>0</v>
      </c>
      <c r="AH83" s="137"/>
      <c r="AI83" s="137"/>
      <c r="AJ83" s="137"/>
      <c r="AK83" s="138"/>
      <c r="AL83" s="141">
        <f t="shared" si="45"/>
        <v>0</v>
      </c>
      <c r="AM83" s="137">
        <f t="shared" si="41"/>
        <v>0</v>
      </c>
      <c r="AN83" s="141">
        <f>'10'!AR83</f>
        <v>0</v>
      </c>
      <c r="AO83" s="141"/>
      <c r="AP83" s="141">
        <f t="shared" si="27"/>
        <v>0</v>
      </c>
      <c r="AQ83" s="141">
        <f t="shared" si="28"/>
        <v>0</v>
      </c>
      <c r="AR83" s="141"/>
      <c r="AS83" s="216" t="e">
        <f t="shared" si="46"/>
        <v>#DIV/0!</v>
      </c>
      <c r="AT83" s="216">
        <f>'08'!AT83</f>
        <v>0</v>
      </c>
      <c r="AU83" s="224">
        <f t="shared" si="29"/>
        <v>0</v>
      </c>
      <c r="AV83" s="221"/>
      <c r="AW83" s="138" t="e">
        <f t="shared" si="30"/>
        <v>#DIV/0!</v>
      </c>
      <c r="AX83" s="138" t="e">
        <f t="shared" si="31"/>
        <v>#DIV/0!</v>
      </c>
      <c r="AY83" s="138" t="e">
        <f t="shared" si="32"/>
        <v>#DIV/0!</v>
      </c>
      <c r="AZ83" s="138" t="e">
        <f t="shared" si="33"/>
        <v>#DIV/0!</v>
      </c>
      <c r="BA83" s="138" t="e">
        <f t="shared" si="34"/>
        <v>#DIV/0!</v>
      </c>
    </row>
    <row r="84" spans="1:53">
      <c r="A84" s="223">
        <f>'ENTRY SHEET'!F84</f>
        <v>0</v>
      </c>
      <c r="B84" s="137">
        <f>'10'!C84</f>
        <v>0</v>
      </c>
      <c r="C84" s="221"/>
      <c r="D84" s="137">
        <f t="shared" si="20"/>
        <v>0</v>
      </c>
      <c r="E84" s="221">
        <f t="shared" si="20"/>
        <v>0</v>
      </c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4"/>
        <v>0</v>
      </c>
      <c r="AA84" s="138"/>
      <c r="AB84" s="137"/>
      <c r="AC84" s="137"/>
      <c r="AD84" s="137"/>
      <c r="AE84" s="137"/>
      <c r="AF84" s="137"/>
      <c r="AG84" s="137">
        <f t="shared" si="36"/>
        <v>0</v>
      </c>
      <c r="AH84" s="137"/>
      <c r="AI84" s="137"/>
      <c r="AJ84" s="137"/>
      <c r="AK84" s="138"/>
      <c r="AL84" s="141">
        <f t="shared" si="45"/>
        <v>0</v>
      </c>
      <c r="AM84" s="137">
        <f t="shared" si="41"/>
        <v>0</v>
      </c>
      <c r="AN84" s="141">
        <f>'10'!AR84</f>
        <v>0</v>
      </c>
      <c r="AO84" s="141"/>
      <c r="AP84" s="141">
        <f t="shared" si="27"/>
        <v>0</v>
      </c>
      <c r="AQ84" s="141">
        <f t="shared" si="28"/>
        <v>0</v>
      </c>
      <c r="AR84" s="141"/>
      <c r="AS84" s="216" t="e">
        <f t="shared" si="46"/>
        <v>#DIV/0!</v>
      </c>
      <c r="AT84" s="216">
        <f>'08'!AT84</f>
        <v>0</v>
      </c>
      <c r="AU84" s="224">
        <f t="shared" si="29"/>
        <v>0</v>
      </c>
      <c r="AV84" s="221"/>
      <c r="AW84" s="138" t="e">
        <f t="shared" si="30"/>
        <v>#DIV/0!</v>
      </c>
      <c r="AX84" s="138" t="e">
        <f t="shared" si="31"/>
        <v>#DIV/0!</v>
      </c>
      <c r="AY84" s="138" t="e">
        <f t="shared" si="32"/>
        <v>#DIV/0!</v>
      </c>
      <c r="AZ84" s="138" t="e">
        <f t="shared" si="33"/>
        <v>#DIV/0!</v>
      </c>
      <c r="BA84" s="138" t="e">
        <f t="shared" si="34"/>
        <v>#DIV/0!</v>
      </c>
    </row>
    <row r="85" spans="1:53">
      <c r="A85" s="223" t="str">
        <f>'ENTRY SHEET'!F85</f>
        <v>OD09P-2986 (CAMPAR)</v>
      </c>
      <c r="B85" s="137">
        <f>'10'!C85</f>
        <v>0</v>
      </c>
      <c r="C85" s="221"/>
      <c r="D85" s="137">
        <f t="shared" si="20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'10'!AR85</f>
        <v>0</v>
      </c>
      <c r="AO85" s="141"/>
      <c r="AP85" s="141">
        <f t="shared" si="27"/>
        <v>0</v>
      </c>
      <c r="AQ85" s="141">
        <f t="shared" si="28"/>
        <v>0</v>
      </c>
      <c r="AR85" s="141"/>
      <c r="AS85" s="216" t="e">
        <f t="shared" si="46"/>
        <v>#DIV/0!</v>
      </c>
      <c r="AT85" s="216">
        <f>'08'!AT85</f>
        <v>60</v>
      </c>
      <c r="AU85" s="224">
        <f t="shared" si="29"/>
        <v>60</v>
      </c>
      <c r="AV85" s="221"/>
      <c r="AW85" s="138" t="e">
        <f t="shared" si="30"/>
        <v>#DIV/0!</v>
      </c>
      <c r="AX85" s="138" t="e">
        <f t="shared" si="31"/>
        <v>#DIV/0!</v>
      </c>
      <c r="AY85" s="138" t="e">
        <f t="shared" si="32"/>
        <v>#DIV/0!</v>
      </c>
      <c r="AZ85" s="138" t="e">
        <f t="shared" si="33"/>
        <v>#DIV/0!</v>
      </c>
      <c r="BA85" s="138" t="e">
        <f t="shared" si="34"/>
        <v>#DIV/0!</v>
      </c>
    </row>
    <row r="86" spans="1:53">
      <c r="A86" s="223" t="str">
        <f>'ENTRY SHEET'!F86</f>
        <v>JH06P-6214 SCORPIO</v>
      </c>
      <c r="B86" s="137">
        <f>'10'!C86</f>
        <v>184265</v>
      </c>
      <c r="C86" s="221">
        <v>184435</v>
      </c>
      <c r="D86" s="137">
        <f t="shared" si="20"/>
        <v>170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7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'10'!AR86</f>
        <v>28</v>
      </c>
      <c r="AO86" s="141"/>
      <c r="AP86" s="141">
        <f t="shared" si="27"/>
        <v>28</v>
      </c>
      <c r="AQ86" s="141">
        <f t="shared" si="28"/>
        <v>8</v>
      </c>
      <c r="AR86" s="141">
        <v>20</v>
      </c>
      <c r="AS86" s="216">
        <f t="shared" si="46"/>
        <v>4.7058823529411764E-2</v>
      </c>
      <c r="AT86" s="216">
        <f>'08'!AT86</f>
        <v>80</v>
      </c>
      <c r="AU86" s="224">
        <f t="shared" si="29"/>
        <v>60</v>
      </c>
      <c r="AV86" s="221"/>
      <c r="AW86" s="138">
        <f t="shared" si="30"/>
        <v>0</v>
      </c>
      <c r="AX86" s="138">
        <f t="shared" si="31"/>
        <v>0</v>
      </c>
      <c r="AY86" s="138">
        <f t="shared" si="32"/>
        <v>0</v>
      </c>
      <c r="AZ86" s="138">
        <f t="shared" si="33"/>
        <v>0</v>
      </c>
      <c r="BA86" s="138">
        <f t="shared" si="34"/>
        <v>0</v>
      </c>
    </row>
    <row r="87" spans="1:53">
      <c r="A87" s="223" t="str">
        <f>'ENTRY SHEET'!F87</f>
        <v>OD09K-7213 BSM BUS</v>
      </c>
      <c r="B87" s="137">
        <f>'10'!C87</f>
        <v>0</v>
      </c>
      <c r="C87" s="137"/>
      <c r="D87" s="137">
        <f t="shared" ref="D87:D104" si="48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7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'10'!AR87</f>
        <v>70</v>
      </c>
      <c r="AO87" s="141"/>
      <c r="AP87" s="141">
        <f t="shared" si="27"/>
        <v>70</v>
      </c>
      <c r="AQ87" s="141">
        <f t="shared" si="28"/>
        <v>10</v>
      </c>
      <c r="AR87" s="141">
        <v>60</v>
      </c>
      <c r="AS87" s="216" t="e">
        <f t="shared" si="46"/>
        <v>#DIV/0!</v>
      </c>
      <c r="AT87" s="216">
        <f>'08'!AT87</f>
        <v>60</v>
      </c>
      <c r="AU87" s="224">
        <f t="shared" si="29"/>
        <v>0</v>
      </c>
      <c r="AV87" s="221"/>
      <c r="AW87" s="138" t="e">
        <f t="shared" si="30"/>
        <v>#DIV/0!</v>
      </c>
      <c r="AX87" s="138" t="e">
        <f t="shared" si="31"/>
        <v>#DIV/0!</v>
      </c>
      <c r="AY87" s="138" t="e">
        <f t="shared" si="32"/>
        <v>#DIV/0!</v>
      </c>
      <c r="AZ87" s="138" t="e">
        <f t="shared" si="33"/>
        <v>#DIV/0!</v>
      </c>
      <c r="BA87" s="138" t="e">
        <f t="shared" si="34"/>
        <v>#DIV/0!</v>
      </c>
    </row>
    <row r="88" spans="1:53">
      <c r="A88" s="223" t="str">
        <f>'ENTRY SHEET'!F88</f>
        <v>OD09G-6065 CAMPER</v>
      </c>
      <c r="B88" s="137">
        <f>'10'!C88</f>
        <v>0</v>
      </c>
      <c r="C88" s="137"/>
      <c r="D88" s="137">
        <f t="shared" si="48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7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'10'!AR88</f>
        <v>0</v>
      </c>
      <c r="AO88" s="141">
        <v>52</v>
      </c>
      <c r="AP88" s="141">
        <f t="shared" si="27"/>
        <v>52</v>
      </c>
      <c r="AQ88" s="141">
        <f t="shared" si="28"/>
        <v>10</v>
      </c>
      <c r="AR88" s="141">
        <v>42</v>
      </c>
      <c r="AS88" s="216" t="e">
        <f t="shared" si="46"/>
        <v>#DIV/0!</v>
      </c>
      <c r="AT88" s="216">
        <f>'08'!AT88</f>
        <v>120</v>
      </c>
      <c r="AU88" s="224">
        <f t="shared" si="29"/>
        <v>78</v>
      </c>
      <c r="AV88" s="221"/>
      <c r="AW88" s="138" t="e">
        <f t="shared" si="30"/>
        <v>#DIV/0!</v>
      </c>
      <c r="AX88" s="138" t="e">
        <f t="shared" si="31"/>
        <v>#DIV/0!</v>
      </c>
      <c r="AY88" s="138" t="e">
        <f t="shared" si="32"/>
        <v>#DIV/0!</v>
      </c>
      <c r="AZ88" s="138" t="e">
        <f t="shared" si="33"/>
        <v>#DIV/0!</v>
      </c>
      <c r="BA88" s="138" t="e">
        <f t="shared" si="34"/>
        <v>#DIV/0!</v>
      </c>
    </row>
    <row r="89" spans="1:53">
      <c r="A89" s="223" t="str">
        <f>'ENTRY SHEET'!F89</f>
        <v>OD09V-5619 TATA YODHA</v>
      </c>
      <c r="B89" s="137">
        <f>'10'!C89</f>
        <v>0</v>
      </c>
      <c r="C89" s="137"/>
      <c r="D89" s="137">
        <f t="shared" si="48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7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'10'!AR89</f>
        <v>0</v>
      </c>
      <c r="AO89" s="141">
        <v>34</v>
      </c>
      <c r="AP89" s="141">
        <f t="shared" si="27"/>
        <v>34</v>
      </c>
      <c r="AQ89" s="141">
        <f t="shared" si="28"/>
        <v>4</v>
      </c>
      <c r="AR89" s="141">
        <v>30</v>
      </c>
      <c r="AS89" s="216" t="e">
        <f t="shared" si="46"/>
        <v>#DIV/0!</v>
      </c>
      <c r="AT89" s="216">
        <f>'08'!AT89</f>
        <v>60</v>
      </c>
      <c r="AU89" s="224">
        <f t="shared" si="29"/>
        <v>30</v>
      </c>
      <c r="AV89" s="221"/>
      <c r="AW89" s="138" t="e">
        <f t="shared" si="30"/>
        <v>#DIV/0!</v>
      </c>
      <c r="AX89" s="138" t="e">
        <f t="shared" si="31"/>
        <v>#DIV/0!</v>
      </c>
      <c r="AY89" s="138" t="e">
        <f t="shared" si="32"/>
        <v>#DIV/0!</v>
      </c>
      <c r="AZ89" s="138" t="e">
        <f t="shared" si="33"/>
        <v>#DIV/0!</v>
      </c>
      <c r="BA89" s="138" t="e">
        <f t="shared" si="34"/>
        <v>#DIV/0!</v>
      </c>
    </row>
    <row r="90" spans="1:53">
      <c r="A90" s="223" t="str">
        <f>'ENTRY SHEET'!F90</f>
        <v>WATER PUMP</v>
      </c>
      <c r="B90" s="137">
        <f>'10'!C90</f>
        <v>0</v>
      </c>
      <c r="C90" s="137"/>
      <c r="D90" s="137">
        <f t="shared" si="48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7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'10'!AR90</f>
        <v>0</v>
      </c>
      <c r="AO90" s="141">
        <v>5</v>
      </c>
      <c r="AP90" s="141">
        <f t="shared" si="27"/>
        <v>5</v>
      </c>
      <c r="AQ90" s="141">
        <f t="shared" si="28"/>
        <v>5</v>
      </c>
      <c r="AR90" s="141">
        <v>0</v>
      </c>
      <c r="AS90" s="216" t="e">
        <f t="shared" si="46"/>
        <v>#DIV/0!</v>
      </c>
      <c r="AT90" s="216">
        <f>'08'!AT90</f>
        <v>0</v>
      </c>
      <c r="AU90" s="224">
        <f t="shared" si="29"/>
        <v>0</v>
      </c>
      <c r="AV90" s="221"/>
      <c r="AW90" s="138" t="e">
        <f t="shared" si="30"/>
        <v>#DIV/0!</v>
      </c>
      <c r="AX90" s="138" t="e">
        <f t="shared" si="31"/>
        <v>#DIV/0!</v>
      </c>
      <c r="AY90" s="138" t="e">
        <f t="shared" si="32"/>
        <v>#DIV/0!</v>
      </c>
      <c r="AZ90" s="138" t="e">
        <f t="shared" si="33"/>
        <v>#DIV/0!</v>
      </c>
      <c r="BA90" s="138" t="e">
        <f t="shared" si="34"/>
        <v>#DIV/0!</v>
      </c>
    </row>
    <row r="91" spans="1:53">
      <c r="A91" s="223" t="str">
        <f>'ENTRY SHEET'!F91</f>
        <v>JH06H-6198 D.TANKER</v>
      </c>
      <c r="B91" s="137">
        <f>'10'!C91</f>
        <v>15515</v>
      </c>
      <c r="C91" s="137">
        <v>15518</v>
      </c>
      <c r="D91" s="137">
        <f t="shared" si="48"/>
        <v>3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7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'10'!AR91</f>
        <v>70</v>
      </c>
      <c r="AO91" s="141"/>
      <c r="AP91" s="141">
        <f t="shared" si="27"/>
        <v>70</v>
      </c>
      <c r="AQ91" s="141">
        <f t="shared" si="28"/>
        <v>20</v>
      </c>
      <c r="AR91" s="141">
        <v>50</v>
      </c>
      <c r="AS91" s="216">
        <f t="shared" si="46"/>
        <v>6.666666666666667</v>
      </c>
      <c r="AT91" s="216">
        <f>'08'!AT91</f>
        <v>0</v>
      </c>
      <c r="AU91" s="224">
        <f t="shared" si="29"/>
        <v>-50</v>
      </c>
      <c r="AV91" s="221"/>
      <c r="AW91" s="138">
        <f t="shared" si="30"/>
        <v>0</v>
      </c>
      <c r="AX91" s="138">
        <f t="shared" si="31"/>
        <v>0</v>
      </c>
      <c r="AY91" s="138">
        <f t="shared" si="32"/>
        <v>0</v>
      </c>
      <c r="AZ91" s="138">
        <f t="shared" si="33"/>
        <v>0</v>
      </c>
      <c r="BA91" s="138">
        <f t="shared" si="34"/>
        <v>0</v>
      </c>
    </row>
    <row r="92" spans="1:53">
      <c r="A92" s="223" t="str">
        <f>'ENTRY SHEET'!F92</f>
        <v>OMC DG (NIGHT USE)</v>
      </c>
      <c r="B92" s="137">
        <f>'10'!C92</f>
        <v>0</v>
      </c>
      <c r="C92" s="137"/>
      <c r="D92" s="137">
        <f t="shared" si="48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7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'10'!AR92</f>
        <v>0</v>
      </c>
      <c r="AO92" s="141"/>
      <c r="AP92" s="141">
        <f t="shared" si="27"/>
        <v>0</v>
      </c>
      <c r="AQ92" s="141">
        <f t="shared" si="28"/>
        <v>0</v>
      </c>
      <c r="AR92" s="141"/>
      <c r="AS92" s="216" t="e">
        <f t="shared" si="46"/>
        <v>#DIV/0!</v>
      </c>
      <c r="AT92" s="216">
        <f>'08'!AT92</f>
        <v>0</v>
      </c>
      <c r="AU92" s="224">
        <f t="shared" si="29"/>
        <v>0</v>
      </c>
      <c r="AV92" s="221"/>
      <c r="AW92" s="138" t="e">
        <f t="shared" si="30"/>
        <v>#DIV/0!</v>
      </c>
      <c r="AX92" s="138" t="e">
        <f t="shared" si="31"/>
        <v>#DIV/0!</v>
      </c>
      <c r="AY92" s="138" t="e">
        <f t="shared" si="32"/>
        <v>#DIV/0!</v>
      </c>
      <c r="AZ92" s="138" t="e">
        <f t="shared" si="33"/>
        <v>#DIV/0!</v>
      </c>
      <c r="BA92" s="138" t="e">
        <f t="shared" si="34"/>
        <v>#DIV/0!</v>
      </c>
    </row>
    <row r="93" spans="1:53">
      <c r="A93" s="223" t="str">
        <f>'ENTRY SHEET'!F93</f>
        <v>HYDRA CRANE-1686</v>
      </c>
      <c r="B93" s="137">
        <f>'10'!C93</f>
        <v>0</v>
      </c>
      <c r="C93" s="137"/>
      <c r="D93" s="137">
        <f t="shared" si="48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7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'10'!AR93</f>
        <v>0</v>
      </c>
      <c r="AO93" s="141"/>
      <c r="AP93" s="141">
        <f t="shared" si="27"/>
        <v>0</v>
      </c>
      <c r="AQ93" s="141">
        <f t="shared" si="28"/>
        <v>0</v>
      </c>
      <c r="AR93" s="141"/>
      <c r="AS93" s="216" t="e">
        <f t="shared" si="46"/>
        <v>#DIV/0!</v>
      </c>
      <c r="AT93" s="216">
        <f>'08'!AT93</f>
        <v>0</v>
      </c>
      <c r="AU93" s="224">
        <f t="shared" si="29"/>
        <v>0</v>
      </c>
      <c r="AV93" s="221"/>
      <c r="AW93" s="138" t="e">
        <f t="shared" si="30"/>
        <v>#DIV/0!</v>
      </c>
      <c r="AX93" s="138" t="e">
        <f t="shared" si="31"/>
        <v>#DIV/0!</v>
      </c>
      <c r="AY93" s="138" t="e">
        <f t="shared" si="32"/>
        <v>#DIV/0!</v>
      </c>
      <c r="AZ93" s="138" t="e">
        <f t="shared" si="33"/>
        <v>#DIV/0!</v>
      </c>
      <c r="BA93" s="138" t="e">
        <f t="shared" si="34"/>
        <v>#DIV/0!</v>
      </c>
    </row>
    <row r="94" spans="1:53" hidden="1">
      <c r="A94" s="223">
        <f>'ENTRY SHEET'!F94</f>
        <v>0</v>
      </c>
      <c r="B94" s="137">
        <f>'10'!C94</f>
        <v>0</v>
      </c>
      <c r="C94" s="137"/>
      <c r="D94" s="137">
        <f t="shared" si="48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7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'10'!AR94</f>
        <v>0</v>
      </c>
      <c r="AO94" s="141"/>
      <c r="AP94" s="141">
        <f t="shared" si="27"/>
        <v>0</v>
      </c>
      <c r="AQ94" s="141">
        <f t="shared" si="28"/>
        <v>0</v>
      </c>
      <c r="AR94" s="141"/>
      <c r="AS94" s="216" t="e">
        <f t="shared" si="46"/>
        <v>#DIV/0!</v>
      </c>
      <c r="AT94" s="216">
        <f>'08'!AT94</f>
        <v>0</v>
      </c>
      <c r="AU94" s="224">
        <f t="shared" si="29"/>
        <v>0</v>
      </c>
      <c r="AV94" s="221"/>
      <c r="AW94" s="138" t="e">
        <f t="shared" si="30"/>
        <v>#DIV/0!</v>
      </c>
      <c r="AX94" s="138" t="e">
        <f t="shared" si="31"/>
        <v>#DIV/0!</v>
      </c>
      <c r="AY94" s="138" t="e">
        <f t="shared" si="32"/>
        <v>#DIV/0!</v>
      </c>
      <c r="AZ94" s="138" t="e">
        <f t="shared" si="33"/>
        <v>#DIV/0!</v>
      </c>
      <c r="BA94" s="138" t="e">
        <f t="shared" si="34"/>
        <v>#DIV/0!</v>
      </c>
    </row>
    <row r="95" spans="1:53" hidden="1">
      <c r="A95" s="223">
        <f>'ENTRY SHEET'!F95</f>
        <v>0</v>
      </c>
      <c r="B95" s="137">
        <f>'10'!C95</f>
        <v>0</v>
      </c>
      <c r="C95" s="137"/>
      <c r="D95" s="137">
        <f t="shared" si="48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'10'!AR95</f>
        <v>0</v>
      </c>
      <c r="AO95" s="141"/>
      <c r="AP95" s="141">
        <f t="shared" si="27"/>
        <v>0</v>
      </c>
      <c r="AQ95" s="141">
        <f t="shared" si="28"/>
        <v>0</v>
      </c>
      <c r="AR95" s="141"/>
      <c r="AS95" s="216" t="e">
        <f t="shared" si="46"/>
        <v>#DIV/0!</v>
      </c>
      <c r="AT95" s="216">
        <f>'08'!AT95</f>
        <v>0</v>
      </c>
      <c r="AU95" s="224">
        <f t="shared" si="29"/>
        <v>0</v>
      </c>
      <c r="AV95" s="221"/>
      <c r="AW95" s="138" t="e">
        <f t="shared" si="30"/>
        <v>#DIV/0!</v>
      </c>
      <c r="AX95" s="138" t="e">
        <f t="shared" si="31"/>
        <v>#DIV/0!</v>
      </c>
      <c r="AY95" s="138" t="e">
        <f t="shared" si="32"/>
        <v>#DIV/0!</v>
      </c>
      <c r="AZ95" s="138" t="e">
        <f t="shared" si="33"/>
        <v>#DIV/0!</v>
      </c>
      <c r="BA95" s="138" t="e">
        <f t="shared" si="34"/>
        <v>#DIV/0!</v>
      </c>
    </row>
    <row r="96" spans="1:53" hidden="1">
      <c r="A96" s="223">
        <f>'ENTRY SHEET'!F96</f>
        <v>0</v>
      </c>
      <c r="B96" s="137">
        <f>'10'!C96</f>
        <v>0</v>
      </c>
      <c r="C96" s="137"/>
      <c r="D96" s="137">
        <f t="shared" si="48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'10'!AR96</f>
        <v>0</v>
      </c>
      <c r="AO96" s="141"/>
      <c r="AP96" s="141">
        <f t="shared" si="27"/>
        <v>0</v>
      </c>
      <c r="AQ96" s="141">
        <f t="shared" si="28"/>
        <v>0</v>
      </c>
      <c r="AR96" s="141"/>
      <c r="AS96" s="216" t="e">
        <f t="shared" si="46"/>
        <v>#DIV/0!</v>
      </c>
      <c r="AT96" s="216">
        <f>'08'!AT96</f>
        <v>0</v>
      </c>
      <c r="AU96" s="224">
        <f t="shared" si="29"/>
        <v>0</v>
      </c>
      <c r="AV96" s="221"/>
      <c r="AW96" s="138" t="e">
        <f t="shared" si="30"/>
        <v>#DIV/0!</v>
      </c>
      <c r="AX96" s="138" t="e">
        <f t="shared" si="31"/>
        <v>#DIV/0!</v>
      </c>
      <c r="AY96" s="138" t="e">
        <f t="shared" si="32"/>
        <v>#DIV/0!</v>
      </c>
      <c r="AZ96" s="138" t="e">
        <f t="shared" si="33"/>
        <v>#DIV/0!</v>
      </c>
      <c r="BA96" s="138" t="e">
        <f t="shared" si="34"/>
        <v>#DIV/0!</v>
      </c>
    </row>
    <row r="97" spans="1:53" hidden="1">
      <c r="A97" s="223">
        <f>'ENTRY SHEET'!F97</f>
        <v>0</v>
      </c>
      <c r="B97" s="137">
        <f>'10'!C97</f>
        <v>0</v>
      </c>
      <c r="C97" s="137"/>
      <c r="D97" s="137">
        <f t="shared" si="48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'10'!AR97</f>
        <v>0</v>
      </c>
      <c r="AO97" s="141"/>
      <c r="AP97" s="141">
        <f t="shared" si="27"/>
        <v>0</v>
      </c>
      <c r="AQ97" s="141">
        <f t="shared" si="28"/>
        <v>0</v>
      </c>
      <c r="AR97" s="141"/>
      <c r="AS97" s="216" t="e">
        <f t="shared" si="46"/>
        <v>#DIV/0!</v>
      </c>
      <c r="AT97" s="216">
        <f>'08'!AT97</f>
        <v>0</v>
      </c>
      <c r="AU97" s="224">
        <f t="shared" si="29"/>
        <v>0</v>
      </c>
      <c r="AV97" s="221"/>
      <c r="AW97" s="138" t="e">
        <f t="shared" si="30"/>
        <v>#DIV/0!</v>
      </c>
      <c r="AX97" s="138" t="e">
        <f t="shared" si="31"/>
        <v>#DIV/0!</v>
      </c>
      <c r="AY97" s="138" t="e">
        <f t="shared" si="32"/>
        <v>#DIV/0!</v>
      </c>
      <c r="AZ97" s="138" t="e">
        <f t="shared" si="33"/>
        <v>#DIV/0!</v>
      </c>
      <c r="BA97" s="138" t="e">
        <f t="shared" si="34"/>
        <v>#DIV/0!</v>
      </c>
    </row>
    <row r="98" spans="1:53" hidden="1">
      <c r="A98" s="223">
        <f>'ENTRY SHEET'!F98</f>
        <v>0</v>
      </c>
      <c r="B98" s="137">
        <f>'10'!C98</f>
        <v>0</v>
      </c>
      <c r="C98" s="137"/>
      <c r="D98" s="137">
        <f t="shared" si="48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'10'!AR98</f>
        <v>0</v>
      </c>
      <c r="AO98" s="141"/>
      <c r="AP98" s="141">
        <f t="shared" si="27"/>
        <v>0</v>
      </c>
      <c r="AQ98" s="141">
        <f t="shared" si="28"/>
        <v>0</v>
      </c>
      <c r="AR98" s="141"/>
      <c r="AS98" s="216" t="e">
        <f t="shared" si="46"/>
        <v>#DIV/0!</v>
      </c>
      <c r="AT98" s="216">
        <f>'08'!AT98</f>
        <v>0</v>
      </c>
      <c r="AU98" s="224">
        <f t="shared" si="29"/>
        <v>0</v>
      </c>
      <c r="AV98" s="221"/>
      <c r="AW98" s="138" t="e">
        <f t="shared" si="30"/>
        <v>#DIV/0!</v>
      </c>
      <c r="AX98" s="138" t="e">
        <f t="shared" si="31"/>
        <v>#DIV/0!</v>
      </c>
      <c r="AY98" s="138" t="e">
        <f t="shared" si="32"/>
        <v>#DIV/0!</v>
      </c>
      <c r="AZ98" s="138" t="e">
        <f t="shared" si="33"/>
        <v>#DIV/0!</v>
      </c>
      <c r="BA98" s="138" t="e">
        <f t="shared" si="34"/>
        <v>#DIV/0!</v>
      </c>
    </row>
    <row r="99" spans="1:53" hidden="1">
      <c r="A99" s="223">
        <f>'ENTRY SHEET'!F99</f>
        <v>0</v>
      </c>
      <c r="B99" s="137">
        <f>'10'!C99</f>
        <v>0</v>
      </c>
      <c r="C99" s="137"/>
      <c r="D99" s="137">
        <f t="shared" si="48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'10'!AR99</f>
        <v>0</v>
      </c>
      <c r="AO99" s="141"/>
      <c r="AP99" s="141">
        <f t="shared" si="27"/>
        <v>0</v>
      </c>
      <c r="AQ99" s="141">
        <f t="shared" si="28"/>
        <v>0</v>
      </c>
      <c r="AR99" s="141"/>
      <c r="AS99" s="216" t="e">
        <f t="shared" si="46"/>
        <v>#DIV/0!</v>
      </c>
      <c r="AT99" s="216">
        <f>'08'!AT99</f>
        <v>0</v>
      </c>
      <c r="AU99" s="224">
        <f t="shared" si="29"/>
        <v>0</v>
      </c>
      <c r="AV99" s="221"/>
      <c r="AW99" s="138" t="e">
        <f t="shared" si="30"/>
        <v>#DIV/0!</v>
      </c>
      <c r="AX99" s="138" t="e">
        <f t="shared" si="31"/>
        <v>#DIV/0!</v>
      </c>
      <c r="AY99" s="138" t="e">
        <f t="shared" si="32"/>
        <v>#DIV/0!</v>
      </c>
      <c r="AZ99" s="138" t="e">
        <f t="shared" si="33"/>
        <v>#DIV/0!</v>
      </c>
      <c r="BA99" s="138" t="e">
        <f t="shared" si="34"/>
        <v>#DIV/0!</v>
      </c>
    </row>
    <row r="100" spans="1:53" hidden="1">
      <c r="A100" s="223">
        <f>'ENTRY SHEET'!F100</f>
        <v>0</v>
      </c>
      <c r="B100" s="137">
        <f>'10'!C100</f>
        <v>0</v>
      </c>
      <c r="C100" s="137"/>
      <c r="D100" s="137">
        <f t="shared" si="48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'10'!AR100</f>
        <v>0</v>
      </c>
      <c r="AO100" s="141"/>
      <c r="AP100" s="141">
        <f t="shared" si="27"/>
        <v>0</v>
      </c>
      <c r="AQ100" s="141">
        <f t="shared" si="28"/>
        <v>0</v>
      </c>
      <c r="AR100" s="141"/>
      <c r="AS100" s="216" t="e">
        <f t="shared" si="46"/>
        <v>#DIV/0!</v>
      </c>
      <c r="AT100" s="216">
        <f>'10'!AT100</f>
        <v>0</v>
      </c>
      <c r="AU100" s="224">
        <f t="shared" ref="AU100:AU104" si="49">AT100-AR100</f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</row>
    <row r="101" spans="1:53" hidden="1">
      <c r="A101" s="223">
        <f>'ENTRY SHEET'!F101</f>
        <v>0</v>
      </c>
      <c r="B101" s="137">
        <f>'10'!C101</f>
        <v>0</v>
      </c>
      <c r="C101" s="137"/>
      <c r="D101" s="137">
        <f t="shared" si="48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'10'!AR101</f>
        <v>0</v>
      </c>
      <c r="AO101" s="141"/>
      <c r="AP101" s="141">
        <f t="shared" si="27"/>
        <v>0</v>
      </c>
      <c r="AQ101" s="141">
        <f t="shared" si="28"/>
        <v>0</v>
      </c>
      <c r="AR101" s="141"/>
      <c r="AS101" s="216" t="e">
        <f t="shared" si="46"/>
        <v>#DIV/0!</v>
      </c>
      <c r="AT101" s="216">
        <f>'10'!AT101</f>
        <v>0</v>
      </c>
      <c r="AU101" s="224">
        <f t="shared" si="49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</row>
    <row r="102" spans="1:53" hidden="1">
      <c r="A102" s="223">
        <f>'ENTRY SHEET'!F102</f>
        <v>0</v>
      </c>
      <c r="B102" s="137">
        <f>'10'!C102</f>
        <v>0</v>
      </c>
      <c r="C102" s="137"/>
      <c r="D102" s="137">
        <f t="shared" si="48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'10'!AR102</f>
        <v>0</v>
      </c>
      <c r="AO102" s="141"/>
      <c r="AP102" s="141">
        <f t="shared" si="27"/>
        <v>0</v>
      </c>
      <c r="AQ102" s="141">
        <f t="shared" si="28"/>
        <v>0</v>
      </c>
      <c r="AR102" s="141"/>
      <c r="AS102" s="216" t="e">
        <f t="shared" si="46"/>
        <v>#DIV/0!</v>
      </c>
      <c r="AT102" s="216">
        <f>'10'!AT102</f>
        <v>0</v>
      </c>
      <c r="AU102" s="224">
        <f t="shared" si="49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</row>
    <row r="103" spans="1:53" hidden="1">
      <c r="A103" s="223">
        <f>'ENTRY SHEET'!F103</f>
        <v>0</v>
      </c>
      <c r="B103" s="137">
        <f>'10'!C103</f>
        <v>0</v>
      </c>
      <c r="C103" s="137"/>
      <c r="D103" s="137">
        <f t="shared" si="48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'10'!AR103</f>
        <v>0</v>
      </c>
      <c r="AO103" s="141"/>
      <c r="AP103" s="141">
        <f t="shared" si="27"/>
        <v>0</v>
      </c>
      <c r="AQ103" s="141">
        <f t="shared" si="28"/>
        <v>0</v>
      </c>
      <c r="AR103" s="141"/>
      <c r="AS103" s="216" t="e">
        <f t="shared" si="46"/>
        <v>#DIV/0!</v>
      </c>
      <c r="AT103" s="216">
        <f>'10'!AT103</f>
        <v>0</v>
      </c>
      <c r="AU103" s="224">
        <f t="shared" si="49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</row>
    <row r="104" spans="1:53" hidden="1">
      <c r="A104" s="223">
        <f>'ENTRY SHEET'!F104</f>
        <v>0</v>
      </c>
      <c r="B104" s="137">
        <f>'10'!C104</f>
        <v>0</v>
      </c>
      <c r="C104" s="137"/>
      <c r="D104" s="137">
        <f t="shared" si="48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'10'!AR104</f>
        <v>0</v>
      </c>
      <c r="AO104" s="141"/>
      <c r="AP104" s="141">
        <f t="shared" si="27"/>
        <v>0</v>
      </c>
      <c r="AQ104" s="141">
        <f t="shared" si="28"/>
        <v>0</v>
      </c>
      <c r="AR104" s="141"/>
      <c r="AS104" s="216" t="e">
        <f t="shared" si="46"/>
        <v>#DIV/0!</v>
      </c>
      <c r="AT104" s="216">
        <f>'10'!AT104</f>
        <v>0</v>
      </c>
      <c r="AU104" s="224">
        <f t="shared" si="49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</row>
    <row r="105" spans="1:53" ht="28.8" customHeight="1">
      <c r="A105" s="137" t="s">
        <v>27</v>
      </c>
      <c r="B105" s="221"/>
      <c r="C105" s="221"/>
      <c r="D105" s="221">
        <f>SUM(D5:D104)</f>
        <v>452.90999999999644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1485.8999999999687</v>
      </c>
      <c r="U105" s="221">
        <f>SUM(U17:U56)</f>
        <v>0</v>
      </c>
      <c r="V105" s="221">
        <f t="shared" ref="V105:AM105" si="50">SUM(V17:V56)</f>
        <v>108</v>
      </c>
      <c r="W105" s="221">
        <f t="shared" si="50"/>
        <v>0</v>
      </c>
      <c r="X105" s="221">
        <f t="shared" si="50"/>
        <v>1</v>
      </c>
      <c r="Y105" s="221">
        <f t="shared" si="50"/>
        <v>109</v>
      </c>
      <c r="Z105" s="221">
        <f t="shared" si="50"/>
        <v>8</v>
      </c>
      <c r="AA105" s="221">
        <f t="shared" si="50"/>
        <v>0</v>
      </c>
      <c r="AB105" s="221">
        <f t="shared" si="50"/>
        <v>0</v>
      </c>
      <c r="AC105" s="221">
        <f t="shared" si="50"/>
        <v>8</v>
      </c>
      <c r="AD105" s="221">
        <f t="shared" si="50"/>
        <v>103</v>
      </c>
      <c r="AE105" s="221">
        <f t="shared" si="50"/>
        <v>12</v>
      </c>
      <c r="AF105" s="221">
        <f t="shared" si="50"/>
        <v>0</v>
      </c>
      <c r="AG105" s="221">
        <f t="shared" si="50"/>
        <v>131</v>
      </c>
      <c r="AH105" s="221">
        <f t="shared" si="50"/>
        <v>93</v>
      </c>
      <c r="AI105" s="221">
        <f t="shared" si="50"/>
        <v>0</v>
      </c>
      <c r="AJ105" s="221">
        <f t="shared" si="50"/>
        <v>2790.9200000000005</v>
      </c>
      <c r="AK105" s="221">
        <f t="shared" si="50"/>
        <v>0</v>
      </c>
      <c r="AL105" s="221">
        <f t="shared" si="50"/>
        <v>93</v>
      </c>
      <c r="AM105" s="221">
        <f t="shared" si="50"/>
        <v>2790.9200000000005</v>
      </c>
      <c r="AN105" s="221">
        <f t="shared" ref="AN105:AU105" si="51">SUM(AN5:AN104)</f>
        <v>8342</v>
      </c>
      <c r="AO105" s="221">
        <f t="shared" si="51"/>
        <v>1952</v>
      </c>
      <c r="AP105" s="221">
        <f t="shared" si="51"/>
        <v>10294</v>
      </c>
      <c r="AQ105" s="221">
        <f t="shared" si="51"/>
        <v>2981</v>
      </c>
      <c r="AR105" s="221">
        <f t="shared" si="51"/>
        <v>7313</v>
      </c>
      <c r="AS105" s="221" t="e">
        <f t="shared" si="51"/>
        <v>#DIV/0!</v>
      </c>
      <c r="AT105" s="221">
        <f t="shared" si="51"/>
        <v>14070</v>
      </c>
      <c r="AU105" s="221">
        <f t="shared" si="51"/>
        <v>6757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A105" si="52">SUM(AY5:AY104)</f>
        <v>#DIV/0!</v>
      </c>
      <c r="AZ105" s="138" t="e">
        <f t="shared" si="52"/>
        <v>#DIV/0!</v>
      </c>
      <c r="BA105" s="138" t="e">
        <f t="shared" si="52"/>
        <v>#DIV/0!</v>
      </c>
    </row>
    <row r="106" spans="1:53">
      <c r="AN106" s="274">
        <v>3000</v>
      </c>
      <c r="AO106" s="274">
        <v>1952</v>
      </c>
      <c r="AQ106" s="275"/>
      <c r="AR106" s="274">
        <v>1049</v>
      </c>
    </row>
    <row r="107" spans="1:53" ht="24.6" customHeight="1">
      <c r="AO107" s="145"/>
    </row>
  </sheetData>
  <mergeCells count="1">
    <mergeCell ref="AW3:BA3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106"/>
  <sheetViews>
    <sheetView zoomScale="68" zoomScaleNormal="68" workbookViewId="0">
      <pane xSplit="1" ySplit="4" topLeftCell="N41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0.21875" style="145" bestFit="1" customWidth="1"/>
    <col min="2" max="2" width="12.6640625" style="145" customWidth="1"/>
    <col min="3" max="3" width="14.5546875" style="145" bestFit="1" customWidth="1"/>
    <col min="4" max="4" width="13.33203125" style="145" bestFit="1" customWidth="1"/>
    <col min="5" max="6" width="13.21875" style="145" hidden="1" customWidth="1"/>
    <col min="7" max="8" width="13.21875" style="145" customWidth="1"/>
    <col min="9" max="9" width="13.21875" style="145" hidden="1" customWidth="1"/>
    <col min="10" max="17" width="13.21875" style="145" customWidth="1"/>
    <col min="18" max="18" width="13.33203125" style="145" customWidth="1"/>
    <col min="19" max="19" width="11.88671875" style="145" customWidth="1"/>
    <col min="20" max="20" width="14.109375" style="145" bestFit="1" customWidth="1"/>
    <col min="21" max="21" width="12.88671875" style="193" hidden="1" customWidth="1"/>
    <col min="22" max="22" width="9.5546875" style="193" hidden="1" customWidth="1"/>
    <col min="23" max="23" width="9.109375" style="193" hidden="1" customWidth="1"/>
    <col min="24" max="24" width="9.5546875" style="193" hidden="1" customWidth="1"/>
    <col min="25" max="25" width="13.21875" style="193" hidden="1" customWidth="1"/>
    <col min="26" max="26" width="10.109375" style="145" customWidth="1"/>
    <col min="27" max="28" width="7.6640625" style="145" customWidth="1"/>
    <col min="29" max="29" width="8.21875" style="145" bestFit="1" customWidth="1"/>
    <col min="30" max="31" width="7" style="145" hidden="1" customWidth="1"/>
    <col min="32" max="32" width="10.44140625" style="145" hidden="1" customWidth="1"/>
    <col min="33" max="33" width="11.77734375" style="145" customWidth="1"/>
    <col min="34" max="34" width="7.88671875" style="145" hidden="1" customWidth="1"/>
    <col min="35" max="35" width="8.44140625" style="145" hidden="1" customWidth="1"/>
    <col min="36" max="36" width="11.109375" style="145" hidden="1" customWidth="1"/>
    <col min="37" max="37" width="10.44140625" style="145" hidden="1" customWidth="1"/>
    <col min="38" max="38" width="12" style="145" hidden="1" customWidth="1"/>
    <col min="39" max="39" width="9.77734375" style="145" hidden="1" customWidth="1"/>
    <col min="40" max="40" width="12.88671875" style="145" customWidth="1"/>
    <col min="41" max="41" width="10.44140625" style="193" customWidth="1"/>
    <col min="42" max="42" width="11.88671875" style="145" bestFit="1" customWidth="1"/>
    <col min="43" max="43" width="15.77734375" style="211" customWidth="1"/>
    <col min="44" max="44" width="13.109375" style="145" customWidth="1"/>
    <col min="45" max="45" width="11.21875" style="145" customWidth="1"/>
    <col min="46" max="46" width="13.44140625" style="145" customWidth="1"/>
    <col min="47" max="47" width="12.88671875" style="145" bestFit="1" customWidth="1"/>
    <col min="48" max="48" width="22.109375" style="145" customWidth="1"/>
    <col min="49" max="53" width="12.21875" style="208" bestFit="1" customWidth="1"/>
    <col min="54" max="54" width="11.109375" style="208" bestFit="1" customWidth="1"/>
    <col min="55" max="55" width="7.21875" style="208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276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 t="s">
        <v>48</v>
      </c>
      <c r="R2" s="126">
        <f>'11'!S2+1</f>
        <v>46124</v>
      </c>
      <c r="S2" s="126"/>
      <c r="T2" s="126"/>
      <c r="U2" s="70"/>
      <c r="V2" s="70"/>
      <c r="W2" s="70"/>
      <c r="X2" s="70"/>
      <c r="Y2" s="71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9" t="s">
        <v>1</v>
      </c>
      <c r="S3" s="109"/>
      <c r="T3" s="109"/>
      <c r="U3" s="266" t="s">
        <v>2</v>
      </c>
      <c r="V3" s="266"/>
      <c r="W3" s="266"/>
      <c r="X3" s="266"/>
      <c r="Y3" s="266"/>
      <c r="Z3" s="277" t="s">
        <v>3</v>
      </c>
      <c r="AA3" s="277"/>
      <c r="AB3" s="277"/>
      <c r="AC3" s="277"/>
      <c r="AD3" s="277"/>
      <c r="AE3" s="277"/>
      <c r="AF3" s="277"/>
      <c r="AG3" s="277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478" customFormat="1" ht="56.25" customHeight="1">
      <c r="A4" s="170" t="s">
        <v>5</v>
      </c>
      <c r="B4" s="460" t="s">
        <v>6</v>
      </c>
      <c r="C4" s="460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61" t="s">
        <v>6</v>
      </c>
      <c r="S4" s="461" t="s">
        <v>7</v>
      </c>
      <c r="T4" s="461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62" t="s">
        <v>44</v>
      </c>
      <c r="AB4" s="463" t="s">
        <v>45</v>
      </c>
      <c r="AC4" s="463" t="s">
        <v>46</v>
      </c>
      <c r="AD4" s="449" t="s">
        <v>121</v>
      </c>
      <c r="AE4" s="449" t="s">
        <v>67</v>
      </c>
      <c r="AF4" s="463" t="s">
        <v>105</v>
      </c>
      <c r="AG4" s="463" t="s">
        <v>32</v>
      </c>
      <c r="AH4" s="464" t="s">
        <v>41</v>
      </c>
      <c r="AI4" s="464" t="s">
        <v>42</v>
      </c>
      <c r="AJ4" s="462" t="s">
        <v>38</v>
      </c>
      <c r="AK4" s="462" t="s">
        <v>39</v>
      </c>
      <c r="AL4" s="465" t="s">
        <v>31</v>
      </c>
      <c r="AM4" s="464" t="s">
        <v>30</v>
      </c>
      <c r="AN4" s="466" t="s">
        <v>15</v>
      </c>
      <c r="AO4" s="466" t="s">
        <v>16</v>
      </c>
      <c r="AP4" s="466" t="s">
        <v>17</v>
      </c>
      <c r="AQ4" s="472" t="s">
        <v>35</v>
      </c>
      <c r="AR4" s="466" t="s">
        <v>18</v>
      </c>
      <c r="AS4" s="473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25" t="s">
        <v>51</v>
      </c>
      <c r="BC4" s="4" t="s">
        <v>87</v>
      </c>
    </row>
    <row r="5" spans="1:55">
      <c r="A5" s="223" t="str">
        <f>'ENTRY SHEET'!F5</f>
        <v>VOLVO 300-2</v>
      </c>
      <c r="B5" s="137">
        <f>'11'!C5</f>
        <v>22017.4</v>
      </c>
      <c r="C5" s="137">
        <v>22017.4</v>
      </c>
      <c r="D5" s="136">
        <f>C5-B5</f>
        <v>0</v>
      </c>
      <c r="E5" s="136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6"/>
      <c r="S5" s="136"/>
      <c r="T5" s="136"/>
      <c r="U5" s="136"/>
      <c r="V5" s="136"/>
      <c r="W5" s="136"/>
      <c r="X5" s="136"/>
      <c r="Y5" s="136">
        <f>X5+W5+V5+U5</f>
        <v>0</v>
      </c>
      <c r="Z5" s="136"/>
      <c r="AA5" s="136"/>
      <c r="AB5" s="136"/>
      <c r="AC5" s="136"/>
      <c r="AD5" s="136"/>
      <c r="AE5" s="136"/>
      <c r="AF5" s="136"/>
      <c r="AG5" s="136">
        <f>Z5+AA5+AB5+AC5+AD5+AE5+AF5</f>
        <v>0</v>
      </c>
      <c r="AH5" s="136"/>
      <c r="AI5" s="136"/>
      <c r="AJ5" s="136"/>
      <c r="AK5" s="264"/>
      <c r="AL5" s="236">
        <f t="shared" ref="AL5:AL59" si="0">AH5+AI5</f>
        <v>0</v>
      </c>
      <c r="AM5" s="136">
        <f t="shared" ref="AM5:AM59" si="1">AJ5+AK5</f>
        <v>0</v>
      </c>
      <c r="AN5" s="141">
        <f>'11'!AR5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'11'!C6</f>
        <v>17695.3</v>
      </c>
      <c r="C6" s="137">
        <v>17695.3</v>
      </c>
      <c r="D6" s="136">
        <f t="shared" ref="D6:D59" si="4">C6-B6</f>
        <v>0</v>
      </c>
      <c r="E6" s="136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6"/>
      <c r="S6" s="136"/>
      <c r="T6" s="136"/>
      <c r="U6" s="136"/>
      <c r="V6" s="136"/>
      <c r="W6" s="136"/>
      <c r="X6" s="136"/>
      <c r="Y6" s="136">
        <f>X6+W6+V6+U6</f>
        <v>0</v>
      </c>
      <c r="Z6" s="136"/>
      <c r="AA6" s="136"/>
      <c r="AB6" s="136"/>
      <c r="AC6" s="136"/>
      <c r="AD6" s="136"/>
      <c r="AE6" s="136"/>
      <c r="AF6" s="136"/>
      <c r="AG6" s="136">
        <f>Z6+AA6+AB6+AC6+AD6+AE6+AF6</f>
        <v>0</v>
      </c>
      <c r="AH6" s="136"/>
      <c r="AI6" s="136"/>
      <c r="AJ6" s="136"/>
      <c r="AK6" s="264"/>
      <c r="AL6" s="236">
        <f t="shared" si="0"/>
        <v>0</v>
      </c>
      <c r="AM6" s="136">
        <f t="shared" si="1"/>
        <v>0</v>
      </c>
      <c r="AN6" s="141">
        <f>'11'!AR6</f>
        <v>250</v>
      </c>
      <c r="AO6" s="141"/>
      <c r="AP6" s="141">
        <f t="shared" ref="AP6:AP69" si="7">AO6+AN6</f>
        <v>250</v>
      </c>
      <c r="AQ6" s="141">
        <f t="shared" ref="AQ6:AQ69" si="8">AP6-AR6</f>
        <v>0</v>
      </c>
      <c r="AR6" s="141">
        <v>250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220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38" t="e">
        <f t="shared" ref="BB6:BB69" si="15">AQ6-AW6-AX6-AY6</f>
        <v>#DIV/0!</v>
      </c>
      <c r="BC6" s="138"/>
    </row>
    <row r="7" spans="1:55" ht="18.600000000000001" customHeight="1">
      <c r="A7" s="223" t="str">
        <f>'ENTRY SHEET'!F7</f>
        <v>HITACHI-350</v>
      </c>
      <c r="B7" s="137">
        <f>'11'!C7</f>
        <v>15813.1</v>
      </c>
      <c r="C7" s="137">
        <v>15813.1</v>
      </c>
      <c r="D7" s="136">
        <f t="shared" si="4"/>
        <v>0</v>
      </c>
      <c r="E7" s="136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6"/>
      <c r="S7" s="136"/>
      <c r="T7" s="136"/>
      <c r="U7" s="136"/>
      <c r="V7" s="136"/>
      <c r="W7" s="136"/>
      <c r="X7" s="136"/>
      <c r="Y7" s="136">
        <f t="shared" ref="Y7:Y59" si="16">X7+W7+V7+U7</f>
        <v>0</v>
      </c>
      <c r="Z7" s="136"/>
      <c r="AA7" s="136"/>
      <c r="AB7" s="136"/>
      <c r="AC7" s="136"/>
      <c r="AD7" s="136"/>
      <c r="AE7" s="136"/>
      <c r="AF7" s="136"/>
      <c r="AG7" s="136">
        <f t="shared" ref="AG7:AG64" si="17">Z7+AA7+AB7+AC7+AD7+AE7+AF7</f>
        <v>0</v>
      </c>
      <c r="AH7" s="136"/>
      <c r="AI7" s="136"/>
      <c r="AJ7" s="136"/>
      <c r="AK7" s="264"/>
      <c r="AL7" s="236">
        <f t="shared" si="0"/>
        <v>0</v>
      </c>
      <c r="AM7" s="136">
        <f t="shared" si="1"/>
        <v>0</v>
      </c>
      <c r="AN7" s="141">
        <f>'11'!AR7</f>
        <v>400</v>
      </c>
      <c r="AO7" s="141"/>
      <c r="AP7" s="141">
        <f t="shared" si="7"/>
        <v>400</v>
      </c>
      <c r="AQ7" s="141">
        <f t="shared" si="8"/>
        <v>0</v>
      </c>
      <c r="AR7" s="141">
        <v>400</v>
      </c>
      <c r="AS7" s="216" t="e">
        <f t="shared" si="3"/>
        <v>#DIV/0!</v>
      </c>
      <c r="AT7" s="216">
        <f>'08'!AT7</f>
        <v>630</v>
      </c>
      <c r="AU7" s="224">
        <f t="shared" si="9"/>
        <v>230</v>
      </c>
      <c r="AV7" s="138"/>
      <c r="AW7" s="138" t="e">
        <f t="shared" si="10"/>
        <v>#DIV/0!</v>
      </c>
      <c r="AX7" s="138" t="e">
        <f t="shared" si="11"/>
        <v>#DIV/0!</v>
      </c>
      <c r="AY7" s="138" t="e">
        <f t="shared" si="12"/>
        <v>#DIV/0!</v>
      </c>
      <c r="AZ7" s="138" t="e">
        <f t="shared" si="13"/>
        <v>#DIV/0!</v>
      </c>
      <c r="BA7" s="138" t="e">
        <f t="shared" si="14"/>
        <v>#DIV/0!</v>
      </c>
      <c r="BB7" s="138" t="e">
        <f t="shared" si="15"/>
        <v>#DIV/0!</v>
      </c>
      <c r="BC7" s="138"/>
    </row>
    <row r="8" spans="1:55">
      <c r="A8" s="223" t="str">
        <f>'ENTRY SHEET'!F8</f>
        <v>VOLVO-480</v>
      </c>
      <c r="B8" s="137">
        <f>'11'!C8</f>
        <v>0</v>
      </c>
      <c r="C8" s="137">
        <v>0</v>
      </c>
      <c r="D8" s="136">
        <v>2</v>
      </c>
      <c r="E8" s="136">
        <v>12</v>
      </c>
      <c r="F8" s="136"/>
      <c r="G8" s="136">
        <f t="shared" si="5"/>
        <v>0</v>
      </c>
      <c r="H8" s="136">
        <v>0.7</v>
      </c>
      <c r="I8" s="136"/>
      <c r="J8" s="136">
        <v>1.3</v>
      </c>
      <c r="K8" s="136"/>
      <c r="L8" s="136"/>
      <c r="M8" s="136"/>
      <c r="N8" s="136"/>
      <c r="O8" s="136"/>
      <c r="P8" s="136"/>
      <c r="Q8" s="136">
        <f t="shared" si="6"/>
        <v>2</v>
      </c>
      <c r="R8" s="227"/>
      <c r="S8" s="227"/>
      <c r="T8" s="136"/>
      <c r="U8" s="136"/>
      <c r="V8" s="136"/>
      <c r="W8" s="136"/>
      <c r="X8" s="136"/>
      <c r="Y8" s="136">
        <f t="shared" si="16"/>
        <v>0</v>
      </c>
      <c r="Z8" s="136">
        <v>8</v>
      </c>
      <c r="AA8" s="136"/>
      <c r="AB8" s="136"/>
      <c r="AC8" s="136"/>
      <c r="AD8" s="136"/>
      <c r="AE8" s="136"/>
      <c r="AF8" s="136"/>
      <c r="AG8" s="136">
        <f t="shared" si="17"/>
        <v>8</v>
      </c>
      <c r="AH8" s="136"/>
      <c r="AI8" s="136"/>
      <c r="AJ8" s="136"/>
      <c r="AK8" s="264"/>
      <c r="AL8" s="236">
        <f t="shared" si="0"/>
        <v>0</v>
      </c>
      <c r="AM8" s="136">
        <f t="shared" si="1"/>
        <v>0</v>
      </c>
      <c r="AN8" s="141">
        <f>'11'!AR8</f>
        <v>300</v>
      </c>
      <c r="AO8" s="141"/>
      <c r="AP8" s="141">
        <f t="shared" si="7"/>
        <v>300</v>
      </c>
      <c r="AQ8" s="141">
        <f t="shared" si="8"/>
        <v>50</v>
      </c>
      <c r="AR8" s="141">
        <v>250</v>
      </c>
      <c r="AS8" s="216">
        <f t="shared" si="3"/>
        <v>25</v>
      </c>
      <c r="AT8" s="216">
        <f>'08'!AT8</f>
        <v>650</v>
      </c>
      <c r="AU8" s="224">
        <f t="shared" si="9"/>
        <v>400</v>
      </c>
      <c r="AV8" s="138"/>
      <c r="AW8" s="138">
        <f t="shared" si="10"/>
        <v>0</v>
      </c>
      <c r="AX8" s="138">
        <f t="shared" si="11"/>
        <v>18</v>
      </c>
      <c r="AY8" s="138">
        <f t="shared" si="12"/>
        <v>33</v>
      </c>
      <c r="AZ8" s="138">
        <f t="shared" si="13"/>
        <v>0</v>
      </c>
      <c r="BA8" s="138">
        <f t="shared" si="14"/>
        <v>0</v>
      </c>
      <c r="BB8" s="138">
        <f t="shared" si="15"/>
        <v>-1</v>
      </c>
      <c r="BC8" s="138"/>
    </row>
    <row r="9" spans="1:55">
      <c r="A9" s="223" t="str">
        <f>'ENTRY SHEET'!F9</f>
        <v>KOMASTU-350 DMC</v>
      </c>
      <c r="B9" s="137">
        <f>'11'!C9</f>
        <v>12663.3</v>
      </c>
      <c r="C9" s="137">
        <v>12663.3</v>
      </c>
      <c r="D9" s="136">
        <f t="shared" si="4"/>
        <v>0</v>
      </c>
      <c r="E9" s="136">
        <v>12</v>
      </c>
      <c r="F9" s="136"/>
      <c r="G9" s="136">
        <f t="shared" si="5"/>
        <v>0</v>
      </c>
      <c r="H9" s="136"/>
      <c r="I9" s="136"/>
      <c r="J9" s="136"/>
      <c r="K9" s="136"/>
      <c r="L9" s="136"/>
      <c r="M9" s="136"/>
      <c r="N9" s="136"/>
      <c r="O9" s="136"/>
      <c r="P9" s="136"/>
      <c r="Q9" s="136">
        <f t="shared" si="6"/>
        <v>0</v>
      </c>
      <c r="R9" s="136"/>
      <c r="S9" s="136"/>
      <c r="T9" s="136"/>
      <c r="U9" s="136"/>
      <c r="V9" s="136"/>
      <c r="W9" s="136"/>
      <c r="X9" s="136"/>
      <c r="Y9" s="136">
        <f t="shared" si="16"/>
        <v>0</v>
      </c>
      <c r="Z9" s="136"/>
      <c r="AA9" s="136"/>
      <c r="AB9" s="136"/>
      <c r="AC9" s="136"/>
      <c r="AD9" s="136"/>
      <c r="AE9" s="136"/>
      <c r="AF9" s="136"/>
      <c r="AG9" s="136">
        <f t="shared" si="17"/>
        <v>0</v>
      </c>
      <c r="AH9" s="136"/>
      <c r="AI9" s="136"/>
      <c r="AJ9" s="136"/>
      <c r="AK9" s="264"/>
      <c r="AL9" s="236">
        <f t="shared" si="0"/>
        <v>0</v>
      </c>
      <c r="AM9" s="136">
        <f t="shared" si="1"/>
        <v>0</v>
      </c>
      <c r="AN9" s="141">
        <f>'11'!AR9</f>
        <v>0</v>
      </c>
      <c r="AO9" s="141"/>
      <c r="AP9" s="141">
        <f t="shared" si="7"/>
        <v>0</v>
      </c>
      <c r="AQ9" s="141">
        <f t="shared" si="8"/>
        <v>0</v>
      </c>
      <c r="AR9" s="141">
        <v>0</v>
      </c>
      <c r="AS9" s="216" t="e">
        <f t="shared" si="3"/>
        <v>#DIV/0!</v>
      </c>
      <c r="AT9" s="216">
        <f>'08'!AT9</f>
        <v>0</v>
      </c>
      <c r="AU9" s="224">
        <f t="shared" si="9"/>
        <v>0</v>
      </c>
      <c r="AV9" s="138"/>
      <c r="AW9" s="138" t="e">
        <f t="shared" si="10"/>
        <v>#DIV/0!</v>
      </c>
      <c r="AX9" s="138" t="e">
        <f t="shared" si="11"/>
        <v>#DIV/0!</v>
      </c>
      <c r="AY9" s="138" t="e">
        <f t="shared" si="12"/>
        <v>#DIV/0!</v>
      </c>
      <c r="AZ9" s="138" t="e">
        <f t="shared" si="13"/>
        <v>#DIV/0!</v>
      </c>
      <c r="BA9" s="138" t="e">
        <f t="shared" si="14"/>
        <v>#DIV/0!</v>
      </c>
      <c r="BB9" s="138" t="e">
        <f t="shared" si="15"/>
        <v>#DIV/0!</v>
      </c>
      <c r="BC9" s="138"/>
    </row>
    <row r="10" spans="1:55">
      <c r="A10" s="223" t="str">
        <f>'ENTRY SHEET'!F10</f>
        <v>VOLVO-300(5)</v>
      </c>
      <c r="B10" s="137">
        <f>'11'!C10</f>
        <v>2478.6</v>
      </c>
      <c r="C10" s="137">
        <v>2478.6</v>
      </c>
      <c r="D10" s="136">
        <f t="shared" si="4"/>
        <v>0</v>
      </c>
      <c r="E10" s="136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6"/>
      <c r="S10" s="136"/>
      <c r="T10" s="136"/>
      <c r="U10" s="136"/>
      <c r="V10" s="136"/>
      <c r="W10" s="136"/>
      <c r="X10" s="136"/>
      <c r="Y10" s="136">
        <f t="shared" si="16"/>
        <v>0</v>
      </c>
      <c r="Z10" s="136"/>
      <c r="AA10" s="136"/>
      <c r="AB10" s="136"/>
      <c r="AC10" s="136"/>
      <c r="AD10" s="136"/>
      <c r="AE10" s="136"/>
      <c r="AF10" s="136"/>
      <c r="AG10" s="136">
        <f t="shared" si="17"/>
        <v>0</v>
      </c>
      <c r="AH10" s="136"/>
      <c r="AI10" s="136"/>
      <c r="AJ10" s="136"/>
      <c r="AK10" s="264"/>
      <c r="AL10" s="236">
        <f t="shared" si="0"/>
        <v>0</v>
      </c>
      <c r="AM10" s="136">
        <f t="shared" si="1"/>
        <v>0</v>
      </c>
      <c r="AN10" s="141">
        <f>'11'!AR10</f>
        <v>115</v>
      </c>
      <c r="AO10" s="141"/>
      <c r="AP10" s="141">
        <f t="shared" si="7"/>
        <v>115</v>
      </c>
      <c r="AQ10" s="141">
        <f t="shared" si="8"/>
        <v>0</v>
      </c>
      <c r="AR10" s="141">
        <v>115</v>
      </c>
      <c r="AS10" s="216" t="e">
        <f t="shared" si="3"/>
        <v>#DIV/0!</v>
      </c>
      <c r="AT10" s="216">
        <f>'08'!AT10</f>
        <v>0</v>
      </c>
      <c r="AU10" s="224">
        <f t="shared" si="9"/>
        <v>-115</v>
      </c>
      <c r="AV10" s="138"/>
      <c r="AW10" s="138" t="e">
        <f t="shared" si="10"/>
        <v>#DIV/0!</v>
      </c>
      <c r="AX10" s="138" t="e">
        <f t="shared" si="11"/>
        <v>#DIV/0!</v>
      </c>
      <c r="AY10" s="138" t="e">
        <f t="shared" si="12"/>
        <v>#DIV/0!</v>
      </c>
      <c r="AZ10" s="138" t="e">
        <f t="shared" si="13"/>
        <v>#DIV/0!</v>
      </c>
      <c r="BA10" s="138" t="e">
        <f t="shared" si="14"/>
        <v>#DIV/0!</v>
      </c>
      <c r="BB10" s="138" t="e">
        <f t="shared" si="15"/>
        <v>#DIV/0!</v>
      </c>
      <c r="BC10" s="138"/>
    </row>
    <row r="11" spans="1:55">
      <c r="A11" s="223" t="str">
        <f>'ENTRY SHEET'!F11</f>
        <v>VOLVO-380</v>
      </c>
      <c r="B11" s="137">
        <f>'11'!C11</f>
        <v>0</v>
      </c>
      <c r="C11" s="137">
        <v>0</v>
      </c>
      <c r="D11" s="136">
        <f t="shared" si="4"/>
        <v>0</v>
      </c>
      <c r="E11" s="136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6"/>
      <c r="S11" s="136"/>
      <c r="T11" s="136"/>
      <c r="U11" s="136"/>
      <c r="V11" s="136"/>
      <c r="W11" s="136"/>
      <c r="X11" s="136"/>
      <c r="Y11" s="136">
        <f t="shared" si="16"/>
        <v>0</v>
      </c>
      <c r="Z11" s="136"/>
      <c r="AA11" s="136"/>
      <c r="AB11" s="136"/>
      <c r="AC11" s="136"/>
      <c r="AD11" s="136"/>
      <c r="AE11" s="136"/>
      <c r="AF11" s="136"/>
      <c r="AG11" s="136">
        <f t="shared" si="17"/>
        <v>0</v>
      </c>
      <c r="AH11" s="136"/>
      <c r="AI11" s="136"/>
      <c r="AJ11" s="136"/>
      <c r="AK11" s="264"/>
      <c r="AL11" s="236">
        <f t="shared" si="0"/>
        <v>0</v>
      </c>
      <c r="AM11" s="136">
        <f t="shared" si="1"/>
        <v>0</v>
      </c>
      <c r="AN11" s="141">
        <f>'11'!AR11</f>
        <v>0</v>
      </c>
      <c r="AO11" s="141">
        <v>200</v>
      </c>
      <c r="AP11" s="141">
        <f t="shared" si="7"/>
        <v>200</v>
      </c>
      <c r="AQ11" s="141">
        <f t="shared" si="8"/>
        <v>0</v>
      </c>
      <c r="AR11" s="141">
        <v>200</v>
      </c>
      <c r="AS11" s="216" t="e">
        <f t="shared" si="3"/>
        <v>#DIV/0!</v>
      </c>
      <c r="AT11" s="216">
        <f>'08'!AT11</f>
        <v>0</v>
      </c>
      <c r="AU11" s="224">
        <f t="shared" si="9"/>
        <v>-200</v>
      </c>
      <c r="AV11" s="138"/>
      <c r="AW11" s="138" t="e">
        <f t="shared" si="10"/>
        <v>#DIV/0!</v>
      </c>
      <c r="AX11" s="138" t="e">
        <f t="shared" si="11"/>
        <v>#DIV/0!</v>
      </c>
      <c r="AY11" s="138" t="e">
        <f t="shared" si="12"/>
        <v>#DIV/0!</v>
      </c>
      <c r="AZ11" s="138" t="e">
        <f t="shared" si="13"/>
        <v>#DIV/0!</v>
      </c>
      <c r="BA11" s="138" t="e">
        <f t="shared" si="14"/>
        <v>#DIV/0!</v>
      </c>
      <c r="BB11" s="138" t="e">
        <f t="shared" si="15"/>
        <v>#DIV/0!</v>
      </c>
      <c r="BC11" s="138"/>
    </row>
    <row r="12" spans="1:55">
      <c r="A12" s="223" t="str">
        <f>'ENTRY SHEET'!F12</f>
        <v>DOZZER D65E</v>
      </c>
      <c r="B12" s="137">
        <f>'11'!C12</f>
        <v>2278.1999999999998</v>
      </c>
      <c r="C12" s="137">
        <v>2278.1999999999998</v>
      </c>
      <c r="D12" s="136">
        <f t="shared" si="4"/>
        <v>0</v>
      </c>
      <c r="E12" s="136">
        <v>12</v>
      </c>
      <c r="F12" s="136"/>
      <c r="G12" s="136">
        <f t="shared" si="5"/>
        <v>0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0</v>
      </c>
      <c r="R12" s="136"/>
      <c r="S12" s="136"/>
      <c r="T12" s="136"/>
      <c r="U12" s="136"/>
      <c r="V12" s="136"/>
      <c r="W12" s="136"/>
      <c r="X12" s="136"/>
      <c r="Y12" s="136">
        <f t="shared" si="16"/>
        <v>0</v>
      </c>
      <c r="Z12" s="136"/>
      <c r="AA12" s="136"/>
      <c r="AB12" s="136"/>
      <c r="AC12" s="136"/>
      <c r="AD12" s="136"/>
      <c r="AE12" s="136"/>
      <c r="AF12" s="136"/>
      <c r="AG12" s="136">
        <f t="shared" si="17"/>
        <v>0</v>
      </c>
      <c r="AH12" s="136"/>
      <c r="AI12" s="136"/>
      <c r="AJ12" s="136"/>
      <c r="AK12" s="264"/>
      <c r="AL12" s="236">
        <f t="shared" si="0"/>
        <v>0</v>
      </c>
      <c r="AM12" s="136">
        <f t="shared" si="1"/>
        <v>0</v>
      </c>
      <c r="AN12" s="141">
        <f>'11'!AR12</f>
        <v>227</v>
      </c>
      <c r="AO12" s="141"/>
      <c r="AP12" s="141">
        <f t="shared" si="7"/>
        <v>227</v>
      </c>
      <c r="AQ12" s="141">
        <f t="shared" si="8"/>
        <v>0</v>
      </c>
      <c r="AR12" s="141">
        <v>227</v>
      </c>
      <c r="AS12" s="216" t="e">
        <f t="shared" si="3"/>
        <v>#DIV/0!</v>
      </c>
      <c r="AT12" s="216">
        <f>'08'!AT12</f>
        <v>350</v>
      </c>
      <c r="AU12" s="224">
        <f t="shared" si="9"/>
        <v>123</v>
      </c>
      <c r="AV12" s="138"/>
      <c r="AW12" s="138" t="e">
        <f t="shared" si="10"/>
        <v>#DIV/0!</v>
      </c>
      <c r="AX12" s="138" t="e">
        <f t="shared" si="11"/>
        <v>#DIV/0!</v>
      </c>
      <c r="AY12" s="138" t="e">
        <f t="shared" si="12"/>
        <v>#DIV/0!</v>
      </c>
      <c r="AZ12" s="138" t="e">
        <f t="shared" si="13"/>
        <v>#DIV/0!</v>
      </c>
      <c r="BA12" s="138" t="e">
        <f t="shared" si="14"/>
        <v>#DIV/0!</v>
      </c>
      <c r="BB12" s="138" t="e">
        <f t="shared" si="15"/>
        <v>#DIV/0!</v>
      </c>
      <c r="BC12" s="138"/>
    </row>
    <row r="13" spans="1:55">
      <c r="A13" s="223" t="str">
        <f>'ENTRY SHEET'!F13</f>
        <v>BD 85 DOZER</v>
      </c>
      <c r="B13" s="137">
        <f>'11'!C13</f>
        <v>295.8</v>
      </c>
      <c r="C13" s="137">
        <v>300.5</v>
      </c>
      <c r="D13" s="136">
        <f t="shared" si="4"/>
        <v>4.6999999999999886</v>
      </c>
      <c r="E13" s="136">
        <v>12</v>
      </c>
      <c r="F13" s="136"/>
      <c r="G13" s="136">
        <v>0</v>
      </c>
      <c r="H13" s="136"/>
      <c r="I13" s="136"/>
      <c r="J13" s="136">
        <v>4.7</v>
      </c>
      <c r="K13" s="136"/>
      <c r="L13" s="136"/>
      <c r="M13" s="136"/>
      <c r="N13" s="136"/>
      <c r="O13" s="136"/>
      <c r="P13" s="136"/>
      <c r="Q13" s="136">
        <f t="shared" si="6"/>
        <v>4.7</v>
      </c>
      <c r="R13" s="136"/>
      <c r="S13" s="136"/>
      <c r="T13" s="136"/>
      <c r="U13" s="136"/>
      <c r="V13" s="136"/>
      <c r="W13" s="136"/>
      <c r="X13" s="136"/>
      <c r="Y13" s="136">
        <f t="shared" si="16"/>
        <v>0</v>
      </c>
      <c r="Z13" s="136"/>
      <c r="AA13" s="136"/>
      <c r="AB13" s="136"/>
      <c r="AC13" s="136"/>
      <c r="AD13" s="136"/>
      <c r="AE13" s="136"/>
      <c r="AF13" s="136"/>
      <c r="AG13" s="136">
        <f t="shared" si="17"/>
        <v>0</v>
      </c>
      <c r="AH13" s="136"/>
      <c r="AI13" s="136"/>
      <c r="AJ13" s="136"/>
      <c r="AK13" s="264"/>
      <c r="AL13" s="236">
        <f t="shared" si="0"/>
        <v>0</v>
      </c>
      <c r="AM13" s="136">
        <f t="shared" si="1"/>
        <v>0</v>
      </c>
      <c r="AN13" s="141">
        <f>'11'!AR13</f>
        <v>210</v>
      </c>
      <c r="AO13" s="141"/>
      <c r="AP13" s="141">
        <f t="shared" si="7"/>
        <v>210</v>
      </c>
      <c r="AQ13" s="141">
        <f t="shared" si="8"/>
        <v>65</v>
      </c>
      <c r="AR13" s="141">
        <v>145</v>
      </c>
      <c r="AS13" s="216">
        <f t="shared" si="3"/>
        <v>13.829787234042586</v>
      </c>
      <c r="AT13" s="216">
        <f>'08'!AT13</f>
        <v>350</v>
      </c>
      <c r="AU13" s="224">
        <f t="shared" si="9"/>
        <v>205</v>
      </c>
      <c r="AV13" s="138"/>
      <c r="AW13" s="138">
        <f t="shared" si="10"/>
        <v>0</v>
      </c>
      <c r="AX13" s="138">
        <f t="shared" si="11"/>
        <v>0</v>
      </c>
      <c r="AY13" s="138">
        <f t="shared" si="12"/>
        <v>66</v>
      </c>
      <c r="AZ13" s="138">
        <f t="shared" si="13"/>
        <v>0</v>
      </c>
      <c r="BA13" s="138">
        <f t="shared" si="14"/>
        <v>0</v>
      </c>
      <c r="BB13" s="138">
        <f t="shared" si="15"/>
        <v>-1</v>
      </c>
      <c r="BC13" s="138"/>
    </row>
    <row r="14" spans="1:55">
      <c r="A14" s="223" t="str">
        <f>'ENTRY SHEET'!F14</f>
        <v>KOBELCO-380 DMCS</v>
      </c>
      <c r="B14" s="137">
        <f>'11'!C14</f>
        <v>0</v>
      </c>
      <c r="C14" s="137">
        <v>0</v>
      </c>
      <c r="D14" s="136">
        <f t="shared" si="4"/>
        <v>0</v>
      </c>
      <c r="E14" s="136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6"/>
      <c r="S14" s="136"/>
      <c r="T14" s="136"/>
      <c r="U14" s="136"/>
      <c r="V14" s="136"/>
      <c r="W14" s="136"/>
      <c r="X14" s="136"/>
      <c r="Y14" s="136">
        <f t="shared" si="16"/>
        <v>0</v>
      </c>
      <c r="Z14" s="136"/>
      <c r="AA14" s="136"/>
      <c r="AB14" s="136"/>
      <c r="AC14" s="136"/>
      <c r="AD14" s="136"/>
      <c r="AE14" s="136"/>
      <c r="AF14" s="136"/>
      <c r="AG14" s="136">
        <f t="shared" si="17"/>
        <v>0</v>
      </c>
      <c r="AH14" s="136"/>
      <c r="AI14" s="136"/>
      <c r="AJ14" s="136"/>
      <c r="AK14" s="264"/>
      <c r="AL14" s="236">
        <f t="shared" si="0"/>
        <v>0</v>
      </c>
      <c r="AM14" s="136">
        <f t="shared" si="1"/>
        <v>0</v>
      </c>
      <c r="AN14" s="141">
        <f>'11'!AR14</f>
        <v>0</v>
      </c>
      <c r="AO14" s="141"/>
      <c r="AP14" s="141">
        <f t="shared" si="7"/>
        <v>0</v>
      </c>
      <c r="AQ14" s="141">
        <f t="shared" si="8"/>
        <v>0</v>
      </c>
      <c r="AR14" s="141">
        <v>0</v>
      </c>
      <c r="AS14" s="216" t="e">
        <f t="shared" si="3"/>
        <v>#DIV/0!</v>
      </c>
      <c r="AT14" s="216">
        <f>'08'!AT14</f>
        <v>350</v>
      </c>
      <c r="AU14" s="224">
        <f t="shared" si="9"/>
        <v>350</v>
      </c>
      <c r="AV14" s="138"/>
      <c r="AW14" s="138" t="e">
        <f t="shared" si="10"/>
        <v>#DIV/0!</v>
      </c>
      <c r="AX14" s="138" t="e">
        <f t="shared" si="11"/>
        <v>#DIV/0!</v>
      </c>
      <c r="AY14" s="138" t="e">
        <f t="shared" si="12"/>
        <v>#DIV/0!</v>
      </c>
      <c r="AZ14" s="138" t="e">
        <f t="shared" si="13"/>
        <v>#DIV/0!</v>
      </c>
      <c r="BA14" s="138" t="e">
        <f t="shared" si="14"/>
        <v>#DIV/0!</v>
      </c>
      <c r="BB14" s="138" t="e">
        <f t="shared" si="15"/>
        <v>#DIV/0!</v>
      </c>
      <c r="BC14" s="138"/>
    </row>
    <row r="15" spans="1:55">
      <c r="A15" s="223" t="str">
        <f>'ENTRY SHEET'!F15</f>
        <v>GRADER OD09P-1732</v>
      </c>
      <c r="B15" s="137">
        <f>'11'!C15</f>
        <v>4571.6000000000004</v>
      </c>
      <c r="C15" s="137">
        <v>4571.6000000000004</v>
      </c>
      <c r="D15" s="136">
        <f t="shared" si="4"/>
        <v>0</v>
      </c>
      <c r="E15" s="136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6"/>
      <c r="S15" s="136"/>
      <c r="T15" s="136"/>
      <c r="U15" s="136"/>
      <c r="V15" s="136"/>
      <c r="W15" s="136"/>
      <c r="X15" s="136"/>
      <c r="Y15" s="136">
        <f t="shared" si="16"/>
        <v>0</v>
      </c>
      <c r="Z15" s="136"/>
      <c r="AA15" s="136"/>
      <c r="AB15" s="136"/>
      <c r="AC15" s="136"/>
      <c r="AD15" s="136"/>
      <c r="AE15" s="136"/>
      <c r="AF15" s="136"/>
      <c r="AG15" s="136">
        <f t="shared" si="17"/>
        <v>0</v>
      </c>
      <c r="AH15" s="136"/>
      <c r="AI15" s="136"/>
      <c r="AJ15" s="136"/>
      <c r="AK15" s="264"/>
      <c r="AL15" s="236">
        <f t="shared" si="0"/>
        <v>0</v>
      </c>
      <c r="AM15" s="136">
        <f t="shared" si="1"/>
        <v>0</v>
      </c>
      <c r="AN15" s="141">
        <f>'11'!AR15</f>
        <v>130</v>
      </c>
      <c r="AO15" s="141"/>
      <c r="AP15" s="141">
        <f t="shared" si="7"/>
        <v>130</v>
      </c>
      <c r="AQ15" s="141">
        <f t="shared" si="8"/>
        <v>0</v>
      </c>
      <c r="AR15" s="141">
        <v>130</v>
      </c>
      <c r="AS15" s="216" t="e">
        <f t="shared" si="3"/>
        <v>#DIV/0!</v>
      </c>
      <c r="AT15" s="216">
        <f>'08'!AT15</f>
        <v>350</v>
      </c>
      <c r="AU15" s="224">
        <f t="shared" si="9"/>
        <v>220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137">
        <f>'11'!C16</f>
        <v>0</v>
      </c>
      <c r="C16" s="137">
        <v>0</v>
      </c>
      <c r="D16" s="136">
        <f t="shared" si="4"/>
        <v>0</v>
      </c>
      <c r="E16" s="136">
        <v>12</v>
      </c>
      <c r="F16" s="136"/>
      <c r="G16" s="136">
        <f t="shared" ref="G16:G17" si="18">D16-F16-H16-I16-J16-K16-L16-M16-N16-O16-P16</f>
        <v>0</v>
      </c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6"/>
      <c r="S16" s="136"/>
      <c r="T16" s="136"/>
      <c r="U16" s="136"/>
      <c r="V16" s="136"/>
      <c r="W16" s="136"/>
      <c r="X16" s="136"/>
      <c r="Y16" s="136">
        <f t="shared" si="16"/>
        <v>0</v>
      </c>
      <c r="Z16" s="136"/>
      <c r="AA16" s="136"/>
      <c r="AB16" s="136"/>
      <c r="AC16" s="136"/>
      <c r="AD16" s="136"/>
      <c r="AE16" s="136"/>
      <c r="AF16" s="136"/>
      <c r="AG16" s="136">
        <f t="shared" si="17"/>
        <v>0</v>
      </c>
      <c r="AH16" s="136"/>
      <c r="AI16" s="136"/>
      <c r="AJ16" s="136"/>
      <c r="AK16" s="264"/>
      <c r="AL16" s="236">
        <f t="shared" si="0"/>
        <v>0</v>
      </c>
      <c r="AM16" s="136">
        <f t="shared" si="1"/>
        <v>0</v>
      </c>
      <c r="AN16" s="141">
        <f>'11'!AR16</f>
        <v>0</v>
      </c>
      <c r="AO16" s="141"/>
      <c r="AP16" s="141">
        <f t="shared" si="7"/>
        <v>0</v>
      </c>
      <c r="AQ16" s="141">
        <f t="shared" si="8"/>
        <v>0</v>
      </c>
      <c r="AR16" s="141">
        <v>0</v>
      </c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'11'!C17</f>
        <v>20692.599999999999</v>
      </c>
      <c r="C17" s="137">
        <v>20692.599999999999</v>
      </c>
      <c r="D17" s="136">
        <f t="shared" si="4"/>
        <v>0</v>
      </c>
      <c r="E17" s="136">
        <v>12</v>
      </c>
      <c r="F17" s="136"/>
      <c r="G17" s="136">
        <f t="shared" si="18"/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'11'!S17</f>
        <v>156139.29999999999</v>
      </c>
      <c r="S17" s="137">
        <v>156139.29999999999</v>
      </c>
      <c r="T17" s="137">
        <f>S17-R17</f>
        <v>0</v>
      </c>
      <c r="U17" s="136"/>
      <c r="V17" s="136"/>
      <c r="W17" s="136"/>
      <c r="X17" s="136"/>
      <c r="Y17" s="136">
        <f t="shared" si="16"/>
        <v>0</v>
      </c>
      <c r="Z17" s="136"/>
      <c r="AA17" s="136"/>
      <c r="AB17" s="136"/>
      <c r="AC17" s="136"/>
      <c r="AD17" s="136"/>
      <c r="AE17" s="136"/>
      <c r="AF17" s="136"/>
      <c r="AG17" s="136">
        <f t="shared" si="17"/>
        <v>0</v>
      </c>
      <c r="AH17" s="136"/>
      <c r="AI17" s="136"/>
      <c r="AJ17" s="136"/>
      <c r="AK17" s="264"/>
      <c r="AL17" s="236">
        <f t="shared" si="0"/>
        <v>0</v>
      </c>
      <c r="AM17" s="136">
        <f t="shared" si="1"/>
        <v>0</v>
      </c>
      <c r="AN17" s="141">
        <f>'11'!AR17</f>
        <v>115</v>
      </c>
      <c r="AO17" s="141"/>
      <c r="AP17" s="141">
        <f t="shared" si="7"/>
        <v>115</v>
      </c>
      <c r="AQ17" s="141">
        <f t="shared" si="8"/>
        <v>0</v>
      </c>
      <c r="AR17" s="141">
        <v>115</v>
      </c>
      <c r="AS17" s="216" t="e">
        <f t="shared" si="3"/>
        <v>#DIV/0!</v>
      </c>
      <c r="AT17" s="216">
        <f>'08'!AT17</f>
        <v>250</v>
      </c>
      <c r="AU17" s="224">
        <f t="shared" si="9"/>
        <v>135</v>
      </c>
      <c r="AV17" s="138"/>
      <c r="AW17" s="138" t="e">
        <f t="shared" si="10"/>
        <v>#DIV/0!</v>
      </c>
      <c r="AX17" s="138" t="e">
        <f t="shared" si="11"/>
        <v>#DIV/0!</v>
      </c>
      <c r="AY17" s="138" t="e">
        <f t="shared" si="12"/>
        <v>#DIV/0!</v>
      </c>
      <c r="AZ17" s="138" t="e">
        <f t="shared" si="13"/>
        <v>#DIV/0!</v>
      </c>
      <c r="BA17" s="138" t="e">
        <f t="shared" si="14"/>
        <v>#DIV/0!</v>
      </c>
      <c r="BB17" s="138" t="e">
        <f t="shared" si="15"/>
        <v>#DIV/0!</v>
      </c>
      <c r="BC17" s="138"/>
    </row>
    <row r="18" spans="1:55">
      <c r="A18" s="223" t="str">
        <f>'ENTRY SHEET'!F18</f>
        <v>OD09C-1964</v>
      </c>
      <c r="B18" s="137">
        <f>'11'!C18</f>
        <v>14438.35</v>
      </c>
      <c r="C18" s="137">
        <v>14438.35</v>
      </c>
      <c r="D18" s="136">
        <f t="shared" si="4"/>
        <v>0</v>
      </c>
      <c r="E18" s="136">
        <v>12</v>
      </c>
      <c r="F18" s="136"/>
      <c r="G18" s="136">
        <f t="shared" ref="G18:G59" si="19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'11'!S18</f>
        <v>152681.9</v>
      </c>
      <c r="S18" s="137">
        <v>152681.9</v>
      </c>
      <c r="T18" s="137">
        <f t="shared" ref="T18:T59" si="20">S18-R18</f>
        <v>0</v>
      </c>
      <c r="U18" s="136"/>
      <c r="V18" s="136"/>
      <c r="W18" s="136"/>
      <c r="X18" s="136"/>
      <c r="Y18" s="136">
        <f t="shared" si="16"/>
        <v>0</v>
      </c>
      <c r="Z18" s="136"/>
      <c r="AA18" s="136"/>
      <c r="AB18" s="136"/>
      <c r="AC18" s="136"/>
      <c r="AD18" s="136"/>
      <c r="AE18" s="136"/>
      <c r="AF18" s="136"/>
      <c r="AG18" s="136">
        <f t="shared" si="17"/>
        <v>0</v>
      </c>
      <c r="AH18" s="136"/>
      <c r="AI18" s="136"/>
      <c r="AJ18" s="136"/>
      <c r="AK18" s="264"/>
      <c r="AL18" s="236">
        <f t="shared" si="0"/>
        <v>0</v>
      </c>
      <c r="AM18" s="136">
        <f t="shared" si="1"/>
        <v>0</v>
      </c>
      <c r="AN18" s="141">
        <f>'11'!AR18</f>
        <v>100</v>
      </c>
      <c r="AO18" s="141"/>
      <c r="AP18" s="141">
        <f t="shared" si="7"/>
        <v>100</v>
      </c>
      <c r="AQ18" s="141">
        <f t="shared" si="8"/>
        <v>0</v>
      </c>
      <c r="AR18" s="141">
        <v>100</v>
      </c>
      <c r="AS18" s="216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138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'11'!C19</f>
        <v>16565.8</v>
      </c>
      <c r="C19" s="137">
        <v>16565.8</v>
      </c>
      <c r="D19" s="136">
        <f t="shared" si="4"/>
        <v>0</v>
      </c>
      <c r="E19" s="136">
        <v>12</v>
      </c>
      <c r="F19" s="136"/>
      <c r="G19" s="136">
        <f t="shared" si="19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'11'!S19</f>
        <v>166053.29999999999</v>
      </c>
      <c r="S19" s="137">
        <v>166053.29999999999</v>
      </c>
      <c r="T19" s="137">
        <f t="shared" si="20"/>
        <v>0</v>
      </c>
      <c r="U19" s="136"/>
      <c r="V19" s="136"/>
      <c r="W19" s="136"/>
      <c r="X19" s="136"/>
      <c r="Y19" s="136">
        <f t="shared" si="16"/>
        <v>0</v>
      </c>
      <c r="Z19" s="136"/>
      <c r="AA19" s="136"/>
      <c r="AB19" s="136"/>
      <c r="AC19" s="136"/>
      <c r="AD19" s="136"/>
      <c r="AE19" s="136"/>
      <c r="AF19" s="136"/>
      <c r="AG19" s="136">
        <f t="shared" si="17"/>
        <v>0</v>
      </c>
      <c r="AH19" s="136"/>
      <c r="AI19" s="136"/>
      <c r="AJ19" s="136"/>
      <c r="AK19" s="264"/>
      <c r="AL19" s="236">
        <f t="shared" si="0"/>
        <v>0</v>
      </c>
      <c r="AM19" s="136">
        <f t="shared" si="1"/>
        <v>0</v>
      </c>
      <c r="AN19" s="141">
        <f>'11'!AR19</f>
        <v>0</v>
      </c>
      <c r="AO19" s="141"/>
      <c r="AP19" s="141">
        <f t="shared" si="7"/>
        <v>0</v>
      </c>
      <c r="AQ19" s="141">
        <f t="shared" si="8"/>
        <v>0</v>
      </c>
      <c r="AR19" s="141">
        <v>0</v>
      </c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'11'!C20</f>
        <v>439.35</v>
      </c>
      <c r="C20" s="137">
        <v>439.35</v>
      </c>
      <c r="D20" s="136">
        <f t="shared" si="4"/>
        <v>0</v>
      </c>
      <c r="E20" s="136">
        <v>12</v>
      </c>
      <c r="F20" s="136"/>
      <c r="G20" s="136">
        <f t="shared" si="19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'11'!S20</f>
        <v>125230.3</v>
      </c>
      <c r="S20" s="137">
        <v>125230.3</v>
      </c>
      <c r="T20" s="137">
        <f t="shared" si="20"/>
        <v>0</v>
      </c>
      <c r="U20" s="136"/>
      <c r="V20" s="136"/>
      <c r="W20" s="136"/>
      <c r="X20" s="136"/>
      <c r="Y20" s="136">
        <f t="shared" si="16"/>
        <v>0</v>
      </c>
      <c r="Z20" s="136"/>
      <c r="AA20" s="136"/>
      <c r="AB20" s="136"/>
      <c r="AC20" s="136"/>
      <c r="AD20" s="136"/>
      <c r="AE20" s="136"/>
      <c r="AF20" s="136"/>
      <c r="AG20" s="136">
        <f t="shared" si="17"/>
        <v>0</v>
      </c>
      <c r="AH20" s="136"/>
      <c r="AI20" s="136"/>
      <c r="AJ20" s="136"/>
      <c r="AK20" s="264"/>
      <c r="AL20" s="236">
        <f t="shared" si="0"/>
        <v>0</v>
      </c>
      <c r="AM20" s="136">
        <f t="shared" si="1"/>
        <v>0</v>
      </c>
      <c r="AN20" s="141">
        <f>'11'!AR20</f>
        <v>110</v>
      </c>
      <c r="AO20" s="141"/>
      <c r="AP20" s="141">
        <f t="shared" si="7"/>
        <v>110</v>
      </c>
      <c r="AQ20" s="141">
        <f t="shared" si="8"/>
        <v>0</v>
      </c>
      <c r="AR20" s="141">
        <v>110</v>
      </c>
      <c r="AS20" s="216" t="e">
        <f t="shared" si="3"/>
        <v>#DIV/0!</v>
      </c>
      <c r="AT20" s="216">
        <f>'08'!AT20</f>
        <v>250</v>
      </c>
      <c r="AU20" s="224">
        <f t="shared" si="9"/>
        <v>140</v>
      </c>
      <c r="AV20" s="138"/>
      <c r="AW20" s="138" t="e">
        <f t="shared" si="10"/>
        <v>#DIV/0!</v>
      </c>
      <c r="AX20" s="138" t="e">
        <f t="shared" si="11"/>
        <v>#DIV/0!</v>
      </c>
      <c r="AY20" s="138" t="e">
        <f t="shared" si="12"/>
        <v>#DIV/0!</v>
      </c>
      <c r="AZ20" s="138" t="e">
        <f t="shared" si="13"/>
        <v>#DIV/0!</v>
      </c>
      <c r="BA20" s="138" t="e">
        <f t="shared" si="14"/>
        <v>#DIV/0!</v>
      </c>
      <c r="BB20" s="138" t="e">
        <f t="shared" si="15"/>
        <v>#DIV/0!</v>
      </c>
      <c r="BC20" s="138"/>
    </row>
    <row r="21" spans="1:55">
      <c r="A21" s="223" t="str">
        <f>'ENTRY SHEET'!F21</f>
        <v>OD09C5137</v>
      </c>
      <c r="B21" s="137">
        <f>'11'!C21</f>
        <v>17100.349999999999</v>
      </c>
      <c r="C21" s="137">
        <v>17100.349999999999</v>
      </c>
      <c r="D21" s="136">
        <f t="shared" si="4"/>
        <v>0</v>
      </c>
      <c r="E21" s="136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'11'!S21</f>
        <v>131760.79999999999</v>
      </c>
      <c r="S21" s="137">
        <v>131760.79999999999</v>
      </c>
      <c r="T21" s="137">
        <f t="shared" si="20"/>
        <v>0</v>
      </c>
      <c r="U21" s="136"/>
      <c r="V21" s="136"/>
      <c r="W21" s="136"/>
      <c r="X21" s="136"/>
      <c r="Y21" s="136">
        <f t="shared" si="16"/>
        <v>0</v>
      </c>
      <c r="Z21" s="136"/>
      <c r="AA21" s="136"/>
      <c r="AB21" s="136"/>
      <c r="AC21" s="136"/>
      <c r="AD21" s="136"/>
      <c r="AE21" s="136"/>
      <c r="AF21" s="136"/>
      <c r="AG21" s="136">
        <f t="shared" si="17"/>
        <v>0</v>
      </c>
      <c r="AH21" s="136"/>
      <c r="AI21" s="136"/>
      <c r="AJ21" s="136"/>
      <c r="AK21" s="264"/>
      <c r="AL21" s="236">
        <f t="shared" si="0"/>
        <v>0</v>
      </c>
      <c r="AM21" s="136">
        <f t="shared" si="1"/>
        <v>0</v>
      </c>
      <c r="AN21" s="141">
        <f>'11'!AR21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'11'!C22</f>
        <v>1457.5</v>
      </c>
      <c r="C22" s="137">
        <v>1457.5</v>
      </c>
      <c r="D22" s="136">
        <f t="shared" si="4"/>
        <v>0</v>
      </c>
      <c r="E22" s="136">
        <v>12</v>
      </c>
      <c r="F22" s="136"/>
      <c r="G22" s="136">
        <f t="shared" si="19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'11'!S22</f>
        <v>65563</v>
      </c>
      <c r="S22" s="137">
        <v>65563</v>
      </c>
      <c r="T22" s="137">
        <f t="shared" si="20"/>
        <v>0</v>
      </c>
      <c r="U22" s="136"/>
      <c r="V22" s="136"/>
      <c r="W22" s="136"/>
      <c r="X22" s="136"/>
      <c r="Y22" s="136">
        <f t="shared" si="16"/>
        <v>0</v>
      </c>
      <c r="Z22" s="136"/>
      <c r="AA22" s="136"/>
      <c r="AB22" s="136"/>
      <c r="AC22" s="136"/>
      <c r="AD22" s="136"/>
      <c r="AE22" s="136"/>
      <c r="AF22" s="136"/>
      <c r="AG22" s="136">
        <f t="shared" si="17"/>
        <v>0</v>
      </c>
      <c r="AH22" s="136"/>
      <c r="AI22" s="136"/>
      <c r="AJ22" s="136"/>
      <c r="AK22" s="264"/>
      <c r="AL22" s="236">
        <f t="shared" si="0"/>
        <v>0</v>
      </c>
      <c r="AM22" s="136">
        <f t="shared" si="1"/>
        <v>0</v>
      </c>
      <c r="AN22" s="141">
        <f>'11'!AR22</f>
        <v>0</v>
      </c>
      <c r="AO22" s="141"/>
      <c r="AP22" s="141">
        <f t="shared" si="7"/>
        <v>0</v>
      </c>
      <c r="AQ22" s="141">
        <f t="shared" si="8"/>
        <v>0</v>
      </c>
      <c r="AR22" s="141">
        <v>0</v>
      </c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'11'!C23</f>
        <v>24125.95</v>
      </c>
      <c r="C23" s="137">
        <v>24130.55</v>
      </c>
      <c r="D23" s="136">
        <f t="shared" si="4"/>
        <v>4.5999999999985448</v>
      </c>
      <c r="E23" s="136">
        <v>12</v>
      </c>
      <c r="F23" s="136"/>
      <c r="G23" s="136">
        <v>0</v>
      </c>
      <c r="H23" s="136">
        <v>4.5999999999999996</v>
      </c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4.5999999999999996</v>
      </c>
      <c r="R23" s="137">
        <f>'11'!S23</f>
        <v>88762.4</v>
      </c>
      <c r="S23" s="137">
        <v>88783.3</v>
      </c>
      <c r="T23" s="137">
        <f t="shared" si="20"/>
        <v>20.900000000008731</v>
      </c>
      <c r="U23" s="136"/>
      <c r="V23" s="136"/>
      <c r="W23" s="136"/>
      <c r="X23" s="136"/>
      <c r="Y23" s="136">
        <f t="shared" si="16"/>
        <v>0</v>
      </c>
      <c r="Z23" s="136">
        <v>5</v>
      </c>
      <c r="AA23" s="136">
        <v>4</v>
      </c>
      <c r="AB23" s="136"/>
      <c r="AC23" s="136">
        <v>7</v>
      </c>
      <c r="AD23" s="136"/>
      <c r="AE23" s="136"/>
      <c r="AF23" s="136"/>
      <c r="AG23" s="136">
        <f t="shared" si="17"/>
        <v>16</v>
      </c>
      <c r="AH23" s="136"/>
      <c r="AI23" s="136"/>
      <c r="AJ23" s="136"/>
      <c r="AK23" s="264"/>
      <c r="AL23" s="236">
        <f t="shared" si="0"/>
        <v>0</v>
      </c>
      <c r="AM23" s="136">
        <f t="shared" si="1"/>
        <v>0</v>
      </c>
      <c r="AN23" s="141">
        <f>'11'!AR23</f>
        <v>80</v>
      </c>
      <c r="AO23" s="141"/>
      <c r="AP23" s="141">
        <f t="shared" si="7"/>
        <v>80</v>
      </c>
      <c r="AQ23" s="141">
        <f t="shared" si="8"/>
        <v>20</v>
      </c>
      <c r="AR23" s="141">
        <v>60</v>
      </c>
      <c r="AS23" s="216">
        <f t="shared" si="3"/>
        <v>4.3478260869578973</v>
      </c>
      <c r="AT23" s="216">
        <f>'08'!AT23</f>
        <v>250</v>
      </c>
      <c r="AU23" s="224">
        <f t="shared" si="9"/>
        <v>190</v>
      </c>
      <c r="AV23" s="138"/>
      <c r="AW23" s="138">
        <f t="shared" si="10"/>
        <v>0</v>
      </c>
      <c r="AX23" s="138">
        <f t="shared" si="11"/>
        <v>21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-1</v>
      </c>
      <c r="BC23" s="138"/>
    </row>
    <row r="24" spans="1:55">
      <c r="A24" s="223" t="str">
        <f>'ENTRY SHEET'!F24</f>
        <v>OD09C4823</v>
      </c>
      <c r="B24" s="137">
        <f>'11'!C24</f>
        <v>24026.25</v>
      </c>
      <c r="C24" s="137">
        <v>24031.45</v>
      </c>
      <c r="D24" s="136">
        <f t="shared" si="4"/>
        <v>5.2000000000007276</v>
      </c>
      <c r="E24" s="136">
        <v>12</v>
      </c>
      <c r="F24" s="136"/>
      <c r="G24" s="136">
        <v>0</v>
      </c>
      <c r="H24" s="136">
        <v>5.2</v>
      </c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5.2</v>
      </c>
      <c r="R24" s="137">
        <f>'11'!S24</f>
        <v>146542.29999999999</v>
      </c>
      <c r="S24" s="137">
        <v>146566.70000000001</v>
      </c>
      <c r="T24" s="137">
        <f t="shared" si="20"/>
        <v>24.400000000023283</v>
      </c>
      <c r="U24" s="136"/>
      <c r="V24" s="136"/>
      <c r="W24" s="136"/>
      <c r="X24" s="136"/>
      <c r="Y24" s="136">
        <f t="shared" si="16"/>
        <v>0</v>
      </c>
      <c r="Z24" s="136">
        <v>5</v>
      </c>
      <c r="AA24" s="136">
        <v>4</v>
      </c>
      <c r="AB24" s="136"/>
      <c r="AC24" s="136">
        <v>7</v>
      </c>
      <c r="AD24" s="136"/>
      <c r="AE24" s="136"/>
      <c r="AF24" s="136"/>
      <c r="AG24" s="136">
        <f t="shared" si="17"/>
        <v>16</v>
      </c>
      <c r="AH24" s="136"/>
      <c r="AI24" s="136"/>
      <c r="AJ24" s="136"/>
      <c r="AK24" s="264"/>
      <c r="AL24" s="236">
        <f t="shared" si="0"/>
        <v>0</v>
      </c>
      <c r="AM24" s="136">
        <f t="shared" si="1"/>
        <v>0</v>
      </c>
      <c r="AN24" s="141">
        <f>'11'!AR24</f>
        <v>120</v>
      </c>
      <c r="AO24" s="141"/>
      <c r="AP24" s="141">
        <f t="shared" si="7"/>
        <v>120</v>
      </c>
      <c r="AQ24" s="141">
        <f t="shared" si="8"/>
        <v>40</v>
      </c>
      <c r="AR24" s="141">
        <v>80</v>
      </c>
      <c r="AS24" s="216">
        <f t="shared" si="3"/>
        <v>7.692307692306616</v>
      </c>
      <c r="AT24" s="216">
        <f>'08'!AT24</f>
        <v>250</v>
      </c>
      <c r="AU24" s="224">
        <f t="shared" si="9"/>
        <v>170</v>
      </c>
      <c r="AV24" s="138"/>
      <c r="AW24" s="138">
        <f t="shared" si="10"/>
        <v>0</v>
      </c>
      <c r="AX24" s="138">
        <f t="shared" si="11"/>
        <v>40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0</v>
      </c>
      <c r="BC24" s="138"/>
    </row>
    <row r="25" spans="1:55">
      <c r="A25" s="223" t="str">
        <f>'ENTRY SHEET'!F25</f>
        <v>OD09C-4824</v>
      </c>
      <c r="B25" s="137">
        <f>'11'!C25</f>
        <v>17192.05</v>
      </c>
      <c r="C25" s="137">
        <v>17192.05</v>
      </c>
      <c r="D25" s="136">
        <f t="shared" si="4"/>
        <v>0</v>
      </c>
      <c r="E25" s="136">
        <v>12</v>
      </c>
      <c r="F25" s="136"/>
      <c r="G25" s="136">
        <f t="shared" si="19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'11'!S25</f>
        <v>110056.6</v>
      </c>
      <c r="S25" s="137">
        <v>110056.6</v>
      </c>
      <c r="T25" s="137">
        <f t="shared" si="20"/>
        <v>0</v>
      </c>
      <c r="U25" s="136"/>
      <c r="V25" s="136"/>
      <c r="W25" s="136"/>
      <c r="X25" s="136"/>
      <c r="Y25" s="136">
        <f t="shared" si="16"/>
        <v>0</v>
      </c>
      <c r="Z25" s="136"/>
      <c r="AA25" s="136"/>
      <c r="AB25" s="136"/>
      <c r="AC25" s="136"/>
      <c r="AD25" s="136"/>
      <c r="AE25" s="136"/>
      <c r="AF25" s="136"/>
      <c r="AG25" s="136">
        <f t="shared" si="17"/>
        <v>0</v>
      </c>
      <c r="AH25" s="136"/>
      <c r="AI25" s="136"/>
      <c r="AJ25" s="136"/>
      <c r="AK25" s="264"/>
      <c r="AL25" s="236">
        <f t="shared" si="0"/>
        <v>0</v>
      </c>
      <c r="AM25" s="136">
        <f t="shared" si="1"/>
        <v>0</v>
      </c>
      <c r="AN25" s="141">
        <f>'11'!AR25</f>
        <v>175</v>
      </c>
      <c r="AO25" s="141"/>
      <c r="AP25" s="141">
        <f t="shared" si="7"/>
        <v>175</v>
      </c>
      <c r="AQ25" s="141">
        <f t="shared" si="8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9"/>
        <v>75</v>
      </c>
      <c r="AV25" s="138"/>
      <c r="AW25" s="138" t="e">
        <f t="shared" si="10"/>
        <v>#DIV/0!</v>
      </c>
      <c r="AX25" s="138" t="e">
        <f t="shared" si="11"/>
        <v>#DIV/0!</v>
      </c>
      <c r="AY25" s="138" t="e">
        <f t="shared" si="12"/>
        <v>#DIV/0!</v>
      </c>
      <c r="AZ25" s="138" t="e">
        <f t="shared" si="13"/>
        <v>#DIV/0!</v>
      </c>
      <c r="BA25" s="138" t="e">
        <f t="shared" si="14"/>
        <v>#DIV/0!</v>
      </c>
      <c r="BB25" s="138" t="e">
        <f t="shared" si="15"/>
        <v>#DIV/0!</v>
      </c>
      <c r="BC25" s="138"/>
    </row>
    <row r="26" spans="1:55">
      <c r="A26" s="223" t="str">
        <f>'ENTRY SHEET'!F26</f>
        <v>JH06H-3742</v>
      </c>
      <c r="B26" s="137">
        <f>'11'!C26</f>
        <v>0</v>
      </c>
      <c r="C26" s="137">
        <v>0</v>
      </c>
      <c r="D26" s="136">
        <f t="shared" si="4"/>
        <v>0</v>
      </c>
      <c r="E26" s="136">
        <v>12</v>
      </c>
      <c r="F26" s="136"/>
      <c r="G26" s="136">
        <f t="shared" si="19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'11'!S26</f>
        <v>0</v>
      </c>
      <c r="S26" s="137">
        <v>0</v>
      </c>
      <c r="T26" s="137">
        <f t="shared" si="20"/>
        <v>0</v>
      </c>
      <c r="U26" s="136"/>
      <c r="V26" s="136"/>
      <c r="W26" s="136"/>
      <c r="X26" s="136"/>
      <c r="Y26" s="136">
        <f t="shared" si="16"/>
        <v>0</v>
      </c>
      <c r="Z26" s="136"/>
      <c r="AA26" s="136"/>
      <c r="AB26" s="136"/>
      <c r="AC26" s="136"/>
      <c r="AD26" s="136"/>
      <c r="AE26" s="136"/>
      <c r="AF26" s="136"/>
      <c r="AG26" s="136">
        <f t="shared" si="17"/>
        <v>0</v>
      </c>
      <c r="AH26" s="136"/>
      <c r="AI26" s="136"/>
      <c r="AJ26" s="136"/>
      <c r="AK26" s="264"/>
      <c r="AL26" s="236">
        <f t="shared" si="0"/>
        <v>0</v>
      </c>
      <c r="AM26" s="136">
        <f t="shared" si="1"/>
        <v>0</v>
      </c>
      <c r="AN26" s="141">
        <f>'11'!AR26</f>
        <v>90</v>
      </c>
      <c r="AO26" s="141"/>
      <c r="AP26" s="141">
        <f t="shared" si="7"/>
        <v>90</v>
      </c>
      <c r="AQ26" s="141">
        <f t="shared" si="8"/>
        <v>0</v>
      </c>
      <c r="AR26" s="141">
        <v>90</v>
      </c>
      <c r="AS26" s="216" t="e">
        <f t="shared" si="3"/>
        <v>#DIV/0!</v>
      </c>
      <c r="AT26" s="216">
        <f>'08'!AT26</f>
        <v>250</v>
      </c>
      <c r="AU26" s="224">
        <f t="shared" si="9"/>
        <v>160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138" t="e">
        <f t="shared" si="15"/>
        <v>#DIV/0!</v>
      </c>
      <c r="BC26" s="138"/>
    </row>
    <row r="27" spans="1:55">
      <c r="A27" s="223" t="str">
        <f>'ENTRY SHEET'!F27</f>
        <v>OD09C-4879</v>
      </c>
      <c r="B27" s="137">
        <f>'11'!C27</f>
        <v>13009</v>
      </c>
      <c r="C27" s="137">
        <v>13009</v>
      </c>
      <c r="D27" s="136">
        <f t="shared" si="4"/>
        <v>0</v>
      </c>
      <c r="E27" s="136">
        <v>12</v>
      </c>
      <c r="F27" s="136"/>
      <c r="G27" s="136">
        <f t="shared" si="19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0</v>
      </c>
      <c r="R27" s="137">
        <f>'11'!S27</f>
        <v>0</v>
      </c>
      <c r="S27" s="137">
        <v>0</v>
      </c>
      <c r="T27" s="137">
        <f t="shared" si="20"/>
        <v>0</v>
      </c>
      <c r="U27" s="136"/>
      <c r="V27" s="136"/>
      <c r="W27" s="136"/>
      <c r="X27" s="136"/>
      <c r="Y27" s="136">
        <f t="shared" si="16"/>
        <v>0</v>
      </c>
      <c r="Z27" s="136"/>
      <c r="AA27" s="136"/>
      <c r="AB27" s="136"/>
      <c r="AC27" s="136"/>
      <c r="AD27" s="136"/>
      <c r="AE27" s="136"/>
      <c r="AF27" s="136"/>
      <c r="AG27" s="136">
        <f t="shared" si="17"/>
        <v>0</v>
      </c>
      <c r="AH27" s="136"/>
      <c r="AI27" s="136"/>
      <c r="AJ27" s="136"/>
      <c r="AK27" s="264"/>
      <c r="AL27" s="236">
        <f t="shared" si="0"/>
        <v>0</v>
      </c>
      <c r="AM27" s="136">
        <f t="shared" si="1"/>
        <v>0</v>
      </c>
      <c r="AN27" s="141">
        <f>'11'!AR27</f>
        <v>105</v>
      </c>
      <c r="AO27" s="141"/>
      <c r="AP27" s="141">
        <f t="shared" si="7"/>
        <v>105</v>
      </c>
      <c r="AQ27" s="141">
        <f t="shared" si="8"/>
        <v>0</v>
      </c>
      <c r="AR27" s="141">
        <v>105</v>
      </c>
      <c r="AS27" s="216" t="e">
        <f t="shared" si="3"/>
        <v>#DIV/0!</v>
      </c>
      <c r="AT27" s="216">
        <f>'08'!AT27</f>
        <v>250</v>
      </c>
      <c r="AU27" s="224">
        <f t="shared" si="9"/>
        <v>145</v>
      </c>
      <c r="AV27" s="138"/>
      <c r="AW27" s="138" t="e">
        <f t="shared" si="10"/>
        <v>#DIV/0!</v>
      </c>
      <c r="AX27" s="138" t="e">
        <f t="shared" si="11"/>
        <v>#DIV/0!</v>
      </c>
      <c r="AY27" s="138" t="e">
        <f t="shared" si="12"/>
        <v>#DIV/0!</v>
      </c>
      <c r="AZ27" s="138" t="e">
        <f t="shared" si="13"/>
        <v>#DIV/0!</v>
      </c>
      <c r="BA27" s="138" t="e">
        <f t="shared" si="14"/>
        <v>#DIV/0!</v>
      </c>
      <c r="BB27" s="138" t="e">
        <f t="shared" si="15"/>
        <v>#DIV/0!</v>
      </c>
      <c r="BC27" s="138"/>
    </row>
    <row r="28" spans="1:55">
      <c r="A28" s="223" t="str">
        <f>'ENTRY SHEET'!F28</f>
        <v>OD09C-1371</v>
      </c>
      <c r="B28" s="137">
        <f>'11'!C28</f>
        <v>11518</v>
      </c>
      <c r="C28" s="137">
        <v>11518</v>
      </c>
      <c r="D28" s="136">
        <f t="shared" si="4"/>
        <v>0</v>
      </c>
      <c r="E28" s="136">
        <v>12</v>
      </c>
      <c r="F28" s="136"/>
      <c r="G28" s="136">
        <f t="shared" si="19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'11'!S28</f>
        <v>137701</v>
      </c>
      <c r="S28" s="137">
        <v>137701</v>
      </c>
      <c r="T28" s="137">
        <f t="shared" si="20"/>
        <v>0</v>
      </c>
      <c r="U28" s="136"/>
      <c r="V28" s="136"/>
      <c r="W28" s="136"/>
      <c r="X28" s="136"/>
      <c r="Y28" s="136">
        <f t="shared" si="16"/>
        <v>0</v>
      </c>
      <c r="Z28" s="136"/>
      <c r="AA28" s="136"/>
      <c r="AB28" s="136"/>
      <c r="AC28" s="136"/>
      <c r="AD28" s="136"/>
      <c r="AE28" s="136"/>
      <c r="AF28" s="136"/>
      <c r="AG28" s="136">
        <f t="shared" si="17"/>
        <v>0</v>
      </c>
      <c r="AH28" s="136"/>
      <c r="AI28" s="136"/>
      <c r="AJ28" s="136"/>
      <c r="AK28" s="264"/>
      <c r="AL28" s="236">
        <f t="shared" si="0"/>
        <v>0</v>
      </c>
      <c r="AM28" s="136">
        <f t="shared" si="1"/>
        <v>0</v>
      </c>
      <c r="AN28" s="141">
        <f>'11'!AR28</f>
        <v>147</v>
      </c>
      <c r="AO28" s="141"/>
      <c r="AP28" s="141">
        <f t="shared" si="7"/>
        <v>147</v>
      </c>
      <c r="AQ28" s="141">
        <f t="shared" si="8"/>
        <v>0</v>
      </c>
      <c r="AR28" s="141">
        <v>147</v>
      </c>
      <c r="AS28" s="216" t="e">
        <f t="shared" si="3"/>
        <v>#DIV/0!</v>
      </c>
      <c r="AT28" s="216">
        <f>'08'!AT28</f>
        <v>250</v>
      </c>
      <c r="AU28" s="224">
        <f t="shared" si="9"/>
        <v>103</v>
      </c>
      <c r="AV28" s="138"/>
      <c r="AW28" s="138" t="e">
        <f t="shared" si="10"/>
        <v>#DIV/0!</v>
      </c>
      <c r="AX28" s="138" t="e">
        <f t="shared" si="11"/>
        <v>#DIV/0!</v>
      </c>
      <c r="AY28" s="138" t="e">
        <f t="shared" si="12"/>
        <v>#DIV/0!</v>
      </c>
      <c r="AZ28" s="138" t="e">
        <f t="shared" si="13"/>
        <v>#DIV/0!</v>
      </c>
      <c r="BA28" s="138" t="e">
        <f t="shared" si="14"/>
        <v>#DIV/0!</v>
      </c>
      <c r="BB28" s="138" t="e">
        <f t="shared" si="15"/>
        <v>#DIV/0!</v>
      </c>
      <c r="BC28" s="138"/>
    </row>
    <row r="29" spans="1:55" ht="18.75" customHeight="1">
      <c r="A29" s="223" t="str">
        <f>'ENTRY SHEET'!F29</f>
        <v>OD09C-4878</v>
      </c>
      <c r="B29" s="137">
        <f>'11'!C29</f>
        <v>0</v>
      </c>
      <c r="C29" s="137">
        <v>0</v>
      </c>
      <c r="D29" s="136">
        <f t="shared" si="4"/>
        <v>0</v>
      </c>
      <c r="E29" s="136">
        <v>12</v>
      </c>
      <c r="F29" s="136"/>
      <c r="G29" s="136">
        <f t="shared" si="19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'11'!S29</f>
        <v>0</v>
      </c>
      <c r="S29" s="137">
        <v>0</v>
      </c>
      <c r="T29" s="137">
        <f t="shared" si="20"/>
        <v>0</v>
      </c>
      <c r="U29" s="136"/>
      <c r="V29" s="136"/>
      <c r="W29" s="136"/>
      <c r="X29" s="136"/>
      <c r="Y29" s="136">
        <f t="shared" si="16"/>
        <v>0</v>
      </c>
      <c r="Z29" s="136"/>
      <c r="AA29" s="136"/>
      <c r="AB29" s="136"/>
      <c r="AC29" s="136"/>
      <c r="AD29" s="136"/>
      <c r="AE29" s="136"/>
      <c r="AF29" s="136"/>
      <c r="AG29" s="136">
        <f t="shared" si="17"/>
        <v>0</v>
      </c>
      <c r="AH29" s="136"/>
      <c r="AI29" s="136"/>
      <c r="AJ29" s="136"/>
      <c r="AK29" s="264"/>
      <c r="AL29" s="236">
        <f t="shared" si="0"/>
        <v>0</v>
      </c>
      <c r="AM29" s="136">
        <f t="shared" si="1"/>
        <v>0</v>
      </c>
      <c r="AN29" s="141">
        <f>'11'!AR29</f>
        <v>0</v>
      </c>
      <c r="AO29" s="141"/>
      <c r="AP29" s="141">
        <f t="shared" si="7"/>
        <v>0</v>
      </c>
      <c r="AQ29" s="141">
        <f t="shared" si="8"/>
        <v>0</v>
      </c>
      <c r="AR29" s="141">
        <v>0</v>
      </c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137">
        <f>'11'!C30</f>
        <v>13401.5</v>
      </c>
      <c r="C30" s="137">
        <v>13401.5</v>
      </c>
      <c r="D30" s="136">
        <f t="shared" si="4"/>
        <v>0</v>
      </c>
      <c r="E30" s="136">
        <v>12</v>
      </c>
      <c r="F30" s="136"/>
      <c r="G30" s="136">
        <f t="shared" si="19"/>
        <v>0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0</v>
      </c>
      <c r="R30" s="137">
        <f>'11'!S30</f>
        <v>61670</v>
      </c>
      <c r="S30" s="137">
        <v>61670</v>
      </c>
      <c r="T30" s="137">
        <f t="shared" si="20"/>
        <v>0</v>
      </c>
      <c r="U30" s="136"/>
      <c r="V30" s="136"/>
      <c r="W30" s="136"/>
      <c r="X30" s="136"/>
      <c r="Y30" s="136">
        <f t="shared" si="16"/>
        <v>0</v>
      </c>
      <c r="Z30" s="136"/>
      <c r="AA30" s="136"/>
      <c r="AB30" s="136"/>
      <c r="AC30" s="136"/>
      <c r="AD30" s="136"/>
      <c r="AE30" s="136"/>
      <c r="AF30" s="136"/>
      <c r="AG30" s="136">
        <f t="shared" si="17"/>
        <v>0</v>
      </c>
      <c r="AH30" s="136"/>
      <c r="AI30" s="136"/>
      <c r="AJ30" s="136"/>
      <c r="AK30" s="264"/>
      <c r="AL30" s="236">
        <f t="shared" si="0"/>
        <v>0</v>
      </c>
      <c r="AM30" s="136">
        <f t="shared" si="1"/>
        <v>0</v>
      </c>
      <c r="AN30" s="141">
        <f>'11'!AR30</f>
        <v>130</v>
      </c>
      <c r="AO30" s="141"/>
      <c r="AP30" s="141">
        <f t="shared" si="7"/>
        <v>130</v>
      </c>
      <c r="AQ30" s="141">
        <f t="shared" si="8"/>
        <v>0</v>
      </c>
      <c r="AR30" s="141">
        <v>130</v>
      </c>
      <c r="AS30" s="216" t="e">
        <f t="shared" si="3"/>
        <v>#DIV/0!</v>
      </c>
      <c r="AT30" s="216">
        <f>'08'!AT30</f>
        <v>250</v>
      </c>
      <c r="AU30" s="224">
        <f t="shared" si="9"/>
        <v>120</v>
      </c>
      <c r="AV30" s="138"/>
      <c r="AW30" s="138" t="e">
        <f t="shared" si="10"/>
        <v>#DIV/0!</v>
      </c>
      <c r="AX30" s="138" t="e">
        <f t="shared" si="11"/>
        <v>#DIV/0!</v>
      </c>
      <c r="AY30" s="138" t="e">
        <f t="shared" si="12"/>
        <v>#DIV/0!</v>
      </c>
      <c r="AZ30" s="138" t="e">
        <f t="shared" si="13"/>
        <v>#DIV/0!</v>
      </c>
      <c r="BA30" s="138" t="e">
        <f t="shared" si="14"/>
        <v>#DIV/0!</v>
      </c>
      <c r="BB30" s="138" t="e">
        <f t="shared" si="15"/>
        <v>#DIV/0!</v>
      </c>
      <c r="BC30" s="138"/>
    </row>
    <row r="31" spans="1:55">
      <c r="A31" s="223" t="str">
        <f>'ENTRY SHEET'!F31</f>
        <v>OD09A-5106</v>
      </c>
      <c r="B31" s="137">
        <f>'11'!C31</f>
        <v>15093</v>
      </c>
      <c r="C31" s="137">
        <v>15093</v>
      </c>
      <c r="D31" s="136">
        <f t="shared" si="4"/>
        <v>0</v>
      </c>
      <c r="E31" s="136">
        <v>12</v>
      </c>
      <c r="F31" s="136"/>
      <c r="G31" s="136">
        <f t="shared" si="19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'11'!S31</f>
        <v>123300</v>
      </c>
      <c r="S31" s="137">
        <v>123300</v>
      </c>
      <c r="T31" s="137">
        <f t="shared" si="20"/>
        <v>0</v>
      </c>
      <c r="U31" s="136"/>
      <c r="V31" s="136"/>
      <c r="W31" s="136"/>
      <c r="X31" s="136"/>
      <c r="Y31" s="136">
        <f t="shared" si="16"/>
        <v>0</v>
      </c>
      <c r="Z31" s="136"/>
      <c r="AA31" s="136"/>
      <c r="AB31" s="136"/>
      <c r="AC31" s="136"/>
      <c r="AD31" s="136"/>
      <c r="AE31" s="136"/>
      <c r="AF31" s="136"/>
      <c r="AG31" s="136">
        <f t="shared" si="17"/>
        <v>0</v>
      </c>
      <c r="AH31" s="136"/>
      <c r="AI31" s="136"/>
      <c r="AJ31" s="136"/>
      <c r="AK31" s="264"/>
      <c r="AL31" s="236">
        <f t="shared" si="0"/>
        <v>0</v>
      </c>
      <c r="AM31" s="136">
        <f t="shared" si="1"/>
        <v>0</v>
      </c>
      <c r="AN31" s="141">
        <f>'11'!AR31</f>
        <v>138</v>
      </c>
      <c r="AO31" s="141"/>
      <c r="AP31" s="141">
        <f t="shared" si="7"/>
        <v>138</v>
      </c>
      <c r="AQ31" s="141">
        <f t="shared" si="8"/>
        <v>0</v>
      </c>
      <c r="AR31" s="141">
        <v>138</v>
      </c>
      <c r="AS31" s="216" t="e">
        <f t="shared" si="3"/>
        <v>#DIV/0!</v>
      </c>
      <c r="AT31" s="216">
        <f>'08'!AT31</f>
        <v>250</v>
      </c>
      <c r="AU31" s="224">
        <f t="shared" si="9"/>
        <v>112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38" t="e">
        <f t="shared" si="15"/>
        <v>#DIV/0!</v>
      </c>
      <c r="BC31" s="138"/>
    </row>
    <row r="32" spans="1:55">
      <c r="A32" s="223" t="str">
        <f>'ENTRY SHEET'!F32</f>
        <v>OD09C-8164</v>
      </c>
      <c r="B32" s="137">
        <f>'11'!C32</f>
        <v>10407</v>
      </c>
      <c r="C32" s="137">
        <v>10407</v>
      </c>
      <c r="D32" s="136">
        <f t="shared" si="4"/>
        <v>0</v>
      </c>
      <c r="E32" s="136">
        <v>12</v>
      </c>
      <c r="F32" s="136"/>
      <c r="G32" s="136">
        <f t="shared" si="19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'11'!S32</f>
        <v>69783</v>
      </c>
      <c r="S32" s="137">
        <v>69783</v>
      </c>
      <c r="T32" s="137">
        <f t="shared" si="20"/>
        <v>0</v>
      </c>
      <c r="U32" s="136"/>
      <c r="V32" s="136"/>
      <c r="W32" s="136"/>
      <c r="X32" s="136"/>
      <c r="Y32" s="136">
        <f t="shared" si="16"/>
        <v>0</v>
      </c>
      <c r="Z32" s="136"/>
      <c r="AA32" s="136"/>
      <c r="AB32" s="136"/>
      <c r="AC32" s="136"/>
      <c r="AD32" s="136"/>
      <c r="AE32" s="136"/>
      <c r="AF32" s="136"/>
      <c r="AG32" s="136">
        <f t="shared" si="17"/>
        <v>0</v>
      </c>
      <c r="AH32" s="136"/>
      <c r="AI32" s="136"/>
      <c r="AJ32" s="136"/>
      <c r="AK32" s="264"/>
      <c r="AL32" s="236">
        <f t="shared" si="0"/>
        <v>0</v>
      </c>
      <c r="AM32" s="136">
        <f t="shared" si="1"/>
        <v>0</v>
      </c>
      <c r="AN32" s="141">
        <f>'11'!AR32</f>
        <v>160</v>
      </c>
      <c r="AO32" s="141"/>
      <c r="AP32" s="141">
        <f t="shared" si="7"/>
        <v>160</v>
      </c>
      <c r="AQ32" s="141">
        <f t="shared" si="8"/>
        <v>0</v>
      </c>
      <c r="AR32" s="141">
        <v>160</v>
      </c>
      <c r="AS32" s="216" t="e">
        <f t="shared" si="3"/>
        <v>#DIV/0!</v>
      </c>
      <c r="AT32" s="216">
        <f>'08'!AT32</f>
        <v>250</v>
      </c>
      <c r="AU32" s="224">
        <f t="shared" si="9"/>
        <v>90</v>
      </c>
      <c r="AV32" s="138"/>
      <c r="AW32" s="138" t="e">
        <f t="shared" si="10"/>
        <v>#DIV/0!</v>
      </c>
      <c r="AX32" s="138" t="e">
        <f t="shared" si="11"/>
        <v>#DIV/0!</v>
      </c>
      <c r="AY32" s="138" t="e">
        <f t="shared" si="12"/>
        <v>#DIV/0!</v>
      </c>
      <c r="AZ32" s="138" t="e">
        <f t="shared" si="13"/>
        <v>#DIV/0!</v>
      </c>
      <c r="BA32" s="138" t="e">
        <f t="shared" si="14"/>
        <v>#DIV/0!</v>
      </c>
      <c r="BB32" s="138" t="e">
        <f t="shared" si="15"/>
        <v>#DIV/0!</v>
      </c>
      <c r="BC32" s="138"/>
    </row>
    <row r="33" spans="1:55">
      <c r="A33" s="223" t="str">
        <f>'ENTRY SHEET'!F33</f>
        <v>OD09C-1373</v>
      </c>
      <c r="B33" s="137">
        <f>'11'!C33</f>
        <v>0</v>
      </c>
      <c r="C33" s="137">
        <v>0</v>
      </c>
      <c r="D33" s="136">
        <f t="shared" si="4"/>
        <v>0</v>
      </c>
      <c r="E33" s="136">
        <v>12</v>
      </c>
      <c r="F33" s="136"/>
      <c r="G33" s="136">
        <f t="shared" si="19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'11'!S33</f>
        <v>0</v>
      </c>
      <c r="S33" s="137">
        <v>0</v>
      </c>
      <c r="T33" s="137">
        <f t="shared" si="20"/>
        <v>0</v>
      </c>
      <c r="U33" s="136"/>
      <c r="V33" s="136"/>
      <c r="W33" s="136"/>
      <c r="X33" s="136"/>
      <c r="Y33" s="136">
        <f t="shared" si="16"/>
        <v>0</v>
      </c>
      <c r="Z33" s="136"/>
      <c r="AA33" s="136"/>
      <c r="AB33" s="136"/>
      <c r="AC33" s="136"/>
      <c r="AD33" s="136"/>
      <c r="AE33" s="136"/>
      <c r="AF33" s="136"/>
      <c r="AG33" s="136">
        <f t="shared" si="17"/>
        <v>0</v>
      </c>
      <c r="AH33" s="136"/>
      <c r="AI33" s="136"/>
      <c r="AJ33" s="136"/>
      <c r="AK33" s="264"/>
      <c r="AL33" s="236">
        <f t="shared" si="0"/>
        <v>0</v>
      </c>
      <c r="AM33" s="136">
        <f t="shared" si="1"/>
        <v>0</v>
      </c>
      <c r="AN33" s="141">
        <f>'11'!AR33</f>
        <v>0</v>
      </c>
      <c r="AO33" s="141"/>
      <c r="AP33" s="141">
        <f t="shared" si="7"/>
        <v>0</v>
      </c>
      <c r="AQ33" s="141">
        <f t="shared" si="8"/>
        <v>0</v>
      </c>
      <c r="AR33" s="141">
        <v>0</v>
      </c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137">
        <f>'11'!C34</f>
        <v>21905</v>
      </c>
      <c r="C34" s="137">
        <v>21905</v>
      </c>
      <c r="D34" s="136">
        <f t="shared" si="4"/>
        <v>0</v>
      </c>
      <c r="E34" s="136">
        <v>12</v>
      </c>
      <c r="F34" s="136"/>
      <c r="G34" s="136">
        <f t="shared" si="19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0</v>
      </c>
      <c r="R34" s="137">
        <f>'11'!S34</f>
        <v>102366</v>
      </c>
      <c r="S34" s="137">
        <v>102366</v>
      </c>
      <c r="T34" s="137">
        <f t="shared" si="20"/>
        <v>0</v>
      </c>
      <c r="U34" s="136"/>
      <c r="V34" s="136"/>
      <c r="W34" s="136"/>
      <c r="X34" s="264"/>
      <c r="Y34" s="136">
        <f t="shared" si="16"/>
        <v>0</v>
      </c>
      <c r="Z34" s="136"/>
      <c r="AA34" s="136"/>
      <c r="AB34" s="136"/>
      <c r="AC34" s="136"/>
      <c r="AD34" s="136"/>
      <c r="AE34" s="136"/>
      <c r="AF34" s="136"/>
      <c r="AG34" s="136">
        <f t="shared" si="17"/>
        <v>0</v>
      </c>
      <c r="AH34" s="136"/>
      <c r="AI34" s="136"/>
      <c r="AJ34" s="136"/>
      <c r="AK34" s="264"/>
      <c r="AL34" s="236">
        <f t="shared" si="0"/>
        <v>0</v>
      </c>
      <c r="AM34" s="136">
        <f t="shared" si="1"/>
        <v>0</v>
      </c>
      <c r="AN34" s="141">
        <f>'11'!AR34</f>
        <v>80</v>
      </c>
      <c r="AO34" s="141"/>
      <c r="AP34" s="141">
        <f t="shared" si="7"/>
        <v>80</v>
      </c>
      <c r="AQ34" s="141">
        <f t="shared" si="8"/>
        <v>0</v>
      </c>
      <c r="AR34" s="141">
        <v>80</v>
      </c>
      <c r="AS34" s="216" t="e">
        <f t="shared" si="3"/>
        <v>#DIV/0!</v>
      </c>
      <c r="AT34" s="216">
        <f>'08'!AT34</f>
        <v>250</v>
      </c>
      <c r="AU34" s="224">
        <f t="shared" si="9"/>
        <v>170</v>
      </c>
      <c r="AV34" s="138"/>
      <c r="AW34" s="138" t="e">
        <f t="shared" si="10"/>
        <v>#DIV/0!</v>
      </c>
      <c r="AX34" s="138" t="e">
        <f t="shared" si="11"/>
        <v>#DIV/0!</v>
      </c>
      <c r="AY34" s="138" t="e">
        <f t="shared" si="12"/>
        <v>#DIV/0!</v>
      </c>
      <c r="AZ34" s="138" t="e">
        <f t="shared" si="13"/>
        <v>#DIV/0!</v>
      </c>
      <c r="BA34" s="138" t="e">
        <f t="shared" si="14"/>
        <v>#DIV/0!</v>
      </c>
      <c r="BB34" s="138" t="e">
        <f t="shared" si="15"/>
        <v>#DIV/0!</v>
      </c>
      <c r="BC34" s="138"/>
    </row>
    <row r="35" spans="1:55">
      <c r="A35" s="223" t="str">
        <f>'ENTRY SHEET'!F35</f>
        <v>OD09A-6059</v>
      </c>
      <c r="B35" s="137">
        <f>'11'!C35</f>
        <v>14095</v>
      </c>
      <c r="C35" s="137">
        <v>14095</v>
      </c>
      <c r="D35" s="136">
        <f t="shared" si="4"/>
        <v>0</v>
      </c>
      <c r="E35" s="136">
        <v>12</v>
      </c>
      <c r="F35" s="136"/>
      <c r="G35" s="136">
        <f t="shared" si="19"/>
        <v>0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0</v>
      </c>
      <c r="R35" s="137">
        <f>'11'!S35</f>
        <v>91882</v>
      </c>
      <c r="S35" s="137">
        <v>91882</v>
      </c>
      <c r="T35" s="137">
        <f t="shared" si="20"/>
        <v>0</v>
      </c>
      <c r="U35" s="136"/>
      <c r="V35" s="136"/>
      <c r="W35" s="136"/>
      <c r="X35" s="264"/>
      <c r="Y35" s="136">
        <f t="shared" si="16"/>
        <v>0</v>
      </c>
      <c r="Z35" s="136"/>
      <c r="AA35" s="136"/>
      <c r="AB35" s="136"/>
      <c r="AC35" s="136"/>
      <c r="AD35" s="136"/>
      <c r="AE35" s="136"/>
      <c r="AF35" s="136"/>
      <c r="AG35" s="136">
        <f t="shared" si="17"/>
        <v>0</v>
      </c>
      <c r="AH35" s="136"/>
      <c r="AI35" s="136"/>
      <c r="AJ35" s="136"/>
      <c r="AK35" s="264"/>
      <c r="AL35" s="236">
        <f t="shared" si="0"/>
        <v>0</v>
      </c>
      <c r="AM35" s="136">
        <f t="shared" si="1"/>
        <v>0</v>
      </c>
      <c r="AN35" s="141">
        <f>'11'!AR35</f>
        <v>140</v>
      </c>
      <c r="AO35" s="141"/>
      <c r="AP35" s="141">
        <f t="shared" si="7"/>
        <v>140</v>
      </c>
      <c r="AQ35" s="141">
        <f t="shared" si="8"/>
        <v>0</v>
      </c>
      <c r="AR35" s="141">
        <v>140</v>
      </c>
      <c r="AS35" s="216" t="e">
        <f t="shared" si="3"/>
        <v>#DIV/0!</v>
      </c>
      <c r="AT35" s="216">
        <f>'08'!AT35</f>
        <v>250</v>
      </c>
      <c r="AU35" s="224">
        <f t="shared" si="9"/>
        <v>110</v>
      </c>
      <c r="AV35" s="138"/>
      <c r="AW35" s="138" t="e">
        <f t="shared" si="10"/>
        <v>#DIV/0!</v>
      </c>
      <c r="AX35" s="138" t="e">
        <f t="shared" si="11"/>
        <v>#DIV/0!</v>
      </c>
      <c r="AY35" s="138" t="e">
        <f t="shared" si="12"/>
        <v>#DIV/0!</v>
      </c>
      <c r="AZ35" s="138" t="e">
        <f t="shared" si="13"/>
        <v>#DIV/0!</v>
      </c>
      <c r="BA35" s="138" t="e">
        <f t="shared" si="14"/>
        <v>#DIV/0!</v>
      </c>
      <c r="BB35" s="138" t="e">
        <f t="shared" si="15"/>
        <v>#DIV/0!</v>
      </c>
      <c r="BC35" s="138"/>
    </row>
    <row r="36" spans="1:55">
      <c r="A36" s="223" t="str">
        <f>'ENTRY SHEET'!F36</f>
        <v>JH06H-9654</v>
      </c>
      <c r="B36" s="137">
        <f>'11'!C36</f>
        <v>0</v>
      </c>
      <c r="C36" s="137">
        <v>0</v>
      </c>
      <c r="D36" s="136">
        <f t="shared" si="4"/>
        <v>0</v>
      </c>
      <c r="E36" s="136">
        <v>12</v>
      </c>
      <c r="F36" s="136"/>
      <c r="G36" s="136">
        <f t="shared" si="19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7">
        <f>'11'!S36</f>
        <v>101060</v>
      </c>
      <c r="S36" s="137">
        <v>101060</v>
      </c>
      <c r="T36" s="137">
        <f t="shared" si="20"/>
        <v>0</v>
      </c>
      <c r="U36" s="136"/>
      <c r="V36" s="136"/>
      <c r="W36" s="136"/>
      <c r="X36" s="264"/>
      <c r="Y36" s="136">
        <f t="shared" si="16"/>
        <v>0</v>
      </c>
      <c r="Z36" s="136"/>
      <c r="AA36" s="136"/>
      <c r="AB36" s="136"/>
      <c r="AC36" s="136"/>
      <c r="AD36" s="136"/>
      <c r="AE36" s="136"/>
      <c r="AF36" s="136"/>
      <c r="AG36" s="136">
        <f t="shared" si="17"/>
        <v>0</v>
      </c>
      <c r="AH36" s="136"/>
      <c r="AI36" s="136"/>
      <c r="AJ36" s="136"/>
      <c r="AK36" s="264"/>
      <c r="AL36" s="236">
        <f t="shared" si="0"/>
        <v>0</v>
      </c>
      <c r="AM36" s="136">
        <f t="shared" si="1"/>
        <v>0</v>
      </c>
      <c r="AN36" s="141">
        <f>'11'!AR36</f>
        <v>80</v>
      </c>
      <c r="AO36" s="141"/>
      <c r="AP36" s="141">
        <f t="shared" si="7"/>
        <v>80</v>
      </c>
      <c r="AQ36" s="141">
        <f t="shared" si="8"/>
        <v>0</v>
      </c>
      <c r="AR36" s="141">
        <v>80</v>
      </c>
      <c r="AS36" s="216" t="e">
        <f t="shared" si="3"/>
        <v>#DIV/0!</v>
      </c>
      <c r="AT36" s="216">
        <f>'08'!AT36</f>
        <v>250</v>
      </c>
      <c r="AU36" s="224">
        <f t="shared" si="9"/>
        <v>170</v>
      </c>
      <c r="AV36" s="138"/>
      <c r="AW36" s="138" t="e">
        <f t="shared" si="10"/>
        <v>#DIV/0!</v>
      </c>
      <c r="AX36" s="138" t="e">
        <f t="shared" si="11"/>
        <v>#DIV/0!</v>
      </c>
      <c r="AY36" s="138" t="e">
        <f t="shared" si="12"/>
        <v>#DIV/0!</v>
      </c>
      <c r="AZ36" s="138" t="e">
        <f t="shared" si="13"/>
        <v>#DIV/0!</v>
      </c>
      <c r="BA36" s="138" t="e">
        <f t="shared" si="14"/>
        <v>#DIV/0!</v>
      </c>
      <c r="BB36" s="138" t="e">
        <f t="shared" si="15"/>
        <v>#DIV/0!</v>
      </c>
      <c r="BC36" s="138"/>
    </row>
    <row r="37" spans="1:55">
      <c r="A37" s="223" t="str">
        <f>'ENTRY SHEET'!F37</f>
        <v>OD09A-5105</v>
      </c>
      <c r="B37" s="137">
        <f>'11'!C37</f>
        <v>12662</v>
      </c>
      <c r="C37" s="137">
        <v>12662</v>
      </c>
      <c r="D37" s="136">
        <f t="shared" si="4"/>
        <v>0</v>
      </c>
      <c r="E37" s="136">
        <v>12</v>
      </c>
      <c r="F37" s="136"/>
      <c r="G37" s="136">
        <f t="shared" si="19"/>
        <v>0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0</v>
      </c>
      <c r="R37" s="137">
        <f>'11'!S37</f>
        <v>91568</v>
      </c>
      <c r="S37" s="137">
        <v>91568</v>
      </c>
      <c r="T37" s="137">
        <f t="shared" si="20"/>
        <v>0</v>
      </c>
      <c r="U37" s="136"/>
      <c r="V37" s="136"/>
      <c r="W37" s="136"/>
      <c r="X37" s="264"/>
      <c r="Y37" s="136">
        <f t="shared" si="16"/>
        <v>0</v>
      </c>
      <c r="Z37" s="136"/>
      <c r="AA37" s="136"/>
      <c r="AB37" s="136"/>
      <c r="AC37" s="136"/>
      <c r="AD37" s="136"/>
      <c r="AE37" s="136"/>
      <c r="AF37" s="136"/>
      <c r="AG37" s="136">
        <f t="shared" si="17"/>
        <v>0</v>
      </c>
      <c r="AH37" s="136"/>
      <c r="AI37" s="136"/>
      <c r="AJ37" s="136"/>
      <c r="AK37" s="264"/>
      <c r="AL37" s="236">
        <f t="shared" si="0"/>
        <v>0</v>
      </c>
      <c r="AM37" s="136">
        <f t="shared" si="1"/>
        <v>0</v>
      </c>
      <c r="AN37" s="141">
        <f>'11'!AR37</f>
        <v>128</v>
      </c>
      <c r="AO37" s="141"/>
      <c r="AP37" s="141">
        <f t="shared" si="7"/>
        <v>128</v>
      </c>
      <c r="AQ37" s="141">
        <f t="shared" si="8"/>
        <v>0</v>
      </c>
      <c r="AR37" s="141">
        <v>128</v>
      </c>
      <c r="AS37" s="216" t="e">
        <f t="shared" ref="AS37:AS59" si="21">AQ37/D37</f>
        <v>#DIV/0!</v>
      </c>
      <c r="AT37" s="216">
        <f>'08'!AT37</f>
        <v>250</v>
      </c>
      <c r="AU37" s="224">
        <f t="shared" si="9"/>
        <v>122</v>
      </c>
      <c r="AV37" s="138"/>
      <c r="AW37" s="138" t="e">
        <f t="shared" si="10"/>
        <v>#DIV/0!</v>
      </c>
      <c r="AX37" s="138" t="e">
        <f t="shared" si="11"/>
        <v>#DIV/0!</v>
      </c>
      <c r="AY37" s="138" t="e">
        <f t="shared" si="12"/>
        <v>#DIV/0!</v>
      </c>
      <c r="AZ37" s="138" t="e">
        <f t="shared" si="13"/>
        <v>#DIV/0!</v>
      </c>
      <c r="BA37" s="138" t="e">
        <f t="shared" si="14"/>
        <v>#DIV/0!</v>
      </c>
      <c r="BB37" s="138" t="e">
        <f t="shared" si="15"/>
        <v>#DIV/0!</v>
      </c>
      <c r="BC37" s="138"/>
    </row>
    <row r="38" spans="1:55">
      <c r="A38" s="223" t="str">
        <f>'ENTRY SHEET'!F38</f>
        <v>JH06G-4703</v>
      </c>
      <c r="B38" s="137">
        <f>'11'!C38</f>
        <v>8204</v>
      </c>
      <c r="C38" s="137">
        <v>8204</v>
      </c>
      <c r="D38" s="136">
        <f t="shared" si="4"/>
        <v>0</v>
      </c>
      <c r="E38" s="136">
        <v>12</v>
      </c>
      <c r="F38" s="136"/>
      <c r="G38" s="136">
        <f t="shared" si="19"/>
        <v>0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0</v>
      </c>
      <c r="R38" s="137">
        <f>'11'!S38</f>
        <v>95749</v>
      </c>
      <c r="S38" s="137">
        <v>95749</v>
      </c>
      <c r="T38" s="137">
        <f t="shared" si="20"/>
        <v>0</v>
      </c>
      <c r="U38" s="136"/>
      <c r="V38" s="136"/>
      <c r="W38" s="136"/>
      <c r="X38" s="236"/>
      <c r="Y38" s="136">
        <f t="shared" si="16"/>
        <v>0</v>
      </c>
      <c r="Z38" s="136"/>
      <c r="AA38" s="136"/>
      <c r="AB38" s="136"/>
      <c r="AC38" s="136"/>
      <c r="AD38" s="136"/>
      <c r="AE38" s="136"/>
      <c r="AF38" s="136"/>
      <c r="AG38" s="136">
        <f t="shared" si="17"/>
        <v>0</v>
      </c>
      <c r="AH38" s="136"/>
      <c r="AI38" s="136"/>
      <c r="AJ38" s="136"/>
      <c r="AK38" s="264"/>
      <c r="AL38" s="236">
        <f t="shared" si="0"/>
        <v>0</v>
      </c>
      <c r="AM38" s="136">
        <f t="shared" si="1"/>
        <v>0</v>
      </c>
      <c r="AN38" s="141">
        <f>'11'!AR38</f>
        <v>100</v>
      </c>
      <c r="AO38" s="141"/>
      <c r="AP38" s="141">
        <f t="shared" si="7"/>
        <v>100</v>
      </c>
      <c r="AQ38" s="141">
        <f t="shared" si="8"/>
        <v>0</v>
      </c>
      <c r="AR38" s="141">
        <v>100</v>
      </c>
      <c r="AS38" s="216" t="e">
        <f t="shared" si="21"/>
        <v>#DIV/0!</v>
      </c>
      <c r="AT38" s="216">
        <f>'08'!AT38</f>
        <v>250</v>
      </c>
      <c r="AU38" s="224">
        <f t="shared" si="9"/>
        <v>150</v>
      </c>
      <c r="AV38" s="138"/>
      <c r="AW38" s="138" t="e">
        <f t="shared" si="10"/>
        <v>#DIV/0!</v>
      </c>
      <c r="AX38" s="138" t="e">
        <f t="shared" si="11"/>
        <v>#DIV/0!</v>
      </c>
      <c r="AY38" s="138" t="e">
        <f t="shared" si="12"/>
        <v>#DIV/0!</v>
      </c>
      <c r="AZ38" s="138" t="e">
        <f t="shared" si="13"/>
        <v>#DIV/0!</v>
      </c>
      <c r="BA38" s="138" t="e">
        <f t="shared" si="14"/>
        <v>#DIV/0!</v>
      </c>
      <c r="BB38" s="138" t="e">
        <f t="shared" si="15"/>
        <v>#DIV/0!</v>
      </c>
      <c r="BC38" s="138"/>
    </row>
    <row r="39" spans="1:55">
      <c r="A39" s="223" t="str">
        <f>'ENTRY SHEET'!F39</f>
        <v>JH06H-5348</v>
      </c>
      <c r="B39" s="137">
        <f>'11'!C39</f>
        <v>455.1</v>
      </c>
      <c r="C39" s="137">
        <v>455.1</v>
      </c>
      <c r="D39" s="136">
        <f t="shared" si="4"/>
        <v>0</v>
      </c>
      <c r="E39" s="136">
        <v>12</v>
      </c>
      <c r="F39" s="136"/>
      <c r="G39" s="136">
        <f t="shared" si="19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0</v>
      </c>
      <c r="R39" s="137">
        <f>'11'!S39</f>
        <v>122311</v>
      </c>
      <c r="S39" s="137">
        <v>122311</v>
      </c>
      <c r="T39" s="137">
        <f t="shared" si="20"/>
        <v>0</v>
      </c>
      <c r="U39" s="136"/>
      <c r="V39" s="136"/>
      <c r="W39" s="136"/>
      <c r="X39" s="236"/>
      <c r="Y39" s="136">
        <f t="shared" si="16"/>
        <v>0</v>
      </c>
      <c r="Z39" s="136"/>
      <c r="AA39" s="136"/>
      <c r="AB39" s="136"/>
      <c r="AC39" s="136"/>
      <c r="AD39" s="136"/>
      <c r="AE39" s="136"/>
      <c r="AF39" s="136"/>
      <c r="AG39" s="136">
        <f t="shared" si="17"/>
        <v>0</v>
      </c>
      <c r="AH39" s="136"/>
      <c r="AI39" s="136"/>
      <c r="AJ39" s="136"/>
      <c r="AK39" s="264"/>
      <c r="AL39" s="236">
        <f t="shared" si="0"/>
        <v>0</v>
      </c>
      <c r="AM39" s="136">
        <f t="shared" si="1"/>
        <v>0</v>
      </c>
      <c r="AN39" s="141">
        <f>'11'!AR39</f>
        <v>100</v>
      </c>
      <c r="AO39" s="141"/>
      <c r="AP39" s="141">
        <f t="shared" si="7"/>
        <v>100</v>
      </c>
      <c r="AQ39" s="141">
        <f t="shared" si="8"/>
        <v>0</v>
      </c>
      <c r="AR39" s="141">
        <v>100</v>
      </c>
      <c r="AS39" s="216" t="e">
        <f t="shared" si="21"/>
        <v>#DIV/0!</v>
      </c>
      <c r="AT39" s="216">
        <f>'08'!AT39</f>
        <v>0</v>
      </c>
      <c r="AU39" s="224">
        <f t="shared" si="9"/>
        <v>-100</v>
      </c>
      <c r="AV39" s="138"/>
      <c r="AW39" s="138" t="e">
        <f t="shared" si="10"/>
        <v>#DIV/0!</v>
      </c>
      <c r="AX39" s="138" t="e">
        <f t="shared" si="11"/>
        <v>#DIV/0!</v>
      </c>
      <c r="AY39" s="138" t="e">
        <f t="shared" si="12"/>
        <v>#DIV/0!</v>
      </c>
      <c r="AZ39" s="138" t="e">
        <f t="shared" si="13"/>
        <v>#DIV/0!</v>
      </c>
      <c r="BA39" s="138" t="e">
        <f t="shared" si="14"/>
        <v>#DIV/0!</v>
      </c>
      <c r="BB39" s="138" t="e">
        <f t="shared" si="15"/>
        <v>#DIV/0!</v>
      </c>
      <c r="BC39" s="138"/>
    </row>
    <row r="40" spans="1:55">
      <c r="A40" s="223" t="str">
        <f>'ENTRY SHEET'!F40</f>
        <v>OD09K-5036</v>
      </c>
      <c r="B40" s="137">
        <f>'11'!C40</f>
        <v>13265</v>
      </c>
      <c r="C40" s="137">
        <v>13265</v>
      </c>
      <c r="D40" s="136">
        <f t="shared" si="4"/>
        <v>0</v>
      </c>
      <c r="E40" s="136">
        <v>12</v>
      </c>
      <c r="F40" s="136"/>
      <c r="G40" s="136">
        <f t="shared" si="19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'11'!S40</f>
        <v>92832</v>
      </c>
      <c r="S40" s="137">
        <v>92832</v>
      </c>
      <c r="T40" s="137">
        <f t="shared" si="20"/>
        <v>0</v>
      </c>
      <c r="U40" s="136"/>
      <c r="V40" s="136"/>
      <c r="W40" s="136"/>
      <c r="X40" s="236"/>
      <c r="Y40" s="136">
        <f t="shared" si="16"/>
        <v>0</v>
      </c>
      <c r="Z40" s="136"/>
      <c r="AA40" s="136"/>
      <c r="AB40" s="136"/>
      <c r="AC40" s="136"/>
      <c r="AD40" s="136"/>
      <c r="AE40" s="136"/>
      <c r="AF40" s="136"/>
      <c r="AG40" s="136">
        <f t="shared" si="17"/>
        <v>0</v>
      </c>
      <c r="AH40" s="136"/>
      <c r="AI40" s="136"/>
      <c r="AJ40" s="136"/>
      <c r="AK40" s="264"/>
      <c r="AL40" s="236">
        <f t="shared" si="0"/>
        <v>0</v>
      </c>
      <c r="AM40" s="136">
        <f t="shared" si="1"/>
        <v>0</v>
      </c>
      <c r="AN40" s="141">
        <f>'11'!AR40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21"/>
        <v>#DIV/0!</v>
      </c>
      <c r="AT40" s="216">
        <f>'08'!AT40</f>
        <v>0</v>
      </c>
      <c r="AU40" s="224">
        <f t="shared" si="9"/>
        <v>-145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137">
        <f>'11'!C41</f>
        <v>10128</v>
      </c>
      <c r="C41" s="137">
        <v>10128</v>
      </c>
      <c r="D41" s="136">
        <f t="shared" si="4"/>
        <v>0</v>
      </c>
      <c r="E41" s="136">
        <v>12</v>
      </c>
      <c r="F41" s="136"/>
      <c r="G41" s="136">
        <f t="shared" si="19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'11'!S41</f>
        <v>50235.4</v>
      </c>
      <c r="S41" s="137">
        <v>50235.4</v>
      </c>
      <c r="T41" s="137">
        <f t="shared" si="20"/>
        <v>0</v>
      </c>
      <c r="U41" s="136"/>
      <c r="V41" s="136"/>
      <c r="W41" s="136"/>
      <c r="X41" s="236"/>
      <c r="Y41" s="136">
        <f t="shared" si="16"/>
        <v>0</v>
      </c>
      <c r="Z41" s="136"/>
      <c r="AA41" s="136"/>
      <c r="AB41" s="136"/>
      <c r="AC41" s="136"/>
      <c r="AD41" s="136"/>
      <c r="AE41" s="136"/>
      <c r="AF41" s="136"/>
      <c r="AG41" s="136">
        <f t="shared" si="17"/>
        <v>0</v>
      </c>
      <c r="AH41" s="136"/>
      <c r="AI41" s="136"/>
      <c r="AJ41" s="136"/>
      <c r="AK41" s="264"/>
      <c r="AL41" s="236">
        <f t="shared" si="0"/>
        <v>0</v>
      </c>
      <c r="AM41" s="136">
        <f t="shared" si="1"/>
        <v>0</v>
      </c>
      <c r="AN41" s="141">
        <f>'11'!AR41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21"/>
        <v>#DIV/0!</v>
      </c>
      <c r="AT41" s="216">
        <f>'08'!AT41</f>
        <v>0</v>
      </c>
      <c r="AU41" s="224">
        <f t="shared" si="9"/>
        <v>-160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137">
        <f>'11'!C42</f>
        <v>16095.9</v>
      </c>
      <c r="C42" s="137">
        <v>16095.9</v>
      </c>
      <c r="D42" s="136">
        <f t="shared" si="4"/>
        <v>0</v>
      </c>
      <c r="E42" s="136">
        <v>12</v>
      </c>
      <c r="F42" s="136"/>
      <c r="G42" s="136">
        <f t="shared" si="19"/>
        <v>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0</v>
      </c>
      <c r="R42" s="137">
        <f>'11'!S42</f>
        <v>105479</v>
      </c>
      <c r="S42" s="137">
        <v>105479</v>
      </c>
      <c r="T42" s="137">
        <f t="shared" si="20"/>
        <v>0</v>
      </c>
      <c r="U42" s="136"/>
      <c r="V42" s="136"/>
      <c r="W42" s="136"/>
      <c r="X42" s="236"/>
      <c r="Y42" s="136">
        <f t="shared" si="16"/>
        <v>0</v>
      </c>
      <c r="Z42" s="136"/>
      <c r="AA42" s="136"/>
      <c r="AB42" s="136"/>
      <c r="AC42" s="136"/>
      <c r="AD42" s="136"/>
      <c r="AE42" s="136"/>
      <c r="AF42" s="136"/>
      <c r="AG42" s="136">
        <f t="shared" si="17"/>
        <v>0</v>
      </c>
      <c r="AH42" s="136"/>
      <c r="AI42" s="136"/>
      <c r="AJ42" s="136"/>
      <c r="AK42" s="264"/>
      <c r="AL42" s="236">
        <f t="shared" si="0"/>
        <v>0</v>
      </c>
      <c r="AM42" s="136">
        <f t="shared" si="1"/>
        <v>0</v>
      </c>
      <c r="AN42" s="141">
        <f>'11'!AR42</f>
        <v>130</v>
      </c>
      <c r="AO42" s="141"/>
      <c r="AP42" s="141">
        <f t="shared" si="7"/>
        <v>130</v>
      </c>
      <c r="AQ42" s="141">
        <f t="shared" si="8"/>
        <v>0</v>
      </c>
      <c r="AR42" s="141">
        <v>130</v>
      </c>
      <c r="AS42" s="216" t="e">
        <f t="shared" si="21"/>
        <v>#DIV/0!</v>
      </c>
      <c r="AT42" s="216">
        <f>'08'!AT42</f>
        <v>0</v>
      </c>
      <c r="AU42" s="224">
        <f t="shared" si="9"/>
        <v>-130</v>
      </c>
      <c r="AV42" s="138"/>
      <c r="AW42" s="138" t="e">
        <f t="shared" si="10"/>
        <v>#DIV/0!</v>
      </c>
      <c r="AX42" s="138" t="e">
        <f t="shared" si="11"/>
        <v>#DIV/0!</v>
      </c>
      <c r="AY42" s="138" t="e">
        <f t="shared" si="12"/>
        <v>#DIV/0!</v>
      </c>
      <c r="AZ42" s="138" t="e">
        <f t="shared" si="13"/>
        <v>#DIV/0!</v>
      </c>
      <c r="BA42" s="138" t="e">
        <f t="shared" si="14"/>
        <v>#DIV/0!</v>
      </c>
      <c r="BB42" s="138" t="e">
        <f t="shared" si="15"/>
        <v>#DIV/0!</v>
      </c>
      <c r="BC42" s="138"/>
    </row>
    <row r="43" spans="1:55">
      <c r="A43" s="223" t="str">
        <f>'ENTRY SHEET'!F43</f>
        <v>JH06H-7764</v>
      </c>
      <c r="B43" s="137">
        <f>'11'!C43</f>
        <v>17954.599999999999</v>
      </c>
      <c r="C43" s="137">
        <v>17954.599999999999</v>
      </c>
      <c r="D43" s="136">
        <f t="shared" si="4"/>
        <v>0</v>
      </c>
      <c r="E43" s="136">
        <v>12</v>
      </c>
      <c r="F43" s="136"/>
      <c r="G43" s="136">
        <f t="shared" si="19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'11'!S43</f>
        <v>87690</v>
      </c>
      <c r="S43" s="137">
        <v>87690</v>
      </c>
      <c r="T43" s="137">
        <f t="shared" si="20"/>
        <v>0</v>
      </c>
      <c r="U43" s="136"/>
      <c r="V43" s="136"/>
      <c r="W43" s="136"/>
      <c r="X43" s="236"/>
      <c r="Y43" s="136">
        <f t="shared" si="16"/>
        <v>0</v>
      </c>
      <c r="Z43" s="136"/>
      <c r="AA43" s="136"/>
      <c r="AB43" s="136"/>
      <c r="AC43" s="136"/>
      <c r="AD43" s="136"/>
      <c r="AE43" s="136"/>
      <c r="AF43" s="136"/>
      <c r="AG43" s="136">
        <f t="shared" si="17"/>
        <v>0</v>
      </c>
      <c r="AH43" s="136"/>
      <c r="AI43" s="136"/>
      <c r="AJ43" s="136"/>
      <c r="AK43" s="264"/>
      <c r="AL43" s="236">
        <f t="shared" si="0"/>
        <v>0</v>
      </c>
      <c r="AM43" s="136">
        <f t="shared" si="1"/>
        <v>0</v>
      </c>
      <c r="AN43" s="141">
        <f>'11'!AR43</f>
        <v>90</v>
      </c>
      <c r="AO43" s="141"/>
      <c r="AP43" s="141">
        <f t="shared" si="7"/>
        <v>90</v>
      </c>
      <c r="AQ43" s="141">
        <f t="shared" si="8"/>
        <v>0</v>
      </c>
      <c r="AR43" s="141">
        <v>90</v>
      </c>
      <c r="AS43" s="216" t="e">
        <f t="shared" si="21"/>
        <v>#DIV/0!</v>
      </c>
      <c r="AT43" s="216">
        <f>'08'!AT43</f>
        <v>0</v>
      </c>
      <c r="AU43" s="224">
        <f t="shared" si="9"/>
        <v>-90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138" t="e">
        <f t="shared" si="15"/>
        <v>#DIV/0!</v>
      </c>
      <c r="BC43" s="138"/>
    </row>
    <row r="44" spans="1:55">
      <c r="A44" s="223" t="str">
        <f>'ENTRY SHEET'!F44</f>
        <v>OD09AE-5513 DMC</v>
      </c>
      <c r="B44" s="137">
        <f>'11'!C44</f>
        <v>3997.4</v>
      </c>
      <c r="C44" s="137">
        <v>3997.4</v>
      </c>
      <c r="D44" s="136">
        <f t="shared" si="4"/>
        <v>0</v>
      </c>
      <c r="E44" s="136">
        <v>12</v>
      </c>
      <c r="F44" s="136"/>
      <c r="G44" s="136">
        <f t="shared" si="19"/>
        <v>0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>
        <f t="shared" si="6"/>
        <v>0</v>
      </c>
      <c r="R44" s="137">
        <f>'11'!S44</f>
        <v>23055.599999999999</v>
      </c>
      <c r="S44" s="137">
        <v>23055.599999999999</v>
      </c>
      <c r="T44" s="137">
        <f t="shared" si="20"/>
        <v>0</v>
      </c>
      <c r="U44" s="136"/>
      <c r="V44" s="136"/>
      <c r="W44" s="136"/>
      <c r="X44" s="236"/>
      <c r="Y44" s="136">
        <f t="shared" si="16"/>
        <v>0</v>
      </c>
      <c r="Z44" s="136"/>
      <c r="AA44" s="136"/>
      <c r="AB44" s="136"/>
      <c r="AC44" s="136"/>
      <c r="AD44" s="136"/>
      <c r="AE44" s="136"/>
      <c r="AF44" s="136"/>
      <c r="AG44" s="136">
        <f t="shared" si="17"/>
        <v>0</v>
      </c>
      <c r="AH44" s="136"/>
      <c r="AI44" s="136"/>
      <c r="AJ44" s="136"/>
      <c r="AK44" s="264"/>
      <c r="AL44" s="236">
        <f t="shared" si="0"/>
        <v>0</v>
      </c>
      <c r="AM44" s="136">
        <f t="shared" si="1"/>
        <v>0</v>
      </c>
      <c r="AN44" s="141">
        <f>'11'!AR44</f>
        <v>0</v>
      </c>
      <c r="AO44" s="141"/>
      <c r="AP44" s="141">
        <f t="shared" si="7"/>
        <v>0</v>
      </c>
      <c r="AQ44" s="141">
        <f t="shared" si="8"/>
        <v>0</v>
      </c>
      <c r="AR44" s="141">
        <v>0</v>
      </c>
      <c r="AS44" s="216" t="e">
        <f t="shared" si="21"/>
        <v>#DIV/0!</v>
      </c>
      <c r="AT44" s="216">
        <f>'08'!AT44</f>
        <v>0</v>
      </c>
      <c r="AU44" s="224">
        <f t="shared" si="9"/>
        <v>0</v>
      </c>
      <c r="AV44" s="138"/>
      <c r="AW44" s="138" t="e">
        <f t="shared" si="10"/>
        <v>#DIV/0!</v>
      </c>
      <c r="AX44" s="138" t="e">
        <f t="shared" si="11"/>
        <v>#DIV/0!</v>
      </c>
      <c r="AY44" s="138" t="e">
        <f t="shared" si="12"/>
        <v>#DIV/0!</v>
      </c>
      <c r="AZ44" s="138" t="e">
        <f t="shared" si="13"/>
        <v>#DIV/0!</v>
      </c>
      <c r="BA44" s="138" t="e">
        <f t="shared" si="14"/>
        <v>#DIV/0!</v>
      </c>
      <c r="BB44" s="138" t="e">
        <f t="shared" si="15"/>
        <v>#DIV/0!</v>
      </c>
      <c r="BC44" s="138"/>
    </row>
    <row r="45" spans="1:55">
      <c r="A45" s="223" t="str">
        <f>'ENTRY SHEET'!F45</f>
        <v>OD09Z-5713 DMC</v>
      </c>
      <c r="B45" s="137">
        <f>'11'!C45</f>
        <v>3833.4</v>
      </c>
      <c r="C45" s="137">
        <v>3833.4</v>
      </c>
      <c r="D45" s="136">
        <f t="shared" si="4"/>
        <v>0</v>
      </c>
      <c r="E45" s="136">
        <v>12</v>
      </c>
      <c r="F45" s="136"/>
      <c r="G45" s="136">
        <f t="shared" si="19"/>
        <v>0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>
        <f t="shared" si="6"/>
        <v>0</v>
      </c>
      <c r="R45" s="137">
        <f>'11'!S45</f>
        <v>22525.599999999999</v>
      </c>
      <c r="S45" s="137">
        <v>22525.599999999999</v>
      </c>
      <c r="T45" s="137">
        <f t="shared" si="20"/>
        <v>0</v>
      </c>
      <c r="U45" s="136"/>
      <c r="V45" s="136"/>
      <c r="W45" s="136"/>
      <c r="X45" s="236"/>
      <c r="Y45" s="136">
        <f t="shared" si="16"/>
        <v>0</v>
      </c>
      <c r="Z45" s="136"/>
      <c r="AA45" s="136"/>
      <c r="AB45" s="136"/>
      <c r="AC45" s="136"/>
      <c r="AD45" s="136"/>
      <c r="AE45" s="136"/>
      <c r="AF45" s="136"/>
      <c r="AG45" s="136">
        <f t="shared" si="17"/>
        <v>0</v>
      </c>
      <c r="AH45" s="136"/>
      <c r="AI45" s="136"/>
      <c r="AJ45" s="136"/>
      <c r="AK45" s="264"/>
      <c r="AL45" s="236">
        <f t="shared" si="0"/>
        <v>0</v>
      </c>
      <c r="AM45" s="136">
        <f t="shared" si="1"/>
        <v>0</v>
      </c>
      <c r="AN45" s="141">
        <f>'11'!AR45</f>
        <v>0</v>
      </c>
      <c r="AO45" s="141"/>
      <c r="AP45" s="141">
        <f t="shared" si="7"/>
        <v>0</v>
      </c>
      <c r="AQ45" s="141">
        <f t="shared" si="8"/>
        <v>0</v>
      </c>
      <c r="AR45" s="141">
        <v>0</v>
      </c>
      <c r="AS45" s="216" t="e">
        <f t="shared" si="21"/>
        <v>#DIV/0!</v>
      </c>
      <c r="AT45" s="216">
        <f>'08'!AT45</f>
        <v>0</v>
      </c>
      <c r="AU45" s="224">
        <f t="shared" si="9"/>
        <v>0</v>
      </c>
      <c r="AV45" s="138"/>
      <c r="AW45" s="138" t="e">
        <f t="shared" si="10"/>
        <v>#DIV/0!</v>
      </c>
      <c r="AX45" s="138" t="e">
        <f t="shared" si="11"/>
        <v>#DIV/0!</v>
      </c>
      <c r="AY45" s="138" t="e">
        <f t="shared" si="12"/>
        <v>#DIV/0!</v>
      </c>
      <c r="AZ45" s="138" t="e">
        <f t="shared" si="13"/>
        <v>#DIV/0!</v>
      </c>
      <c r="BA45" s="138" t="e">
        <f t="shared" si="14"/>
        <v>#DIV/0!</v>
      </c>
      <c r="BB45" s="138" t="e">
        <f t="shared" si="15"/>
        <v>#DIV/0!</v>
      </c>
      <c r="BC45" s="138"/>
    </row>
    <row r="46" spans="1:55">
      <c r="A46" s="223" t="str">
        <f>'ENTRY SHEET'!F46</f>
        <v>OD09Z-5813 DMC</v>
      </c>
      <c r="B46" s="137">
        <f>'11'!C46</f>
        <v>3731.9</v>
      </c>
      <c r="C46" s="137">
        <v>3731.9</v>
      </c>
      <c r="D46" s="136">
        <f t="shared" si="4"/>
        <v>0</v>
      </c>
      <c r="E46" s="136">
        <v>12</v>
      </c>
      <c r="F46" s="136"/>
      <c r="G46" s="136">
        <f t="shared" si="19"/>
        <v>0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>
        <f t="shared" si="6"/>
        <v>0</v>
      </c>
      <c r="R46" s="137">
        <f>'11'!S46</f>
        <v>21484.2</v>
      </c>
      <c r="S46" s="137">
        <v>21484.2</v>
      </c>
      <c r="T46" s="137">
        <f t="shared" si="20"/>
        <v>0</v>
      </c>
      <c r="U46" s="136"/>
      <c r="V46" s="136"/>
      <c r="W46" s="136"/>
      <c r="X46" s="236"/>
      <c r="Y46" s="136">
        <f t="shared" si="16"/>
        <v>0</v>
      </c>
      <c r="Z46" s="136"/>
      <c r="AA46" s="136"/>
      <c r="AB46" s="136"/>
      <c r="AC46" s="136"/>
      <c r="AD46" s="136"/>
      <c r="AE46" s="136"/>
      <c r="AF46" s="136"/>
      <c r="AG46" s="136">
        <f t="shared" si="17"/>
        <v>0</v>
      </c>
      <c r="AH46" s="136"/>
      <c r="AI46" s="136"/>
      <c r="AJ46" s="136"/>
      <c r="AK46" s="264"/>
      <c r="AL46" s="236">
        <f t="shared" si="0"/>
        <v>0</v>
      </c>
      <c r="AM46" s="136">
        <f t="shared" si="1"/>
        <v>0</v>
      </c>
      <c r="AN46" s="141">
        <f>'11'!AR46</f>
        <v>0</v>
      </c>
      <c r="AO46" s="141"/>
      <c r="AP46" s="141">
        <f t="shared" si="7"/>
        <v>0</v>
      </c>
      <c r="AQ46" s="141">
        <f t="shared" si="8"/>
        <v>0</v>
      </c>
      <c r="AR46" s="141">
        <v>0</v>
      </c>
      <c r="AS46" s="216" t="e">
        <f t="shared" si="21"/>
        <v>#DIV/0!</v>
      </c>
      <c r="AT46" s="216">
        <f>'08'!AT46</f>
        <v>0</v>
      </c>
      <c r="AU46" s="224">
        <f t="shared" si="9"/>
        <v>0</v>
      </c>
      <c r="AV46" s="138"/>
      <c r="AW46" s="138" t="e">
        <f t="shared" si="10"/>
        <v>#DIV/0!</v>
      </c>
      <c r="AX46" s="138" t="e">
        <f t="shared" si="11"/>
        <v>#DIV/0!</v>
      </c>
      <c r="AY46" s="138" t="e">
        <f t="shared" si="12"/>
        <v>#DIV/0!</v>
      </c>
      <c r="AZ46" s="138" t="e">
        <f t="shared" si="13"/>
        <v>#DIV/0!</v>
      </c>
      <c r="BA46" s="138" t="e">
        <f t="shared" si="14"/>
        <v>#DIV/0!</v>
      </c>
      <c r="BB46" s="138" t="e">
        <f t="shared" si="15"/>
        <v>#DIV/0!</v>
      </c>
      <c r="BC46" s="138"/>
    </row>
    <row r="47" spans="1:55">
      <c r="A47" s="223" t="str">
        <f>'ENTRY SHEET'!F47</f>
        <v>OD07AR-4113 DMC</v>
      </c>
      <c r="B47" s="137">
        <f>'11'!C47</f>
        <v>0</v>
      </c>
      <c r="C47" s="137">
        <v>0</v>
      </c>
      <c r="D47" s="136">
        <f t="shared" si="4"/>
        <v>0</v>
      </c>
      <c r="E47" s="136">
        <v>12</v>
      </c>
      <c r="F47" s="136"/>
      <c r="G47" s="136">
        <f t="shared" si="19"/>
        <v>0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>
        <f t="shared" si="6"/>
        <v>0</v>
      </c>
      <c r="R47" s="137">
        <f>'11'!S47</f>
        <v>48596.1</v>
      </c>
      <c r="S47" s="137">
        <v>48596.1</v>
      </c>
      <c r="T47" s="137">
        <f t="shared" si="20"/>
        <v>0</v>
      </c>
      <c r="U47" s="136"/>
      <c r="V47" s="136"/>
      <c r="W47" s="136"/>
      <c r="X47" s="236"/>
      <c r="Y47" s="136">
        <f t="shared" si="16"/>
        <v>0</v>
      </c>
      <c r="Z47" s="136"/>
      <c r="AA47" s="136"/>
      <c r="AB47" s="136"/>
      <c r="AC47" s="136"/>
      <c r="AD47" s="136"/>
      <c r="AE47" s="136"/>
      <c r="AF47" s="136"/>
      <c r="AG47" s="136">
        <f t="shared" si="17"/>
        <v>0</v>
      </c>
      <c r="AH47" s="136"/>
      <c r="AI47" s="136"/>
      <c r="AJ47" s="136"/>
      <c r="AK47" s="264"/>
      <c r="AL47" s="236">
        <f t="shared" si="0"/>
        <v>0</v>
      </c>
      <c r="AM47" s="136">
        <f t="shared" si="1"/>
        <v>0</v>
      </c>
      <c r="AN47" s="141">
        <f>'11'!AR47</f>
        <v>0</v>
      </c>
      <c r="AO47" s="141"/>
      <c r="AP47" s="141">
        <f t="shared" si="7"/>
        <v>0</v>
      </c>
      <c r="AQ47" s="141">
        <f t="shared" si="8"/>
        <v>0</v>
      </c>
      <c r="AR47" s="141">
        <v>0</v>
      </c>
      <c r="AS47" s="216" t="e">
        <f t="shared" si="21"/>
        <v>#DIV/0!</v>
      </c>
      <c r="AT47" s="216">
        <f>'08'!AT47</f>
        <v>0</v>
      </c>
      <c r="AU47" s="224">
        <f t="shared" si="9"/>
        <v>0</v>
      </c>
      <c r="AV47" s="138"/>
      <c r="AW47" s="138" t="e">
        <f t="shared" si="10"/>
        <v>#DIV/0!</v>
      </c>
      <c r="AX47" s="138" t="e">
        <f t="shared" si="11"/>
        <v>#DIV/0!</v>
      </c>
      <c r="AY47" s="138" t="e">
        <f t="shared" si="12"/>
        <v>#DIV/0!</v>
      </c>
      <c r="AZ47" s="138" t="e">
        <f t="shared" si="13"/>
        <v>#DIV/0!</v>
      </c>
      <c r="BA47" s="138" t="e">
        <f t="shared" si="14"/>
        <v>#DIV/0!</v>
      </c>
      <c r="BB47" s="138" t="e">
        <f t="shared" si="15"/>
        <v>#DIV/0!</v>
      </c>
      <c r="BC47" s="138"/>
    </row>
    <row r="48" spans="1:55">
      <c r="A48" s="223" t="str">
        <f>'ENTRY SHEET'!F48</f>
        <v>OD09Z-5913 DMC</v>
      </c>
      <c r="B48" s="137">
        <f>'11'!C48</f>
        <v>3864.3</v>
      </c>
      <c r="C48" s="137">
        <v>3864.3</v>
      </c>
      <c r="D48" s="136">
        <f t="shared" si="4"/>
        <v>0</v>
      </c>
      <c r="E48" s="136">
        <v>12</v>
      </c>
      <c r="F48" s="136"/>
      <c r="G48" s="136">
        <f t="shared" si="19"/>
        <v>0</v>
      </c>
      <c r="H48" s="136"/>
      <c r="I48" s="136"/>
      <c r="J48" s="136"/>
      <c r="K48" s="136"/>
      <c r="L48" s="136"/>
      <c r="M48" s="136"/>
      <c r="N48" s="136"/>
      <c r="O48" s="136"/>
      <c r="P48" s="136"/>
      <c r="Q48" s="136">
        <f t="shared" si="6"/>
        <v>0</v>
      </c>
      <c r="R48" s="137">
        <f>'11'!S48</f>
        <v>22378.2</v>
      </c>
      <c r="S48" s="137">
        <v>22378.2</v>
      </c>
      <c r="T48" s="137">
        <f t="shared" si="20"/>
        <v>0</v>
      </c>
      <c r="U48" s="136"/>
      <c r="V48" s="136"/>
      <c r="W48" s="136"/>
      <c r="X48" s="236"/>
      <c r="Y48" s="136">
        <f t="shared" si="16"/>
        <v>0</v>
      </c>
      <c r="Z48" s="136"/>
      <c r="AA48" s="136"/>
      <c r="AB48" s="136"/>
      <c r="AC48" s="136"/>
      <c r="AD48" s="136"/>
      <c r="AE48" s="136"/>
      <c r="AF48" s="136"/>
      <c r="AG48" s="136">
        <f t="shared" si="17"/>
        <v>0</v>
      </c>
      <c r="AH48" s="136"/>
      <c r="AI48" s="136"/>
      <c r="AJ48" s="136"/>
      <c r="AK48" s="264"/>
      <c r="AL48" s="236">
        <f t="shared" si="0"/>
        <v>0</v>
      </c>
      <c r="AM48" s="136">
        <f t="shared" si="1"/>
        <v>0</v>
      </c>
      <c r="AN48" s="141">
        <f>'11'!AR48</f>
        <v>0</v>
      </c>
      <c r="AO48" s="141"/>
      <c r="AP48" s="141">
        <f t="shared" si="7"/>
        <v>0</v>
      </c>
      <c r="AQ48" s="141">
        <f t="shared" si="8"/>
        <v>0</v>
      </c>
      <c r="AR48" s="141">
        <v>0</v>
      </c>
      <c r="AS48" s="216" t="e">
        <f t="shared" si="21"/>
        <v>#DIV/0!</v>
      </c>
      <c r="AT48" s="216">
        <f>'08'!AT48</f>
        <v>0</v>
      </c>
      <c r="AU48" s="224">
        <f t="shared" si="9"/>
        <v>0</v>
      </c>
      <c r="AV48" s="138"/>
      <c r="AW48" s="138" t="e">
        <f t="shared" si="10"/>
        <v>#DIV/0!</v>
      </c>
      <c r="AX48" s="138" t="e">
        <f t="shared" si="11"/>
        <v>#DIV/0!</v>
      </c>
      <c r="AY48" s="138" t="e">
        <f t="shared" si="12"/>
        <v>#DIV/0!</v>
      </c>
      <c r="AZ48" s="138" t="e">
        <f t="shared" si="13"/>
        <v>#DIV/0!</v>
      </c>
      <c r="BA48" s="138" t="e">
        <f t="shared" si="14"/>
        <v>#DIV/0!</v>
      </c>
      <c r="BB48" s="138" t="e">
        <f t="shared" si="15"/>
        <v>#DIV/0!</v>
      </c>
      <c r="BC48" s="138"/>
    </row>
    <row r="49" spans="1:55">
      <c r="A49" s="223" t="str">
        <f>'ENTRY SHEET'!F49</f>
        <v>OD09Z-5613 DMC</v>
      </c>
      <c r="B49" s="137">
        <f>'11'!C49</f>
        <v>3846.1</v>
      </c>
      <c r="C49" s="137">
        <v>3846.1</v>
      </c>
      <c r="D49" s="136">
        <f t="shared" si="4"/>
        <v>0</v>
      </c>
      <c r="E49" s="136">
        <v>12</v>
      </c>
      <c r="F49" s="136"/>
      <c r="G49" s="136">
        <f t="shared" si="19"/>
        <v>0</v>
      </c>
      <c r="H49" s="136"/>
      <c r="I49" s="136"/>
      <c r="J49" s="136"/>
      <c r="K49" s="136"/>
      <c r="L49" s="136"/>
      <c r="M49" s="136"/>
      <c r="N49" s="136"/>
      <c r="O49" s="136"/>
      <c r="P49" s="136"/>
      <c r="Q49" s="136">
        <f t="shared" si="6"/>
        <v>0</v>
      </c>
      <c r="R49" s="137">
        <f>'11'!S49</f>
        <v>23000.799999999999</v>
      </c>
      <c r="S49" s="137">
        <v>23000.799999999999</v>
      </c>
      <c r="T49" s="137">
        <f t="shared" si="20"/>
        <v>0</v>
      </c>
      <c r="U49" s="136"/>
      <c r="V49" s="136"/>
      <c r="W49" s="136"/>
      <c r="X49" s="236"/>
      <c r="Y49" s="136">
        <f t="shared" si="16"/>
        <v>0</v>
      </c>
      <c r="Z49" s="136"/>
      <c r="AA49" s="136"/>
      <c r="AB49" s="136"/>
      <c r="AC49" s="136"/>
      <c r="AD49" s="136"/>
      <c r="AE49" s="136"/>
      <c r="AF49" s="136"/>
      <c r="AG49" s="136">
        <f t="shared" si="17"/>
        <v>0</v>
      </c>
      <c r="AH49" s="136"/>
      <c r="AI49" s="136"/>
      <c r="AJ49" s="136"/>
      <c r="AK49" s="264"/>
      <c r="AL49" s="236">
        <f t="shared" si="0"/>
        <v>0</v>
      </c>
      <c r="AM49" s="136">
        <f t="shared" si="1"/>
        <v>0</v>
      </c>
      <c r="AN49" s="141">
        <f>'11'!AR49</f>
        <v>0</v>
      </c>
      <c r="AO49" s="141"/>
      <c r="AP49" s="141">
        <f t="shared" si="7"/>
        <v>0</v>
      </c>
      <c r="AQ49" s="141">
        <f t="shared" si="8"/>
        <v>0</v>
      </c>
      <c r="AR49" s="141">
        <v>0</v>
      </c>
      <c r="AS49" s="216" t="e">
        <f t="shared" si="21"/>
        <v>#DIV/0!</v>
      </c>
      <c r="AT49" s="216">
        <f>'08'!AT49</f>
        <v>0</v>
      </c>
      <c r="AU49" s="224">
        <f t="shared" si="9"/>
        <v>0</v>
      </c>
      <c r="AV49" s="138"/>
      <c r="AW49" s="138" t="e">
        <f t="shared" si="10"/>
        <v>#DIV/0!</v>
      </c>
      <c r="AX49" s="138" t="e">
        <f t="shared" si="11"/>
        <v>#DIV/0!</v>
      </c>
      <c r="AY49" s="138" t="e">
        <f t="shared" si="12"/>
        <v>#DIV/0!</v>
      </c>
      <c r="AZ49" s="138" t="e">
        <f t="shared" si="13"/>
        <v>#DIV/0!</v>
      </c>
      <c r="BA49" s="138" t="e">
        <f t="shared" si="14"/>
        <v>#DIV/0!</v>
      </c>
      <c r="BB49" s="138" t="e">
        <f t="shared" si="15"/>
        <v>#DIV/0!</v>
      </c>
      <c r="BC49" s="138"/>
    </row>
    <row r="50" spans="1:55">
      <c r="A50" s="223" t="str">
        <f>'ENTRY SHEET'!F50</f>
        <v>JH06G-5437</v>
      </c>
      <c r="B50" s="137">
        <f>'11'!C50</f>
        <v>12123</v>
      </c>
      <c r="C50" s="137">
        <v>12123</v>
      </c>
      <c r="D50" s="136">
        <f t="shared" si="4"/>
        <v>0</v>
      </c>
      <c r="E50" s="136">
        <v>12</v>
      </c>
      <c r="F50" s="136"/>
      <c r="G50" s="136">
        <f t="shared" si="19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'11'!S50</f>
        <v>82502</v>
      </c>
      <c r="S50" s="137">
        <v>82502</v>
      </c>
      <c r="T50" s="137">
        <f t="shared" si="20"/>
        <v>0</v>
      </c>
      <c r="U50" s="136"/>
      <c r="V50" s="136"/>
      <c r="W50" s="136"/>
      <c r="X50" s="236"/>
      <c r="Y50" s="136">
        <f t="shared" si="16"/>
        <v>0</v>
      </c>
      <c r="Z50" s="136"/>
      <c r="AA50" s="136"/>
      <c r="AB50" s="136"/>
      <c r="AC50" s="136"/>
      <c r="AD50" s="136"/>
      <c r="AE50" s="136"/>
      <c r="AF50" s="136"/>
      <c r="AG50" s="136">
        <f t="shared" si="17"/>
        <v>0</v>
      </c>
      <c r="AH50" s="136"/>
      <c r="AI50" s="136"/>
      <c r="AJ50" s="136"/>
      <c r="AK50" s="264"/>
      <c r="AL50" s="236">
        <f t="shared" si="0"/>
        <v>0</v>
      </c>
      <c r="AM50" s="136">
        <f t="shared" si="1"/>
        <v>0</v>
      </c>
      <c r="AN50" s="141">
        <f>'11'!AR50</f>
        <v>85</v>
      </c>
      <c r="AO50" s="141"/>
      <c r="AP50" s="141">
        <f t="shared" si="7"/>
        <v>85</v>
      </c>
      <c r="AQ50" s="141">
        <f t="shared" si="8"/>
        <v>0</v>
      </c>
      <c r="AR50" s="141">
        <v>85</v>
      </c>
      <c r="AS50" s="216" t="e">
        <f t="shared" si="21"/>
        <v>#DIV/0!</v>
      </c>
      <c r="AT50" s="216">
        <f>'08'!AT50</f>
        <v>0</v>
      </c>
      <c r="AU50" s="224">
        <f t="shared" si="9"/>
        <v>-85</v>
      </c>
      <c r="AV50" s="138"/>
      <c r="AW50" s="138" t="e">
        <f t="shared" si="10"/>
        <v>#DIV/0!</v>
      </c>
      <c r="AX50" s="138" t="e">
        <f t="shared" si="11"/>
        <v>#DIV/0!</v>
      </c>
      <c r="AY50" s="138" t="e">
        <f t="shared" si="12"/>
        <v>#DIV/0!</v>
      </c>
      <c r="AZ50" s="138" t="e">
        <f t="shared" si="13"/>
        <v>#DIV/0!</v>
      </c>
      <c r="BA50" s="138" t="e">
        <f t="shared" si="14"/>
        <v>#DIV/0!</v>
      </c>
      <c r="BB50" s="138" t="e">
        <f t="shared" si="15"/>
        <v>#DIV/0!</v>
      </c>
      <c r="BC50" s="138"/>
    </row>
    <row r="51" spans="1:55">
      <c r="A51" s="223" t="str">
        <f>'ENTRY SHEET'!F51</f>
        <v>OD09Z-1273</v>
      </c>
      <c r="B51" s="137">
        <f>'11'!C51</f>
        <v>2644.4</v>
      </c>
      <c r="C51" s="137">
        <v>2644.4</v>
      </c>
      <c r="D51" s="136">
        <f t="shared" si="4"/>
        <v>0</v>
      </c>
      <c r="E51" s="136">
        <v>12</v>
      </c>
      <c r="F51" s="136"/>
      <c r="G51" s="136">
        <f t="shared" si="19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'11'!S51</f>
        <v>16855.400000000001</v>
      </c>
      <c r="S51" s="137">
        <v>16855.400000000001</v>
      </c>
      <c r="T51" s="137">
        <f t="shared" si="20"/>
        <v>0</v>
      </c>
      <c r="U51" s="136"/>
      <c r="V51" s="136"/>
      <c r="W51" s="136"/>
      <c r="X51" s="236"/>
      <c r="Y51" s="136">
        <f t="shared" si="16"/>
        <v>0</v>
      </c>
      <c r="Z51" s="136"/>
      <c r="AA51" s="136"/>
      <c r="AB51" s="136"/>
      <c r="AC51" s="136"/>
      <c r="AD51" s="136"/>
      <c r="AE51" s="136"/>
      <c r="AF51" s="136"/>
      <c r="AG51" s="136">
        <f t="shared" si="17"/>
        <v>0</v>
      </c>
      <c r="AH51" s="136"/>
      <c r="AI51" s="136"/>
      <c r="AJ51" s="136"/>
      <c r="AK51" s="264"/>
      <c r="AL51" s="236">
        <f t="shared" si="0"/>
        <v>0</v>
      </c>
      <c r="AM51" s="136">
        <f t="shared" si="1"/>
        <v>0</v>
      </c>
      <c r="AN51" s="141">
        <f>'11'!AR51</f>
        <v>200</v>
      </c>
      <c r="AO51" s="141"/>
      <c r="AP51" s="141">
        <f t="shared" si="7"/>
        <v>200</v>
      </c>
      <c r="AQ51" s="141">
        <f t="shared" si="8"/>
        <v>0</v>
      </c>
      <c r="AR51" s="141">
        <v>200</v>
      </c>
      <c r="AS51" s="216" t="e">
        <f t="shared" si="21"/>
        <v>#DIV/0!</v>
      </c>
      <c r="AT51" s="216">
        <f>'08'!AT51</f>
        <v>0</v>
      </c>
      <c r="AU51" s="224">
        <f t="shared" si="9"/>
        <v>-200</v>
      </c>
      <c r="AV51" s="138"/>
      <c r="AW51" s="138" t="e">
        <f t="shared" si="10"/>
        <v>#DIV/0!</v>
      </c>
      <c r="AX51" s="138" t="e">
        <f t="shared" si="11"/>
        <v>#DIV/0!</v>
      </c>
      <c r="AY51" s="138" t="e">
        <f t="shared" si="12"/>
        <v>#DIV/0!</v>
      </c>
      <c r="AZ51" s="138" t="e">
        <f t="shared" si="13"/>
        <v>#DIV/0!</v>
      </c>
      <c r="BA51" s="138" t="e">
        <f t="shared" si="14"/>
        <v>#DIV/0!</v>
      </c>
      <c r="BB51" s="138" t="e">
        <f t="shared" si="15"/>
        <v>#DIV/0!</v>
      </c>
      <c r="BC51" s="138"/>
    </row>
    <row r="52" spans="1:55">
      <c r="A52" s="223" t="str">
        <f>'ENTRY SHEET'!F52</f>
        <v>OD09Z-1274</v>
      </c>
      <c r="B52" s="137">
        <f>'11'!C52</f>
        <v>3544.2</v>
      </c>
      <c r="C52" s="137">
        <v>3544.2</v>
      </c>
      <c r="D52" s="136">
        <f t="shared" si="4"/>
        <v>0</v>
      </c>
      <c r="E52" s="136">
        <v>12</v>
      </c>
      <c r="F52" s="136"/>
      <c r="G52" s="136">
        <f t="shared" si="19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'11'!S52</f>
        <v>24749.5</v>
      </c>
      <c r="S52" s="137">
        <v>24749.5</v>
      </c>
      <c r="T52" s="137">
        <f t="shared" si="20"/>
        <v>0</v>
      </c>
      <c r="U52" s="136"/>
      <c r="V52" s="136"/>
      <c r="W52" s="136"/>
      <c r="X52" s="236"/>
      <c r="Y52" s="136">
        <f t="shared" si="16"/>
        <v>0</v>
      </c>
      <c r="Z52" s="136"/>
      <c r="AA52" s="136"/>
      <c r="AB52" s="136"/>
      <c r="AC52" s="136"/>
      <c r="AD52" s="136"/>
      <c r="AE52" s="136"/>
      <c r="AF52" s="136"/>
      <c r="AG52" s="136">
        <f t="shared" si="17"/>
        <v>0</v>
      </c>
      <c r="AH52" s="136"/>
      <c r="AI52" s="136"/>
      <c r="AJ52" s="136"/>
      <c r="AK52" s="264"/>
      <c r="AL52" s="236">
        <f t="shared" si="0"/>
        <v>0</v>
      </c>
      <c r="AM52" s="136">
        <f t="shared" si="1"/>
        <v>0</v>
      </c>
      <c r="AN52" s="141">
        <f>'11'!AR52</f>
        <v>220</v>
      </c>
      <c r="AO52" s="141"/>
      <c r="AP52" s="141">
        <f t="shared" si="7"/>
        <v>220</v>
      </c>
      <c r="AQ52" s="141">
        <f t="shared" si="8"/>
        <v>0</v>
      </c>
      <c r="AR52" s="141">
        <v>220</v>
      </c>
      <c r="AS52" s="216" t="e">
        <f t="shared" si="21"/>
        <v>#DIV/0!</v>
      </c>
      <c r="AT52" s="216">
        <f>'08'!AT52</f>
        <v>0</v>
      </c>
      <c r="AU52" s="224">
        <f t="shared" si="9"/>
        <v>-220</v>
      </c>
      <c r="AV52" s="271"/>
      <c r="AW52" s="138" t="e">
        <f t="shared" si="10"/>
        <v>#DIV/0!</v>
      </c>
      <c r="AX52" s="138" t="e">
        <f t="shared" si="11"/>
        <v>#DIV/0!</v>
      </c>
      <c r="AY52" s="138" t="e">
        <f t="shared" si="12"/>
        <v>#DIV/0!</v>
      </c>
      <c r="AZ52" s="138" t="e">
        <f t="shared" si="13"/>
        <v>#DIV/0!</v>
      </c>
      <c r="BA52" s="138" t="e">
        <f t="shared" si="14"/>
        <v>#DIV/0!</v>
      </c>
      <c r="BB52" s="138" t="e">
        <f t="shared" si="15"/>
        <v>#DIV/0!</v>
      </c>
      <c r="BC52" s="138"/>
    </row>
    <row r="53" spans="1:55">
      <c r="A53" s="223" t="str">
        <f>'ENTRY SHEET'!F53</f>
        <v>OD09Z-1202</v>
      </c>
      <c r="B53" s="137">
        <f>'11'!C53</f>
        <v>3559.9</v>
      </c>
      <c r="C53" s="137">
        <v>3559.9</v>
      </c>
      <c r="D53" s="136">
        <f t="shared" si="4"/>
        <v>0</v>
      </c>
      <c r="E53" s="136">
        <v>12</v>
      </c>
      <c r="F53" s="136"/>
      <c r="G53" s="136">
        <f t="shared" si="19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'11'!S53</f>
        <v>25401.5</v>
      </c>
      <c r="S53" s="137">
        <v>25401.5</v>
      </c>
      <c r="T53" s="137">
        <f t="shared" si="20"/>
        <v>0</v>
      </c>
      <c r="U53" s="136"/>
      <c r="V53" s="136"/>
      <c r="W53" s="136"/>
      <c r="X53" s="236"/>
      <c r="Y53" s="136">
        <f t="shared" si="16"/>
        <v>0</v>
      </c>
      <c r="Z53" s="136"/>
      <c r="AA53" s="136"/>
      <c r="AB53" s="136"/>
      <c r="AC53" s="136"/>
      <c r="AD53" s="136"/>
      <c r="AE53" s="136"/>
      <c r="AF53" s="136"/>
      <c r="AG53" s="136">
        <f t="shared" si="17"/>
        <v>0</v>
      </c>
      <c r="AH53" s="136"/>
      <c r="AI53" s="136"/>
      <c r="AJ53" s="136"/>
      <c r="AK53" s="264"/>
      <c r="AL53" s="236">
        <f t="shared" si="0"/>
        <v>0</v>
      </c>
      <c r="AM53" s="136">
        <f t="shared" si="1"/>
        <v>0</v>
      </c>
      <c r="AN53" s="141">
        <f>'11'!AR53</f>
        <v>200</v>
      </c>
      <c r="AO53" s="141"/>
      <c r="AP53" s="141">
        <f t="shared" si="7"/>
        <v>200</v>
      </c>
      <c r="AQ53" s="141">
        <f t="shared" si="8"/>
        <v>0</v>
      </c>
      <c r="AR53" s="141">
        <v>200</v>
      </c>
      <c r="AS53" s="216" t="e">
        <f t="shared" si="21"/>
        <v>#DIV/0!</v>
      </c>
      <c r="AT53" s="216">
        <f>'08'!AT53</f>
        <v>0</v>
      </c>
      <c r="AU53" s="224">
        <f t="shared" si="9"/>
        <v>-200</v>
      </c>
      <c r="AV53" s="271"/>
      <c r="AW53" s="138" t="e">
        <f t="shared" si="10"/>
        <v>#DIV/0!</v>
      </c>
      <c r="AX53" s="138" t="e">
        <f t="shared" si="11"/>
        <v>#DIV/0!</v>
      </c>
      <c r="AY53" s="138" t="e">
        <f t="shared" si="12"/>
        <v>#DIV/0!</v>
      </c>
      <c r="AZ53" s="138" t="e">
        <f t="shared" si="13"/>
        <v>#DIV/0!</v>
      </c>
      <c r="BA53" s="138" t="e">
        <f t="shared" si="14"/>
        <v>#DIV/0!</v>
      </c>
      <c r="BB53" s="138" t="e">
        <f t="shared" si="15"/>
        <v>#DIV/0!</v>
      </c>
      <c r="BC53" s="138"/>
    </row>
    <row r="54" spans="1:55">
      <c r="A54" s="223">
        <f>'ENTRY SHEET'!F54</f>
        <v>0</v>
      </c>
      <c r="B54" s="137">
        <f>'11'!C54</f>
        <v>0</v>
      </c>
      <c r="C54" s="137">
        <v>0</v>
      </c>
      <c r="D54" s="136">
        <f t="shared" si="4"/>
        <v>0</v>
      </c>
      <c r="E54" s="136">
        <v>12</v>
      </c>
      <c r="F54" s="136"/>
      <c r="G54" s="136">
        <f t="shared" si="19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'11'!S54</f>
        <v>0</v>
      </c>
      <c r="S54" s="137">
        <v>0</v>
      </c>
      <c r="T54" s="137">
        <f t="shared" si="20"/>
        <v>0</v>
      </c>
      <c r="U54" s="136"/>
      <c r="V54" s="136"/>
      <c r="W54" s="136"/>
      <c r="X54" s="236"/>
      <c r="Y54" s="136">
        <f t="shared" si="16"/>
        <v>0</v>
      </c>
      <c r="Z54" s="136"/>
      <c r="AA54" s="136"/>
      <c r="AB54" s="136"/>
      <c r="AC54" s="136"/>
      <c r="AD54" s="136"/>
      <c r="AE54" s="136"/>
      <c r="AF54" s="136"/>
      <c r="AG54" s="136">
        <f t="shared" si="17"/>
        <v>0</v>
      </c>
      <c r="AH54" s="136"/>
      <c r="AI54" s="136"/>
      <c r="AJ54" s="136"/>
      <c r="AK54" s="264"/>
      <c r="AL54" s="236">
        <f t="shared" si="0"/>
        <v>0</v>
      </c>
      <c r="AM54" s="136">
        <f t="shared" si="1"/>
        <v>0</v>
      </c>
      <c r="AN54" s="141">
        <f>'11'!AR54</f>
        <v>0</v>
      </c>
      <c r="AO54" s="141"/>
      <c r="AP54" s="141">
        <f t="shared" si="7"/>
        <v>0</v>
      </c>
      <c r="AQ54" s="141">
        <f t="shared" si="8"/>
        <v>0</v>
      </c>
      <c r="AR54" s="141">
        <v>0</v>
      </c>
      <c r="AS54" s="216" t="e">
        <f t="shared" si="21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'11'!C55</f>
        <v>0</v>
      </c>
      <c r="C55" s="137">
        <v>0</v>
      </c>
      <c r="D55" s="136">
        <f t="shared" si="4"/>
        <v>0</v>
      </c>
      <c r="E55" s="136">
        <v>12</v>
      </c>
      <c r="F55" s="136"/>
      <c r="G55" s="136">
        <f t="shared" si="19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'11'!S55</f>
        <v>0</v>
      </c>
      <c r="S55" s="137">
        <v>0</v>
      </c>
      <c r="T55" s="137">
        <f t="shared" si="20"/>
        <v>0</v>
      </c>
      <c r="U55" s="136"/>
      <c r="V55" s="136"/>
      <c r="W55" s="136"/>
      <c r="X55" s="236"/>
      <c r="Y55" s="136">
        <f t="shared" si="16"/>
        <v>0</v>
      </c>
      <c r="Z55" s="136"/>
      <c r="AA55" s="136"/>
      <c r="AB55" s="136"/>
      <c r="AC55" s="136"/>
      <c r="AD55" s="136"/>
      <c r="AE55" s="136"/>
      <c r="AF55" s="136"/>
      <c r="AG55" s="136">
        <f t="shared" si="17"/>
        <v>0</v>
      </c>
      <c r="AH55" s="136"/>
      <c r="AI55" s="136"/>
      <c r="AJ55" s="136"/>
      <c r="AK55" s="264"/>
      <c r="AL55" s="236">
        <f t="shared" si="0"/>
        <v>0</v>
      </c>
      <c r="AM55" s="136">
        <f t="shared" si="1"/>
        <v>0</v>
      </c>
      <c r="AN55" s="141">
        <f>'11'!AR55</f>
        <v>0</v>
      </c>
      <c r="AO55" s="141"/>
      <c r="AP55" s="141">
        <f t="shared" si="7"/>
        <v>0</v>
      </c>
      <c r="AQ55" s="141">
        <f t="shared" si="8"/>
        <v>0</v>
      </c>
      <c r="AR55" s="141">
        <v>0</v>
      </c>
      <c r="AS55" s="216" t="e">
        <f t="shared" si="21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'11'!C56</f>
        <v>0</v>
      </c>
      <c r="C56" s="137">
        <v>0</v>
      </c>
      <c r="D56" s="136">
        <f t="shared" si="4"/>
        <v>0</v>
      </c>
      <c r="E56" s="136">
        <v>12</v>
      </c>
      <c r="F56" s="136"/>
      <c r="G56" s="136">
        <f t="shared" si="19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'11'!S56</f>
        <v>0</v>
      </c>
      <c r="S56" s="137">
        <v>0</v>
      </c>
      <c r="T56" s="137">
        <f t="shared" si="20"/>
        <v>0</v>
      </c>
      <c r="U56" s="136"/>
      <c r="V56" s="136"/>
      <c r="W56" s="136"/>
      <c r="X56" s="236"/>
      <c r="Y56" s="136">
        <f t="shared" si="16"/>
        <v>0</v>
      </c>
      <c r="Z56" s="136"/>
      <c r="AA56" s="136"/>
      <c r="AB56" s="136"/>
      <c r="AC56" s="136"/>
      <c r="AD56" s="136"/>
      <c r="AE56" s="136"/>
      <c r="AF56" s="136"/>
      <c r="AG56" s="136">
        <f t="shared" si="17"/>
        <v>0</v>
      </c>
      <c r="AH56" s="136"/>
      <c r="AI56" s="136"/>
      <c r="AJ56" s="136"/>
      <c r="AK56" s="264"/>
      <c r="AL56" s="236">
        <f t="shared" si="0"/>
        <v>0</v>
      </c>
      <c r="AM56" s="136">
        <f t="shared" si="1"/>
        <v>0</v>
      </c>
      <c r="AN56" s="141">
        <f>'11'!AR56</f>
        <v>0</v>
      </c>
      <c r="AO56" s="141"/>
      <c r="AP56" s="141">
        <f t="shared" si="7"/>
        <v>0</v>
      </c>
      <c r="AQ56" s="141">
        <f t="shared" si="8"/>
        <v>0</v>
      </c>
      <c r="AR56" s="141">
        <v>0</v>
      </c>
      <c r="AS56" s="216" t="e">
        <f t="shared" si="21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'11'!C57</f>
        <v>4707.1000000000004</v>
      </c>
      <c r="C57" s="137">
        <v>4707.1000000000004</v>
      </c>
      <c r="D57" s="136">
        <f t="shared" si="4"/>
        <v>0</v>
      </c>
      <c r="E57" s="136">
        <v>12</v>
      </c>
      <c r="F57" s="136"/>
      <c r="G57" s="136">
        <f t="shared" si="19"/>
        <v>0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0</v>
      </c>
      <c r="R57" s="137">
        <f>'11'!S57</f>
        <v>52610</v>
      </c>
      <c r="S57" s="137">
        <v>52610</v>
      </c>
      <c r="T57" s="137">
        <f t="shared" si="20"/>
        <v>0</v>
      </c>
      <c r="U57" s="136"/>
      <c r="V57" s="136"/>
      <c r="W57" s="136"/>
      <c r="X57" s="236"/>
      <c r="Y57" s="136">
        <f t="shared" si="16"/>
        <v>0</v>
      </c>
      <c r="Z57" s="136"/>
      <c r="AA57" s="136"/>
      <c r="AB57" s="136"/>
      <c r="AC57" s="136"/>
      <c r="AD57" s="136"/>
      <c r="AE57" s="136"/>
      <c r="AF57" s="136"/>
      <c r="AG57" s="136">
        <f t="shared" si="17"/>
        <v>0</v>
      </c>
      <c r="AH57" s="136"/>
      <c r="AI57" s="136"/>
      <c r="AJ57" s="136"/>
      <c r="AK57" s="264"/>
      <c r="AL57" s="236">
        <f t="shared" si="0"/>
        <v>0</v>
      </c>
      <c r="AM57" s="136">
        <f t="shared" si="1"/>
        <v>0</v>
      </c>
      <c r="AN57" s="141">
        <f>'11'!AR57</f>
        <v>35</v>
      </c>
      <c r="AO57" s="141"/>
      <c r="AP57" s="141">
        <f t="shared" si="7"/>
        <v>35</v>
      </c>
      <c r="AQ57" s="141">
        <f t="shared" si="8"/>
        <v>0</v>
      </c>
      <c r="AR57" s="141">
        <v>35</v>
      </c>
      <c r="AS57" s="216" t="e">
        <f t="shared" si="21"/>
        <v>#DIV/0!</v>
      </c>
      <c r="AT57" s="216">
        <f>'08'!AT57</f>
        <v>260</v>
      </c>
      <c r="AU57" s="224">
        <f t="shared" si="9"/>
        <v>225</v>
      </c>
      <c r="AV57" s="137"/>
      <c r="AW57" s="138" t="e">
        <f t="shared" si="10"/>
        <v>#DIV/0!</v>
      </c>
      <c r="AX57" s="138" t="e">
        <f t="shared" si="11"/>
        <v>#DIV/0!</v>
      </c>
      <c r="AY57" s="138" t="e">
        <f t="shared" si="12"/>
        <v>#DIV/0!</v>
      </c>
      <c r="AZ57" s="138" t="e">
        <f t="shared" si="13"/>
        <v>#DIV/0!</v>
      </c>
      <c r="BA57" s="138" t="e">
        <f t="shared" si="14"/>
        <v>#DIV/0!</v>
      </c>
      <c r="BB57" s="138"/>
      <c r="BC57" s="138"/>
    </row>
    <row r="58" spans="1:55">
      <c r="A58" s="223" t="str">
        <f>'ENTRY SHEET'!F58</f>
        <v>OD09K-2512 W.TANKER</v>
      </c>
      <c r="B58" s="137">
        <f>'11'!C58</f>
        <v>3044</v>
      </c>
      <c r="C58" s="137">
        <v>3044</v>
      </c>
      <c r="D58" s="136">
        <f t="shared" si="4"/>
        <v>0</v>
      </c>
      <c r="E58" s="136">
        <v>12</v>
      </c>
      <c r="F58" s="136"/>
      <c r="G58" s="136">
        <f t="shared" si="19"/>
        <v>0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0</v>
      </c>
      <c r="R58" s="137">
        <f>'11'!S58</f>
        <v>44421.3</v>
      </c>
      <c r="S58" s="137">
        <v>44421.3</v>
      </c>
      <c r="T58" s="137">
        <f t="shared" si="20"/>
        <v>0</v>
      </c>
      <c r="U58" s="136"/>
      <c r="V58" s="136"/>
      <c r="W58" s="136"/>
      <c r="X58" s="236"/>
      <c r="Y58" s="136">
        <f t="shared" si="16"/>
        <v>0</v>
      </c>
      <c r="Z58" s="136"/>
      <c r="AA58" s="136"/>
      <c r="AB58" s="136"/>
      <c r="AC58" s="136"/>
      <c r="AD58" s="136"/>
      <c r="AE58" s="136"/>
      <c r="AF58" s="136"/>
      <c r="AG58" s="136">
        <f t="shared" si="17"/>
        <v>0</v>
      </c>
      <c r="AH58" s="136"/>
      <c r="AI58" s="136"/>
      <c r="AJ58" s="136"/>
      <c r="AK58" s="264"/>
      <c r="AL58" s="236">
        <f t="shared" si="0"/>
        <v>0</v>
      </c>
      <c r="AM58" s="136">
        <f t="shared" si="1"/>
        <v>0</v>
      </c>
      <c r="AN58" s="141">
        <f>'11'!AR58</f>
        <v>35</v>
      </c>
      <c r="AO58" s="141"/>
      <c r="AP58" s="141">
        <f t="shared" si="7"/>
        <v>35</v>
      </c>
      <c r="AQ58" s="141">
        <f t="shared" si="8"/>
        <v>0</v>
      </c>
      <c r="AR58" s="141">
        <v>35</v>
      </c>
      <c r="AS58" s="216" t="e">
        <f t="shared" si="21"/>
        <v>#DIV/0!</v>
      </c>
      <c r="AT58" s="216">
        <f>'08'!AT58</f>
        <v>250</v>
      </c>
      <c r="AU58" s="224">
        <f t="shared" si="9"/>
        <v>215</v>
      </c>
      <c r="AV58" s="221"/>
      <c r="AW58" s="138" t="e">
        <f t="shared" si="10"/>
        <v>#DIV/0!</v>
      </c>
      <c r="AX58" s="138" t="e">
        <f t="shared" si="11"/>
        <v>#DIV/0!</v>
      </c>
      <c r="AY58" s="138" t="e">
        <f t="shared" si="12"/>
        <v>#DIV/0!</v>
      </c>
      <c r="AZ58" s="138" t="e">
        <f t="shared" si="13"/>
        <v>#DIV/0!</v>
      </c>
      <c r="BA58" s="138" t="e">
        <f t="shared" si="14"/>
        <v>#DIV/0!</v>
      </c>
      <c r="BB58" s="138"/>
      <c r="BC58" s="138"/>
    </row>
    <row r="59" spans="1:55">
      <c r="A59" s="223">
        <f>'ENTRY SHEET'!F59</f>
        <v>0</v>
      </c>
      <c r="B59" s="137">
        <f>'11'!C59</f>
        <v>0</v>
      </c>
      <c r="C59" s="137">
        <v>0</v>
      </c>
      <c r="D59" s="136">
        <f t="shared" si="4"/>
        <v>0</v>
      </c>
      <c r="E59" s="136">
        <v>12</v>
      </c>
      <c r="F59" s="136"/>
      <c r="G59" s="136">
        <f t="shared" si="19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'11'!S59</f>
        <v>0</v>
      </c>
      <c r="S59" s="137">
        <v>0</v>
      </c>
      <c r="T59" s="137">
        <f t="shared" si="20"/>
        <v>0</v>
      </c>
      <c r="U59" s="136"/>
      <c r="V59" s="136"/>
      <c r="W59" s="136"/>
      <c r="X59" s="236"/>
      <c r="Y59" s="136">
        <f t="shared" si="16"/>
        <v>0</v>
      </c>
      <c r="Z59" s="136"/>
      <c r="AA59" s="136"/>
      <c r="AB59" s="136"/>
      <c r="AC59" s="136"/>
      <c r="AD59" s="136"/>
      <c r="AE59" s="136"/>
      <c r="AF59" s="136"/>
      <c r="AG59" s="136">
        <f t="shared" si="17"/>
        <v>0</v>
      </c>
      <c r="AH59" s="136"/>
      <c r="AI59" s="136"/>
      <c r="AJ59" s="136"/>
      <c r="AK59" s="264"/>
      <c r="AL59" s="236">
        <f t="shared" si="0"/>
        <v>0</v>
      </c>
      <c r="AM59" s="136">
        <f t="shared" si="1"/>
        <v>0</v>
      </c>
      <c r="AN59" s="141">
        <f>'11'!AR59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1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10" customFormat="1" ht="43.2">
      <c r="A60" s="223" t="str">
        <f>'ENTRY SHEET'!F60</f>
        <v>DILLING DETALIS</v>
      </c>
      <c r="B60" s="137">
        <f>'11'!C60</f>
        <v>0</v>
      </c>
      <c r="C60" s="428">
        <v>0</v>
      </c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402">
        <f>'11'!AR60</f>
        <v>0</v>
      </c>
      <c r="AO60" s="402"/>
      <c r="AP60" s="402">
        <f t="shared" si="7"/>
        <v>0</v>
      </c>
      <c r="AQ60" s="402">
        <f t="shared" si="8"/>
        <v>0</v>
      </c>
      <c r="AR60" s="402"/>
      <c r="AS60" s="403"/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4"/>
      <c r="BC60" s="4"/>
    </row>
    <row r="61" spans="1:55">
      <c r="A61" s="223" t="str">
        <f>'ENTRY SHEET'!F61</f>
        <v>DRILL-ELGI-650</v>
      </c>
      <c r="B61" s="137">
        <f>'11'!C61</f>
        <v>790.5</v>
      </c>
      <c r="C61" s="234">
        <v>790.5</v>
      </c>
      <c r="D61" s="136">
        <f t="shared" ref="D61:E86" si="22">C61-B61</f>
        <v>0</v>
      </c>
      <c r="E61" s="136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6"/>
      <c r="S61" s="136"/>
      <c r="T61" s="136"/>
      <c r="U61" s="136"/>
      <c r="V61" s="136"/>
      <c r="W61" s="136">
        <f>+T61+U61+V61</f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>
        <f t="shared" si="17"/>
        <v>0</v>
      </c>
      <c r="AH61" s="136"/>
      <c r="AI61" s="136"/>
      <c r="AJ61" s="136"/>
      <c r="AK61" s="136"/>
      <c r="AL61" s="136"/>
      <c r="AM61" s="136"/>
      <c r="AN61" s="141">
        <f>'11'!AR61</f>
        <v>0</v>
      </c>
      <c r="AO61" s="141"/>
      <c r="AP61" s="141">
        <f t="shared" si="7"/>
        <v>0</v>
      </c>
      <c r="AQ61" s="141">
        <f t="shared" si="8"/>
        <v>0</v>
      </c>
      <c r="AR61" s="141"/>
      <c r="AS61" s="216" t="e">
        <f>AQ61/D61</f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>
      <c r="A62" s="223" t="str">
        <f>'ENTRY SHEET'!F62</f>
        <v>JRD-600+CD-360</v>
      </c>
      <c r="B62" s="137">
        <f>'11'!C62</f>
        <v>381.59999999999997</v>
      </c>
      <c r="C62" s="234">
        <v>381.59999999999997</v>
      </c>
      <c r="D62" s="136">
        <f t="shared" si="22"/>
        <v>0</v>
      </c>
      <c r="E62" s="136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6"/>
      <c r="S62" s="136"/>
      <c r="T62" s="136"/>
      <c r="U62" s="136"/>
      <c r="V62" s="136"/>
      <c r="W62" s="136">
        <v>67.8</v>
      </c>
      <c r="X62" s="236"/>
      <c r="Y62" s="136"/>
      <c r="Z62" s="136"/>
      <c r="AA62" s="136"/>
      <c r="AB62" s="136"/>
      <c r="AC62" s="136"/>
      <c r="AD62" s="136"/>
      <c r="AE62" s="136"/>
      <c r="AF62" s="136"/>
      <c r="AG62" s="136">
        <f t="shared" si="17"/>
        <v>0</v>
      </c>
      <c r="AH62" s="136"/>
      <c r="AI62" s="136"/>
      <c r="AJ62" s="136"/>
      <c r="AK62" s="264"/>
      <c r="AL62" s="236"/>
      <c r="AM62" s="136"/>
      <c r="AN62" s="141">
        <f>'11'!AR62</f>
        <v>0</v>
      </c>
      <c r="AO62" s="141"/>
      <c r="AP62" s="141">
        <f t="shared" si="7"/>
        <v>0</v>
      </c>
      <c r="AQ62" s="141">
        <f t="shared" si="8"/>
        <v>0</v>
      </c>
      <c r="AR62" s="141"/>
      <c r="AS62" s="216" t="e">
        <f>AQ62/D62</f>
        <v>#DIV/0!</v>
      </c>
      <c r="AT62" s="216">
        <f>'08'!AT62</f>
        <v>400</v>
      </c>
      <c r="AU62" s="224">
        <f t="shared" si="9"/>
        <v>400</v>
      </c>
      <c r="AV62" s="137"/>
      <c r="AW62" s="138" t="e">
        <f t="shared" si="10"/>
        <v>#DIV/0!</v>
      </c>
      <c r="AX62" s="138" t="e">
        <f t="shared" si="11"/>
        <v>#DIV/0!</v>
      </c>
      <c r="AY62" s="138" t="e">
        <f t="shared" si="12"/>
        <v>#DIV/0!</v>
      </c>
      <c r="AZ62" s="138" t="e">
        <f t="shared" si="13"/>
        <v>#DIV/0!</v>
      </c>
      <c r="BA62" s="138" t="e">
        <f t="shared" si="14"/>
        <v>#DIV/0!</v>
      </c>
      <c r="BB62" s="138"/>
      <c r="BC62" s="138"/>
    </row>
    <row r="63" spans="1:55">
      <c r="A63" s="223" t="str">
        <f>'ENTRY SHEET'!F63</f>
        <v>JRD-450+650-1</v>
      </c>
      <c r="B63" s="137">
        <f>'11'!C63</f>
        <v>8203.7999999999993</v>
      </c>
      <c r="C63" s="234">
        <v>8203.7999999999993</v>
      </c>
      <c r="D63" s="136">
        <f t="shared" si="22"/>
        <v>0</v>
      </c>
      <c r="E63" s="136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6"/>
      <c r="S63" s="136"/>
      <c r="T63" s="136"/>
      <c r="U63" s="136"/>
      <c r="V63" s="136"/>
      <c r="W63" s="136">
        <f t="shared" ref="W63:W64" si="23">+T63+U63+V63</f>
        <v>0</v>
      </c>
      <c r="X63" s="236"/>
      <c r="Y63" s="136"/>
      <c r="Z63" s="264"/>
      <c r="AA63" s="264"/>
      <c r="AB63" s="264"/>
      <c r="AC63" s="264"/>
      <c r="AD63" s="264"/>
      <c r="AE63" s="264"/>
      <c r="AF63" s="264"/>
      <c r="AG63" s="136">
        <f t="shared" si="17"/>
        <v>0</v>
      </c>
      <c r="AH63" s="136"/>
      <c r="AI63" s="136"/>
      <c r="AJ63" s="136"/>
      <c r="AK63" s="264"/>
      <c r="AL63" s="236"/>
      <c r="AM63" s="136"/>
      <c r="AN63" s="141">
        <f>'11'!AR63</f>
        <v>0</v>
      </c>
      <c r="AO63" s="141"/>
      <c r="AP63" s="141">
        <f t="shared" si="7"/>
        <v>0</v>
      </c>
      <c r="AQ63" s="141">
        <f t="shared" si="8"/>
        <v>0</v>
      </c>
      <c r="AR63" s="141"/>
      <c r="AS63" s="216" t="e">
        <f>AQ63/D63</f>
        <v>#DIV/0!</v>
      </c>
      <c r="AT63" s="216">
        <f>'08'!AT63</f>
        <v>400</v>
      </c>
      <c r="AU63" s="224">
        <f t="shared" si="9"/>
        <v>400</v>
      </c>
      <c r="AV63" s="137"/>
      <c r="AW63" s="138" t="e">
        <f t="shared" si="10"/>
        <v>#DIV/0!</v>
      </c>
      <c r="AX63" s="138" t="e">
        <f t="shared" si="11"/>
        <v>#DIV/0!</v>
      </c>
      <c r="AY63" s="138" t="e">
        <f t="shared" si="12"/>
        <v>#DIV/0!</v>
      </c>
      <c r="AZ63" s="138" t="e">
        <f t="shared" si="13"/>
        <v>#DIV/0!</v>
      </c>
      <c r="BA63" s="138" t="e">
        <f t="shared" si="14"/>
        <v>#DIV/0!</v>
      </c>
      <c r="BB63" s="138"/>
      <c r="BC63" s="138"/>
    </row>
    <row r="64" spans="1:55">
      <c r="A64" s="223">
        <f>'ENTRY SHEET'!F64</f>
        <v>0</v>
      </c>
      <c r="B64" s="137">
        <f>'11'!C64</f>
        <v>0</v>
      </c>
      <c r="C64" s="234">
        <v>0</v>
      </c>
      <c r="D64" s="136"/>
      <c r="E64" s="136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6"/>
      <c r="S64" s="136"/>
      <c r="T64" s="136"/>
      <c r="U64" s="136"/>
      <c r="V64" s="136"/>
      <c r="W64" s="136">
        <f t="shared" si="23"/>
        <v>0</v>
      </c>
      <c r="X64" s="236"/>
      <c r="Y64" s="136"/>
      <c r="Z64" s="264"/>
      <c r="AA64" s="264"/>
      <c r="AB64" s="264"/>
      <c r="AC64" s="264"/>
      <c r="AD64" s="264"/>
      <c r="AE64" s="264"/>
      <c r="AF64" s="264"/>
      <c r="AG64" s="136">
        <f t="shared" si="17"/>
        <v>0</v>
      </c>
      <c r="AH64" s="136"/>
      <c r="AI64" s="136"/>
      <c r="AJ64" s="136"/>
      <c r="AK64" s="264"/>
      <c r="AL64" s="236"/>
      <c r="AM64" s="136"/>
      <c r="AN64" s="141">
        <f>'11'!AR64</f>
        <v>0</v>
      </c>
      <c r="AO64" s="141"/>
      <c r="AP64" s="141">
        <f t="shared" si="7"/>
        <v>0</v>
      </c>
      <c r="AQ64" s="141">
        <f t="shared" si="8"/>
        <v>0</v>
      </c>
      <c r="AR64" s="141"/>
      <c r="AS64" s="216" t="e">
        <f>AQ64/D64</f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10" customFormat="1" ht="72">
      <c r="A65" s="223" t="str">
        <f>'ENTRY SHEET'!F65</f>
        <v>CRUSHER DETAILS</v>
      </c>
      <c r="B65" s="137">
        <f>'11'!C65</f>
        <v>0</v>
      </c>
      <c r="C65" s="428">
        <v>0</v>
      </c>
      <c r="D65" s="63" t="s">
        <v>8</v>
      </c>
      <c r="E65" s="400" t="s">
        <v>116</v>
      </c>
      <c r="F65" s="352" t="s">
        <v>118</v>
      </c>
      <c r="G65" s="352" t="s">
        <v>113</v>
      </c>
      <c r="H65" s="352" t="s">
        <v>126</v>
      </c>
      <c r="I65" s="352" t="s">
        <v>125</v>
      </c>
      <c r="J65" s="352" t="s">
        <v>124</v>
      </c>
      <c r="K65" s="352" t="s">
        <v>52</v>
      </c>
      <c r="L65" s="352" t="s">
        <v>133</v>
      </c>
      <c r="M65" s="352" t="s">
        <v>117</v>
      </c>
      <c r="N65" s="352" t="s">
        <v>127</v>
      </c>
      <c r="O65" s="352" t="s">
        <v>138</v>
      </c>
      <c r="P65" s="352" t="s">
        <v>139</v>
      </c>
      <c r="Q65" s="352" t="s">
        <v>122</v>
      </c>
      <c r="R65" s="400" t="s">
        <v>88</v>
      </c>
      <c r="S65" s="400" t="s">
        <v>114</v>
      </c>
      <c r="T65" s="400" t="s">
        <v>115</v>
      </c>
      <c r="U65" s="400" t="s">
        <v>90</v>
      </c>
      <c r="V65" s="400" t="s">
        <v>91</v>
      </c>
      <c r="W65" s="400" t="s">
        <v>134</v>
      </c>
      <c r="X65" s="400"/>
      <c r="Y65" s="400" t="s">
        <v>92</v>
      </c>
      <c r="Z65" s="400" t="s">
        <v>43</v>
      </c>
      <c r="AA65" s="405" t="s">
        <v>44</v>
      </c>
      <c r="AB65" s="400" t="s">
        <v>45</v>
      </c>
      <c r="AC65" s="400" t="s">
        <v>46</v>
      </c>
      <c r="AD65" s="400" t="s">
        <v>121</v>
      </c>
      <c r="AE65" s="400" t="s">
        <v>67</v>
      </c>
      <c r="AF65" s="400" t="s">
        <v>105</v>
      </c>
      <c r="AG65" s="63" t="s">
        <v>32</v>
      </c>
      <c r="AH65" s="405" t="s">
        <v>41</v>
      </c>
      <c r="AI65" s="405" t="s">
        <v>42</v>
      </c>
      <c r="AJ65" s="405" t="s">
        <v>38</v>
      </c>
      <c r="AK65" s="405" t="s">
        <v>39</v>
      </c>
      <c r="AL65" s="400" t="s">
        <v>31</v>
      </c>
      <c r="AM65" s="405" t="s">
        <v>30</v>
      </c>
      <c r="AN65" s="402">
        <f>'11'!AR65</f>
        <v>0</v>
      </c>
      <c r="AO65" s="402"/>
      <c r="AP65" s="402">
        <f t="shared" si="7"/>
        <v>0</v>
      </c>
      <c r="AQ65" s="402">
        <f t="shared" si="8"/>
        <v>0</v>
      </c>
      <c r="AR65" s="402"/>
      <c r="AS65" s="403"/>
      <c r="AT65" s="216">
        <f>'08'!AT65</f>
        <v>0</v>
      </c>
      <c r="AU65" s="224">
        <f t="shared" si="9"/>
        <v>0</v>
      </c>
      <c r="AV65" s="428"/>
      <c r="AW65" s="138" t="e">
        <f t="shared" si="10"/>
        <v>#VALUE!</v>
      </c>
      <c r="AX65" s="138" t="e">
        <f t="shared" si="11"/>
        <v>#VALUE!</v>
      </c>
      <c r="AY65" s="138" t="e">
        <f t="shared" si="12"/>
        <v>#VALUE!</v>
      </c>
      <c r="AZ65" s="138" t="e">
        <f t="shared" si="13"/>
        <v>#VALUE!</v>
      </c>
      <c r="BA65" s="138" t="e">
        <f t="shared" si="14"/>
        <v>#VALUE!</v>
      </c>
      <c r="BB65" s="352"/>
      <c r="BC65" s="352"/>
    </row>
    <row r="66" spans="1:55">
      <c r="A66" s="223" t="str">
        <f>'ENTRY SHEET'!F66</f>
        <v>CRUSHER(FEEDER)</v>
      </c>
      <c r="B66" s="137">
        <f>'11'!C66</f>
        <v>1746.16</v>
      </c>
      <c r="C66" s="234">
        <v>1746.16</v>
      </c>
      <c r="D66" s="136">
        <f t="shared" si="22"/>
        <v>0</v>
      </c>
      <c r="E66" s="136">
        <v>16</v>
      </c>
      <c r="F66" s="136"/>
      <c r="G66" s="136"/>
      <c r="H66" s="136"/>
      <c r="I66" s="136"/>
      <c r="J66" s="136">
        <f>D66-G66-H66-I66-K66-L66-O66-P66-F66-M66-N66</f>
        <v>0</v>
      </c>
      <c r="K66" s="136"/>
      <c r="L66" s="136"/>
      <c r="M66" s="136"/>
      <c r="N66" s="136"/>
      <c r="O66" s="136"/>
      <c r="P66" s="136"/>
      <c r="Q66" s="136">
        <f>F66+G66+H66+I66+J66+K66+L66+M66+N66+O66+P66</f>
        <v>0</v>
      </c>
      <c r="R66" s="136"/>
      <c r="S66" s="136"/>
      <c r="T66" s="136"/>
      <c r="U66" s="136"/>
      <c r="V66" s="136"/>
      <c r="W66" s="136"/>
      <c r="X66" s="236"/>
      <c r="Y66" s="136">
        <f>U66+V66+W66+X66</f>
        <v>0</v>
      </c>
      <c r="Z66" s="264"/>
      <c r="AA66" s="264"/>
      <c r="AB66" s="264"/>
      <c r="AC66" s="264"/>
      <c r="AD66" s="264"/>
      <c r="AE66" s="264"/>
      <c r="AF66" s="264"/>
      <c r="AG66" s="136">
        <f t="shared" ref="AG66:AG73" si="24">Z66+AA66+AB66+AC66+AD66+AE66+AF66</f>
        <v>0</v>
      </c>
      <c r="AH66" s="136"/>
      <c r="AI66" s="136"/>
      <c r="AJ66" s="136"/>
      <c r="AK66" s="264"/>
      <c r="AL66" s="236"/>
      <c r="AM66" s="136"/>
      <c r="AN66" s="141">
        <f>'11'!AR66</f>
        <v>0</v>
      </c>
      <c r="AO66" s="141"/>
      <c r="AP66" s="141">
        <f t="shared" si="7"/>
        <v>0</v>
      </c>
      <c r="AQ66" s="141">
        <f t="shared" si="8"/>
        <v>0</v>
      </c>
      <c r="AR66" s="141"/>
      <c r="AS66" s="216" t="e">
        <f t="shared" ref="AS66:AS73" si="25">AQ66/D66</f>
        <v>#DIV/0!</v>
      </c>
      <c r="AT66" s="216">
        <f>'08'!AT66</f>
        <v>0</v>
      </c>
      <c r="AU66" s="224">
        <f t="shared" si="9"/>
        <v>0</v>
      </c>
      <c r="AV66" s="137"/>
      <c r="AW66" s="138" t="e">
        <f t="shared" si="10"/>
        <v>#DIV/0!</v>
      </c>
      <c r="AX66" s="138" t="e">
        <f t="shared" si="11"/>
        <v>#DIV/0!</v>
      </c>
      <c r="AY66" s="138" t="e">
        <f t="shared" si="12"/>
        <v>#DIV/0!</v>
      </c>
      <c r="AZ66" s="138" t="e">
        <f t="shared" si="13"/>
        <v>#DIV/0!</v>
      </c>
      <c r="BA66" s="138" t="e">
        <f t="shared" si="14"/>
        <v>#DIV/0!</v>
      </c>
      <c r="BB66" s="138" t="e">
        <f t="shared" si="15"/>
        <v>#DIV/0!</v>
      </c>
      <c r="BC66" s="138"/>
    </row>
    <row r="67" spans="1:55">
      <c r="A67" s="223" t="str">
        <f>'ENTRY SHEET'!F67</f>
        <v>CRUSHER ( JAW )</v>
      </c>
      <c r="B67" s="137">
        <f>'11'!C67</f>
        <v>13523</v>
      </c>
      <c r="C67" s="234">
        <v>13523</v>
      </c>
      <c r="D67" s="136">
        <f t="shared" si="22"/>
        <v>0</v>
      </c>
      <c r="E67" s="136">
        <v>16</v>
      </c>
      <c r="F67" s="136"/>
      <c r="G67" s="136"/>
      <c r="H67" s="136"/>
      <c r="I67" s="136"/>
      <c r="J67" s="136">
        <f t="shared" ref="J67:J73" si="26">D67-G67-H67-I67-K67-L67-O67-P67-F67-M67-N67</f>
        <v>0</v>
      </c>
      <c r="K67" s="136"/>
      <c r="L67" s="136"/>
      <c r="M67" s="136"/>
      <c r="N67" s="136"/>
      <c r="O67" s="136"/>
      <c r="P67" s="136"/>
      <c r="Q67" s="136">
        <f t="shared" ref="Q67:Q73" si="27">F67+G67+H67+I67+J67+K67+L67+M67+N67+O67+P67</f>
        <v>0</v>
      </c>
      <c r="R67" s="136"/>
      <c r="S67" s="136"/>
      <c r="T67" s="136"/>
      <c r="U67" s="136"/>
      <c r="V67" s="136"/>
      <c r="W67" s="136"/>
      <c r="X67" s="236"/>
      <c r="Y67" s="136">
        <f t="shared" ref="Y67:Y73" si="28">U67+V67+W67+X67</f>
        <v>0</v>
      </c>
      <c r="Z67" s="264"/>
      <c r="AA67" s="264"/>
      <c r="AB67" s="264"/>
      <c r="AC67" s="264"/>
      <c r="AD67" s="264"/>
      <c r="AE67" s="264"/>
      <c r="AF67" s="264"/>
      <c r="AG67" s="136">
        <f t="shared" si="24"/>
        <v>0</v>
      </c>
      <c r="AH67" s="136"/>
      <c r="AI67" s="136"/>
      <c r="AJ67" s="136"/>
      <c r="AK67" s="264"/>
      <c r="AL67" s="236"/>
      <c r="AM67" s="136"/>
      <c r="AN67" s="141">
        <f>'11'!AR67</f>
        <v>0</v>
      </c>
      <c r="AO67" s="141"/>
      <c r="AP67" s="141">
        <f t="shared" si="7"/>
        <v>0</v>
      </c>
      <c r="AQ67" s="141">
        <f t="shared" si="8"/>
        <v>0</v>
      </c>
      <c r="AR67" s="141"/>
      <c r="AS67" s="216" t="e">
        <f t="shared" si="25"/>
        <v>#DIV/0!</v>
      </c>
      <c r="AT67" s="216">
        <f>'08'!AT67</f>
        <v>0</v>
      </c>
      <c r="AU67" s="224">
        <f t="shared" si="9"/>
        <v>0</v>
      </c>
      <c r="AV67" s="137"/>
      <c r="AW67" s="138" t="e">
        <f t="shared" si="10"/>
        <v>#DIV/0!</v>
      </c>
      <c r="AX67" s="138" t="e">
        <f t="shared" si="11"/>
        <v>#DIV/0!</v>
      </c>
      <c r="AY67" s="138" t="e">
        <f t="shared" si="12"/>
        <v>#DIV/0!</v>
      </c>
      <c r="AZ67" s="138" t="e">
        <f t="shared" si="13"/>
        <v>#DIV/0!</v>
      </c>
      <c r="BA67" s="138" t="e">
        <f t="shared" si="14"/>
        <v>#DIV/0!</v>
      </c>
      <c r="BB67" s="138" t="e">
        <f t="shared" si="15"/>
        <v>#DIV/0!</v>
      </c>
      <c r="BC67" s="138"/>
    </row>
    <row r="68" spans="1:55">
      <c r="A68" s="223" t="str">
        <f>'ENTRY SHEET'!F68</f>
        <v>CRUSHER ( CONE )</v>
      </c>
      <c r="B68" s="137">
        <f>'11'!C68</f>
        <v>13596</v>
      </c>
      <c r="C68" s="234">
        <v>13596</v>
      </c>
      <c r="D68" s="136">
        <f t="shared" si="22"/>
        <v>0</v>
      </c>
      <c r="E68" s="136">
        <v>16</v>
      </c>
      <c r="F68" s="136"/>
      <c r="G68" s="136"/>
      <c r="H68" s="136"/>
      <c r="I68" s="136"/>
      <c r="J68" s="136">
        <f t="shared" si="26"/>
        <v>0</v>
      </c>
      <c r="K68" s="136"/>
      <c r="L68" s="136"/>
      <c r="M68" s="136"/>
      <c r="N68" s="136"/>
      <c r="O68" s="136"/>
      <c r="P68" s="136"/>
      <c r="Q68" s="136">
        <f t="shared" si="27"/>
        <v>0</v>
      </c>
      <c r="R68" s="136"/>
      <c r="S68" s="136"/>
      <c r="T68" s="136"/>
      <c r="U68" s="136"/>
      <c r="V68" s="136"/>
      <c r="W68" s="136"/>
      <c r="X68" s="136"/>
      <c r="Y68" s="136">
        <f t="shared" si="28"/>
        <v>0</v>
      </c>
      <c r="Z68" s="136"/>
      <c r="AA68" s="232"/>
      <c r="AB68" s="136"/>
      <c r="AC68" s="136"/>
      <c r="AD68" s="136"/>
      <c r="AE68" s="136"/>
      <c r="AF68" s="136"/>
      <c r="AG68" s="136">
        <f t="shared" si="24"/>
        <v>0</v>
      </c>
      <c r="AH68" s="232"/>
      <c r="AI68" s="232"/>
      <c r="AJ68" s="232"/>
      <c r="AK68" s="232"/>
      <c r="AL68" s="136"/>
      <c r="AM68" s="232"/>
      <c r="AN68" s="141">
        <f>'11'!AR68</f>
        <v>0</v>
      </c>
      <c r="AO68" s="141"/>
      <c r="AP68" s="141">
        <f t="shared" si="7"/>
        <v>0</v>
      </c>
      <c r="AQ68" s="141">
        <f t="shared" si="8"/>
        <v>0</v>
      </c>
      <c r="AR68" s="141"/>
      <c r="AS68" s="216" t="e">
        <f t="shared" si="25"/>
        <v>#DIV/0!</v>
      </c>
      <c r="AT68" s="216">
        <f>'08'!AT68</f>
        <v>0</v>
      </c>
      <c r="AU68" s="224">
        <f t="shared" si="9"/>
        <v>0</v>
      </c>
      <c r="AV68" s="221"/>
      <c r="AW68" s="138" t="e">
        <f t="shared" si="10"/>
        <v>#DIV/0!</v>
      </c>
      <c r="AX68" s="138" t="e">
        <f t="shared" si="11"/>
        <v>#DIV/0!</v>
      </c>
      <c r="AY68" s="138" t="e">
        <f t="shared" si="12"/>
        <v>#DIV/0!</v>
      </c>
      <c r="AZ68" s="138" t="e">
        <f t="shared" si="13"/>
        <v>#DIV/0!</v>
      </c>
      <c r="BA68" s="138" t="e">
        <f t="shared" si="14"/>
        <v>#DIV/0!</v>
      </c>
      <c r="BB68" s="138" t="e">
        <f t="shared" si="15"/>
        <v>#DIV/0!</v>
      </c>
      <c r="BC68" s="137"/>
    </row>
    <row r="69" spans="1:55">
      <c r="A69" s="223" t="str">
        <f>'ENTRY SHEET'!F69</f>
        <v>CRUSHER DG</v>
      </c>
      <c r="B69" s="137">
        <f>'11'!C69</f>
        <v>17203.240000000002</v>
      </c>
      <c r="C69" s="234">
        <v>17203.240000000002</v>
      </c>
      <c r="D69" s="136">
        <f t="shared" si="22"/>
        <v>0</v>
      </c>
      <c r="E69" s="136">
        <v>16</v>
      </c>
      <c r="F69" s="136"/>
      <c r="G69" s="136"/>
      <c r="H69" s="136"/>
      <c r="I69" s="136"/>
      <c r="J69" s="136">
        <f t="shared" si="26"/>
        <v>0</v>
      </c>
      <c r="K69" s="136"/>
      <c r="L69" s="136"/>
      <c r="M69" s="136"/>
      <c r="N69" s="136"/>
      <c r="O69" s="136"/>
      <c r="P69" s="136"/>
      <c r="Q69" s="136">
        <f t="shared" si="27"/>
        <v>0</v>
      </c>
      <c r="R69" s="136"/>
      <c r="S69" s="136"/>
      <c r="T69" s="136"/>
      <c r="U69" s="136"/>
      <c r="V69" s="136"/>
      <c r="W69" s="136"/>
      <c r="X69" s="236"/>
      <c r="Y69" s="136">
        <f t="shared" si="28"/>
        <v>0</v>
      </c>
      <c r="Z69" s="264"/>
      <c r="AA69" s="264"/>
      <c r="AB69" s="264"/>
      <c r="AC69" s="264"/>
      <c r="AD69" s="264"/>
      <c r="AE69" s="264"/>
      <c r="AF69" s="264"/>
      <c r="AG69" s="136">
        <f t="shared" si="24"/>
        <v>0</v>
      </c>
      <c r="AH69" s="136"/>
      <c r="AI69" s="136"/>
      <c r="AJ69" s="136"/>
      <c r="AK69" s="264"/>
      <c r="AL69" s="236">
        <f>AH69+AI69</f>
        <v>0</v>
      </c>
      <c r="AM69" s="136">
        <f>AJ69+AK69</f>
        <v>0</v>
      </c>
      <c r="AN69" s="141">
        <f>'11'!AR69</f>
        <v>326</v>
      </c>
      <c r="AO69" s="141"/>
      <c r="AP69" s="141">
        <f t="shared" si="7"/>
        <v>326</v>
      </c>
      <c r="AQ69" s="141">
        <f t="shared" si="8"/>
        <v>0</v>
      </c>
      <c r="AR69" s="141">
        <v>326</v>
      </c>
      <c r="AS69" s="216" t="e">
        <f t="shared" si="25"/>
        <v>#DIV/0!</v>
      </c>
      <c r="AT69" s="216">
        <f>'08'!AT69</f>
        <v>1000</v>
      </c>
      <c r="AU69" s="224">
        <f t="shared" si="9"/>
        <v>674</v>
      </c>
      <c r="AV69" s="221"/>
      <c r="AW69" s="138" t="e">
        <f t="shared" si="10"/>
        <v>#DIV/0!</v>
      </c>
      <c r="AX69" s="138" t="e">
        <f t="shared" si="11"/>
        <v>#DIV/0!</v>
      </c>
      <c r="AY69" s="138" t="e">
        <f t="shared" si="12"/>
        <v>#DIV/0!</v>
      </c>
      <c r="AZ69" s="138" t="e">
        <f t="shared" si="13"/>
        <v>#DIV/0!</v>
      </c>
      <c r="BA69" s="138" t="e">
        <f t="shared" si="14"/>
        <v>#DIV/0!</v>
      </c>
      <c r="BB69" s="138" t="e">
        <f t="shared" si="15"/>
        <v>#DIV/0!</v>
      </c>
      <c r="BC69" s="138"/>
    </row>
    <row r="70" spans="1:55">
      <c r="A70" s="223" t="str">
        <f>'ENTRY SHEET'!F70</f>
        <v>KAMASTU-210</v>
      </c>
      <c r="B70" s="137">
        <f>'11'!C70</f>
        <v>25902.6</v>
      </c>
      <c r="C70" s="234">
        <v>25909.4</v>
      </c>
      <c r="D70" s="136">
        <f t="shared" si="22"/>
        <v>6.8000000000029104</v>
      </c>
      <c r="E70" s="136">
        <v>16</v>
      </c>
      <c r="F70" s="136"/>
      <c r="G70" s="136"/>
      <c r="H70" s="136">
        <v>2</v>
      </c>
      <c r="I70" s="136"/>
      <c r="J70" s="136">
        <f t="shared" si="26"/>
        <v>4.8000000000029104</v>
      </c>
      <c r="K70" s="136"/>
      <c r="L70" s="136"/>
      <c r="M70" s="136"/>
      <c r="N70" s="136"/>
      <c r="O70" s="136"/>
      <c r="P70" s="136"/>
      <c r="Q70" s="136">
        <f t="shared" si="27"/>
        <v>6.8000000000029104</v>
      </c>
      <c r="R70" s="136"/>
      <c r="S70" s="136"/>
      <c r="T70" s="136"/>
      <c r="U70" s="136"/>
      <c r="V70" s="136"/>
      <c r="W70" s="136"/>
      <c r="X70" s="236"/>
      <c r="Y70" s="136">
        <f t="shared" si="28"/>
        <v>0</v>
      </c>
      <c r="Z70" s="264"/>
      <c r="AA70" s="264"/>
      <c r="AB70" s="264"/>
      <c r="AC70" s="264">
        <v>14</v>
      </c>
      <c r="AD70" s="264"/>
      <c r="AE70" s="264"/>
      <c r="AF70" s="264"/>
      <c r="AG70" s="136">
        <f t="shared" si="24"/>
        <v>14</v>
      </c>
      <c r="AH70" s="136"/>
      <c r="AI70" s="136"/>
      <c r="AJ70" s="136"/>
      <c r="AK70" s="264"/>
      <c r="AL70" s="236">
        <f>AH70+AI70</f>
        <v>0</v>
      </c>
      <c r="AM70" s="136">
        <f>AJ70+AK70</f>
        <v>0</v>
      </c>
      <c r="AN70" s="141">
        <f>'11'!AR70</f>
        <v>330</v>
      </c>
      <c r="AO70" s="141">
        <v>112</v>
      </c>
      <c r="AP70" s="141">
        <f t="shared" ref="AP70:AP88" si="29">AO70+AN70</f>
        <v>442</v>
      </c>
      <c r="AQ70" s="141">
        <f t="shared" ref="AQ70:AQ88" si="30">AP70-AR70</f>
        <v>102</v>
      </c>
      <c r="AR70" s="141">
        <v>340</v>
      </c>
      <c r="AS70" s="216">
        <f t="shared" si="25"/>
        <v>14.99999999999358</v>
      </c>
      <c r="AT70" s="216">
        <f>'08'!AT70</f>
        <v>340</v>
      </c>
      <c r="AU70" s="224">
        <f t="shared" ref="AU70:AU104" si="31">AT70-AR70</f>
        <v>0</v>
      </c>
      <c r="AV70" s="221"/>
      <c r="AW70" s="138">
        <f t="shared" ref="AW70:AW99" si="32">ROUNDUP(I70*AS70,0)</f>
        <v>0</v>
      </c>
      <c r="AX70" s="138">
        <f t="shared" ref="AX70:AX99" si="33">ROUNDUP(H70*AS70,0)</f>
        <v>30</v>
      </c>
      <c r="AY70" s="138">
        <f t="shared" ref="AY70:AY99" si="34">ROUNDUP(J70*AS70,0)</f>
        <v>73</v>
      </c>
      <c r="AZ70" s="138">
        <f t="shared" ref="AZ70:AZ99" si="35">AS70*L70</f>
        <v>0</v>
      </c>
      <c r="BA70" s="138">
        <f t="shared" ref="BA70:BA99" si="36">AS70*K70</f>
        <v>0</v>
      </c>
      <c r="BB70" s="138"/>
      <c r="BC70" s="138">
        <v>64</v>
      </c>
    </row>
    <row r="71" spans="1:55">
      <c r="A71" s="223" t="str">
        <f>'ENTRY SHEET'!F71</f>
        <v>JCB-8262 LOADER</v>
      </c>
      <c r="B71" s="137">
        <f>'11'!C71</f>
        <v>16068</v>
      </c>
      <c r="C71" s="234">
        <v>16073.1</v>
      </c>
      <c r="D71" s="136">
        <f t="shared" si="22"/>
        <v>5.1000000000003638</v>
      </c>
      <c r="E71" s="136">
        <v>16</v>
      </c>
      <c r="F71" s="136"/>
      <c r="G71" s="136"/>
      <c r="H71" s="136">
        <v>1.5</v>
      </c>
      <c r="I71" s="136"/>
      <c r="J71" s="136">
        <f t="shared" si="26"/>
        <v>3.6000000000003638</v>
      </c>
      <c r="K71" s="136"/>
      <c r="L71" s="136"/>
      <c r="M71" s="136"/>
      <c r="N71" s="136"/>
      <c r="O71" s="136"/>
      <c r="P71" s="136"/>
      <c r="Q71" s="136">
        <f t="shared" si="27"/>
        <v>5.1000000000003638</v>
      </c>
      <c r="R71" s="136"/>
      <c r="S71" s="136"/>
      <c r="T71" s="136"/>
      <c r="U71" s="136"/>
      <c r="V71" s="136"/>
      <c r="W71" s="136"/>
      <c r="X71" s="236"/>
      <c r="Y71" s="136">
        <f t="shared" si="28"/>
        <v>0</v>
      </c>
      <c r="Z71" s="264"/>
      <c r="AA71" s="264">
        <v>8</v>
      </c>
      <c r="AB71" s="264"/>
      <c r="AC71" s="264"/>
      <c r="AD71" s="264"/>
      <c r="AE71" s="264"/>
      <c r="AF71" s="264"/>
      <c r="AG71" s="136">
        <f t="shared" si="24"/>
        <v>8</v>
      </c>
      <c r="AH71" s="136"/>
      <c r="AI71" s="136"/>
      <c r="AJ71" s="136"/>
      <c r="AK71" s="264"/>
      <c r="AL71" s="236">
        <f>AH71+AI71</f>
        <v>0</v>
      </c>
      <c r="AM71" s="136">
        <f>AJ71+AK71</f>
        <v>0</v>
      </c>
      <c r="AN71" s="141">
        <f>'11'!AR71</f>
        <v>100</v>
      </c>
      <c r="AO71" s="141">
        <v>119</v>
      </c>
      <c r="AP71" s="141">
        <f t="shared" si="29"/>
        <v>219</v>
      </c>
      <c r="AQ71" s="141">
        <f t="shared" si="30"/>
        <v>99</v>
      </c>
      <c r="AR71" s="141">
        <v>120</v>
      </c>
      <c r="AS71" s="216">
        <f t="shared" si="25"/>
        <v>19.411764705880969</v>
      </c>
      <c r="AT71" s="216">
        <f>'08'!AT71</f>
        <v>210</v>
      </c>
      <c r="AU71" s="224">
        <f t="shared" si="31"/>
        <v>90</v>
      </c>
      <c r="AV71" s="221"/>
      <c r="AW71" s="138">
        <f t="shared" si="32"/>
        <v>0</v>
      </c>
      <c r="AX71" s="138">
        <f t="shared" si="33"/>
        <v>30</v>
      </c>
      <c r="AY71" s="138">
        <f t="shared" si="34"/>
        <v>70</v>
      </c>
      <c r="AZ71" s="138">
        <f t="shared" si="35"/>
        <v>0</v>
      </c>
      <c r="BA71" s="138">
        <f t="shared" si="36"/>
        <v>0</v>
      </c>
      <c r="BB71" s="138">
        <f t="shared" ref="BB71:BB99" si="37">AQ71-AW71-AX71-AY71</f>
        <v>-1</v>
      </c>
      <c r="BC71" s="138"/>
    </row>
    <row r="72" spans="1:55">
      <c r="A72" s="223" t="str">
        <f>'ENTRY SHEET'!F72</f>
        <v>OD09C-5609 JCB</v>
      </c>
      <c r="B72" s="137">
        <f>'11'!C72</f>
        <v>0</v>
      </c>
      <c r="C72" s="234"/>
      <c r="D72" s="136">
        <f t="shared" si="22"/>
        <v>0</v>
      </c>
      <c r="E72" s="136">
        <v>16</v>
      </c>
      <c r="F72" s="136"/>
      <c r="G72" s="136"/>
      <c r="H72" s="136"/>
      <c r="I72" s="136"/>
      <c r="J72" s="136">
        <f t="shared" si="26"/>
        <v>0</v>
      </c>
      <c r="K72" s="136"/>
      <c r="L72" s="136"/>
      <c r="M72" s="136"/>
      <c r="N72" s="136"/>
      <c r="O72" s="136"/>
      <c r="P72" s="136"/>
      <c r="Q72" s="136">
        <f t="shared" si="27"/>
        <v>0</v>
      </c>
      <c r="R72" s="136"/>
      <c r="S72" s="136"/>
      <c r="T72" s="136"/>
      <c r="U72" s="136"/>
      <c r="V72" s="136"/>
      <c r="W72" s="136"/>
      <c r="X72" s="236"/>
      <c r="Y72" s="136">
        <f t="shared" si="28"/>
        <v>0</v>
      </c>
      <c r="Z72" s="264"/>
      <c r="AA72" s="264"/>
      <c r="AB72" s="264"/>
      <c r="AC72" s="264"/>
      <c r="AD72" s="264"/>
      <c r="AE72" s="264"/>
      <c r="AF72" s="264"/>
      <c r="AG72" s="136">
        <f t="shared" si="24"/>
        <v>0</v>
      </c>
      <c r="AH72" s="136"/>
      <c r="AI72" s="136"/>
      <c r="AJ72" s="136"/>
      <c r="AK72" s="264"/>
      <c r="AL72" s="236">
        <f>AH72+AI72</f>
        <v>0</v>
      </c>
      <c r="AM72" s="136">
        <f>AJ72+AK72</f>
        <v>0</v>
      </c>
      <c r="AN72" s="141">
        <f>'11'!AR72</f>
        <v>90</v>
      </c>
      <c r="AO72" s="141"/>
      <c r="AP72" s="141">
        <f t="shared" si="29"/>
        <v>90</v>
      </c>
      <c r="AQ72" s="141">
        <f t="shared" si="30"/>
        <v>0</v>
      </c>
      <c r="AR72" s="141">
        <v>90</v>
      </c>
      <c r="AS72" s="216" t="e">
        <f t="shared" si="25"/>
        <v>#DIV/0!</v>
      </c>
      <c r="AT72" s="216">
        <f>'08'!AT72</f>
        <v>210</v>
      </c>
      <c r="AU72" s="224">
        <f t="shared" si="31"/>
        <v>120</v>
      </c>
      <c r="AV72" s="221"/>
      <c r="AW72" s="138" t="e">
        <f t="shared" si="32"/>
        <v>#DIV/0!</v>
      </c>
      <c r="AX72" s="138" t="e">
        <f t="shared" si="33"/>
        <v>#DIV/0!</v>
      </c>
      <c r="AY72" s="138" t="e">
        <f t="shared" si="34"/>
        <v>#DIV/0!</v>
      </c>
      <c r="AZ72" s="138" t="e">
        <f t="shared" si="35"/>
        <v>#DIV/0!</v>
      </c>
      <c r="BA72" s="138" t="e">
        <f t="shared" si="36"/>
        <v>#DIV/0!</v>
      </c>
      <c r="BB72" s="138" t="e">
        <f t="shared" si="37"/>
        <v>#DIV/0!</v>
      </c>
      <c r="BC72" s="138"/>
    </row>
    <row r="73" spans="1:55">
      <c r="A73" s="223" t="str">
        <f>'ENTRY SHEET'!F73</f>
        <v>TATA LOADER-OD02AY-0516</v>
      </c>
      <c r="B73" s="137">
        <f>'11'!C73</f>
        <v>15507.7</v>
      </c>
      <c r="C73" s="234">
        <v>15507.7</v>
      </c>
      <c r="D73" s="136">
        <f t="shared" si="22"/>
        <v>0</v>
      </c>
      <c r="E73" s="136"/>
      <c r="F73" s="136"/>
      <c r="G73" s="136"/>
      <c r="H73" s="136"/>
      <c r="I73" s="136"/>
      <c r="J73" s="136">
        <f t="shared" si="26"/>
        <v>0</v>
      </c>
      <c r="K73" s="136"/>
      <c r="L73" s="136"/>
      <c r="M73" s="136"/>
      <c r="N73" s="136"/>
      <c r="O73" s="136"/>
      <c r="P73" s="136"/>
      <c r="Q73" s="136">
        <f t="shared" si="27"/>
        <v>0</v>
      </c>
      <c r="R73" s="136"/>
      <c r="S73" s="136"/>
      <c r="T73" s="136"/>
      <c r="U73" s="136"/>
      <c r="V73" s="136"/>
      <c r="W73" s="136"/>
      <c r="X73" s="236"/>
      <c r="Y73" s="136">
        <f t="shared" si="28"/>
        <v>0</v>
      </c>
      <c r="Z73" s="264"/>
      <c r="AA73" s="264"/>
      <c r="AB73" s="264"/>
      <c r="AC73" s="264"/>
      <c r="AD73" s="264"/>
      <c r="AE73" s="264"/>
      <c r="AF73" s="264"/>
      <c r="AG73" s="136">
        <f t="shared" si="24"/>
        <v>0</v>
      </c>
      <c r="AH73" s="136"/>
      <c r="AI73" s="136"/>
      <c r="AJ73" s="136"/>
      <c r="AK73" s="264"/>
      <c r="AL73" s="236">
        <f>AH73+AI73</f>
        <v>0</v>
      </c>
      <c r="AM73" s="136">
        <f>AJ73+AK73</f>
        <v>0</v>
      </c>
      <c r="AN73" s="141">
        <f>'11'!AR73</f>
        <v>100</v>
      </c>
      <c r="AO73" s="141"/>
      <c r="AP73" s="141">
        <f t="shared" si="29"/>
        <v>100</v>
      </c>
      <c r="AQ73" s="141">
        <f t="shared" si="30"/>
        <v>0</v>
      </c>
      <c r="AR73" s="141">
        <v>100</v>
      </c>
      <c r="AS73" s="216" t="e">
        <f t="shared" si="25"/>
        <v>#DIV/0!</v>
      </c>
      <c r="AT73" s="216">
        <f>'08'!AT73</f>
        <v>0</v>
      </c>
      <c r="AU73" s="224">
        <f t="shared" si="31"/>
        <v>-100</v>
      </c>
      <c r="AV73" s="221"/>
      <c r="AW73" s="138" t="e">
        <f t="shared" si="32"/>
        <v>#DIV/0!</v>
      </c>
      <c r="AX73" s="138" t="e">
        <f t="shared" si="33"/>
        <v>#DIV/0!</v>
      </c>
      <c r="AY73" s="138" t="e">
        <f t="shared" si="34"/>
        <v>#DIV/0!</v>
      </c>
      <c r="AZ73" s="138" t="e">
        <f t="shared" si="35"/>
        <v>#DIV/0!</v>
      </c>
      <c r="BA73" s="138" t="e">
        <f t="shared" si="36"/>
        <v>#DIV/0!</v>
      </c>
      <c r="BB73" s="138"/>
      <c r="BC73" s="138"/>
    </row>
    <row r="74" spans="1:55" s="10" customFormat="1" ht="72">
      <c r="A74" s="223" t="str">
        <f>'ENTRY SHEET'!F74</f>
        <v>POWER SCREEN DETAILS</v>
      </c>
      <c r="B74" s="137">
        <f>'11'!C74</f>
        <v>0</v>
      </c>
      <c r="C74" s="467"/>
      <c r="D74" s="352" t="s">
        <v>8</v>
      </c>
      <c r="E74" s="400" t="s">
        <v>116</v>
      </c>
      <c r="F74" s="400" t="s">
        <v>118</v>
      </c>
      <c r="G74" s="400" t="s">
        <v>113</v>
      </c>
      <c r="H74" s="400" t="s">
        <v>126</v>
      </c>
      <c r="I74" s="400" t="s">
        <v>125</v>
      </c>
      <c r="J74" s="400" t="s">
        <v>124</v>
      </c>
      <c r="K74" s="400" t="s">
        <v>52</v>
      </c>
      <c r="L74" s="400" t="s">
        <v>133</v>
      </c>
      <c r="M74" s="400" t="s">
        <v>117</v>
      </c>
      <c r="N74" s="400" t="s">
        <v>127</v>
      </c>
      <c r="O74" s="400" t="s">
        <v>138</v>
      </c>
      <c r="P74" s="400" t="s">
        <v>139</v>
      </c>
      <c r="Q74" s="63" t="s">
        <v>122</v>
      </c>
      <c r="R74" s="352" t="s">
        <v>88</v>
      </c>
      <c r="S74" s="352" t="s">
        <v>89</v>
      </c>
      <c r="T74" s="352" t="s">
        <v>106</v>
      </c>
      <c r="U74" s="352" t="s">
        <v>90</v>
      </c>
      <c r="V74" s="352" t="s">
        <v>91</v>
      </c>
      <c r="W74" s="352"/>
      <c r="X74" s="352"/>
      <c r="Y74" s="352" t="s">
        <v>92</v>
      </c>
      <c r="Z74" s="352" t="s">
        <v>43</v>
      </c>
      <c r="AA74" s="401" t="s">
        <v>44</v>
      </c>
      <c r="AB74" s="352" t="s">
        <v>45</v>
      </c>
      <c r="AC74" s="352" t="s">
        <v>46</v>
      </c>
      <c r="AD74" s="352" t="s">
        <v>121</v>
      </c>
      <c r="AE74" s="352" t="s">
        <v>67</v>
      </c>
      <c r="AF74" s="352" t="s">
        <v>105</v>
      </c>
      <c r="AG74" s="63" t="s">
        <v>32</v>
      </c>
      <c r="AH74" s="401"/>
      <c r="AI74" s="401" t="s">
        <v>42</v>
      </c>
      <c r="AJ74" s="401"/>
      <c r="AK74" s="401" t="s">
        <v>39</v>
      </c>
      <c r="AL74" s="352" t="s">
        <v>31</v>
      </c>
      <c r="AM74" s="401" t="s">
        <v>30</v>
      </c>
      <c r="AN74" s="402">
        <f>'11'!AR74</f>
        <v>0</v>
      </c>
      <c r="AO74" s="402"/>
      <c r="AP74" s="402">
        <f t="shared" si="29"/>
        <v>0</v>
      </c>
      <c r="AQ74" s="402">
        <f t="shared" si="30"/>
        <v>0</v>
      </c>
      <c r="AR74" s="402"/>
      <c r="AS74" s="403"/>
      <c r="AT74" s="216">
        <f>'08'!AT74</f>
        <v>0</v>
      </c>
      <c r="AU74" s="224">
        <f t="shared" si="31"/>
        <v>0</v>
      </c>
      <c r="AV74" s="428"/>
      <c r="AW74" s="138" t="e">
        <f t="shared" si="32"/>
        <v>#VALUE!</v>
      </c>
      <c r="AX74" s="138" t="e">
        <f t="shared" si="33"/>
        <v>#VALUE!</v>
      </c>
      <c r="AY74" s="138" t="e">
        <f t="shared" si="34"/>
        <v>#VALUE!</v>
      </c>
      <c r="AZ74" s="138" t="e">
        <f t="shared" si="35"/>
        <v>#VALUE!</v>
      </c>
      <c r="BA74" s="138" t="e">
        <f t="shared" si="36"/>
        <v>#VALUE!</v>
      </c>
      <c r="BB74" s="6" t="e">
        <f t="shared" si="37"/>
        <v>#VALUE!</v>
      </c>
      <c r="BC74" s="352"/>
    </row>
    <row r="75" spans="1:55">
      <c r="A75" s="223" t="str">
        <f>'ENTRY SHEET'!F75</f>
        <v>POWER SCREEN RHS</v>
      </c>
      <c r="B75" s="137">
        <f>'11'!C75</f>
        <v>4427.6000000000004</v>
      </c>
      <c r="C75" s="234">
        <v>4427.6000000000004</v>
      </c>
      <c r="D75" s="136">
        <f t="shared" si="22"/>
        <v>0</v>
      </c>
      <c r="E75" s="136">
        <v>12</v>
      </c>
      <c r="F75" s="136"/>
      <c r="G75" s="136"/>
      <c r="H75" s="136"/>
      <c r="I75" s="136"/>
      <c r="J75" s="136"/>
      <c r="K75" s="136">
        <f>D75-G75-H75-I75-J75-L75-M75-N75-O75-P75-F75</f>
        <v>0</v>
      </c>
      <c r="L75" s="136"/>
      <c r="M75" s="136"/>
      <c r="N75" s="136"/>
      <c r="O75" s="136"/>
      <c r="P75" s="136"/>
      <c r="Q75" s="136">
        <f>F75+G75+H75+I75+J75+K75+L75+M75+N75+O75+P75</f>
        <v>0</v>
      </c>
      <c r="R75" s="136"/>
      <c r="S75" s="136"/>
      <c r="T75" s="136"/>
      <c r="U75" s="136"/>
      <c r="V75" s="136"/>
      <c r="W75" s="136"/>
      <c r="X75" s="236"/>
      <c r="Y75" s="136">
        <f t="shared" ref="Y75:Y77" si="38">X75+W75+V75+U75</f>
        <v>0</v>
      </c>
      <c r="Z75" s="264"/>
      <c r="AA75" s="264"/>
      <c r="AB75" s="264"/>
      <c r="AC75" s="264"/>
      <c r="AD75" s="264"/>
      <c r="AE75" s="264"/>
      <c r="AF75" s="264"/>
      <c r="AG75" s="136">
        <f t="shared" ref="AG75:AG84" si="39">Z75+AA75+AB75+AC75+AD75+AE75+AF75</f>
        <v>0</v>
      </c>
      <c r="AH75" s="136"/>
      <c r="AI75" s="136"/>
      <c r="AJ75" s="136"/>
      <c r="AK75" s="264"/>
      <c r="AL75" s="236">
        <f>AH75+AI75</f>
        <v>0</v>
      </c>
      <c r="AM75" s="136">
        <f>AJ75+AK75</f>
        <v>0</v>
      </c>
      <c r="AN75" s="141">
        <f>'11'!AR75</f>
        <v>103</v>
      </c>
      <c r="AO75" s="141"/>
      <c r="AP75" s="141">
        <f t="shared" si="29"/>
        <v>103</v>
      </c>
      <c r="AQ75" s="141">
        <f t="shared" si="30"/>
        <v>0</v>
      </c>
      <c r="AR75" s="141">
        <v>103</v>
      </c>
      <c r="AS75" s="216" t="e">
        <f t="shared" ref="AS75:AS104" si="40">AQ75/D75</f>
        <v>#DIV/0!</v>
      </c>
      <c r="AT75" s="216">
        <f>'08'!AT75</f>
        <v>0</v>
      </c>
      <c r="AU75" s="224">
        <f t="shared" si="31"/>
        <v>-103</v>
      </c>
      <c r="AV75" s="221"/>
      <c r="AW75" s="138" t="e">
        <f t="shared" si="32"/>
        <v>#DIV/0!</v>
      </c>
      <c r="AX75" s="138" t="e">
        <f t="shared" si="33"/>
        <v>#DIV/0!</v>
      </c>
      <c r="AY75" s="138" t="e">
        <f t="shared" si="34"/>
        <v>#DIV/0!</v>
      </c>
      <c r="AZ75" s="138" t="e">
        <f t="shared" si="35"/>
        <v>#DIV/0!</v>
      </c>
      <c r="BA75" s="138" t="e">
        <f t="shared" si="36"/>
        <v>#DIV/0!</v>
      </c>
      <c r="BB75" s="138"/>
      <c r="BC75" s="138">
        <f>AP75</f>
        <v>103</v>
      </c>
    </row>
    <row r="76" spans="1:55">
      <c r="A76" s="223" t="str">
        <f>'ENTRY SHEET'!F76</f>
        <v>HITACHI-120</v>
      </c>
      <c r="B76" s="137">
        <f>'11'!C76</f>
        <v>13123.9</v>
      </c>
      <c r="C76" s="236">
        <v>13123.9</v>
      </c>
      <c r="D76" s="136">
        <f t="shared" si="22"/>
        <v>0</v>
      </c>
      <c r="E76" s="136">
        <v>12</v>
      </c>
      <c r="F76" s="136"/>
      <c r="G76" s="136"/>
      <c r="H76" s="136"/>
      <c r="I76" s="136"/>
      <c r="J76" s="136"/>
      <c r="K76" s="136">
        <f t="shared" ref="K76:K77" si="41">D76-G76-H76-I76-J76-L76-M76-N76-O76-P76-F76</f>
        <v>0</v>
      </c>
      <c r="L76" s="136"/>
      <c r="M76" s="136"/>
      <c r="N76" s="136"/>
      <c r="O76" s="136"/>
      <c r="P76" s="136"/>
      <c r="Q76" s="136">
        <f t="shared" ref="Q76:Q77" si="42">F76+G76+H76+I76+J76+K76+L76+M76+N76</f>
        <v>0</v>
      </c>
      <c r="R76" s="264"/>
      <c r="S76" s="264"/>
      <c r="T76" s="264"/>
      <c r="U76" s="264"/>
      <c r="V76" s="264"/>
      <c r="W76" s="264"/>
      <c r="X76" s="264"/>
      <c r="Y76" s="136">
        <f t="shared" si="38"/>
        <v>0</v>
      </c>
      <c r="Z76" s="264"/>
      <c r="AA76" s="264"/>
      <c r="AB76" s="264"/>
      <c r="AC76" s="264"/>
      <c r="AD76" s="264"/>
      <c r="AE76" s="264"/>
      <c r="AF76" s="264"/>
      <c r="AG76" s="136">
        <f t="shared" si="39"/>
        <v>0</v>
      </c>
      <c r="AH76" s="264"/>
      <c r="AI76" s="264"/>
      <c r="AJ76" s="264"/>
      <c r="AK76" s="264"/>
      <c r="AL76" s="236">
        <f t="shared" ref="AL76:AL77" si="43">AH76+AI76</f>
        <v>0</v>
      </c>
      <c r="AM76" s="136">
        <f t="shared" ref="AM76:AM84" si="44">AJ76+AK76</f>
        <v>0</v>
      </c>
      <c r="AN76" s="141">
        <f>'11'!AR76</f>
        <v>235</v>
      </c>
      <c r="AO76" s="141"/>
      <c r="AP76" s="141">
        <f t="shared" si="29"/>
        <v>235</v>
      </c>
      <c r="AQ76" s="141">
        <f t="shared" si="30"/>
        <v>0</v>
      </c>
      <c r="AR76" s="141">
        <v>235</v>
      </c>
      <c r="AS76" s="216" t="e">
        <f t="shared" si="40"/>
        <v>#DIV/0!</v>
      </c>
      <c r="AT76" s="216">
        <f>'08'!AT76</f>
        <v>700</v>
      </c>
      <c r="AU76" s="224">
        <f t="shared" si="31"/>
        <v>465</v>
      </c>
      <c r="AV76" s="221"/>
      <c r="AW76" s="138" t="e">
        <f t="shared" si="32"/>
        <v>#DIV/0!</v>
      </c>
      <c r="AX76" s="138" t="e">
        <f t="shared" si="33"/>
        <v>#DIV/0!</v>
      </c>
      <c r="AY76" s="138" t="e">
        <f t="shared" si="34"/>
        <v>#DIV/0!</v>
      </c>
      <c r="AZ76" s="138" t="e">
        <f t="shared" si="35"/>
        <v>#DIV/0!</v>
      </c>
      <c r="BA76" s="138" t="e">
        <f t="shared" si="36"/>
        <v>#DIV/0!</v>
      </c>
      <c r="BB76" s="138" t="e">
        <f t="shared" si="37"/>
        <v>#DIV/0!</v>
      </c>
      <c r="BC76" s="138"/>
    </row>
    <row r="77" spans="1:55">
      <c r="A77" s="223" t="str">
        <f>'ENTRY SHEET'!F77</f>
        <v>L-6268 SDLG</v>
      </c>
      <c r="B77" s="137">
        <f>'11'!C77</f>
        <v>0</v>
      </c>
      <c r="C77" s="234">
        <v>0</v>
      </c>
      <c r="D77" s="136">
        <f t="shared" si="22"/>
        <v>0</v>
      </c>
      <c r="E77" s="136">
        <v>12</v>
      </c>
      <c r="F77" s="136"/>
      <c r="G77" s="136"/>
      <c r="H77" s="136"/>
      <c r="I77" s="136"/>
      <c r="J77" s="136"/>
      <c r="K77" s="136">
        <f t="shared" si="41"/>
        <v>0</v>
      </c>
      <c r="L77" s="136"/>
      <c r="M77" s="136"/>
      <c r="N77" s="136"/>
      <c r="O77" s="136"/>
      <c r="P77" s="136"/>
      <c r="Q77" s="136">
        <f t="shared" si="42"/>
        <v>0</v>
      </c>
      <c r="R77" s="264"/>
      <c r="S77" s="264"/>
      <c r="T77" s="264"/>
      <c r="U77" s="264"/>
      <c r="V77" s="264"/>
      <c r="W77" s="264"/>
      <c r="X77" s="264"/>
      <c r="Y77" s="136">
        <f t="shared" si="38"/>
        <v>0</v>
      </c>
      <c r="Z77" s="264"/>
      <c r="AA77" s="264"/>
      <c r="AB77" s="264"/>
      <c r="AC77" s="264"/>
      <c r="AD77" s="264"/>
      <c r="AE77" s="264"/>
      <c r="AF77" s="264"/>
      <c r="AG77" s="136">
        <f t="shared" si="39"/>
        <v>0</v>
      </c>
      <c r="AH77" s="264"/>
      <c r="AI77" s="264"/>
      <c r="AJ77" s="264"/>
      <c r="AK77" s="264"/>
      <c r="AL77" s="236">
        <f t="shared" si="43"/>
        <v>0</v>
      </c>
      <c r="AM77" s="136">
        <f t="shared" si="44"/>
        <v>0</v>
      </c>
      <c r="AN77" s="141">
        <f>'11'!AR77</f>
        <v>0</v>
      </c>
      <c r="AO77" s="141"/>
      <c r="AP77" s="141">
        <f t="shared" si="29"/>
        <v>0</v>
      </c>
      <c r="AQ77" s="141">
        <f t="shared" si="30"/>
        <v>0</v>
      </c>
      <c r="AR77" s="141"/>
      <c r="AS77" s="216" t="e">
        <f t="shared" si="40"/>
        <v>#DIV/0!</v>
      </c>
      <c r="AT77" s="216">
        <f>'08'!AT77</f>
        <v>0</v>
      </c>
      <c r="AU77" s="224">
        <f t="shared" si="31"/>
        <v>0</v>
      </c>
      <c r="AV77" s="221"/>
      <c r="AW77" s="138" t="e">
        <f t="shared" si="32"/>
        <v>#DIV/0!</v>
      </c>
      <c r="AX77" s="138" t="e">
        <f t="shared" si="33"/>
        <v>#DIV/0!</v>
      </c>
      <c r="AY77" s="138" t="e">
        <f t="shared" si="34"/>
        <v>#DIV/0!</v>
      </c>
      <c r="AZ77" s="138" t="e">
        <f t="shared" si="35"/>
        <v>#DIV/0!</v>
      </c>
      <c r="BA77" s="138" t="e">
        <f t="shared" si="36"/>
        <v>#DIV/0!</v>
      </c>
      <c r="BB77" s="138"/>
      <c r="BC77" s="138"/>
    </row>
    <row r="78" spans="1:55" s="69" customFormat="1" ht="34.200000000000003" customHeight="1">
      <c r="A78" s="223" t="str">
        <f>'ENTRY SHEET'!F78</f>
        <v>VICHELE NO.</v>
      </c>
      <c r="B78" s="137">
        <f>'11'!C78</f>
        <v>0</v>
      </c>
      <c r="C78" s="428"/>
      <c r="D78" s="63" t="s">
        <v>8</v>
      </c>
      <c r="E78" s="63" t="s">
        <v>116</v>
      </c>
      <c r="F78" s="63" t="s">
        <v>118</v>
      </c>
      <c r="G78" s="63" t="s">
        <v>113</v>
      </c>
      <c r="H78" s="63" t="s">
        <v>126</v>
      </c>
      <c r="I78" s="63" t="s">
        <v>125</v>
      </c>
      <c r="J78" s="63" t="s">
        <v>124</v>
      </c>
      <c r="K78" s="63" t="s">
        <v>52</v>
      </c>
      <c r="L78" s="63" t="s">
        <v>133</v>
      </c>
      <c r="M78" s="63" t="s">
        <v>117</v>
      </c>
      <c r="N78" s="63" t="s">
        <v>127</v>
      </c>
      <c r="O78" s="63" t="s">
        <v>138</v>
      </c>
      <c r="P78" s="63" t="s">
        <v>139</v>
      </c>
      <c r="Q78" s="63" t="s">
        <v>122</v>
      </c>
      <c r="R78" s="63" t="s">
        <v>123</v>
      </c>
      <c r="S78" s="63" t="s">
        <v>101</v>
      </c>
      <c r="T78" s="63" t="s">
        <v>102</v>
      </c>
      <c r="U78" s="63" t="s">
        <v>90</v>
      </c>
      <c r="V78" s="63" t="s">
        <v>91</v>
      </c>
      <c r="W78" s="63" t="s">
        <v>135</v>
      </c>
      <c r="X78" s="63"/>
      <c r="Y78" s="63" t="s">
        <v>92</v>
      </c>
      <c r="Z78" s="63" t="s">
        <v>43</v>
      </c>
      <c r="AA78" s="63" t="s">
        <v>44</v>
      </c>
      <c r="AB78" s="63" t="s">
        <v>45</v>
      </c>
      <c r="AC78" s="63" t="s">
        <v>46</v>
      </c>
      <c r="AD78" s="63" t="s">
        <v>121</v>
      </c>
      <c r="AE78" s="63" t="s">
        <v>67</v>
      </c>
      <c r="AF78" s="63" t="s">
        <v>105</v>
      </c>
      <c r="AG78" s="63" t="s">
        <v>32</v>
      </c>
      <c r="AH78" s="63" t="s">
        <v>41</v>
      </c>
      <c r="AI78" s="63" t="s">
        <v>42</v>
      </c>
      <c r="AJ78" s="63" t="s">
        <v>38</v>
      </c>
      <c r="AK78" s="63" t="s">
        <v>39</v>
      </c>
      <c r="AL78" s="63" t="s">
        <v>31</v>
      </c>
      <c r="AM78" s="63" t="s">
        <v>30</v>
      </c>
      <c r="AN78" s="4">
        <f>'11'!AR78</f>
        <v>0</v>
      </c>
      <c r="AO78" s="4"/>
      <c r="AP78" s="4">
        <f t="shared" si="29"/>
        <v>0</v>
      </c>
      <c r="AQ78" s="4">
        <f t="shared" si="30"/>
        <v>0</v>
      </c>
      <c r="AR78" s="4"/>
      <c r="AS78" s="5" t="e">
        <f t="shared" si="40"/>
        <v>#VALUE!</v>
      </c>
      <c r="AT78" s="216">
        <f>'08'!AT78</f>
        <v>0</v>
      </c>
      <c r="AU78" s="224">
        <f t="shared" si="31"/>
        <v>0</v>
      </c>
      <c r="AV78" s="5"/>
      <c r="AW78" s="138" t="e">
        <f t="shared" si="32"/>
        <v>#VALUE!</v>
      </c>
      <c r="AX78" s="138" t="e">
        <f t="shared" si="33"/>
        <v>#VALUE!</v>
      </c>
      <c r="AY78" s="138" t="e">
        <f t="shared" si="34"/>
        <v>#VALUE!</v>
      </c>
      <c r="AZ78" s="138" t="e">
        <f t="shared" si="35"/>
        <v>#VALUE!</v>
      </c>
      <c r="BA78" s="138" t="e">
        <f t="shared" si="36"/>
        <v>#VALUE!</v>
      </c>
      <c r="BB78" s="63">
        <v>0</v>
      </c>
      <c r="BC78" s="63"/>
    </row>
    <row r="79" spans="1:55">
      <c r="A79" s="223" t="str">
        <f>'ENTRY SHEET'!F79</f>
        <v>LOKO TRACK JAW</v>
      </c>
      <c r="B79" s="137">
        <f>'11'!C79</f>
        <v>16211</v>
      </c>
      <c r="C79" s="234">
        <v>16211</v>
      </c>
      <c r="D79" s="136">
        <f t="shared" si="22"/>
        <v>0</v>
      </c>
      <c r="E79" s="234">
        <f>D79-C79</f>
        <v>-16211</v>
      </c>
      <c r="F79" s="136"/>
      <c r="G79" s="136"/>
      <c r="H79" s="136"/>
      <c r="I79" s="136"/>
      <c r="J79" s="136"/>
      <c r="K79" s="136"/>
      <c r="L79" s="254">
        <f>D79-G79-H79-I79-J79-K79-M79-N79-O79-P79</f>
        <v>0</v>
      </c>
      <c r="M79" s="684"/>
      <c r="N79" s="684"/>
      <c r="O79" s="684"/>
      <c r="P79" s="684"/>
      <c r="Q79" s="254">
        <f t="shared" ref="Q79:Q80" si="45">G79+H79+I79+J79+P79+K79+L79+M79+N79+O79+F79</f>
        <v>0</v>
      </c>
      <c r="R79" s="136">
        <v>0</v>
      </c>
      <c r="S79" s="136"/>
      <c r="T79" s="136"/>
      <c r="U79" s="136"/>
      <c r="V79" s="136"/>
      <c r="W79" s="230"/>
      <c r="X79" s="136"/>
      <c r="Y79" s="236"/>
      <c r="Z79" s="136">
        <f>+V79+W79+X79</f>
        <v>0</v>
      </c>
      <c r="AA79" s="227"/>
      <c r="AB79" s="227"/>
      <c r="AC79" s="227"/>
      <c r="AD79" s="227"/>
      <c r="AE79" s="227"/>
      <c r="AF79" s="227"/>
      <c r="AG79" s="136">
        <f t="shared" si="39"/>
        <v>0</v>
      </c>
      <c r="AH79" s="136"/>
      <c r="AI79" s="136"/>
      <c r="AJ79" s="136"/>
      <c r="AK79" s="227"/>
      <c r="AL79" s="236">
        <f>AH79+AI79</f>
        <v>0</v>
      </c>
      <c r="AM79" s="136">
        <f t="shared" si="44"/>
        <v>0</v>
      </c>
      <c r="AN79" s="141">
        <f>'11'!AR79</f>
        <v>232</v>
      </c>
      <c r="AO79" s="141"/>
      <c r="AP79" s="141">
        <f t="shared" si="29"/>
        <v>232</v>
      </c>
      <c r="AQ79" s="141">
        <f t="shared" si="30"/>
        <v>0</v>
      </c>
      <c r="AR79" s="141">
        <v>232</v>
      </c>
      <c r="AS79" s="216" t="e">
        <f t="shared" si="40"/>
        <v>#DIV/0!</v>
      </c>
      <c r="AT79" s="216">
        <f>'08'!AT79</f>
        <v>0</v>
      </c>
      <c r="AU79" s="224">
        <f t="shared" si="31"/>
        <v>-232</v>
      </c>
      <c r="AV79" s="221"/>
      <c r="AW79" s="138" t="e">
        <f t="shared" si="32"/>
        <v>#DIV/0!</v>
      </c>
      <c r="AX79" s="138" t="e">
        <f t="shared" si="33"/>
        <v>#DIV/0!</v>
      </c>
      <c r="AY79" s="138" t="e">
        <f t="shared" si="34"/>
        <v>#DIV/0!</v>
      </c>
      <c r="AZ79" s="138" t="e">
        <f t="shared" si="35"/>
        <v>#DIV/0!</v>
      </c>
      <c r="BA79" s="138" t="e">
        <f t="shared" si="36"/>
        <v>#DIV/0!</v>
      </c>
      <c r="BB79" s="138">
        <v>0</v>
      </c>
      <c r="BC79" s="138"/>
    </row>
    <row r="80" spans="1:55">
      <c r="A80" s="223" t="str">
        <f>'ENTRY SHEET'!F80</f>
        <v>LOKO CONE</v>
      </c>
      <c r="B80" s="137">
        <f>'11'!C80</f>
        <v>16782.8</v>
      </c>
      <c r="C80" s="264">
        <v>16782.8</v>
      </c>
      <c r="D80" s="136">
        <f t="shared" si="22"/>
        <v>0</v>
      </c>
      <c r="E80" s="234">
        <f t="shared" si="22"/>
        <v>-16782.8</v>
      </c>
      <c r="F80" s="136"/>
      <c r="G80" s="136"/>
      <c r="H80" s="136"/>
      <c r="I80" s="136"/>
      <c r="J80" s="136"/>
      <c r="K80" s="136"/>
      <c r="L80" s="254">
        <f t="shared" ref="L80:L81" si="46">D80-G80-H80-I80-J80-K80-M80-N80-O80-P80</f>
        <v>0</v>
      </c>
      <c r="M80" s="684"/>
      <c r="N80" s="684"/>
      <c r="O80" s="684"/>
      <c r="P80" s="684"/>
      <c r="Q80" s="254">
        <f t="shared" si="45"/>
        <v>0</v>
      </c>
      <c r="R80" s="136">
        <v>0</v>
      </c>
      <c r="S80" s="264"/>
      <c r="T80" s="264"/>
      <c r="U80" s="264"/>
      <c r="V80" s="264"/>
      <c r="W80" s="264"/>
      <c r="X80" s="264"/>
      <c r="Y80" s="264"/>
      <c r="Z80" s="136">
        <f t="shared" ref="Z80:Z84" si="47">+V80+W80+X80</f>
        <v>0</v>
      </c>
      <c r="AA80" s="264"/>
      <c r="AB80" s="136"/>
      <c r="AC80" s="136"/>
      <c r="AD80" s="136"/>
      <c r="AE80" s="136"/>
      <c r="AF80" s="136"/>
      <c r="AG80" s="136">
        <f t="shared" si="39"/>
        <v>0</v>
      </c>
      <c r="AH80" s="136"/>
      <c r="AI80" s="136"/>
      <c r="AJ80" s="136"/>
      <c r="AK80" s="264"/>
      <c r="AL80" s="236">
        <f t="shared" ref="AL80:AL84" si="48">AH80+AI80</f>
        <v>0</v>
      </c>
      <c r="AM80" s="136">
        <f t="shared" si="44"/>
        <v>0</v>
      </c>
      <c r="AN80" s="141">
        <f>'11'!AR80</f>
        <v>340</v>
      </c>
      <c r="AO80" s="141"/>
      <c r="AP80" s="141">
        <f t="shared" si="29"/>
        <v>340</v>
      </c>
      <c r="AQ80" s="141">
        <f t="shared" si="30"/>
        <v>0</v>
      </c>
      <c r="AR80" s="141">
        <v>340</v>
      </c>
      <c r="AS80" s="216" t="e">
        <f t="shared" si="40"/>
        <v>#DIV/0!</v>
      </c>
      <c r="AT80" s="216">
        <f>'08'!AT80</f>
        <v>0</v>
      </c>
      <c r="AU80" s="224">
        <f t="shared" si="31"/>
        <v>-340</v>
      </c>
      <c r="AV80" s="221"/>
      <c r="AW80" s="138" t="e">
        <f t="shared" si="32"/>
        <v>#DIV/0!</v>
      </c>
      <c r="AX80" s="138" t="e">
        <f t="shared" si="33"/>
        <v>#DIV/0!</v>
      </c>
      <c r="AY80" s="138" t="e">
        <f t="shared" si="34"/>
        <v>#DIV/0!</v>
      </c>
      <c r="AZ80" s="138" t="e">
        <f t="shared" si="35"/>
        <v>#DIV/0!</v>
      </c>
      <c r="BA80" s="138" t="e">
        <f t="shared" si="36"/>
        <v>#DIV/0!</v>
      </c>
      <c r="BB80" s="138">
        <v>0</v>
      </c>
      <c r="BC80" s="138"/>
    </row>
    <row r="81" spans="1:55">
      <c r="A81" s="223" t="str">
        <f>'ENTRY SHEET'!F81</f>
        <v>KOMASTU-200</v>
      </c>
      <c r="B81" s="137">
        <f>'11'!C81</f>
        <v>3411.9</v>
      </c>
      <c r="C81" s="234">
        <v>3411.9</v>
      </c>
      <c r="D81" s="136">
        <f t="shared" si="22"/>
        <v>0</v>
      </c>
      <c r="E81" s="234">
        <f t="shared" si="22"/>
        <v>-3411.9</v>
      </c>
      <c r="F81" s="227"/>
      <c r="G81" s="227"/>
      <c r="H81" s="227"/>
      <c r="I81" s="227"/>
      <c r="J81" s="136"/>
      <c r="K81" s="227"/>
      <c r="L81" s="254">
        <f t="shared" si="46"/>
        <v>0</v>
      </c>
      <c r="M81" s="684"/>
      <c r="N81" s="684"/>
      <c r="O81" s="684"/>
      <c r="P81" s="684"/>
      <c r="Q81" s="254">
        <f>G81+H81+I81+J81+P81+K81+L81+M81+N81+O81+F81</f>
        <v>0</v>
      </c>
      <c r="R81" s="136">
        <v>0</v>
      </c>
      <c r="S81" s="136"/>
      <c r="T81" s="136"/>
      <c r="U81" s="136"/>
      <c r="V81" s="136"/>
      <c r="W81" s="136"/>
      <c r="X81" s="136"/>
      <c r="Y81" s="136"/>
      <c r="Z81" s="136">
        <f t="shared" si="47"/>
        <v>0</v>
      </c>
      <c r="AA81" s="264"/>
      <c r="AB81" s="264"/>
      <c r="AC81" s="264"/>
      <c r="AD81" s="264"/>
      <c r="AE81" s="264"/>
      <c r="AF81" s="264"/>
      <c r="AG81" s="136">
        <f t="shared" si="39"/>
        <v>0</v>
      </c>
      <c r="AH81" s="264"/>
      <c r="AI81" s="264"/>
      <c r="AJ81" s="264"/>
      <c r="AK81" s="264"/>
      <c r="AL81" s="236">
        <f t="shared" si="48"/>
        <v>0</v>
      </c>
      <c r="AM81" s="136">
        <f t="shared" si="44"/>
        <v>0</v>
      </c>
      <c r="AN81" s="141">
        <f>'11'!AR81</f>
        <v>35</v>
      </c>
      <c r="AO81" s="141"/>
      <c r="AP81" s="141">
        <f t="shared" si="29"/>
        <v>35</v>
      </c>
      <c r="AQ81" s="141">
        <f t="shared" si="30"/>
        <v>0</v>
      </c>
      <c r="AR81" s="141">
        <v>35</v>
      </c>
      <c r="AS81" s="216"/>
      <c r="AT81" s="216">
        <f>'08'!AT81</f>
        <v>0</v>
      </c>
      <c r="AU81" s="224">
        <f t="shared" si="31"/>
        <v>-35</v>
      </c>
      <c r="AV81" s="221"/>
      <c r="AW81" s="138">
        <f t="shared" si="32"/>
        <v>0</v>
      </c>
      <c r="AX81" s="138">
        <f t="shared" si="33"/>
        <v>0</v>
      </c>
      <c r="AY81" s="138">
        <f t="shared" si="34"/>
        <v>0</v>
      </c>
      <c r="AZ81" s="138">
        <f t="shared" si="35"/>
        <v>0</v>
      </c>
      <c r="BA81" s="138">
        <f t="shared" si="36"/>
        <v>0</v>
      </c>
      <c r="BB81" s="138">
        <v>0</v>
      </c>
      <c r="BC81" s="137"/>
    </row>
    <row r="82" spans="1:55">
      <c r="A82" s="223">
        <f>'ENTRY SHEET'!F82</f>
        <v>0</v>
      </c>
      <c r="B82" s="137">
        <f>'11'!C82</f>
        <v>0</v>
      </c>
      <c r="C82" s="221">
        <v>0</v>
      </c>
      <c r="D82" s="136">
        <f t="shared" si="22"/>
        <v>0</v>
      </c>
      <c r="E82" s="234">
        <f t="shared" si="22"/>
        <v>0</v>
      </c>
      <c r="F82" s="136"/>
      <c r="G82" s="136"/>
      <c r="H82" s="136"/>
      <c r="I82" s="136"/>
      <c r="J82" s="136"/>
      <c r="K82" s="136"/>
      <c r="L82" s="234">
        <f t="shared" ref="L82:L84" si="49">G82-H82-I82-J82-K82-M82-N82-O82-P82-F82</f>
        <v>0</v>
      </c>
      <c r="M82" s="136"/>
      <c r="N82" s="136"/>
      <c r="O82" s="136"/>
      <c r="P82" s="136"/>
      <c r="Q82" s="136">
        <v>0</v>
      </c>
      <c r="R82" s="136">
        <v>0</v>
      </c>
      <c r="S82" s="136"/>
      <c r="T82" s="136"/>
      <c r="U82" s="136"/>
      <c r="V82" s="136"/>
      <c r="W82" s="136"/>
      <c r="X82" s="136"/>
      <c r="Y82" s="236"/>
      <c r="Z82" s="136">
        <f t="shared" si="47"/>
        <v>0</v>
      </c>
      <c r="AA82" s="232"/>
      <c r="AB82" s="136"/>
      <c r="AC82" s="136"/>
      <c r="AD82" s="136"/>
      <c r="AE82" s="136"/>
      <c r="AF82" s="136"/>
      <c r="AG82" s="136">
        <f t="shared" si="39"/>
        <v>0</v>
      </c>
      <c r="AH82" s="232"/>
      <c r="AI82" s="232"/>
      <c r="AJ82" s="232"/>
      <c r="AK82" s="232"/>
      <c r="AL82" s="236">
        <f t="shared" si="48"/>
        <v>0</v>
      </c>
      <c r="AM82" s="136">
        <f t="shared" si="44"/>
        <v>0</v>
      </c>
      <c r="AN82" s="141">
        <f>'11'!AR82</f>
        <v>0</v>
      </c>
      <c r="AO82" s="141"/>
      <c r="AP82" s="141">
        <f t="shared" si="29"/>
        <v>0</v>
      </c>
      <c r="AQ82" s="141">
        <f t="shared" si="30"/>
        <v>0</v>
      </c>
      <c r="AR82" s="141"/>
      <c r="AS82" s="216" t="e">
        <f t="shared" si="40"/>
        <v>#DIV/0!</v>
      </c>
      <c r="AT82" s="216">
        <f>'08'!AT82</f>
        <v>0</v>
      </c>
      <c r="AU82" s="224">
        <f t="shared" si="31"/>
        <v>0</v>
      </c>
      <c r="AV82" s="221"/>
      <c r="AW82" s="138" t="e">
        <f t="shared" si="32"/>
        <v>#DIV/0!</v>
      </c>
      <c r="AX82" s="138" t="e">
        <f t="shared" si="33"/>
        <v>#DIV/0!</v>
      </c>
      <c r="AY82" s="138" t="e">
        <f t="shared" si="34"/>
        <v>#DIV/0!</v>
      </c>
      <c r="AZ82" s="138" t="e">
        <f t="shared" si="35"/>
        <v>#DIV/0!</v>
      </c>
      <c r="BA82" s="138" t="e">
        <f t="shared" si="36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'11'!C83</f>
        <v>0</v>
      </c>
      <c r="C83" s="221">
        <v>0</v>
      </c>
      <c r="D83" s="136">
        <f t="shared" si="22"/>
        <v>0</v>
      </c>
      <c r="E83" s="234">
        <f t="shared" si="22"/>
        <v>0</v>
      </c>
      <c r="F83" s="136"/>
      <c r="G83" s="136"/>
      <c r="H83" s="136"/>
      <c r="I83" s="136"/>
      <c r="J83" s="136"/>
      <c r="K83" s="136"/>
      <c r="L83" s="234">
        <f t="shared" si="49"/>
        <v>0</v>
      </c>
      <c r="M83" s="136"/>
      <c r="N83" s="136"/>
      <c r="O83" s="136"/>
      <c r="P83" s="136"/>
      <c r="Q83" s="136">
        <v>0</v>
      </c>
      <c r="R83" s="136">
        <v>0</v>
      </c>
      <c r="S83" s="136"/>
      <c r="T83" s="136"/>
      <c r="U83" s="136"/>
      <c r="V83" s="136"/>
      <c r="W83" s="136"/>
      <c r="X83" s="136"/>
      <c r="Y83" s="236"/>
      <c r="Z83" s="136">
        <f t="shared" si="47"/>
        <v>0</v>
      </c>
      <c r="AA83" s="264"/>
      <c r="AB83" s="136"/>
      <c r="AC83" s="136"/>
      <c r="AD83" s="136"/>
      <c r="AE83" s="136"/>
      <c r="AF83" s="136"/>
      <c r="AG83" s="136">
        <f t="shared" si="39"/>
        <v>0</v>
      </c>
      <c r="AH83" s="136"/>
      <c r="AI83" s="136"/>
      <c r="AJ83" s="136"/>
      <c r="AK83" s="264"/>
      <c r="AL83" s="236">
        <f t="shared" si="48"/>
        <v>0</v>
      </c>
      <c r="AM83" s="136">
        <f t="shared" si="44"/>
        <v>0</v>
      </c>
      <c r="AN83" s="141">
        <f>'11'!AR83</f>
        <v>0</v>
      </c>
      <c r="AO83" s="141"/>
      <c r="AP83" s="141">
        <f t="shared" si="29"/>
        <v>0</v>
      </c>
      <c r="AQ83" s="141">
        <f t="shared" si="30"/>
        <v>0</v>
      </c>
      <c r="AR83" s="141"/>
      <c r="AS83" s="216" t="e">
        <f t="shared" si="40"/>
        <v>#DIV/0!</v>
      </c>
      <c r="AT83" s="216">
        <f>'08'!AT83</f>
        <v>0</v>
      </c>
      <c r="AU83" s="224">
        <f t="shared" si="31"/>
        <v>0</v>
      </c>
      <c r="AV83" s="221"/>
      <c r="AW83" s="138" t="e">
        <f t="shared" si="32"/>
        <v>#DIV/0!</v>
      </c>
      <c r="AX83" s="138" t="e">
        <f t="shared" si="33"/>
        <v>#DIV/0!</v>
      </c>
      <c r="AY83" s="138" t="e">
        <f t="shared" si="34"/>
        <v>#DIV/0!</v>
      </c>
      <c r="AZ83" s="138" t="e">
        <f t="shared" si="35"/>
        <v>#DIV/0!</v>
      </c>
      <c r="BA83" s="138" t="e">
        <f t="shared" si="36"/>
        <v>#DIV/0!</v>
      </c>
      <c r="BB83" s="138"/>
      <c r="BC83" s="138"/>
    </row>
    <row r="84" spans="1:55">
      <c r="A84" s="223">
        <f>'ENTRY SHEET'!F84</f>
        <v>0</v>
      </c>
      <c r="B84" s="137">
        <f>'11'!C84</f>
        <v>0</v>
      </c>
      <c r="C84" s="221">
        <v>0</v>
      </c>
      <c r="D84" s="136">
        <f t="shared" si="22"/>
        <v>0</v>
      </c>
      <c r="E84" s="234">
        <f t="shared" si="22"/>
        <v>0</v>
      </c>
      <c r="F84" s="136"/>
      <c r="G84" s="136"/>
      <c r="H84" s="136"/>
      <c r="I84" s="136"/>
      <c r="J84" s="136"/>
      <c r="K84" s="136"/>
      <c r="L84" s="234">
        <f t="shared" si="49"/>
        <v>0</v>
      </c>
      <c r="M84" s="136"/>
      <c r="N84" s="136"/>
      <c r="O84" s="136"/>
      <c r="P84" s="136"/>
      <c r="Q84" s="136">
        <v>0</v>
      </c>
      <c r="R84" s="136">
        <v>0</v>
      </c>
      <c r="S84" s="136"/>
      <c r="T84" s="136"/>
      <c r="U84" s="136"/>
      <c r="V84" s="136"/>
      <c r="W84" s="136"/>
      <c r="X84" s="136"/>
      <c r="Y84" s="236"/>
      <c r="Z84" s="136">
        <f t="shared" si="47"/>
        <v>0</v>
      </c>
      <c r="AA84" s="264"/>
      <c r="AB84" s="136"/>
      <c r="AC84" s="136"/>
      <c r="AD84" s="136"/>
      <c r="AE84" s="136"/>
      <c r="AF84" s="136"/>
      <c r="AG84" s="136">
        <f t="shared" si="39"/>
        <v>0</v>
      </c>
      <c r="AH84" s="136"/>
      <c r="AI84" s="136"/>
      <c r="AJ84" s="136"/>
      <c r="AK84" s="264"/>
      <c r="AL84" s="236">
        <f t="shared" si="48"/>
        <v>0</v>
      </c>
      <c r="AM84" s="136">
        <f t="shared" si="44"/>
        <v>0</v>
      </c>
      <c r="AN84" s="141">
        <f>'11'!AR84</f>
        <v>0</v>
      </c>
      <c r="AO84" s="141"/>
      <c r="AP84" s="141">
        <f t="shared" si="29"/>
        <v>0</v>
      </c>
      <c r="AQ84" s="141">
        <f t="shared" si="30"/>
        <v>0</v>
      </c>
      <c r="AR84" s="141"/>
      <c r="AS84" s="216" t="e">
        <f t="shared" si="40"/>
        <v>#DIV/0!</v>
      </c>
      <c r="AT84" s="216">
        <f>'08'!AT84</f>
        <v>0</v>
      </c>
      <c r="AU84" s="224">
        <f t="shared" si="31"/>
        <v>0</v>
      </c>
      <c r="AV84" s="221"/>
      <c r="AW84" s="138" t="e">
        <f t="shared" si="32"/>
        <v>#DIV/0!</v>
      </c>
      <c r="AX84" s="138" t="e">
        <f t="shared" si="33"/>
        <v>#DIV/0!</v>
      </c>
      <c r="AY84" s="138" t="e">
        <f t="shared" si="34"/>
        <v>#DIV/0!</v>
      </c>
      <c r="AZ84" s="138" t="e">
        <f t="shared" si="35"/>
        <v>#DIV/0!</v>
      </c>
      <c r="BA84" s="138" t="e">
        <f t="shared" si="36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'11'!C85</f>
        <v>0</v>
      </c>
      <c r="C85" s="221">
        <v>0</v>
      </c>
      <c r="D85" s="136">
        <f t="shared" si="22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236"/>
      <c r="Y85" s="136"/>
      <c r="Z85" s="264"/>
      <c r="AA85" s="264"/>
      <c r="AB85" s="136"/>
      <c r="AC85" s="136"/>
      <c r="AD85" s="136"/>
      <c r="AE85" s="136"/>
      <c r="AF85" s="136"/>
      <c r="AG85" s="136"/>
      <c r="AH85" s="136"/>
      <c r="AI85" s="136"/>
      <c r="AJ85" s="136"/>
      <c r="AK85" s="264"/>
      <c r="AL85" s="236"/>
      <c r="AM85" s="136"/>
      <c r="AN85" s="141">
        <f>'11'!AR85</f>
        <v>0</v>
      </c>
      <c r="AO85" s="141"/>
      <c r="AP85" s="141">
        <f t="shared" si="29"/>
        <v>0</v>
      </c>
      <c r="AQ85" s="141">
        <f t="shared" si="30"/>
        <v>0</v>
      </c>
      <c r="AR85" s="141"/>
      <c r="AS85" s="216" t="e">
        <f t="shared" si="40"/>
        <v>#DIV/0!</v>
      </c>
      <c r="AT85" s="216">
        <f>'08'!AT85</f>
        <v>60</v>
      </c>
      <c r="AU85" s="224">
        <f t="shared" si="31"/>
        <v>60</v>
      </c>
      <c r="AV85" s="221"/>
      <c r="AW85" s="138" t="e">
        <f t="shared" si="32"/>
        <v>#DIV/0!</v>
      </c>
      <c r="AX85" s="138" t="e">
        <f t="shared" si="33"/>
        <v>#DIV/0!</v>
      </c>
      <c r="AY85" s="138" t="e">
        <f t="shared" si="34"/>
        <v>#DIV/0!</v>
      </c>
      <c r="AZ85" s="138" t="e">
        <f t="shared" si="35"/>
        <v>#DIV/0!</v>
      </c>
      <c r="BA85" s="138" t="e">
        <f t="shared" si="36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'11'!C86</f>
        <v>184435</v>
      </c>
      <c r="C86" s="221">
        <v>184435</v>
      </c>
      <c r="D86" s="136">
        <f t="shared" si="22"/>
        <v>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0">F86+G86+H86+I86+J86+K86+L86-E86</f>
        <v>0</v>
      </c>
      <c r="R86" s="136"/>
      <c r="S86" s="136"/>
      <c r="T86" s="136"/>
      <c r="U86" s="136"/>
      <c r="V86" s="136"/>
      <c r="W86" s="136"/>
      <c r="X86" s="236"/>
      <c r="Y86" s="136"/>
      <c r="Z86" s="264"/>
      <c r="AA86" s="264"/>
      <c r="AB86" s="136"/>
      <c r="AC86" s="136"/>
      <c r="AD86" s="136"/>
      <c r="AE86" s="136"/>
      <c r="AF86" s="136"/>
      <c r="AG86" s="136"/>
      <c r="AH86" s="136"/>
      <c r="AI86" s="136"/>
      <c r="AJ86" s="136"/>
      <c r="AK86" s="264"/>
      <c r="AL86" s="236"/>
      <c r="AM86" s="136"/>
      <c r="AN86" s="141">
        <f>'11'!AR86</f>
        <v>20</v>
      </c>
      <c r="AO86" s="141"/>
      <c r="AP86" s="141">
        <f t="shared" si="29"/>
        <v>20</v>
      </c>
      <c r="AQ86" s="141">
        <f t="shared" si="30"/>
        <v>0</v>
      </c>
      <c r="AR86" s="141">
        <v>20</v>
      </c>
      <c r="AS86" s="216" t="e">
        <f t="shared" si="40"/>
        <v>#DIV/0!</v>
      </c>
      <c r="AT86" s="216">
        <f>'08'!AT86</f>
        <v>80</v>
      </c>
      <c r="AU86" s="224">
        <f t="shared" si="31"/>
        <v>60</v>
      </c>
      <c r="AV86" s="221"/>
      <c r="AW86" s="138" t="e">
        <f t="shared" si="32"/>
        <v>#DIV/0!</v>
      </c>
      <c r="AX86" s="138" t="e">
        <f t="shared" si="33"/>
        <v>#DIV/0!</v>
      </c>
      <c r="AY86" s="138" t="e">
        <f t="shared" si="34"/>
        <v>#DIV/0!</v>
      </c>
      <c r="AZ86" s="138" t="e">
        <f t="shared" si="35"/>
        <v>#DIV/0!</v>
      </c>
      <c r="BA86" s="138" t="e">
        <f t="shared" si="36"/>
        <v>#DIV/0!</v>
      </c>
      <c r="BB86" s="138" t="e">
        <f t="shared" si="37"/>
        <v>#DIV/0!</v>
      </c>
      <c r="BC86" s="138"/>
    </row>
    <row r="87" spans="1:55">
      <c r="A87" s="223" t="str">
        <f>'ENTRY SHEET'!F87</f>
        <v>OD09K-7213 BSM BUS</v>
      </c>
      <c r="B87" s="137">
        <f>'11'!C87</f>
        <v>0</v>
      </c>
      <c r="C87" s="137">
        <v>0</v>
      </c>
      <c r="D87" s="136">
        <f t="shared" ref="D87:D104" si="51">C87-B87</f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0"/>
        <v>0</v>
      </c>
      <c r="R87" s="136"/>
      <c r="S87" s="136"/>
      <c r="T87" s="136"/>
      <c r="U87" s="136"/>
      <c r="V87" s="136"/>
      <c r="W87" s="136"/>
      <c r="X87" s="236"/>
      <c r="Y87" s="136"/>
      <c r="Z87" s="264"/>
      <c r="AA87" s="264"/>
      <c r="AB87" s="136"/>
      <c r="AC87" s="136"/>
      <c r="AD87" s="136"/>
      <c r="AE87" s="136"/>
      <c r="AF87" s="136"/>
      <c r="AG87" s="136"/>
      <c r="AH87" s="136"/>
      <c r="AI87" s="136"/>
      <c r="AJ87" s="136"/>
      <c r="AK87" s="264"/>
      <c r="AL87" s="236"/>
      <c r="AM87" s="136"/>
      <c r="AN87" s="141">
        <f>'11'!AR87</f>
        <v>60</v>
      </c>
      <c r="AO87" s="141"/>
      <c r="AP87" s="141">
        <f t="shared" si="29"/>
        <v>60</v>
      </c>
      <c r="AQ87" s="141">
        <f t="shared" si="30"/>
        <v>0</v>
      </c>
      <c r="AR87" s="141">
        <v>60</v>
      </c>
      <c r="AS87" s="216" t="e">
        <f t="shared" si="40"/>
        <v>#DIV/0!</v>
      </c>
      <c r="AT87" s="216">
        <f>'08'!AT87</f>
        <v>60</v>
      </c>
      <c r="AU87" s="224">
        <f t="shared" si="31"/>
        <v>0</v>
      </c>
      <c r="AV87" s="221"/>
      <c r="AW87" s="138" t="e">
        <f t="shared" si="32"/>
        <v>#DIV/0!</v>
      </c>
      <c r="AX87" s="138" t="e">
        <f t="shared" si="33"/>
        <v>#DIV/0!</v>
      </c>
      <c r="AY87" s="138" t="e">
        <f t="shared" si="34"/>
        <v>#DIV/0!</v>
      </c>
      <c r="AZ87" s="138" t="e">
        <f t="shared" si="35"/>
        <v>#DIV/0!</v>
      </c>
      <c r="BA87" s="138" t="e">
        <f t="shared" si="36"/>
        <v>#DIV/0!</v>
      </c>
      <c r="BB87" s="138" t="e">
        <f t="shared" si="37"/>
        <v>#DIV/0!</v>
      </c>
      <c r="BC87" s="138"/>
    </row>
    <row r="88" spans="1:55">
      <c r="A88" s="223" t="str">
        <f>'ENTRY SHEET'!F88</f>
        <v>OD09G-6065 CAMPER</v>
      </c>
      <c r="B88" s="137">
        <f>'11'!C88</f>
        <v>0</v>
      </c>
      <c r="C88" s="137">
        <v>0</v>
      </c>
      <c r="D88" s="136">
        <f t="shared" si="51"/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0"/>
        <v>0</v>
      </c>
      <c r="R88" s="136"/>
      <c r="S88" s="136"/>
      <c r="T88" s="136"/>
      <c r="U88" s="136"/>
      <c r="V88" s="136"/>
      <c r="W88" s="136"/>
      <c r="X88" s="236"/>
      <c r="Y88" s="136"/>
      <c r="Z88" s="264"/>
      <c r="AA88" s="264"/>
      <c r="AB88" s="136"/>
      <c r="AC88" s="136"/>
      <c r="AD88" s="136"/>
      <c r="AE88" s="136"/>
      <c r="AF88" s="136"/>
      <c r="AG88" s="136"/>
      <c r="AH88" s="136"/>
      <c r="AI88" s="136"/>
      <c r="AJ88" s="136"/>
      <c r="AK88" s="264"/>
      <c r="AL88" s="236"/>
      <c r="AM88" s="136"/>
      <c r="AN88" s="141">
        <f>'11'!AR88</f>
        <v>42</v>
      </c>
      <c r="AO88" s="141"/>
      <c r="AP88" s="141">
        <f t="shared" si="29"/>
        <v>42</v>
      </c>
      <c r="AQ88" s="141">
        <f t="shared" si="30"/>
        <v>0</v>
      </c>
      <c r="AR88" s="141">
        <v>42</v>
      </c>
      <c r="AS88" s="216" t="e">
        <f t="shared" si="40"/>
        <v>#DIV/0!</v>
      </c>
      <c r="AT88" s="216">
        <f>'08'!AT88</f>
        <v>120</v>
      </c>
      <c r="AU88" s="224">
        <f t="shared" si="31"/>
        <v>78</v>
      </c>
      <c r="AV88" s="221"/>
      <c r="AW88" s="138" t="e">
        <f t="shared" si="32"/>
        <v>#DIV/0!</v>
      </c>
      <c r="AX88" s="138" t="e">
        <f t="shared" si="33"/>
        <v>#DIV/0!</v>
      </c>
      <c r="AY88" s="138" t="e">
        <f t="shared" si="34"/>
        <v>#DIV/0!</v>
      </c>
      <c r="AZ88" s="138" t="e">
        <f t="shared" si="35"/>
        <v>#DIV/0!</v>
      </c>
      <c r="BA88" s="138" t="e">
        <f t="shared" si="36"/>
        <v>#DIV/0!</v>
      </c>
      <c r="BB88" s="138" t="e">
        <f t="shared" si="37"/>
        <v>#DIV/0!</v>
      </c>
      <c r="BC88" s="138"/>
    </row>
    <row r="89" spans="1:55">
      <c r="A89" s="223" t="str">
        <f>'ENTRY SHEET'!F89</f>
        <v>OD09V-5619 TATA YODHA</v>
      </c>
      <c r="B89" s="137">
        <f>'11'!C89</f>
        <v>0</v>
      </c>
      <c r="C89" s="137">
        <v>0</v>
      </c>
      <c r="D89" s="136">
        <f t="shared" si="51"/>
        <v>0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0"/>
        <v>0</v>
      </c>
      <c r="R89" s="136"/>
      <c r="S89" s="136"/>
      <c r="T89" s="136"/>
      <c r="U89" s="136"/>
      <c r="V89" s="136"/>
      <c r="W89" s="136"/>
      <c r="X89" s="236"/>
      <c r="Y89" s="136"/>
      <c r="Z89" s="264"/>
      <c r="AA89" s="264"/>
      <c r="AB89" s="136"/>
      <c r="AC89" s="136"/>
      <c r="AD89" s="136"/>
      <c r="AE89" s="136"/>
      <c r="AF89" s="136"/>
      <c r="AG89" s="136"/>
      <c r="AH89" s="136"/>
      <c r="AI89" s="136"/>
      <c r="AJ89" s="136"/>
      <c r="AK89" s="264"/>
      <c r="AL89" s="236"/>
      <c r="AM89" s="136"/>
      <c r="AN89" s="141">
        <f>'11'!AR89</f>
        <v>30</v>
      </c>
      <c r="AO89" s="141"/>
      <c r="AP89" s="141">
        <f t="shared" ref="AP89:AP104" si="52">AO89+AN89</f>
        <v>30</v>
      </c>
      <c r="AQ89" s="141">
        <f t="shared" ref="AQ89:AQ104" si="53">AP89-AR89</f>
        <v>5</v>
      </c>
      <c r="AR89" s="141">
        <v>25</v>
      </c>
      <c r="AS89" s="216" t="e">
        <f t="shared" si="40"/>
        <v>#DIV/0!</v>
      </c>
      <c r="AT89" s="216">
        <f>'08'!AT89</f>
        <v>60</v>
      </c>
      <c r="AU89" s="224">
        <f t="shared" si="31"/>
        <v>35</v>
      </c>
      <c r="AV89" s="221"/>
      <c r="AW89" s="138" t="e">
        <f t="shared" si="32"/>
        <v>#DIV/0!</v>
      </c>
      <c r="AX89" s="138" t="e">
        <f t="shared" si="33"/>
        <v>#DIV/0!</v>
      </c>
      <c r="AY89" s="138" t="e">
        <f t="shared" si="34"/>
        <v>#DIV/0!</v>
      </c>
      <c r="AZ89" s="138" t="e">
        <f t="shared" si="35"/>
        <v>#DIV/0!</v>
      </c>
      <c r="BA89" s="138" t="e">
        <f t="shared" si="36"/>
        <v>#DIV/0!</v>
      </c>
      <c r="BB89" s="138" t="e">
        <f t="shared" si="37"/>
        <v>#DIV/0!</v>
      </c>
      <c r="BC89" s="138"/>
    </row>
    <row r="90" spans="1:55">
      <c r="A90" s="223" t="str">
        <f>'ENTRY SHEET'!F90</f>
        <v>WATER PUMP</v>
      </c>
      <c r="B90" s="137">
        <f>'11'!C90</f>
        <v>0</v>
      </c>
      <c r="C90" s="137">
        <v>0</v>
      </c>
      <c r="D90" s="136">
        <f t="shared" si="51"/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0"/>
        <v>0</v>
      </c>
      <c r="R90" s="136"/>
      <c r="S90" s="136"/>
      <c r="T90" s="136"/>
      <c r="U90" s="136"/>
      <c r="V90" s="136"/>
      <c r="W90" s="136"/>
      <c r="X90" s="236"/>
      <c r="Y90" s="136"/>
      <c r="Z90" s="264"/>
      <c r="AA90" s="264"/>
      <c r="AB90" s="136"/>
      <c r="AC90" s="136"/>
      <c r="AD90" s="136"/>
      <c r="AE90" s="136"/>
      <c r="AF90" s="136"/>
      <c r="AG90" s="136"/>
      <c r="AH90" s="136"/>
      <c r="AI90" s="136"/>
      <c r="AJ90" s="136"/>
      <c r="AK90" s="264"/>
      <c r="AL90" s="236"/>
      <c r="AM90" s="136"/>
      <c r="AN90" s="141">
        <f>'11'!AR90</f>
        <v>0</v>
      </c>
      <c r="AO90" s="141"/>
      <c r="AP90" s="141">
        <f t="shared" si="52"/>
        <v>0</v>
      </c>
      <c r="AQ90" s="141">
        <f t="shared" si="53"/>
        <v>0</v>
      </c>
      <c r="AR90" s="141"/>
      <c r="AS90" s="216" t="e">
        <f t="shared" si="40"/>
        <v>#DIV/0!</v>
      </c>
      <c r="AT90" s="216">
        <f>'08'!AT90</f>
        <v>0</v>
      </c>
      <c r="AU90" s="224">
        <f t="shared" si="31"/>
        <v>0</v>
      </c>
      <c r="AV90" s="221"/>
      <c r="AW90" s="138" t="e">
        <f t="shared" si="32"/>
        <v>#DIV/0!</v>
      </c>
      <c r="AX90" s="138" t="e">
        <f t="shared" si="33"/>
        <v>#DIV/0!</v>
      </c>
      <c r="AY90" s="138" t="e">
        <f t="shared" si="34"/>
        <v>#DIV/0!</v>
      </c>
      <c r="AZ90" s="138" t="e">
        <f t="shared" si="35"/>
        <v>#DIV/0!</v>
      </c>
      <c r="BA90" s="138" t="e">
        <f t="shared" si="36"/>
        <v>#DIV/0!</v>
      </c>
      <c r="BB90" s="138" t="e">
        <f t="shared" si="37"/>
        <v>#DIV/0!</v>
      </c>
      <c r="BC90" s="138"/>
    </row>
    <row r="91" spans="1:55">
      <c r="A91" s="223" t="str">
        <f>'ENTRY SHEET'!F91</f>
        <v>JH06H-6198 D.TANKER</v>
      </c>
      <c r="B91" s="137">
        <f>'11'!C91</f>
        <v>15518</v>
      </c>
      <c r="C91" s="137">
        <v>15518</v>
      </c>
      <c r="D91" s="136">
        <f t="shared" si="51"/>
        <v>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0"/>
        <v>0</v>
      </c>
      <c r="R91" s="136"/>
      <c r="S91" s="136"/>
      <c r="T91" s="136"/>
      <c r="U91" s="136"/>
      <c r="V91" s="136"/>
      <c r="W91" s="136"/>
      <c r="X91" s="236"/>
      <c r="Y91" s="136"/>
      <c r="Z91" s="264"/>
      <c r="AA91" s="264"/>
      <c r="AB91" s="136"/>
      <c r="AC91" s="136"/>
      <c r="AD91" s="136"/>
      <c r="AE91" s="136"/>
      <c r="AF91" s="136"/>
      <c r="AG91" s="136"/>
      <c r="AH91" s="136"/>
      <c r="AI91" s="136"/>
      <c r="AJ91" s="136"/>
      <c r="AK91" s="264"/>
      <c r="AL91" s="236"/>
      <c r="AM91" s="136"/>
      <c r="AN91" s="141">
        <f>'11'!AR91</f>
        <v>50</v>
      </c>
      <c r="AO91" s="141">
        <v>50</v>
      </c>
      <c r="AP91" s="141">
        <f t="shared" si="52"/>
        <v>100</v>
      </c>
      <c r="AQ91" s="141">
        <f t="shared" si="53"/>
        <v>10</v>
      </c>
      <c r="AR91" s="141">
        <v>90</v>
      </c>
      <c r="AS91" s="216" t="e">
        <f t="shared" si="40"/>
        <v>#DIV/0!</v>
      </c>
      <c r="AT91" s="216">
        <f>'08'!AT91</f>
        <v>0</v>
      </c>
      <c r="AU91" s="224">
        <f t="shared" si="31"/>
        <v>-90</v>
      </c>
      <c r="AV91" s="221"/>
      <c r="AW91" s="138" t="e">
        <f t="shared" si="32"/>
        <v>#DIV/0!</v>
      </c>
      <c r="AX91" s="138" t="e">
        <f t="shared" si="33"/>
        <v>#DIV/0!</v>
      </c>
      <c r="AY91" s="138" t="e">
        <f t="shared" si="34"/>
        <v>#DIV/0!</v>
      </c>
      <c r="AZ91" s="138" t="e">
        <f t="shared" si="35"/>
        <v>#DIV/0!</v>
      </c>
      <c r="BA91" s="138" t="e">
        <f t="shared" si="36"/>
        <v>#DIV/0!</v>
      </c>
      <c r="BB91" s="138" t="e">
        <f t="shared" si="37"/>
        <v>#DIV/0!</v>
      </c>
      <c r="BC91" s="138"/>
    </row>
    <row r="92" spans="1:55">
      <c r="A92" s="223" t="str">
        <f>'ENTRY SHEET'!F92</f>
        <v>OMC DG (NIGHT USE)</v>
      </c>
      <c r="B92" s="137">
        <f>'11'!C92</f>
        <v>0</v>
      </c>
      <c r="C92" s="137">
        <v>0</v>
      </c>
      <c r="D92" s="136">
        <f t="shared" si="51"/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0"/>
        <v>0</v>
      </c>
      <c r="R92" s="136"/>
      <c r="S92" s="136"/>
      <c r="T92" s="136"/>
      <c r="U92" s="136"/>
      <c r="V92" s="136"/>
      <c r="W92" s="136"/>
      <c r="X92" s="236"/>
      <c r="Y92" s="136"/>
      <c r="Z92" s="264"/>
      <c r="AA92" s="264"/>
      <c r="AB92" s="136"/>
      <c r="AC92" s="136"/>
      <c r="AD92" s="136"/>
      <c r="AE92" s="136"/>
      <c r="AF92" s="136"/>
      <c r="AG92" s="136"/>
      <c r="AH92" s="136"/>
      <c r="AI92" s="136"/>
      <c r="AJ92" s="136"/>
      <c r="AK92" s="264"/>
      <c r="AL92" s="236"/>
      <c r="AM92" s="136"/>
      <c r="AN92" s="141">
        <f>'11'!AR92</f>
        <v>0</v>
      </c>
      <c r="AO92" s="141"/>
      <c r="AP92" s="141">
        <f t="shared" si="52"/>
        <v>0</v>
      </c>
      <c r="AQ92" s="141">
        <f t="shared" si="53"/>
        <v>0</v>
      </c>
      <c r="AR92" s="141"/>
      <c r="AS92" s="216" t="e">
        <f t="shared" si="40"/>
        <v>#DIV/0!</v>
      </c>
      <c r="AT92" s="216">
        <f>'08'!AT92</f>
        <v>0</v>
      </c>
      <c r="AU92" s="224">
        <f t="shared" si="31"/>
        <v>0</v>
      </c>
      <c r="AV92" s="221"/>
      <c r="AW92" s="138" t="e">
        <f t="shared" si="32"/>
        <v>#DIV/0!</v>
      </c>
      <c r="AX92" s="138" t="e">
        <f t="shared" si="33"/>
        <v>#DIV/0!</v>
      </c>
      <c r="AY92" s="138" t="e">
        <f t="shared" si="34"/>
        <v>#DIV/0!</v>
      </c>
      <c r="AZ92" s="138" t="e">
        <f t="shared" si="35"/>
        <v>#DIV/0!</v>
      </c>
      <c r="BA92" s="138" t="e">
        <f t="shared" si="36"/>
        <v>#DIV/0!</v>
      </c>
      <c r="BB92" s="138" t="e">
        <f t="shared" si="37"/>
        <v>#DIV/0!</v>
      </c>
      <c r="BC92" s="138"/>
    </row>
    <row r="93" spans="1:55">
      <c r="A93" s="223" t="str">
        <f>'ENTRY SHEET'!F93</f>
        <v>HYDRA CRANE-1686</v>
      </c>
      <c r="B93" s="137">
        <f>'11'!C93</f>
        <v>0</v>
      </c>
      <c r="C93" s="137"/>
      <c r="D93" s="136">
        <f t="shared" si="51"/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0"/>
        <v>0</v>
      </c>
      <c r="R93" s="136"/>
      <c r="S93" s="136"/>
      <c r="T93" s="136"/>
      <c r="U93" s="136"/>
      <c r="V93" s="136"/>
      <c r="W93" s="136"/>
      <c r="X93" s="236"/>
      <c r="Y93" s="136"/>
      <c r="Z93" s="264"/>
      <c r="AA93" s="264"/>
      <c r="AB93" s="136"/>
      <c r="AC93" s="136"/>
      <c r="AD93" s="136"/>
      <c r="AE93" s="136"/>
      <c r="AF93" s="136"/>
      <c r="AG93" s="136"/>
      <c r="AH93" s="136"/>
      <c r="AI93" s="136"/>
      <c r="AJ93" s="136"/>
      <c r="AK93" s="264"/>
      <c r="AL93" s="236"/>
      <c r="AM93" s="136"/>
      <c r="AN93" s="141">
        <f>'11'!AR93</f>
        <v>0</v>
      </c>
      <c r="AO93" s="141"/>
      <c r="AP93" s="141">
        <f t="shared" si="52"/>
        <v>0</v>
      </c>
      <c r="AQ93" s="141">
        <f t="shared" si="53"/>
        <v>0</v>
      </c>
      <c r="AR93" s="141"/>
      <c r="AS93" s="216" t="e">
        <f t="shared" si="40"/>
        <v>#DIV/0!</v>
      </c>
      <c r="AT93" s="216">
        <f>'08'!AT93</f>
        <v>0</v>
      </c>
      <c r="AU93" s="224">
        <f t="shared" si="31"/>
        <v>0</v>
      </c>
      <c r="AV93" s="221"/>
      <c r="AW93" s="138" t="e">
        <f t="shared" si="32"/>
        <v>#DIV/0!</v>
      </c>
      <c r="AX93" s="138" t="e">
        <f t="shared" si="33"/>
        <v>#DIV/0!</v>
      </c>
      <c r="AY93" s="138" t="e">
        <f t="shared" si="34"/>
        <v>#DIV/0!</v>
      </c>
      <c r="AZ93" s="138" t="e">
        <f t="shared" si="35"/>
        <v>#DIV/0!</v>
      </c>
      <c r="BA93" s="138" t="e">
        <f t="shared" si="36"/>
        <v>#DIV/0!</v>
      </c>
      <c r="BB93" s="138" t="e">
        <f t="shared" si="37"/>
        <v>#DIV/0!</v>
      </c>
      <c r="BC93" s="138"/>
    </row>
    <row r="94" spans="1:55" hidden="1">
      <c r="A94" s="223">
        <f>'ENTRY SHEET'!F94</f>
        <v>0</v>
      </c>
      <c r="B94" s="137">
        <f>'11'!C94</f>
        <v>0</v>
      </c>
      <c r="C94" s="137"/>
      <c r="D94" s="136">
        <f t="shared" si="51"/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0"/>
        <v>0</v>
      </c>
      <c r="R94" s="136"/>
      <c r="S94" s="136"/>
      <c r="T94" s="136"/>
      <c r="U94" s="136"/>
      <c r="V94" s="136"/>
      <c r="W94" s="136"/>
      <c r="X94" s="236"/>
      <c r="Y94" s="136"/>
      <c r="Z94" s="264"/>
      <c r="AA94" s="264"/>
      <c r="AB94" s="136"/>
      <c r="AC94" s="136"/>
      <c r="AD94" s="136"/>
      <c r="AE94" s="136"/>
      <c r="AF94" s="136"/>
      <c r="AG94" s="136"/>
      <c r="AH94" s="136"/>
      <c r="AI94" s="136"/>
      <c r="AJ94" s="136"/>
      <c r="AK94" s="264"/>
      <c r="AL94" s="236"/>
      <c r="AM94" s="136"/>
      <c r="AN94" s="141">
        <f>'11'!AR94</f>
        <v>0</v>
      </c>
      <c r="AO94" s="141"/>
      <c r="AP94" s="141">
        <f t="shared" si="52"/>
        <v>0</v>
      </c>
      <c r="AQ94" s="141">
        <f t="shared" si="53"/>
        <v>0</v>
      </c>
      <c r="AR94" s="141"/>
      <c r="AS94" s="216" t="e">
        <f t="shared" si="40"/>
        <v>#DIV/0!</v>
      </c>
      <c r="AT94" s="216">
        <f>'08'!AT94</f>
        <v>0</v>
      </c>
      <c r="AU94" s="224">
        <f t="shared" si="31"/>
        <v>0</v>
      </c>
      <c r="AV94" s="221"/>
      <c r="AW94" s="138" t="e">
        <f t="shared" si="32"/>
        <v>#DIV/0!</v>
      </c>
      <c r="AX94" s="138" t="e">
        <f t="shared" si="33"/>
        <v>#DIV/0!</v>
      </c>
      <c r="AY94" s="138" t="e">
        <f t="shared" si="34"/>
        <v>#DIV/0!</v>
      </c>
      <c r="AZ94" s="138" t="e">
        <f t="shared" si="35"/>
        <v>#DIV/0!</v>
      </c>
      <c r="BA94" s="138" t="e">
        <f t="shared" si="36"/>
        <v>#DIV/0!</v>
      </c>
      <c r="BB94" s="138" t="e">
        <f t="shared" si="37"/>
        <v>#DIV/0!</v>
      </c>
      <c r="BC94" s="138"/>
    </row>
    <row r="95" spans="1:55" hidden="1">
      <c r="A95" s="223">
        <f>'ENTRY SHEET'!F95</f>
        <v>0</v>
      </c>
      <c r="B95" s="137">
        <f>'11'!C95</f>
        <v>0</v>
      </c>
      <c r="C95" s="137"/>
      <c r="D95" s="136">
        <f t="shared" si="51"/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236"/>
      <c r="Y95" s="136"/>
      <c r="Z95" s="264"/>
      <c r="AA95" s="264"/>
      <c r="AB95" s="136"/>
      <c r="AC95" s="136"/>
      <c r="AD95" s="136"/>
      <c r="AE95" s="136"/>
      <c r="AF95" s="136"/>
      <c r="AG95" s="136"/>
      <c r="AH95" s="136"/>
      <c r="AI95" s="136"/>
      <c r="AJ95" s="136"/>
      <c r="AK95" s="264"/>
      <c r="AL95" s="236"/>
      <c r="AM95" s="136"/>
      <c r="AN95" s="141">
        <f>'11'!AR95</f>
        <v>0</v>
      </c>
      <c r="AO95" s="141"/>
      <c r="AP95" s="141">
        <f t="shared" si="52"/>
        <v>0</v>
      </c>
      <c r="AQ95" s="141">
        <f t="shared" si="53"/>
        <v>0</v>
      </c>
      <c r="AR95" s="141"/>
      <c r="AS95" s="216" t="e">
        <f t="shared" si="40"/>
        <v>#DIV/0!</v>
      </c>
      <c r="AT95" s="216">
        <f>'08'!AT95</f>
        <v>0</v>
      </c>
      <c r="AU95" s="224">
        <f t="shared" si="31"/>
        <v>0</v>
      </c>
      <c r="AV95" s="221"/>
      <c r="AW95" s="138" t="e">
        <f t="shared" si="32"/>
        <v>#DIV/0!</v>
      </c>
      <c r="AX95" s="138" t="e">
        <f t="shared" si="33"/>
        <v>#DIV/0!</v>
      </c>
      <c r="AY95" s="138" t="e">
        <f t="shared" si="34"/>
        <v>#DIV/0!</v>
      </c>
      <c r="AZ95" s="138" t="e">
        <f t="shared" si="35"/>
        <v>#DIV/0!</v>
      </c>
      <c r="BA95" s="138" t="e">
        <f t="shared" si="36"/>
        <v>#DIV/0!</v>
      </c>
      <c r="BB95" s="138" t="e">
        <f t="shared" si="37"/>
        <v>#DIV/0!</v>
      </c>
      <c r="BC95" s="138"/>
    </row>
    <row r="96" spans="1:55" hidden="1">
      <c r="A96" s="223">
        <f>'ENTRY SHEET'!F96</f>
        <v>0</v>
      </c>
      <c r="B96" s="137">
        <f>'11'!C96</f>
        <v>0</v>
      </c>
      <c r="C96" s="137"/>
      <c r="D96" s="136">
        <f t="shared" si="51"/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236"/>
      <c r="T96" s="136"/>
      <c r="U96" s="264"/>
      <c r="V96" s="264"/>
      <c r="W96" s="264"/>
      <c r="X96" s="264"/>
      <c r="Y96" s="136"/>
      <c r="Z96" s="264"/>
      <c r="AA96" s="264"/>
      <c r="AB96" s="264"/>
      <c r="AC96" s="264"/>
      <c r="AD96" s="264"/>
      <c r="AE96" s="264"/>
      <c r="AF96" s="264"/>
      <c r="AG96" s="136"/>
      <c r="AH96" s="136"/>
      <c r="AI96" s="136"/>
      <c r="AJ96" s="136"/>
      <c r="AK96" s="264"/>
      <c r="AL96" s="236"/>
      <c r="AM96" s="136"/>
      <c r="AN96" s="141">
        <f>'11'!AR96</f>
        <v>0</v>
      </c>
      <c r="AO96" s="141"/>
      <c r="AP96" s="141">
        <f t="shared" si="52"/>
        <v>0</v>
      </c>
      <c r="AQ96" s="141">
        <f t="shared" si="53"/>
        <v>0</v>
      </c>
      <c r="AR96" s="141"/>
      <c r="AS96" s="216" t="e">
        <f t="shared" si="40"/>
        <v>#DIV/0!</v>
      </c>
      <c r="AT96" s="216">
        <f>'08'!AT96</f>
        <v>0</v>
      </c>
      <c r="AU96" s="224">
        <f t="shared" si="31"/>
        <v>0</v>
      </c>
      <c r="AV96" s="221"/>
      <c r="AW96" s="138" t="e">
        <f t="shared" si="32"/>
        <v>#DIV/0!</v>
      </c>
      <c r="AX96" s="138" t="e">
        <f t="shared" si="33"/>
        <v>#DIV/0!</v>
      </c>
      <c r="AY96" s="138" t="e">
        <f t="shared" si="34"/>
        <v>#DIV/0!</v>
      </c>
      <c r="AZ96" s="138" t="e">
        <f t="shared" si="35"/>
        <v>#DIV/0!</v>
      </c>
      <c r="BA96" s="138" t="e">
        <f t="shared" si="36"/>
        <v>#DIV/0!</v>
      </c>
      <c r="BB96" s="138" t="e">
        <f t="shared" si="37"/>
        <v>#DIV/0!</v>
      </c>
      <c r="BC96" s="138"/>
    </row>
    <row r="97" spans="1:55" hidden="1">
      <c r="A97" s="223">
        <f>'ENTRY SHEET'!F97</f>
        <v>0</v>
      </c>
      <c r="B97" s="137">
        <f>'11'!C97</f>
        <v>0</v>
      </c>
      <c r="C97" s="137"/>
      <c r="D97" s="136">
        <f t="shared" si="51"/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236"/>
      <c r="T97" s="136"/>
      <c r="U97" s="264"/>
      <c r="V97" s="264"/>
      <c r="W97" s="264"/>
      <c r="X97" s="264"/>
      <c r="Y97" s="136"/>
      <c r="Z97" s="264"/>
      <c r="AA97" s="264"/>
      <c r="AB97" s="264"/>
      <c r="AC97" s="264"/>
      <c r="AD97" s="264"/>
      <c r="AE97" s="264"/>
      <c r="AF97" s="264"/>
      <c r="AG97" s="136"/>
      <c r="AH97" s="136"/>
      <c r="AI97" s="136"/>
      <c r="AJ97" s="136"/>
      <c r="AK97" s="264"/>
      <c r="AL97" s="236"/>
      <c r="AM97" s="136"/>
      <c r="AN97" s="141">
        <f>'11'!AR97</f>
        <v>0</v>
      </c>
      <c r="AO97" s="141"/>
      <c r="AP97" s="141">
        <f t="shared" si="52"/>
        <v>0</v>
      </c>
      <c r="AQ97" s="141">
        <f t="shared" si="53"/>
        <v>0</v>
      </c>
      <c r="AR97" s="141"/>
      <c r="AS97" s="216" t="e">
        <f t="shared" si="40"/>
        <v>#DIV/0!</v>
      </c>
      <c r="AT97" s="216">
        <f>'08'!AT97</f>
        <v>0</v>
      </c>
      <c r="AU97" s="224">
        <f t="shared" si="31"/>
        <v>0</v>
      </c>
      <c r="AV97" s="221"/>
      <c r="AW97" s="138" t="e">
        <f t="shared" si="32"/>
        <v>#DIV/0!</v>
      </c>
      <c r="AX97" s="138" t="e">
        <f t="shared" si="33"/>
        <v>#DIV/0!</v>
      </c>
      <c r="AY97" s="138" t="e">
        <f t="shared" si="34"/>
        <v>#DIV/0!</v>
      </c>
      <c r="AZ97" s="138" t="e">
        <f t="shared" si="35"/>
        <v>#DIV/0!</v>
      </c>
      <c r="BA97" s="138" t="e">
        <f t="shared" si="36"/>
        <v>#DIV/0!</v>
      </c>
      <c r="BB97" s="138" t="e">
        <f t="shared" si="37"/>
        <v>#DIV/0!</v>
      </c>
      <c r="BC97" s="138"/>
    </row>
    <row r="98" spans="1:55" hidden="1">
      <c r="A98" s="223">
        <f>'ENTRY SHEET'!F98</f>
        <v>0</v>
      </c>
      <c r="B98" s="137">
        <f>'11'!C98</f>
        <v>0</v>
      </c>
      <c r="C98" s="137"/>
      <c r="D98" s="136">
        <f t="shared" si="51"/>
        <v>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236"/>
      <c r="T98" s="136"/>
      <c r="U98" s="264"/>
      <c r="V98" s="264"/>
      <c r="W98" s="264"/>
      <c r="X98" s="264"/>
      <c r="Y98" s="136"/>
      <c r="Z98" s="264"/>
      <c r="AA98" s="264"/>
      <c r="AB98" s="264"/>
      <c r="AC98" s="264"/>
      <c r="AD98" s="264"/>
      <c r="AE98" s="264"/>
      <c r="AF98" s="264"/>
      <c r="AG98" s="136"/>
      <c r="AH98" s="136"/>
      <c r="AI98" s="136"/>
      <c r="AJ98" s="136"/>
      <c r="AK98" s="264"/>
      <c r="AL98" s="236"/>
      <c r="AM98" s="136"/>
      <c r="AN98" s="141">
        <f>'11'!AR98</f>
        <v>0</v>
      </c>
      <c r="AO98" s="141"/>
      <c r="AP98" s="141">
        <f t="shared" si="52"/>
        <v>0</v>
      </c>
      <c r="AQ98" s="141">
        <f t="shared" si="53"/>
        <v>0</v>
      </c>
      <c r="AR98" s="141"/>
      <c r="AS98" s="216" t="e">
        <f t="shared" si="40"/>
        <v>#DIV/0!</v>
      </c>
      <c r="AT98" s="216">
        <f>'08'!AT98</f>
        <v>0</v>
      </c>
      <c r="AU98" s="224">
        <f t="shared" si="31"/>
        <v>0</v>
      </c>
      <c r="AV98" s="221"/>
      <c r="AW98" s="138" t="e">
        <f t="shared" si="32"/>
        <v>#DIV/0!</v>
      </c>
      <c r="AX98" s="138" t="e">
        <f t="shared" si="33"/>
        <v>#DIV/0!</v>
      </c>
      <c r="AY98" s="138" t="e">
        <f t="shared" si="34"/>
        <v>#DIV/0!</v>
      </c>
      <c r="AZ98" s="138" t="e">
        <f t="shared" si="35"/>
        <v>#DIV/0!</v>
      </c>
      <c r="BA98" s="138" t="e">
        <f t="shared" si="36"/>
        <v>#DIV/0!</v>
      </c>
      <c r="BB98" s="138" t="e">
        <f t="shared" si="37"/>
        <v>#DIV/0!</v>
      </c>
      <c r="BC98" s="138"/>
    </row>
    <row r="99" spans="1:55" hidden="1">
      <c r="A99" s="223">
        <f>'ENTRY SHEET'!F99</f>
        <v>0</v>
      </c>
      <c r="B99" s="137">
        <f>'11'!C99</f>
        <v>0</v>
      </c>
      <c r="C99" s="137"/>
      <c r="D99" s="136">
        <f t="shared" si="51"/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236"/>
      <c r="T99" s="136"/>
      <c r="U99" s="264"/>
      <c r="V99" s="264"/>
      <c r="W99" s="264"/>
      <c r="X99" s="264"/>
      <c r="Y99" s="136"/>
      <c r="Z99" s="264"/>
      <c r="AA99" s="264"/>
      <c r="AB99" s="264"/>
      <c r="AC99" s="264"/>
      <c r="AD99" s="264"/>
      <c r="AE99" s="264"/>
      <c r="AF99" s="264"/>
      <c r="AG99" s="136"/>
      <c r="AH99" s="136"/>
      <c r="AI99" s="136"/>
      <c r="AJ99" s="136"/>
      <c r="AK99" s="264"/>
      <c r="AL99" s="236"/>
      <c r="AM99" s="136"/>
      <c r="AN99" s="141">
        <f>'11'!AR99</f>
        <v>0</v>
      </c>
      <c r="AO99" s="141"/>
      <c r="AP99" s="141">
        <f t="shared" si="52"/>
        <v>0</v>
      </c>
      <c r="AQ99" s="141">
        <f t="shared" si="53"/>
        <v>0</v>
      </c>
      <c r="AR99" s="141"/>
      <c r="AS99" s="216" t="e">
        <f t="shared" si="40"/>
        <v>#DIV/0!</v>
      </c>
      <c r="AT99" s="216">
        <f>'08'!AT99</f>
        <v>0</v>
      </c>
      <c r="AU99" s="224">
        <f t="shared" si="31"/>
        <v>0</v>
      </c>
      <c r="AV99" s="221"/>
      <c r="AW99" s="138" t="e">
        <f t="shared" si="32"/>
        <v>#DIV/0!</v>
      </c>
      <c r="AX99" s="138" t="e">
        <f t="shared" si="33"/>
        <v>#DIV/0!</v>
      </c>
      <c r="AY99" s="138" t="e">
        <f t="shared" si="34"/>
        <v>#DIV/0!</v>
      </c>
      <c r="AZ99" s="138" t="e">
        <f t="shared" si="35"/>
        <v>#DIV/0!</v>
      </c>
      <c r="BA99" s="138" t="e">
        <f t="shared" si="36"/>
        <v>#DIV/0!</v>
      </c>
      <c r="BB99" s="138" t="e">
        <f t="shared" si="37"/>
        <v>#DIV/0!</v>
      </c>
      <c r="BC99" s="138"/>
    </row>
    <row r="100" spans="1:55" hidden="1">
      <c r="A100" s="223">
        <f>'ENTRY SHEET'!F100</f>
        <v>0</v>
      </c>
      <c r="B100" s="137">
        <f>'11'!C100</f>
        <v>0</v>
      </c>
      <c r="C100" s="137"/>
      <c r="D100" s="136">
        <f t="shared" si="51"/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236"/>
      <c r="T100" s="136"/>
      <c r="U100" s="264"/>
      <c r="V100" s="264"/>
      <c r="W100" s="264"/>
      <c r="X100" s="264"/>
      <c r="Y100" s="136"/>
      <c r="Z100" s="264"/>
      <c r="AA100" s="264"/>
      <c r="AB100" s="264"/>
      <c r="AC100" s="264"/>
      <c r="AD100" s="264"/>
      <c r="AE100" s="264"/>
      <c r="AF100" s="264"/>
      <c r="AG100" s="136"/>
      <c r="AH100" s="136"/>
      <c r="AI100" s="136"/>
      <c r="AJ100" s="136"/>
      <c r="AK100" s="264"/>
      <c r="AL100" s="236"/>
      <c r="AM100" s="136"/>
      <c r="AN100" s="141">
        <f>'11'!AR100</f>
        <v>0</v>
      </c>
      <c r="AO100" s="141"/>
      <c r="AP100" s="141">
        <f t="shared" si="52"/>
        <v>0</v>
      </c>
      <c r="AQ100" s="141">
        <f t="shared" si="53"/>
        <v>0</v>
      </c>
      <c r="AR100" s="141"/>
      <c r="AS100" s="216" t="e">
        <f t="shared" si="40"/>
        <v>#DIV/0!</v>
      </c>
      <c r="AT100" s="216">
        <f>'10'!AT100</f>
        <v>0</v>
      </c>
      <c r="AU100" s="224">
        <f t="shared" si="31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'11'!C101</f>
        <v>0</v>
      </c>
      <c r="C101" s="137"/>
      <c r="D101" s="136">
        <f t="shared" si="51"/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236"/>
      <c r="T101" s="136"/>
      <c r="U101" s="264"/>
      <c r="V101" s="264"/>
      <c r="W101" s="264"/>
      <c r="X101" s="264"/>
      <c r="Y101" s="136"/>
      <c r="Z101" s="264"/>
      <c r="AA101" s="264"/>
      <c r="AB101" s="264"/>
      <c r="AC101" s="264"/>
      <c r="AD101" s="264"/>
      <c r="AE101" s="264"/>
      <c r="AF101" s="264"/>
      <c r="AG101" s="136"/>
      <c r="AH101" s="136"/>
      <c r="AI101" s="136"/>
      <c r="AJ101" s="136"/>
      <c r="AK101" s="264"/>
      <c r="AL101" s="236"/>
      <c r="AM101" s="136"/>
      <c r="AN101" s="141">
        <f>'11'!AR101</f>
        <v>0</v>
      </c>
      <c r="AO101" s="141"/>
      <c r="AP101" s="141">
        <f t="shared" si="52"/>
        <v>0</v>
      </c>
      <c r="AQ101" s="141">
        <f t="shared" si="53"/>
        <v>0</v>
      </c>
      <c r="AR101" s="141"/>
      <c r="AS101" s="216" t="e">
        <f t="shared" si="40"/>
        <v>#DIV/0!</v>
      </c>
      <c r="AT101" s="216">
        <f>'10'!AT101</f>
        <v>0</v>
      </c>
      <c r="AU101" s="224">
        <f t="shared" si="31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'11'!C102</f>
        <v>0</v>
      </c>
      <c r="C102" s="137"/>
      <c r="D102" s="136">
        <f t="shared" si="51"/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236"/>
      <c r="T102" s="136"/>
      <c r="U102" s="264"/>
      <c r="V102" s="264"/>
      <c r="W102" s="264"/>
      <c r="X102" s="264"/>
      <c r="Y102" s="136"/>
      <c r="Z102" s="264"/>
      <c r="AA102" s="264"/>
      <c r="AB102" s="264"/>
      <c r="AC102" s="264"/>
      <c r="AD102" s="264"/>
      <c r="AE102" s="264"/>
      <c r="AF102" s="264"/>
      <c r="AG102" s="136"/>
      <c r="AH102" s="136"/>
      <c r="AI102" s="136"/>
      <c r="AJ102" s="136"/>
      <c r="AK102" s="264"/>
      <c r="AL102" s="236"/>
      <c r="AM102" s="136"/>
      <c r="AN102" s="141">
        <f>'11'!AR102</f>
        <v>0</v>
      </c>
      <c r="AO102" s="141"/>
      <c r="AP102" s="141">
        <f t="shared" si="52"/>
        <v>0</v>
      </c>
      <c r="AQ102" s="141">
        <f t="shared" si="53"/>
        <v>0</v>
      </c>
      <c r="AR102" s="141"/>
      <c r="AS102" s="216" t="e">
        <f t="shared" si="40"/>
        <v>#DIV/0!</v>
      </c>
      <c r="AT102" s="216">
        <f>'10'!AT102</f>
        <v>0</v>
      </c>
      <c r="AU102" s="224">
        <f t="shared" si="31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'11'!C103</f>
        <v>0</v>
      </c>
      <c r="C103" s="137"/>
      <c r="D103" s="136">
        <f t="shared" si="51"/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236"/>
      <c r="T103" s="136"/>
      <c r="U103" s="264"/>
      <c r="V103" s="264"/>
      <c r="W103" s="264"/>
      <c r="X103" s="264"/>
      <c r="Y103" s="136"/>
      <c r="Z103" s="264"/>
      <c r="AA103" s="264"/>
      <c r="AB103" s="264"/>
      <c r="AC103" s="264"/>
      <c r="AD103" s="264"/>
      <c r="AE103" s="264"/>
      <c r="AF103" s="264"/>
      <c r="AG103" s="136"/>
      <c r="AH103" s="136"/>
      <c r="AI103" s="136"/>
      <c r="AJ103" s="136"/>
      <c r="AK103" s="264"/>
      <c r="AL103" s="236"/>
      <c r="AM103" s="136"/>
      <c r="AN103" s="141">
        <f>'11'!AR103</f>
        <v>0</v>
      </c>
      <c r="AO103" s="141"/>
      <c r="AP103" s="141">
        <f t="shared" si="52"/>
        <v>0</v>
      </c>
      <c r="AQ103" s="141">
        <f t="shared" si="53"/>
        <v>0</v>
      </c>
      <c r="AR103" s="141"/>
      <c r="AS103" s="216" t="e">
        <f t="shared" si="40"/>
        <v>#DIV/0!</v>
      </c>
      <c r="AT103" s="216">
        <f>'10'!AT103</f>
        <v>0</v>
      </c>
      <c r="AU103" s="224">
        <f t="shared" si="31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'11'!C104</f>
        <v>0</v>
      </c>
      <c r="C104" s="137"/>
      <c r="D104" s="136">
        <f t="shared" si="51"/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264"/>
      <c r="T104" s="136"/>
      <c r="U104" s="264"/>
      <c r="V104" s="264"/>
      <c r="W104" s="264"/>
      <c r="X104" s="264"/>
      <c r="Y104" s="136"/>
      <c r="Z104" s="264"/>
      <c r="AA104" s="264"/>
      <c r="AB104" s="264"/>
      <c r="AC104" s="264"/>
      <c r="AD104" s="264"/>
      <c r="AE104" s="264"/>
      <c r="AF104" s="264"/>
      <c r="AG104" s="136"/>
      <c r="AH104" s="136"/>
      <c r="AI104" s="136"/>
      <c r="AJ104" s="136"/>
      <c r="AK104" s="264"/>
      <c r="AL104" s="236"/>
      <c r="AM104" s="136"/>
      <c r="AN104" s="141">
        <f>'11'!AR104</f>
        <v>0</v>
      </c>
      <c r="AO104" s="141"/>
      <c r="AP104" s="141">
        <f t="shared" si="52"/>
        <v>0</v>
      </c>
      <c r="AQ104" s="141">
        <f t="shared" si="53"/>
        <v>0</v>
      </c>
      <c r="AR104" s="141"/>
      <c r="AS104" s="216" t="e">
        <f t="shared" si="40"/>
        <v>#DIV/0!</v>
      </c>
      <c r="AT104" s="216">
        <f>'10'!AT104</f>
        <v>0</v>
      </c>
      <c r="AU104" s="224">
        <f t="shared" si="31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28.400000000002535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45.300000000032014</v>
      </c>
      <c r="U105" s="221">
        <f>SUM(U17:U56)</f>
        <v>0</v>
      </c>
      <c r="V105" s="221">
        <f t="shared" ref="V105:AM105" si="54">SUM(V17:V56)</f>
        <v>0</v>
      </c>
      <c r="W105" s="221">
        <f t="shared" si="54"/>
        <v>0</v>
      </c>
      <c r="X105" s="221">
        <f t="shared" si="54"/>
        <v>0</v>
      </c>
      <c r="Y105" s="221">
        <f t="shared" si="54"/>
        <v>0</v>
      </c>
      <c r="Z105" s="221">
        <f t="shared" si="54"/>
        <v>10</v>
      </c>
      <c r="AA105" s="221">
        <f t="shared" si="54"/>
        <v>8</v>
      </c>
      <c r="AB105" s="221">
        <f t="shared" si="54"/>
        <v>0</v>
      </c>
      <c r="AC105" s="221">
        <f t="shared" si="54"/>
        <v>14</v>
      </c>
      <c r="AD105" s="221">
        <f t="shared" si="54"/>
        <v>0</v>
      </c>
      <c r="AE105" s="221">
        <f t="shared" si="54"/>
        <v>0</v>
      </c>
      <c r="AF105" s="221">
        <f t="shared" si="54"/>
        <v>0</v>
      </c>
      <c r="AG105" s="221">
        <f t="shared" si="54"/>
        <v>32</v>
      </c>
      <c r="AH105" s="221">
        <f t="shared" si="54"/>
        <v>0</v>
      </c>
      <c r="AI105" s="221">
        <f t="shared" si="54"/>
        <v>0</v>
      </c>
      <c r="AJ105" s="221">
        <f t="shared" si="54"/>
        <v>0</v>
      </c>
      <c r="AK105" s="221">
        <f t="shared" si="54"/>
        <v>0</v>
      </c>
      <c r="AL105" s="221">
        <f t="shared" si="54"/>
        <v>0</v>
      </c>
      <c r="AM105" s="221">
        <f t="shared" si="54"/>
        <v>0</v>
      </c>
      <c r="AN105" s="263">
        <f t="shared" ref="AN105:AU105" si="55">SUM(AN5:AN104)</f>
        <v>7313</v>
      </c>
      <c r="AO105" s="263">
        <f t="shared" si="55"/>
        <v>481</v>
      </c>
      <c r="AP105" s="263">
        <f t="shared" si="55"/>
        <v>7794</v>
      </c>
      <c r="AQ105" s="263">
        <f t="shared" si="55"/>
        <v>391</v>
      </c>
      <c r="AR105" s="263">
        <f t="shared" si="55"/>
        <v>7403</v>
      </c>
      <c r="AS105" s="221" t="e">
        <f t="shared" si="55"/>
        <v>#DIV/0!</v>
      </c>
      <c r="AT105" s="221">
        <f t="shared" si="55"/>
        <v>14070</v>
      </c>
      <c r="AU105" s="221">
        <f t="shared" si="55"/>
        <v>6667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6">SUM(AY5:AY104)</f>
        <v>#DIV/0!</v>
      </c>
      <c r="AZ105" s="138" t="e">
        <f t="shared" si="56"/>
        <v>#DIV/0!</v>
      </c>
      <c r="BA105" s="138" t="e">
        <f t="shared" si="56"/>
        <v>#DIV/0!</v>
      </c>
      <c r="BB105" s="138" t="e">
        <f t="shared" si="56"/>
        <v>#DIV/0!</v>
      </c>
      <c r="BC105" s="138">
        <f t="shared" si="56"/>
        <v>167</v>
      </c>
    </row>
    <row r="106" spans="1:55">
      <c r="AQ106" s="145"/>
      <c r="AR106" s="145">
        <v>40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109"/>
  <sheetViews>
    <sheetView zoomScale="60" zoomScaleNormal="60" workbookViewId="0">
      <pane xSplit="2" ySplit="4" topLeftCell="Z26" activePane="bottomRight" state="frozen"/>
      <selection pane="topRight" activeCell="C1" sqref="C1"/>
      <selection pane="bottomLeft" activeCell="A5" sqref="A5"/>
      <selection pane="bottomRight" activeCell="AV47" sqref="AV47"/>
    </sheetView>
  </sheetViews>
  <sheetFormatPr defaultColWidth="30.5546875" defaultRowHeight="21"/>
  <cols>
    <col min="1" max="1" width="41.5546875" style="96" bestFit="1" customWidth="1"/>
    <col min="2" max="3" width="13.6640625" style="217" customWidth="1"/>
    <col min="4" max="4" width="15.44140625" style="217" bestFit="1" customWidth="1"/>
    <col min="5" max="6" width="13.6640625" style="217" hidden="1" customWidth="1"/>
    <col min="7" max="7" width="13.6640625" style="217" customWidth="1"/>
    <col min="8" max="8" width="15.6640625" style="217" customWidth="1"/>
    <col min="9" max="12" width="13.6640625" style="217" customWidth="1"/>
    <col min="13" max="16" width="13.6640625" style="217" hidden="1" customWidth="1"/>
    <col min="17" max="18" width="13.6640625" style="217" customWidth="1"/>
    <col min="19" max="19" width="17.33203125" style="217" bestFit="1" customWidth="1"/>
    <col min="20" max="20" width="17.109375" style="217" bestFit="1" customWidth="1"/>
    <col min="21" max="21" width="8.21875" style="284" customWidth="1"/>
    <col min="22" max="22" width="9.77734375" style="284" bestFit="1" customWidth="1"/>
    <col min="23" max="23" width="9.5546875" style="284" hidden="1" customWidth="1"/>
    <col min="24" max="24" width="7.88671875" style="284" customWidth="1"/>
    <col min="25" max="25" width="10.44140625" style="284" customWidth="1"/>
    <col min="26" max="26" width="7.77734375" style="217" customWidth="1"/>
    <col min="27" max="27" width="6.44140625" style="96" hidden="1" customWidth="1"/>
    <col min="28" max="28" width="7.6640625" style="96" hidden="1" customWidth="1"/>
    <col min="29" max="29" width="9.77734375" style="96" hidden="1" customWidth="1"/>
    <col min="30" max="30" width="11.44140625" style="96" customWidth="1"/>
    <col min="31" max="31" width="12.77734375" style="96" customWidth="1"/>
    <col min="32" max="32" width="13.21875" style="96" hidden="1" customWidth="1"/>
    <col min="33" max="33" width="10.6640625" style="96" customWidth="1"/>
    <col min="34" max="34" width="9.44140625" style="96" hidden="1" customWidth="1"/>
    <col min="35" max="35" width="13.33203125" style="96" customWidth="1"/>
    <col min="36" max="36" width="14.88671875" style="96" hidden="1" customWidth="1"/>
    <col min="37" max="37" width="21.44140625" style="96" customWidth="1"/>
    <col min="38" max="38" width="18.44140625" style="96" customWidth="1"/>
    <col min="39" max="39" width="16.44140625" style="96" customWidth="1"/>
    <col min="40" max="40" width="13.21875" style="96" bestFit="1" customWidth="1"/>
    <col min="41" max="41" width="12.5546875" style="187" bestFit="1" customWidth="1"/>
    <col min="42" max="42" width="12.88671875" style="96" bestFit="1" customWidth="1"/>
    <col min="43" max="43" width="13.109375" style="207" customWidth="1"/>
    <col min="44" max="44" width="12.77734375" style="96" customWidth="1"/>
    <col min="45" max="45" width="12" style="96" bestFit="1" customWidth="1"/>
    <col min="46" max="46" width="13.44140625" style="96" customWidth="1"/>
    <col min="47" max="47" width="13.109375" style="96" bestFit="1" customWidth="1"/>
    <col min="48" max="48" width="25.5546875" style="96" customWidth="1"/>
    <col min="49" max="49" width="12" style="96" bestFit="1" customWidth="1"/>
    <col min="50" max="50" width="11.77734375" style="96" customWidth="1"/>
    <col min="51" max="52" width="12" style="96" bestFit="1" customWidth="1"/>
    <col min="53" max="53" width="18.5546875" style="96" bestFit="1" customWidth="1"/>
    <col min="54" max="54" width="11.21875" style="96" bestFit="1" customWidth="1"/>
    <col min="55" max="55" width="9.6640625" style="96" bestFit="1" customWidth="1"/>
    <col min="56" max="16384" width="30.5546875" style="96"/>
  </cols>
  <sheetData>
    <row r="1" spans="1:55">
      <c r="A1" s="278" t="str">
        <f>'ENTRY SHEET'!G1</f>
        <v>DAILY REPORT OF APRIL-2026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56"/>
    </row>
    <row r="2" spans="1:55" s="176" customFormat="1">
      <c r="A2" s="121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16" t="s">
        <v>48</v>
      </c>
      <c r="S2" s="116">
        <f>'12'!R2+1</f>
        <v>46125</v>
      </c>
      <c r="T2" s="116"/>
      <c r="U2" s="122"/>
      <c r="V2" s="122"/>
      <c r="W2" s="122"/>
      <c r="X2" s="122"/>
      <c r="Y2" s="122"/>
      <c r="Z2" s="122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5"/>
    </row>
    <row r="3" spans="1:55" s="176" customFormat="1" ht="23.4" customHeight="1">
      <c r="A3" s="170" t="s">
        <v>40</v>
      </c>
      <c r="B3" s="182" t="s">
        <v>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 t="s">
        <v>1</v>
      </c>
      <c r="S3" s="182"/>
      <c r="T3" s="182"/>
      <c r="U3" s="280" t="s">
        <v>2</v>
      </c>
      <c r="V3" s="280"/>
      <c r="W3" s="280"/>
      <c r="X3" s="280"/>
      <c r="Y3" s="280"/>
      <c r="Z3" s="173" t="s">
        <v>3</v>
      </c>
      <c r="AA3" s="173"/>
      <c r="AB3" s="173"/>
      <c r="AC3" s="173"/>
      <c r="AD3" s="173"/>
      <c r="AE3" s="173"/>
      <c r="AF3" s="173"/>
      <c r="AG3" s="173"/>
      <c r="AH3" s="281" t="s">
        <v>29</v>
      </c>
      <c r="AI3" s="282"/>
      <c r="AJ3" s="282"/>
      <c r="AK3" s="282"/>
      <c r="AL3" s="282"/>
      <c r="AM3" s="283"/>
      <c r="AN3" s="109" t="s">
        <v>4</v>
      </c>
      <c r="AO3" s="109"/>
      <c r="AP3" s="109"/>
      <c r="AQ3" s="109"/>
      <c r="AR3" s="109"/>
      <c r="AS3" s="109"/>
      <c r="AT3" s="109"/>
      <c r="AU3" s="109"/>
      <c r="AV3" s="260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932" customFormat="1" ht="54">
      <c r="A4" s="524" t="s">
        <v>5</v>
      </c>
      <c r="B4" s="922" t="s">
        <v>6</v>
      </c>
      <c r="C4" s="922" t="s">
        <v>7</v>
      </c>
      <c r="D4" s="923" t="s">
        <v>8</v>
      </c>
      <c r="E4" s="923" t="s">
        <v>116</v>
      </c>
      <c r="F4" s="923" t="s">
        <v>118</v>
      </c>
      <c r="G4" s="923" t="s">
        <v>113</v>
      </c>
      <c r="H4" s="923" t="s">
        <v>126</v>
      </c>
      <c r="I4" s="923" t="s">
        <v>125</v>
      </c>
      <c r="J4" s="923" t="s">
        <v>124</v>
      </c>
      <c r="K4" s="923" t="s">
        <v>52</v>
      </c>
      <c r="L4" s="923" t="s">
        <v>133</v>
      </c>
      <c r="M4" s="923" t="s">
        <v>143</v>
      </c>
      <c r="N4" s="923" t="s">
        <v>127</v>
      </c>
      <c r="O4" s="923" t="s">
        <v>138</v>
      </c>
      <c r="P4" s="923" t="s">
        <v>139</v>
      </c>
      <c r="Q4" s="923" t="s">
        <v>122</v>
      </c>
      <c r="R4" s="807" t="s">
        <v>6</v>
      </c>
      <c r="S4" s="807" t="s">
        <v>7</v>
      </c>
      <c r="T4" s="807" t="s">
        <v>9</v>
      </c>
      <c r="U4" s="924" t="s">
        <v>104</v>
      </c>
      <c r="V4" s="924" t="s">
        <v>105</v>
      </c>
      <c r="W4" s="924" t="s">
        <v>12</v>
      </c>
      <c r="X4" s="924" t="s">
        <v>13</v>
      </c>
      <c r="Y4" s="924" t="s">
        <v>14</v>
      </c>
      <c r="Z4" s="922" t="s">
        <v>43</v>
      </c>
      <c r="AA4" s="925" t="s">
        <v>44</v>
      </c>
      <c r="AB4" s="922" t="s">
        <v>45</v>
      </c>
      <c r="AC4" s="922" t="s">
        <v>46</v>
      </c>
      <c r="AD4" s="922" t="s">
        <v>121</v>
      </c>
      <c r="AE4" s="922" t="s">
        <v>67</v>
      </c>
      <c r="AF4" s="922" t="s">
        <v>105</v>
      </c>
      <c r="AG4" s="922" t="s">
        <v>32</v>
      </c>
      <c r="AH4" s="926" t="s">
        <v>41</v>
      </c>
      <c r="AI4" s="926" t="s">
        <v>42</v>
      </c>
      <c r="AJ4" s="925" t="s">
        <v>38</v>
      </c>
      <c r="AK4" s="925" t="s">
        <v>39</v>
      </c>
      <c r="AL4" s="927" t="s">
        <v>31</v>
      </c>
      <c r="AM4" s="926" t="s">
        <v>30</v>
      </c>
      <c r="AN4" s="521" t="s">
        <v>15</v>
      </c>
      <c r="AO4" s="521" t="s">
        <v>16</v>
      </c>
      <c r="AP4" s="521" t="s">
        <v>17</v>
      </c>
      <c r="AQ4" s="928" t="s">
        <v>35</v>
      </c>
      <c r="AR4" s="521" t="s">
        <v>18</v>
      </c>
      <c r="AS4" s="522" t="s">
        <v>19</v>
      </c>
      <c r="AT4" s="929" t="s">
        <v>20</v>
      </c>
      <c r="AU4" s="807" t="s">
        <v>21</v>
      </c>
      <c r="AV4" s="930"/>
      <c r="AW4" s="521" t="s">
        <v>70</v>
      </c>
      <c r="AX4" s="521" t="s">
        <v>73</v>
      </c>
      <c r="AY4" s="521" t="s">
        <v>84</v>
      </c>
      <c r="AZ4" s="521" t="s">
        <v>85</v>
      </c>
      <c r="BA4" s="521" t="s">
        <v>87</v>
      </c>
      <c r="BB4" s="931" t="s">
        <v>51</v>
      </c>
      <c r="BC4" s="521" t="s">
        <v>87</v>
      </c>
    </row>
    <row r="5" spans="1:55" s="208" customFormat="1">
      <c r="A5" s="223" t="str">
        <f>'ENTRY SHEET'!F5</f>
        <v>VOLVO 300-2</v>
      </c>
      <c r="B5" s="136">
        <f>'12'!C5</f>
        <v>22017.4</v>
      </c>
      <c r="C5" s="136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37">
        <f>'12'!AR5</f>
        <v>120</v>
      </c>
      <c r="AO5" s="137"/>
      <c r="AP5" s="137">
        <f>AO5+AN5</f>
        <v>120</v>
      </c>
      <c r="AQ5" s="137">
        <f t="shared" ref="AQ5" si="2">AP5-AR5</f>
        <v>0</v>
      </c>
      <c r="AR5" s="137">
        <v>120</v>
      </c>
      <c r="AS5" s="221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 s="145" customFormat="1">
      <c r="A6" s="223" t="str">
        <f>'ENTRY SHEET'!F6</f>
        <v>VOLVO-300-7</v>
      </c>
      <c r="B6" s="136">
        <f>'12'!C6</f>
        <v>17695.3</v>
      </c>
      <c r="C6" s="136">
        <v>17703.599999999999</v>
      </c>
      <c r="D6" s="137">
        <f t="shared" ref="D6:D59" si="4">C6-B6</f>
        <v>8.2999999999992724</v>
      </c>
      <c r="E6" s="137">
        <v>12</v>
      </c>
      <c r="F6" s="136"/>
      <c r="G6" s="136">
        <v>0</v>
      </c>
      <c r="H6" s="136">
        <v>8.3000000000000007</v>
      </c>
      <c r="I6" s="136"/>
      <c r="J6" s="136"/>
      <c r="K6" s="136"/>
      <c r="L6" s="136"/>
      <c r="M6" s="136"/>
      <c r="N6" s="136"/>
      <c r="O6" s="136"/>
      <c r="P6" s="136"/>
      <c r="Q6" s="136">
        <f t="shared" ref="Q6:Q64" si="5">F6+G6+H6+I6+J6+K6+L6+M6+N6+O6+P6</f>
        <v>8.3000000000000007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>
        <v>107</v>
      </c>
      <c r="AE6" s="137"/>
      <c r="AF6" s="137"/>
      <c r="AG6" s="137">
        <f>Z6+AA6+AB6+AC6+AD6+AE6+AF6</f>
        <v>107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37">
        <f>'12'!AR6</f>
        <v>250</v>
      </c>
      <c r="AO6" s="137">
        <v>100</v>
      </c>
      <c r="AP6" s="137">
        <f t="shared" ref="AP6:AP69" si="6">AO6+AN6</f>
        <v>350</v>
      </c>
      <c r="AQ6" s="137">
        <f t="shared" ref="AQ6:AQ69" si="7">AP6-AR6</f>
        <v>150</v>
      </c>
      <c r="AR6" s="137">
        <v>200</v>
      </c>
      <c r="AS6" s="221">
        <f t="shared" si="3"/>
        <v>18.072289156628091</v>
      </c>
      <c r="AT6" s="216">
        <f>'08'!AT6</f>
        <v>470</v>
      </c>
      <c r="AU6" s="224">
        <f t="shared" ref="AU6:AU69" si="8">AT6-AR6</f>
        <v>270</v>
      </c>
      <c r="AV6" s="238"/>
      <c r="AW6" s="138">
        <f t="shared" ref="AW6:AW69" si="9">ROUNDUP(I6*AS6,0)</f>
        <v>0</v>
      </c>
      <c r="AX6" s="138">
        <f t="shared" ref="AX6:AX69" si="10">ROUNDUP(H6*AS6,0)</f>
        <v>151</v>
      </c>
      <c r="AY6" s="138">
        <f t="shared" ref="AY6:AY69" si="11">ROUNDUP(J6*AS6,0)</f>
        <v>0</v>
      </c>
      <c r="AZ6" s="138">
        <f t="shared" ref="AZ6:AZ69" si="12">AS6*L6</f>
        <v>0</v>
      </c>
      <c r="BA6" s="138">
        <f t="shared" ref="BA6:BA69" si="13">AS6*K6</f>
        <v>0</v>
      </c>
      <c r="BB6" s="138">
        <f t="shared" ref="BB6:BB69" si="14">AQ6-AW6-AX6-AY6</f>
        <v>-1</v>
      </c>
      <c r="BC6" s="138"/>
    </row>
    <row r="7" spans="1:55" s="145" customFormat="1">
      <c r="A7" s="223" t="str">
        <f>'ENTRY SHEET'!F7</f>
        <v>HITACHI-350</v>
      </c>
      <c r="B7" s="136">
        <f>'12'!C7</f>
        <v>15813.1</v>
      </c>
      <c r="C7" s="136">
        <v>15819.6</v>
      </c>
      <c r="D7" s="137">
        <f t="shared" si="4"/>
        <v>6.5</v>
      </c>
      <c r="E7" s="137">
        <v>12</v>
      </c>
      <c r="F7" s="136"/>
      <c r="G7" s="136">
        <f t="shared" ref="G7:G15" si="15">D7-H7-I7-J7-K7-L7-M7-N7-O7-P7</f>
        <v>6.5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5"/>
        <v>6.5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37">
        <f>'12'!AR7</f>
        <v>400</v>
      </c>
      <c r="AO7" s="137"/>
      <c r="AP7" s="137">
        <f t="shared" si="6"/>
        <v>400</v>
      </c>
      <c r="AQ7" s="137">
        <f t="shared" si="7"/>
        <v>200</v>
      </c>
      <c r="AR7" s="137">
        <v>200</v>
      </c>
      <c r="AS7" s="221">
        <f t="shared" si="3"/>
        <v>30.76923076923077</v>
      </c>
      <c r="AT7" s="216">
        <f>'08'!AT7</f>
        <v>630</v>
      </c>
      <c r="AU7" s="224">
        <f t="shared" si="8"/>
        <v>430</v>
      </c>
      <c r="AV7" s="138"/>
      <c r="AW7" s="138">
        <f t="shared" si="9"/>
        <v>0</v>
      </c>
      <c r="AX7" s="138">
        <f t="shared" si="10"/>
        <v>0</v>
      </c>
      <c r="AY7" s="138">
        <f t="shared" si="11"/>
        <v>0</v>
      </c>
      <c r="AZ7" s="138">
        <f t="shared" si="12"/>
        <v>0</v>
      </c>
      <c r="BA7" s="138">
        <f t="shared" si="13"/>
        <v>0</v>
      </c>
      <c r="BB7" s="138">
        <f t="shared" si="14"/>
        <v>200</v>
      </c>
      <c r="BC7" s="138"/>
    </row>
    <row r="8" spans="1:55" s="145" customFormat="1">
      <c r="A8" s="223" t="str">
        <f>'ENTRY SHEET'!F8</f>
        <v>VOLVO-480</v>
      </c>
      <c r="B8" s="136">
        <f>'12'!C8</f>
        <v>0</v>
      </c>
      <c r="C8" s="136"/>
      <c r="D8" s="137">
        <v>8.5</v>
      </c>
      <c r="E8" s="137">
        <v>12</v>
      </c>
      <c r="F8" s="136"/>
      <c r="G8" s="136">
        <f t="shared" si="15"/>
        <v>8.5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5"/>
        <v>8.5</v>
      </c>
      <c r="R8" s="226"/>
      <c r="S8" s="226"/>
      <c r="T8" s="137"/>
      <c r="U8" s="137"/>
      <c r="V8" s="137">
        <v>68</v>
      </c>
      <c r="W8" s="137"/>
      <c r="X8" s="137"/>
      <c r="Y8" s="137">
        <f t="shared" si="16"/>
        <v>68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37">
        <f>'12'!AR8</f>
        <v>250</v>
      </c>
      <c r="AO8" s="137">
        <v>250</v>
      </c>
      <c r="AP8" s="137">
        <f t="shared" si="6"/>
        <v>500</v>
      </c>
      <c r="AQ8" s="137">
        <f t="shared" si="7"/>
        <v>230</v>
      </c>
      <c r="AR8" s="137">
        <v>270</v>
      </c>
      <c r="AS8" s="221">
        <f t="shared" si="3"/>
        <v>27.058823529411764</v>
      </c>
      <c r="AT8" s="216">
        <f>'08'!AT8</f>
        <v>650</v>
      </c>
      <c r="AU8" s="224">
        <f t="shared" si="8"/>
        <v>380</v>
      </c>
      <c r="AV8" s="138"/>
      <c r="AW8" s="138">
        <f t="shared" si="9"/>
        <v>0</v>
      </c>
      <c r="AX8" s="138">
        <f t="shared" si="10"/>
        <v>0</v>
      </c>
      <c r="AY8" s="138">
        <f t="shared" si="11"/>
        <v>0</v>
      </c>
      <c r="AZ8" s="138">
        <f t="shared" si="12"/>
        <v>0</v>
      </c>
      <c r="BA8" s="138">
        <f t="shared" si="13"/>
        <v>0</v>
      </c>
      <c r="BB8" s="138">
        <f t="shared" si="14"/>
        <v>230</v>
      </c>
      <c r="BC8" s="138"/>
    </row>
    <row r="9" spans="1:55" s="599" customFormat="1">
      <c r="A9" s="783" t="str">
        <f>'ENTRY SHEET'!F9</f>
        <v>KOMASTU-350 DMC</v>
      </c>
      <c r="B9" s="362">
        <f>'12'!C9</f>
        <v>12663.3</v>
      </c>
      <c r="C9" s="362">
        <v>12672.2</v>
      </c>
      <c r="D9" s="301">
        <f t="shared" si="4"/>
        <v>8.9000000000014552</v>
      </c>
      <c r="E9" s="301">
        <v>12</v>
      </c>
      <c r="F9" s="362"/>
      <c r="G9" s="362">
        <f t="shared" si="15"/>
        <v>8.9000000000014552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5"/>
        <v>8.9000000000014552</v>
      </c>
      <c r="R9" s="301"/>
      <c r="S9" s="301"/>
      <c r="T9" s="301"/>
      <c r="U9" s="301"/>
      <c r="V9" s="301">
        <v>68</v>
      </c>
      <c r="W9" s="301"/>
      <c r="X9" s="301"/>
      <c r="Y9" s="301">
        <f t="shared" si="16"/>
        <v>68</v>
      </c>
      <c r="Z9" s="301"/>
      <c r="AA9" s="301"/>
      <c r="AB9" s="301"/>
      <c r="AC9" s="301"/>
      <c r="AD9" s="301"/>
      <c r="AE9" s="301"/>
      <c r="AF9" s="301"/>
      <c r="AG9" s="301">
        <f t="shared" si="17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301">
        <f>'12'!AR9</f>
        <v>0</v>
      </c>
      <c r="AO9" s="301">
        <v>257</v>
      </c>
      <c r="AP9" s="301">
        <f t="shared" si="6"/>
        <v>257</v>
      </c>
      <c r="AQ9" s="301">
        <f t="shared" si="7"/>
        <v>257</v>
      </c>
      <c r="AR9" s="301">
        <v>0</v>
      </c>
      <c r="AS9" s="800">
        <f t="shared" si="3"/>
        <v>28.876404494377301</v>
      </c>
      <c r="AT9" s="665">
        <f>'08'!AT9</f>
        <v>0</v>
      </c>
      <c r="AU9" s="666">
        <f t="shared" si="8"/>
        <v>0</v>
      </c>
      <c r="AV9" s="664"/>
      <c r="AW9" s="664">
        <f t="shared" si="9"/>
        <v>0</v>
      </c>
      <c r="AX9" s="664">
        <f t="shared" si="10"/>
        <v>0</v>
      </c>
      <c r="AY9" s="664">
        <f t="shared" si="11"/>
        <v>0</v>
      </c>
      <c r="AZ9" s="664">
        <f t="shared" si="12"/>
        <v>0</v>
      </c>
      <c r="BA9" s="664">
        <f t="shared" si="13"/>
        <v>0</v>
      </c>
      <c r="BB9" s="664">
        <f t="shared" si="14"/>
        <v>257</v>
      </c>
      <c r="BC9" s="664"/>
    </row>
    <row r="10" spans="1:55" s="145" customFormat="1">
      <c r="A10" s="223" t="str">
        <f>'ENTRY SHEET'!F10</f>
        <v>VOLVO-300(5)</v>
      </c>
      <c r="B10" s="136">
        <f>'12'!C10</f>
        <v>2478.6</v>
      </c>
      <c r="C10" s="136">
        <v>2485</v>
      </c>
      <c r="D10" s="137">
        <f t="shared" si="4"/>
        <v>6.4000000000000909</v>
      </c>
      <c r="E10" s="137">
        <v>12</v>
      </c>
      <c r="F10" s="136"/>
      <c r="G10" s="136">
        <v>0</v>
      </c>
      <c r="H10" s="136">
        <v>0.5</v>
      </c>
      <c r="I10" s="136">
        <v>5.9</v>
      </c>
      <c r="J10" s="136"/>
      <c r="K10" s="136"/>
      <c r="L10" s="136"/>
      <c r="M10" s="136"/>
      <c r="N10" s="136"/>
      <c r="O10" s="136"/>
      <c r="P10" s="136"/>
      <c r="Q10" s="136">
        <f t="shared" si="5"/>
        <v>6.4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>
        <v>5</v>
      </c>
      <c r="AA10" s="137"/>
      <c r="AB10" s="137"/>
      <c r="AC10" s="137"/>
      <c r="AD10" s="137"/>
      <c r="AE10" s="137"/>
      <c r="AF10" s="137"/>
      <c r="AG10" s="137">
        <f t="shared" si="17"/>
        <v>5</v>
      </c>
      <c r="AH10" s="137"/>
      <c r="AI10" s="137">
        <v>40</v>
      </c>
      <c r="AJ10" s="137"/>
      <c r="AK10" s="138"/>
      <c r="AL10" s="141">
        <f t="shared" si="0"/>
        <v>40</v>
      </c>
      <c r="AM10" s="137">
        <f t="shared" si="1"/>
        <v>0</v>
      </c>
      <c r="AN10" s="137">
        <f>'12'!AR10</f>
        <v>115</v>
      </c>
      <c r="AO10" s="137">
        <v>300</v>
      </c>
      <c r="AP10" s="137">
        <f t="shared" si="6"/>
        <v>415</v>
      </c>
      <c r="AQ10" s="137">
        <f t="shared" si="7"/>
        <v>130</v>
      </c>
      <c r="AR10" s="137">
        <v>285</v>
      </c>
      <c r="AS10" s="221">
        <f t="shared" si="3"/>
        <v>20.312499999999712</v>
      </c>
      <c r="AT10" s="216">
        <f>'08'!AT10</f>
        <v>0</v>
      </c>
      <c r="AU10" s="224">
        <f t="shared" si="8"/>
        <v>-285</v>
      </c>
      <c r="AV10" s="138"/>
      <c r="AW10" s="138">
        <f t="shared" si="9"/>
        <v>120</v>
      </c>
      <c r="AX10" s="138">
        <f t="shared" si="10"/>
        <v>11</v>
      </c>
      <c r="AY10" s="138">
        <f t="shared" si="11"/>
        <v>0</v>
      </c>
      <c r="AZ10" s="138">
        <f t="shared" si="12"/>
        <v>0</v>
      </c>
      <c r="BA10" s="138">
        <f t="shared" si="13"/>
        <v>0</v>
      </c>
      <c r="BB10" s="138">
        <f t="shared" si="14"/>
        <v>-1</v>
      </c>
      <c r="BC10" s="138"/>
    </row>
    <row r="11" spans="1:55" s="145" customFormat="1">
      <c r="A11" s="223" t="str">
        <f>'ENTRY SHEET'!F11</f>
        <v>VOLVO-380</v>
      </c>
      <c r="B11" s="136">
        <f>'12'!C11</f>
        <v>0</v>
      </c>
      <c r="C11" s="136"/>
      <c r="D11" s="137">
        <f t="shared" si="4"/>
        <v>0</v>
      </c>
      <c r="E11" s="137">
        <v>12</v>
      </c>
      <c r="F11" s="136"/>
      <c r="G11" s="136">
        <f t="shared" si="1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5"/>
        <v>0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37">
        <f>'12'!AR11</f>
        <v>200</v>
      </c>
      <c r="AO11" s="137"/>
      <c r="AP11" s="137">
        <f t="shared" si="6"/>
        <v>200</v>
      </c>
      <c r="AQ11" s="137">
        <f t="shared" si="7"/>
        <v>0</v>
      </c>
      <c r="AR11" s="137">
        <v>200</v>
      </c>
      <c r="AS11" s="221" t="e">
        <f t="shared" si="3"/>
        <v>#DIV/0!</v>
      </c>
      <c r="AT11" s="216">
        <f>'08'!AT11</f>
        <v>0</v>
      </c>
      <c r="AU11" s="224">
        <f t="shared" si="8"/>
        <v>-200</v>
      </c>
      <c r="AV11" s="138"/>
      <c r="AW11" s="138" t="e">
        <f t="shared" si="9"/>
        <v>#DIV/0!</v>
      </c>
      <c r="AX11" s="138" t="e">
        <f t="shared" si="10"/>
        <v>#DIV/0!</v>
      </c>
      <c r="AY11" s="138" t="e">
        <f t="shared" si="11"/>
        <v>#DIV/0!</v>
      </c>
      <c r="AZ11" s="138" t="e">
        <f t="shared" si="12"/>
        <v>#DIV/0!</v>
      </c>
      <c r="BA11" s="138" t="e">
        <f t="shared" si="13"/>
        <v>#DIV/0!</v>
      </c>
      <c r="BB11" s="138" t="e">
        <f t="shared" si="14"/>
        <v>#DIV/0!</v>
      </c>
      <c r="BC11" s="138"/>
    </row>
    <row r="12" spans="1:55" s="145" customFormat="1">
      <c r="A12" s="223" t="str">
        <f>'ENTRY SHEET'!F12</f>
        <v>DOZZER D65E</v>
      </c>
      <c r="B12" s="136">
        <f>'12'!C12</f>
        <v>2278.1999999999998</v>
      </c>
      <c r="C12" s="136">
        <v>2284.4</v>
      </c>
      <c r="D12" s="137">
        <f t="shared" si="4"/>
        <v>6.2000000000002728</v>
      </c>
      <c r="E12" s="137">
        <v>12</v>
      </c>
      <c r="F12" s="136"/>
      <c r="G12" s="136">
        <f t="shared" si="15"/>
        <v>6.2000000000002728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5"/>
        <v>6.2000000000002728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37">
        <f>'12'!AR12</f>
        <v>227</v>
      </c>
      <c r="AO12" s="137">
        <v>100</v>
      </c>
      <c r="AP12" s="137">
        <f t="shared" si="6"/>
        <v>327</v>
      </c>
      <c r="AQ12" s="137">
        <f t="shared" si="7"/>
        <v>87</v>
      </c>
      <c r="AR12" s="137">
        <v>240</v>
      </c>
      <c r="AS12" s="221">
        <f t="shared" si="3"/>
        <v>14.032258064515512</v>
      </c>
      <c r="AT12" s="216">
        <f>'08'!AT12</f>
        <v>350</v>
      </c>
      <c r="AU12" s="224">
        <f t="shared" si="8"/>
        <v>110</v>
      </c>
      <c r="AV12" s="138"/>
      <c r="AW12" s="138">
        <f t="shared" si="9"/>
        <v>0</v>
      </c>
      <c r="AX12" s="138">
        <f t="shared" si="10"/>
        <v>0</v>
      </c>
      <c r="AY12" s="138">
        <f t="shared" si="11"/>
        <v>0</v>
      </c>
      <c r="AZ12" s="138">
        <f t="shared" si="12"/>
        <v>0</v>
      </c>
      <c r="BA12" s="138">
        <f t="shared" si="13"/>
        <v>0</v>
      </c>
      <c r="BB12" s="138">
        <f t="shared" si="14"/>
        <v>87</v>
      </c>
      <c r="BC12" s="138"/>
    </row>
    <row r="13" spans="1:55" s="145" customFormat="1">
      <c r="A13" s="223" t="str">
        <f>'ENTRY SHEET'!F13</f>
        <v>BD 85 DOZER</v>
      </c>
      <c r="B13" s="136">
        <f>'12'!C13</f>
        <v>300.5</v>
      </c>
      <c r="C13" s="136">
        <v>309.8</v>
      </c>
      <c r="D13" s="137">
        <f t="shared" si="4"/>
        <v>9.3000000000000114</v>
      </c>
      <c r="E13" s="137">
        <v>12</v>
      </c>
      <c r="F13" s="136"/>
      <c r="G13" s="136">
        <v>0</v>
      </c>
      <c r="H13" s="136"/>
      <c r="I13" s="136"/>
      <c r="J13" s="136">
        <v>9.3000000000000007</v>
      </c>
      <c r="K13" s="136"/>
      <c r="L13" s="136"/>
      <c r="M13" s="136"/>
      <c r="N13" s="136"/>
      <c r="O13" s="136"/>
      <c r="P13" s="136"/>
      <c r="Q13" s="136">
        <f t="shared" si="5"/>
        <v>9.3000000000000007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37">
        <f>'12'!AR13</f>
        <v>145</v>
      </c>
      <c r="AO13" s="137">
        <v>200</v>
      </c>
      <c r="AP13" s="137">
        <f t="shared" si="6"/>
        <v>345</v>
      </c>
      <c r="AQ13" s="137">
        <f t="shared" si="7"/>
        <v>140</v>
      </c>
      <c r="AR13" s="137">
        <v>205</v>
      </c>
      <c r="AS13" s="221">
        <f t="shared" si="3"/>
        <v>15.053763440860196</v>
      </c>
      <c r="AT13" s="216">
        <f>'08'!AT13</f>
        <v>350</v>
      </c>
      <c r="AU13" s="224">
        <f t="shared" si="8"/>
        <v>145</v>
      </c>
      <c r="AV13" s="138"/>
      <c r="AW13" s="138">
        <f t="shared" si="9"/>
        <v>0</v>
      </c>
      <c r="AX13" s="138">
        <f t="shared" si="10"/>
        <v>0</v>
      </c>
      <c r="AY13" s="138">
        <f t="shared" si="11"/>
        <v>140</v>
      </c>
      <c r="AZ13" s="138">
        <f t="shared" si="12"/>
        <v>0</v>
      </c>
      <c r="BA13" s="138">
        <f t="shared" si="13"/>
        <v>0</v>
      </c>
      <c r="BB13" s="138">
        <f t="shared" si="14"/>
        <v>0</v>
      </c>
      <c r="BC13" s="138"/>
    </row>
    <row r="14" spans="1:55" s="145" customFormat="1">
      <c r="A14" s="223" t="str">
        <f>'ENTRY SHEET'!F14</f>
        <v>KOBELCO-380 DMCS</v>
      </c>
      <c r="B14" s="136">
        <f>'12'!C14</f>
        <v>0</v>
      </c>
      <c r="C14" s="136"/>
      <c r="D14" s="137">
        <f t="shared" si="4"/>
        <v>0</v>
      </c>
      <c r="E14" s="137">
        <v>12</v>
      </c>
      <c r="F14" s="136"/>
      <c r="G14" s="136">
        <f t="shared" si="1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5"/>
        <v>0</v>
      </c>
      <c r="R14" s="137"/>
      <c r="S14" s="137"/>
      <c r="T14" s="137"/>
      <c r="U14" s="137"/>
      <c r="V14" s="137"/>
      <c r="W14" s="137"/>
      <c r="X14" s="137"/>
      <c r="Y14" s="137">
        <f t="shared" si="16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7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37">
        <f>'12'!AR14</f>
        <v>0</v>
      </c>
      <c r="AO14" s="137"/>
      <c r="AP14" s="137">
        <f t="shared" si="6"/>
        <v>0</v>
      </c>
      <c r="AQ14" s="137">
        <f t="shared" si="7"/>
        <v>0</v>
      </c>
      <c r="AR14" s="137"/>
      <c r="AS14" s="221" t="e">
        <f t="shared" si="3"/>
        <v>#DIV/0!</v>
      </c>
      <c r="AT14" s="216">
        <f>'08'!AT14</f>
        <v>350</v>
      </c>
      <c r="AU14" s="224">
        <f t="shared" si="8"/>
        <v>350</v>
      </c>
      <c r="AV14" s="138"/>
      <c r="AW14" s="138" t="e">
        <f t="shared" si="9"/>
        <v>#DIV/0!</v>
      </c>
      <c r="AX14" s="138" t="e">
        <f t="shared" si="10"/>
        <v>#DIV/0!</v>
      </c>
      <c r="AY14" s="138" t="e">
        <f t="shared" si="11"/>
        <v>#DIV/0!</v>
      </c>
      <c r="AZ14" s="138" t="e">
        <f t="shared" si="12"/>
        <v>#DIV/0!</v>
      </c>
      <c r="BA14" s="138" t="e">
        <f t="shared" si="13"/>
        <v>#DIV/0!</v>
      </c>
      <c r="BB14" s="138" t="e">
        <f t="shared" si="14"/>
        <v>#DIV/0!</v>
      </c>
      <c r="BC14" s="138"/>
    </row>
    <row r="15" spans="1:55" s="145" customFormat="1">
      <c r="A15" s="223" t="str">
        <f>'ENTRY SHEET'!F15</f>
        <v>GRADER OD09P-1732</v>
      </c>
      <c r="B15" s="136">
        <f>'12'!C15</f>
        <v>4571.6000000000004</v>
      </c>
      <c r="C15" s="136">
        <v>4571.6000000000004</v>
      </c>
      <c r="D15" s="137">
        <f t="shared" si="4"/>
        <v>0</v>
      </c>
      <c r="E15" s="137">
        <v>12</v>
      </c>
      <c r="F15" s="136"/>
      <c r="G15" s="136">
        <f t="shared" si="1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5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37">
        <f>'12'!AR15</f>
        <v>130</v>
      </c>
      <c r="AO15" s="137"/>
      <c r="AP15" s="137">
        <f t="shared" si="6"/>
        <v>130</v>
      </c>
      <c r="AQ15" s="137">
        <f t="shared" si="7"/>
        <v>0</v>
      </c>
      <c r="AR15" s="137">
        <v>130</v>
      </c>
      <c r="AS15" s="221" t="e">
        <f t="shared" si="3"/>
        <v>#DIV/0!</v>
      </c>
      <c r="AT15" s="216">
        <f>'08'!AT15</f>
        <v>350</v>
      </c>
      <c r="AU15" s="224">
        <f t="shared" si="8"/>
        <v>220</v>
      </c>
      <c r="AV15" s="138"/>
      <c r="AW15" s="138" t="e">
        <f t="shared" si="9"/>
        <v>#DIV/0!</v>
      </c>
      <c r="AX15" s="138" t="e">
        <f t="shared" si="10"/>
        <v>#DIV/0!</v>
      </c>
      <c r="AY15" s="138" t="e">
        <f t="shared" si="11"/>
        <v>#DIV/0!</v>
      </c>
      <c r="AZ15" s="138" t="e">
        <f t="shared" si="12"/>
        <v>#DIV/0!</v>
      </c>
      <c r="BA15" s="138" t="e">
        <f t="shared" si="13"/>
        <v>#DIV/0!</v>
      </c>
      <c r="BB15" s="138" t="e">
        <f t="shared" si="14"/>
        <v>#DIV/0!</v>
      </c>
      <c r="BC15" s="138"/>
    </row>
    <row r="16" spans="1:55" s="145" customFormat="1">
      <c r="A16" s="223">
        <f>'ENTRY SHEET'!F16</f>
        <v>0</v>
      </c>
      <c r="B16" s="136">
        <f>'12'!C16</f>
        <v>0</v>
      </c>
      <c r="C16" s="136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5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37">
        <f>'12'!AR16</f>
        <v>0</v>
      </c>
      <c r="AO16" s="137"/>
      <c r="AP16" s="137">
        <f t="shared" si="6"/>
        <v>0</v>
      </c>
      <c r="AQ16" s="137">
        <f t="shared" si="7"/>
        <v>0</v>
      </c>
      <c r="AR16" s="137"/>
      <c r="AS16" s="221" t="e">
        <f t="shared" si="3"/>
        <v>#DIV/0!</v>
      </c>
      <c r="AT16" s="216">
        <f>'08'!AT16</f>
        <v>0</v>
      </c>
      <c r="AU16" s="224">
        <f t="shared" si="8"/>
        <v>0</v>
      </c>
      <c r="AV16" s="138"/>
      <c r="AW16" s="138" t="e">
        <f t="shared" si="9"/>
        <v>#DIV/0!</v>
      </c>
      <c r="AX16" s="138" t="e">
        <f t="shared" si="10"/>
        <v>#DIV/0!</v>
      </c>
      <c r="AY16" s="138" t="e">
        <f t="shared" si="11"/>
        <v>#DIV/0!</v>
      </c>
      <c r="AZ16" s="138" t="e">
        <f t="shared" si="12"/>
        <v>#DIV/0!</v>
      </c>
      <c r="BA16" s="138" t="e">
        <f t="shared" si="13"/>
        <v>#DIV/0!</v>
      </c>
      <c r="BB16" s="138" t="e">
        <f t="shared" si="14"/>
        <v>#DIV/0!</v>
      </c>
      <c r="BC16" s="138"/>
    </row>
    <row r="17" spans="1:55" s="145" customFormat="1">
      <c r="A17" s="223" t="str">
        <f>'ENTRY SHEET'!F17</f>
        <v>OD09C-1962</v>
      </c>
      <c r="B17" s="136">
        <f>'12'!C17</f>
        <v>20692.599999999999</v>
      </c>
      <c r="C17" s="136">
        <v>20692.599999999999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5"/>
        <v>0</v>
      </c>
      <c r="R17" s="137">
        <f>'12'!S17</f>
        <v>156139.29999999999</v>
      </c>
      <c r="S17" s="137">
        <v>156139.29999999999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37">
        <f>'12'!AR17</f>
        <v>115</v>
      </c>
      <c r="AO17" s="137"/>
      <c r="AP17" s="137">
        <f t="shared" si="6"/>
        <v>115</v>
      </c>
      <c r="AQ17" s="137">
        <f t="shared" si="7"/>
        <v>0</v>
      </c>
      <c r="AR17" s="137">
        <v>115</v>
      </c>
      <c r="AS17" s="221" t="e">
        <f t="shared" si="3"/>
        <v>#DIV/0!</v>
      </c>
      <c r="AT17" s="216">
        <f>'08'!AT17</f>
        <v>250</v>
      </c>
      <c r="AU17" s="224">
        <f t="shared" si="8"/>
        <v>135</v>
      </c>
      <c r="AV17" s="138"/>
      <c r="AW17" s="138" t="e">
        <f t="shared" si="9"/>
        <v>#DIV/0!</v>
      </c>
      <c r="AX17" s="138" t="e">
        <f t="shared" si="10"/>
        <v>#DIV/0!</v>
      </c>
      <c r="AY17" s="138" t="e">
        <f t="shared" si="11"/>
        <v>#DIV/0!</v>
      </c>
      <c r="AZ17" s="138" t="e">
        <f t="shared" si="12"/>
        <v>#DIV/0!</v>
      </c>
      <c r="BA17" s="138" t="e">
        <f t="shared" si="13"/>
        <v>#DIV/0!</v>
      </c>
      <c r="BB17" s="138" t="e">
        <f t="shared" si="14"/>
        <v>#DIV/0!</v>
      </c>
      <c r="BC17" s="138"/>
    </row>
    <row r="18" spans="1:55" s="145" customFormat="1">
      <c r="A18" s="223" t="str">
        <f>'ENTRY SHEET'!F18</f>
        <v>OD09C-1964</v>
      </c>
      <c r="B18" s="136">
        <f>'12'!C18</f>
        <v>14438.35</v>
      </c>
      <c r="C18" s="136">
        <v>14446.28</v>
      </c>
      <c r="D18" s="137">
        <f t="shared" si="4"/>
        <v>7.930000000000291</v>
      </c>
      <c r="E18" s="137">
        <v>12</v>
      </c>
      <c r="F18" s="136"/>
      <c r="G18" s="136">
        <f t="shared" ref="G18:G59" si="18">D18-H18-I18</f>
        <v>8.0000000000313598E-2</v>
      </c>
      <c r="H18" s="136">
        <f>441-438.35</f>
        <v>2.6499999999999773</v>
      </c>
      <c r="I18" s="136">
        <v>5.2</v>
      </c>
      <c r="J18" s="136"/>
      <c r="K18" s="136"/>
      <c r="L18" s="136"/>
      <c r="M18" s="136"/>
      <c r="N18" s="136"/>
      <c r="O18" s="136"/>
      <c r="P18" s="136"/>
      <c r="Q18" s="136">
        <f t="shared" si="5"/>
        <v>7.930000000000291</v>
      </c>
      <c r="R18" s="137">
        <f>'12'!S18</f>
        <v>152681.9</v>
      </c>
      <c r="S18" s="137">
        <v>152718.79999999999</v>
      </c>
      <c r="T18" s="137">
        <f t="shared" ref="T18:T59" si="19">S18-R18</f>
        <v>36.899999999994179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>
        <v>5</v>
      </c>
      <c r="AE18" s="137"/>
      <c r="AF18" s="137"/>
      <c r="AG18" s="137">
        <f t="shared" si="17"/>
        <v>5</v>
      </c>
      <c r="AH18" s="137"/>
      <c r="AI18" s="137">
        <v>11</v>
      </c>
      <c r="AJ18" s="137"/>
      <c r="AK18" s="138">
        <v>393.47</v>
      </c>
      <c r="AL18" s="141">
        <f t="shared" si="0"/>
        <v>11</v>
      </c>
      <c r="AM18" s="137">
        <f t="shared" si="1"/>
        <v>393.47</v>
      </c>
      <c r="AN18" s="137">
        <f>'12'!AR18</f>
        <v>100</v>
      </c>
      <c r="AO18" s="137">
        <v>50</v>
      </c>
      <c r="AP18" s="137">
        <f t="shared" si="6"/>
        <v>150</v>
      </c>
      <c r="AQ18" s="137">
        <f t="shared" si="7"/>
        <v>50</v>
      </c>
      <c r="AR18" s="137">
        <v>100</v>
      </c>
      <c r="AS18" s="221">
        <f t="shared" si="3"/>
        <v>6.3051702395962375</v>
      </c>
      <c r="AT18" s="216">
        <f>'08'!AT18</f>
        <v>250</v>
      </c>
      <c r="AU18" s="224">
        <f t="shared" si="8"/>
        <v>150</v>
      </c>
      <c r="AV18" s="138"/>
      <c r="AW18" s="138">
        <f t="shared" si="9"/>
        <v>33</v>
      </c>
      <c r="AX18" s="138">
        <f t="shared" si="10"/>
        <v>17</v>
      </c>
      <c r="AY18" s="138">
        <f t="shared" si="11"/>
        <v>0</v>
      </c>
      <c r="AZ18" s="138">
        <f t="shared" si="12"/>
        <v>0</v>
      </c>
      <c r="BA18" s="138">
        <f t="shared" si="13"/>
        <v>0</v>
      </c>
      <c r="BB18" s="138">
        <f t="shared" si="14"/>
        <v>0</v>
      </c>
      <c r="BC18" s="138"/>
    </row>
    <row r="19" spans="1:55" s="145" customFormat="1">
      <c r="A19" s="223" t="str">
        <f>'ENTRY SHEET'!F19</f>
        <v>OD09C1965</v>
      </c>
      <c r="B19" s="136">
        <f>'12'!C19</f>
        <v>16565.8</v>
      </c>
      <c r="C19" s="136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5"/>
        <v>0</v>
      </c>
      <c r="R19" s="137">
        <f>'12'!S19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37">
        <f>'12'!AR19</f>
        <v>0</v>
      </c>
      <c r="AO19" s="137"/>
      <c r="AP19" s="137">
        <f t="shared" si="6"/>
        <v>0</v>
      </c>
      <c r="AQ19" s="137">
        <f t="shared" si="7"/>
        <v>0</v>
      </c>
      <c r="AR19" s="137"/>
      <c r="AS19" s="221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138" t="e">
        <f t="shared" si="9"/>
        <v>#DIV/0!</v>
      </c>
      <c r="AX19" s="138" t="e">
        <f t="shared" si="10"/>
        <v>#DIV/0!</v>
      </c>
      <c r="AY19" s="138" t="e">
        <f t="shared" si="11"/>
        <v>#DIV/0!</v>
      </c>
      <c r="AZ19" s="138" t="e">
        <f t="shared" si="12"/>
        <v>#DIV/0!</v>
      </c>
      <c r="BA19" s="138" t="e">
        <f t="shared" si="13"/>
        <v>#DIV/0!</v>
      </c>
      <c r="BB19" s="138" t="e">
        <f t="shared" si="14"/>
        <v>#DIV/0!</v>
      </c>
      <c r="BC19" s="138"/>
    </row>
    <row r="20" spans="1:55" s="145" customFormat="1">
      <c r="A20" s="223" t="str">
        <f>'ENTRY SHEET'!F20</f>
        <v>ODO9C5136</v>
      </c>
      <c r="B20" s="136">
        <f>'12'!C20</f>
        <v>439.35</v>
      </c>
      <c r="C20" s="136">
        <v>447.45</v>
      </c>
      <c r="D20" s="137">
        <f t="shared" si="4"/>
        <v>8.0999999999999659</v>
      </c>
      <c r="E20" s="137">
        <v>12</v>
      </c>
      <c r="F20" s="136"/>
      <c r="G20" s="136">
        <f t="shared" si="18"/>
        <v>4.9999999999977618E-2</v>
      </c>
      <c r="H20" s="136">
        <f>442.05-439.35</f>
        <v>2.6999999999999886</v>
      </c>
      <c r="I20" s="136">
        <v>5.35</v>
      </c>
      <c r="J20" s="136"/>
      <c r="K20" s="136"/>
      <c r="L20" s="136"/>
      <c r="M20" s="136"/>
      <c r="N20" s="136"/>
      <c r="O20" s="136"/>
      <c r="P20" s="136"/>
      <c r="Q20" s="136">
        <f t="shared" si="5"/>
        <v>8.0999999999999659</v>
      </c>
      <c r="R20" s="137">
        <f>'12'!S20</f>
        <v>125230.3</v>
      </c>
      <c r="S20" s="137">
        <v>125269.4</v>
      </c>
      <c r="T20" s="137">
        <f t="shared" si="19"/>
        <v>39.099999999991269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>
        <v>6</v>
      </c>
      <c r="AE20" s="137"/>
      <c r="AF20" s="137"/>
      <c r="AG20" s="137">
        <f t="shared" si="17"/>
        <v>6</v>
      </c>
      <c r="AH20" s="137"/>
      <c r="AI20" s="137">
        <v>13</v>
      </c>
      <c r="AJ20" s="137"/>
      <c r="AK20" s="138">
        <v>432.69</v>
      </c>
      <c r="AL20" s="141">
        <f t="shared" si="0"/>
        <v>13</v>
      </c>
      <c r="AM20" s="137">
        <f t="shared" si="1"/>
        <v>432.69</v>
      </c>
      <c r="AN20" s="137">
        <f>'12'!AR20</f>
        <v>110</v>
      </c>
      <c r="AO20" s="137">
        <v>50</v>
      </c>
      <c r="AP20" s="137">
        <f t="shared" si="6"/>
        <v>160</v>
      </c>
      <c r="AQ20" s="137">
        <f t="shared" si="7"/>
        <v>50</v>
      </c>
      <c r="AR20" s="137">
        <v>110</v>
      </c>
      <c r="AS20" s="221">
        <f t="shared" si="3"/>
        <v>6.1728395061728651</v>
      </c>
      <c r="AT20" s="216">
        <f>'08'!AT20</f>
        <v>250</v>
      </c>
      <c r="AU20" s="224">
        <f t="shared" si="8"/>
        <v>140</v>
      </c>
      <c r="AV20" s="138"/>
      <c r="AW20" s="138">
        <f t="shared" si="9"/>
        <v>34</v>
      </c>
      <c r="AX20" s="138">
        <f t="shared" si="10"/>
        <v>17</v>
      </c>
      <c r="AY20" s="138">
        <f t="shared" si="11"/>
        <v>0</v>
      </c>
      <c r="AZ20" s="138">
        <f t="shared" si="12"/>
        <v>0</v>
      </c>
      <c r="BA20" s="138">
        <f t="shared" si="13"/>
        <v>0</v>
      </c>
      <c r="BB20" s="138">
        <f t="shared" si="14"/>
        <v>-1</v>
      </c>
      <c r="BC20" s="138"/>
    </row>
    <row r="21" spans="1:55" s="145" customFormat="1">
      <c r="A21" s="223" t="str">
        <f>'ENTRY SHEET'!F21</f>
        <v>OD09C5137</v>
      </c>
      <c r="B21" s="136">
        <f>'12'!C21</f>
        <v>17100.349999999999</v>
      </c>
      <c r="C21" s="136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5"/>
        <v>0</v>
      </c>
      <c r="R21" s="137">
        <f>'12'!S21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37">
        <f>'12'!AR21</f>
        <v>70</v>
      </c>
      <c r="AO21" s="137"/>
      <c r="AP21" s="137">
        <f t="shared" si="6"/>
        <v>70</v>
      </c>
      <c r="AQ21" s="137">
        <f t="shared" si="7"/>
        <v>0</v>
      </c>
      <c r="AR21" s="137">
        <v>70</v>
      </c>
      <c r="AS21" s="221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138" t="e">
        <f t="shared" si="9"/>
        <v>#DIV/0!</v>
      </c>
      <c r="AX21" s="138" t="e">
        <f t="shared" si="10"/>
        <v>#DIV/0!</v>
      </c>
      <c r="AY21" s="138" t="e">
        <f t="shared" si="11"/>
        <v>#DIV/0!</v>
      </c>
      <c r="AZ21" s="138" t="e">
        <f t="shared" si="12"/>
        <v>#DIV/0!</v>
      </c>
      <c r="BA21" s="138" t="e">
        <f t="shared" si="13"/>
        <v>#DIV/0!</v>
      </c>
      <c r="BB21" s="138" t="e">
        <f t="shared" si="14"/>
        <v>#DIV/0!</v>
      </c>
      <c r="BC21" s="138"/>
    </row>
    <row r="22" spans="1:55" s="145" customFormat="1">
      <c r="A22" s="223" t="str">
        <f>'ENTRY SHEET'!F22</f>
        <v>OD09C4623</v>
      </c>
      <c r="B22" s="136">
        <f>'12'!C22</f>
        <v>1457.5</v>
      </c>
      <c r="C22" s="136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5"/>
        <v>0</v>
      </c>
      <c r="R22" s="137">
        <f>'12'!S22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37">
        <f>'12'!AR22</f>
        <v>0</v>
      </c>
      <c r="AO22" s="137"/>
      <c r="AP22" s="137">
        <f t="shared" si="6"/>
        <v>0</v>
      </c>
      <c r="AQ22" s="137">
        <f t="shared" si="7"/>
        <v>0</v>
      </c>
      <c r="AR22" s="137"/>
      <c r="AS22" s="221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138" t="e">
        <f t="shared" si="9"/>
        <v>#DIV/0!</v>
      </c>
      <c r="AX22" s="138" t="e">
        <f t="shared" si="10"/>
        <v>#DIV/0!</v>
      </c>
      <c r="AY22" s="138" t="e">
        <f t="shared" si="11"/>
        <v>#DIV/0!</v>
      </c>
      <c r="AZ22" s="138" t="e">
        <f t="shared" si="12"/>
        <v>#DIV/0!</v>
      </c>
      <c r="BA22" s="138" t="e">
        <f t="shared" si="13"/>
        <v>#DIV/0!</v>
      </c>
      <c r="BB22" s="138" t="e">
        <f t="shared" si="14"/>
        <v>#DIV/0!</v>
      </c>
      <c r="BC22" s="138"/>
    </row>
    <row r="23" spans="1:55" s="145" customFormat="1">
      <c r="A23" s="223" t="str">
        <f>'ENTRY SHEET'!F23</f>
        <v>OD09C4625</v>
      </c>
      <c r="B23" s="136">
        <f>'12'!C23</f>
        <v>24130.55</v>
      </c>
      <c r="C23" s="136">
        <v>24138.400000000001</v>
      </c>
      <c r="D23" s="137">
        <f t="shared" si="4"/>
        <v>7.8500000000021828</v>
      </c>
      <c r="E23" s="137">
        <v>12</v>
      </c>
      <c r="F23" s="136"/>
      <c r="G23" s="136">
        <v>0</v>
      </c>
      <c r="H23" s="136">
        <v>2.4</v>
      </c>
      <c r="I23" s="136">
        <v>5.45</v>
      </c>
      <c r="J23" s="136"/>
      <c r="K23" s="136"/>
      <c r="L23" s="136"/>
      <c r="M23" s="136"/>
      <c r="N23" s="136"/>
      <c r="O23" s="136"/>
      <c r="P23" s="136"/>
      <c r="Q23" s="136">
        <f t="shared" si="5"/>
        <v>7.85</v>
      </c>
      <c r="R23" s="137">
        <f>'12'!S23</f>
        <v>88783.3</v>
      </c>
      <c r="S23" s="137">
        <v>88820.7</v>
      </c>
      <c r="T23" s="137">
        <f t="shared" si="19"/>
        <v>37.399999999994179</v>
      </c>
      <c r="U23" s="137"/>
      <c r="V23" s="137"/>
      <c r="W23" s="137"/>
      <c r="X23" s="137"/>
      <c r="Y23" s="137">
        <f t="shared" si="16"/>
        <v>0</v>
      </c>
      <c r="Z23" s="137">
        <v>5</v>
      </c>
      <c r="AA23" s="137"/>
      <c r="AB23" s="137"/>
      <c r="AC23" s="137"/>
      <c r="AD23" s="137"/>
      <c r="AE23" s="137">
        <v>4</v>
      </c>
      <c r="AF23" s="137"/>
      <c r="AG23" s="137">
        <f t="shared" si="17"/>
        <v>9</v>
      </c>
      <c r="AH23" s="137"/>
      <c r="AI23" s="137">
        <v>14</v>
      </c>
      <c r="AJ23" s="137"/>
      <c r="AK23" s="138">
        <v>465.33</v>
      </c>
      <c r="AL23" s="141">
        <f t="shared" si="0"/>
        <v>14</v>
      </c>
      <c r="AM23" s="137">
        <f t="shared" si="1"/>
        <v>465.33</v>
      </c>
      <c r="AN23" s="137">
        <f>'12'!AR23</f>
        <v>60</v>
      </c>
      <c r="AO23" s="137">
        <v>50</v>
      </c>
      <c r="AP23" s="137">
        <f t="shared" si="6"/>
        <v>110</v>
      </c>
      <c r="AQ23" s="137">
        <f t="shared" si="7"/>
        <v>30</v>
      </c>
      <c r="AR23" s="137">
        <v>80</v>
      </c>
      <c r="AS23" s="221">
        <f t="shared" si="3"/>
        <v>3.8216560509543513</v>
      </c>
      <c r="AT23" s="216">
        <f>'08'!AT23</f>
        <v>250</v>
      </c>
      <c r="AU23" s="224">
        <f t="shared" si="8"/>
        <v>170</v>
      </c>
      <c r="AV23" s="138"/>
      <c r="AW23" s="138">
        <f t="shared" si="9"/>
        <v>21</v>
      </c>
      <c r="AX23" s="138">
        <f t="shared" si="10"/>
        <v>10</v>
      </c>
      <c r="AY23" s="138">
        <f t="shared" si="11"/>
        <v>0</v>
      </c>
      <c r="AZ23" s="138">
        <f t="shared" si="12"/>
        <v>0</v>
      </c>
      <c r="BA23" s="138">
        <f t="shared" si="13"/>
        <v>0</v>
      </c>
      <c r="BB23" s="138">
        <f t="shared" si="14"/>
        <v>-1</v>
      </c>
      <c r="BC23" s="138"/>
    </row>
    <row r="24" spans="1:55" s="145" customFormat="1">
      <c r="A24" s="223" t="str">
        <f>'ENTRY SHEET'!F24</f>
        <v>OD09C4823</v>
      </c>
      <c r="B24" s="136">
        <f>'12'!C24</f>
        <v>24031.45</v>
      </c>
      <c r="C24" s="136">
        <v>24039.45</v>
      </c>
      <c r="D24" s="137">
        <f t="shared" si="4"/>
        <v>8</v>
      </c>
      <c r="E24" s="137">
        <v>12</v>
      </c>
      <c r="F24" s="136"/>
      <c r="G24" s="136">
        <f t="shared" si="18"/>
        <v>0.40000000000000036</v>
      </c>
      <c r="H24" s="136">
        <v>1.5</v>
      </c>
      <c r="I24" s="136">
        <v>6.1</v>
      </c>
      <c r="J24" s="136"/>
      <c r="K24" s="136"/>
      <c r="L24" s="136"/>
      <c r="M24" s="136"/>
      <c r="N24" s="136"/>
      <c r="O24" s="136"/>
      <c r="P24" s="136"/>
      <c r="Q24" s="136">
        <f t="shared" si="5"/>
        <v>8</v>
      </c>
      <c r="R24" s="137">
        <f>'12'!S24</f>
        <v>146566.70000000001</v>
      </c>
      <c r="S24" s="137">
        <v>146605.29999999999</v>
      </c>
      <c r="T24" s="137">
        <f t="shared" si="19"/>
        <v>38.599999999976717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>
        <v>4</v>
      </c>
      <c r="AF24" s="137"/>
      <c r="AG24" s="137">
        <f t="shared" si="17"/>
        <v>4</v>
      </c>
      <c r="AH24" s="137"/>
      <c r="AI24" s="137">
        <v>15</v>
      </c>
      <c r="AJ24" s="137"/>
      <c r="AK24" s="138">
        <v>495.4</v>
      </c>
      <c r="AL24" s="141">
        <f t="shared" si="0"/>
        <v>15</v>
      </c>
      <c r="AM24" s="137">
        <f t="shared" si="1"/>
        <v>495.4</v>
      </c>
      <c r="AN24" s="137">
        <f>'12'!AR24</f>
        <v>80</v>
      </c>
      <c r="AO24" s="137">
        <v>50</v>
      </c>
      <c r="AP24" s="137">
        <f t="shared" si="6"/>
        <v>130</v>
      </c>
      <c r="AQ24" s="137">
        <f t="shared" si="7"/>
        <v>40</v>
      </c>
      <c r="AR24" s="137">
        <v>90</v>
      </c>
      <c r="AS24" s="221">
        <f t="shared" si="3"/>
        <v>5</v>
      </c>
      <c r="AT24" s="216">
        <f>'08'!AT24</f>
        <v>250</v>
      </c>
      <c r="AU24" s="224">
        <f t="shared" si="8"/>
        <v>160</v>
      </c>
      <c r="AV24" s="138"/>
      <c r="AW24" s="138">
        <f t="shared" si="9"/>
        <v>31</v>
      </c>
      <c r="AX24" s="138">
        <f t="shared" si="10"/>
        <v>8</v>
      </c>
      <c r="AY24" s="138">
        <f t="shared" si="11"/>
        <v>0</v>
      </c>
      <c r="AZ24" s="138">
        <f t="shared" si="12"/>
        <v>0</v>
      </c>
      <c r="BA24" s="138">
        <f t="shared" si="13"/>
        <v>0</v>
      </c>
      <c r="BB24" s="138">
        <f t="shared" si="14"/>
        <v>1</v>
      </c>
      <c r="BC24" s="138"/>
    </row>
    <row r="25" spans="1:55" s="145" customFormat="1">
      <c r="A25" s="223" t="str">
        <f>'ENTRY SHEET'!F25</f>
        <v>OD09C-4824</v>
      </c>
      <c r="B25" s="136">
        <f>'12'!C25</f>
        <v>17192.05</v>
      </c>
      <c r="C25" s="136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5"/>
        <v>0</v>
      </c>
      <c r="R25" s="137">
        <f>'12'!S25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37">
        <f>'12'!AR25</f>
        <v>175</v>
      </c>
      <c r="AO25" s="137"/>
      <c r="AP25" s="137">
        <f t="shared" si="6"/>
        <v>175</v>
      </c>
      <c r="AQ25" s="137">
        <f t="shared" si="7"/>
        <v>0</v>
      </c>
      <c r="AR25" s="137">
        <v>175</v>
      </c>
      <c r="AS25" s="221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138" t="e">
        <f t="shared" si="9"/>
        <v>#DIV/0!</v>
      </c>
      <c r="AX25" s="138" t="e">
        <f t="shared" si="10"/>
        <v>#DIV/0!</v>
      </c>
      <c r="AY25" s="138" t="e">
        <f t="shared" si="11"/>
        <v>#DIV/0!</v>
      </c>
      <c r="AZ25" s="138" t="e">
        <f t="shared" si="12"/>
        <v>#DIV/0!</v>
      </c>
      <c r="BA25" s="138" t="e">
        <f t="shared" si="13"/>
        <v>#DIV/0!</v>
      </c>
      <c r="BB25" s="138" t="e">
        <f t="shared" si="14"/>
        <v>#DIV/0!</v>
      </c>
      <c r="BC25" s="138"/>
    </row>
    <row r="26" spans="1:55" s="145" customFormat="1">
      <c r="A26" s="223" t="str">
        <f>'ENTRY SHEET'!F26</f>
        <v>JH06H-3742</v>
      </c>
      <c r="B26" s="136">
        <f>'12'!C26</f>
        <v>0</v>
      </c>
      <c r="C26" s="136">
        <v>0</v>
      </c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5"/>
        <v>0</v>
      </c>
      <c r="R26" s="137">
        <f>'12'!S26</f>
        <v>0</v>
      </c>
      <c r="S26" s="137">
        <v>0</v>
      </c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37">
        <f>'12'!AR26</f>
        <v>90</v>
      </c>
      <c r="AO26" s="137"/>
      <c r="AP26" s="137">
        <f t="shared" si="6"/>
        <v>90</v>
      </c>
      <c r="AQ26" s="137">
        <f t="shared" si="7"/>
        <v>0</v>
      </c>
      <c r="AR26" s="137">
        <v>90</v>
      </c>
      <c r="AS26" s="221" t="e">
        <f t="shared" si="3"/>
        <v>#DIV/0!</v>
      </c>
      <c r="AT26" s="216">
        <f>'08'!AT26</f>
        <v>250</v>
      </c>
      <c r="AU26" s="224">
        <f t="shared" si="8"/>
        <v>160</v>
      </c>
      <c r="AV26" s="138"/>
      <c r="AW26" s="138" t="e">
        <f t="shared" si="9"/>
        <v>#DIV/0!</v>
      </c>
      <c r="AX26" s="138" t="e">
        <f t="shared" si="10"/>
        <v>#DIV/0!</v>
      </c>
      <c r="AY26" s="138" t="e">
        <f t="shared" si="11"/>
        <v>#DIV/0!</v>
      </c>
      <c r="AZ26" s="138" t="e">
        <f t="shared" si="12"/>
        <v>#DIV/0!</v>
      </c>
      <c r="BA26" s="138" t="e">
        <f t="shared" si="13"/>
        <v>#DIV/0!</v>
      </c>
      <c r="BB26" s="138" t="e">
        <f t="shared" si="14"/>
        <v>#DIV/0!</v>
      </c>
      <c r="BC26" s="138"/>
    </row>
    <row r="27" spans="1:55" s="145" customFormat="1">
      <c r="A27" s="223" t="str">
        <f>'ENTRY SHEET'!F27</f>
        <v>OD09C-4879</v>
      </c>
      <c r="B27" s="136">
        <f>'12'!C27</f>
        <v>13009</v>
      </c>
      <c r="C27" s="136">
        <v>13009</v>
      </c>
      <c r="D27" s="137">
        <f t="shared" si="4"/>
        <v>0</v>
      </c>
      <c r="E27" s="137">
        <v>12</v>
      </c>
      <c r="F27" s="136"/>
      <c r="G27" s="136">
        <f t="shared" si="18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5"/>
        <v>0</v>
      </c>
      <c r="R27" s="137">
        <f>'12'!S27</f>
        <v>0</v>
      </c>
      <c r="S27" s="137">
        <v>0</v>
      </c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37">
        <f>'12'!AR27</f>
        <v>105</v>
      </c>
      <c r="AO27" s="137"/>
      <c r="AP27" s="137">
        <f t="shared" si="6"/>
        <v>105</v>
      </c>
      <c r="AQ27" s="137">
        <f t="shared" si="7"/>
        <v>0</v>
      </c>
      <c r="AR27" s="137">
        <v>105</v>
      </c>
      <c r="AS27" s="221" t="e">
        <f t="shared" si="3"/>
        <v>#DIV/0!</v>
      </c>
      <c r="AT27" s="216">
        <f>'08'!AT27</f>
        <v>250</v>
      </c>
      <c r="AU27" s="224">
        <f t="shared" si="8"/>
        <v>145</v>
      </c>
      <c r="AV27" s="138"/>
      <c r="AW27" s="138" t="e">
        <f t="shared" si="9"/>
        <v>#DIV/0!</v>
      </c>
      <c r="AX27" s="138" t="e">
        <f t="shared" si="10"/>
        <v>#DIV/0!</v>
      </c>
      <c r="AY27" s="138" t="e">
        <f t="shared" si="11"/>
        <v>#DIV/0!</v>
      </c>
      <c r="AZ27" s="138" t="e">
        <f t="shared" si="12"/>
        <v>#DIV/0!</v>
      </c>
      <c r="BA27" s="138" t="e">
        <f t="shared" si="13"/>
        <v>#DIV/0!</v>
      </c>
      <c r="BB27" s="138" t="e">
        <f t="shared" si="14"/>
        <v>#DIV/0!</v>
      </c>
      <c r="BC27" s="138"/>
    </row>
    <row r="28" spans="1:55" s="145" customFormat="1">
      <c r="A28" s="223" t="str">
        <f>'ENTRY SHEET'!F28</f>
        <v>OD09C-1371</v>
      </c>
      <c r="B28" s="136">
        <f>'12'!C28</f>
        <v>11518</v>
      </c>
      <c r="C28" s="136">
        <v>11518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5"/>
        <v>0</v>
      </c>
      <c r="R28" s="137">
        <f>'12'!S28</f>
        <v>137701</v>
      </c>
      <c r="S28" s="137">
        <v>137701</v>
      </c>
      <c r="T28" s="137">
        <f t="shared" si="19"/>
        <v>0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37">
        <f>'12'!AR28</f>
        <v>147</v>
      </c>
      <c r="AO28" s="137"/>
      <c r="AP28" s="137">
        <f t="shared" si="6"/>
        <v>147</v>
      </c>
      <c r="AQ28" s="137">
        <f t="shared" si="7"/>
        <v>0</v>
      </c>
      <c r="AR28" s="137">
        <v>147</v>
      </c>
      <c r="AS28" s="221" t="e">
        <f t="shared" si="3"/>
        <v>#DIV/0!</v>
      </c>
      <c r="AT28" s="216">
        <f>'08'!AT28</f>
        <v>250</v>
      </c>
      <c r="AU28" s="224">
        <f t="shared" si="8"/>
        <v>103</v>
      </c>
      <c r="AV28" s="138"/>
      <c r="AW28" s="138" t="e">
        <f t="shared" si="9"/>
        <v>#DIV/0!</v>
      </c>
      <c r="AX28" s="138" t="e">
        <f t="shared" si="10"/>
        <v>#DIV/0!</v>
      </c>
      <c r="AY28" s="138" t="e">
        <f t="shared" si="11"/>
        <v>#DIV/0!</v>
      </c>
      <c r="AZ28" s="138" t="e">
        <f t="shared" si="12"/>
        <v>#DIV/0!</v>
      </c>
      <c r="BA28" s="138" t="e">
        <f t="shared" si="13"/>
        <v>#DIV/0!</v>
      </c>
      <c r="BB28" s="138" t="e">
        <f t="shared" si="14"/>
        <v>#DIV/0!</v>
      </c>
      <c r="BC28" s="138"/>
    </row>
    <row r="29" spans="1:55" s="145" customFormat="1" ht="18.75" customHeight="1">
      <c r="A29" s="223" t="str">
        <f>'ENTRY SHEET'!F29</f>
        <v>OD09C-4878</v>
      </c>
      <c r="B29" s="136">
        <f>'12'!C29</f>
        <v>0</v>
      </c>
      <c r="C29" s="136">
        <v>0</v>
      </c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5"/>
        <v>0</v>
      </c>
      <c r="R29" s="137">
        <f>'12'!S29</f>
        <v>0</v>
      </c>
      <c r="S29" s="137">
        <v>0</v>
      </c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37">
        <f>'12'!AR29</f>
        <v>0</v>
      </c>
      <c r="AO29" s="137"/>
      <c r="AP29" s="137">
        <f t="shared" si="6"/>
        <v>0</v>
      </c>
      <c r="AQ29" s="137">
        <f t="shared" si="7"/>
        <v>0</v>
      </c>
      <c r="AR29" s="137"/>
      <c r="AS29" s="221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138" t="e">
        <f t="shared" si="9"/>
        <v>#DIV/0!</v>
      </c>
      <c r="AX29" s="138" t="e">
        <f t="shared" si="10"/>
        <v>#DIV/0!</v>
      </c>
      <c r="AY29" s="138" t="e">
        <f t="shared" si="11"/>
        <v>#DIV/0!</v>
      </c>
      <c r="AZ29" s="138" t="e">
        <f t="shared" si="12"/>
        <v>#DIV/0!</v>
      </c>
      <c r="BA29" s="138" t="e">
        <f t="shared" si="13"/>
        <v>#DIV/0!</v>
      </c>
      <c r="BB29" s="138" t="e">
        <f t="shared" si="14"/>
        <v>#DIV/0!</v>
      </c>
      <c r="BC29" s="138"/>
    </row>
    <row r="30" spans="1:55" s="145" customFormat="1">
      <c r="A30" s="223" t="str">
        <f>'ENTRY SHEET'!F30</f>
        <v>OD09C-8163</v>
      </c>
      <c r="B30" s="136">
        <f>'12'!C30</f>
        <v>13401.5</v>
      </c>
      <c r="C30" s="136">
        <v>13409.1</v>
      </c>
      <c r="D30" s="137">
        <f t="shared" si="4"/>
        <v>7.6000000000003638</v>
      </c>
      <c r="E30" s="137">
        <v>12</v>
      </c>
      <c r="F30" s="136"/>
      <c r="G30" s="136">
        <v>0</v>
      </c>
      <c r="H30" s="136"/>
      <c r="I30" s="136">
        <v>7.6</v>
      </c>
      <c r="J30" s="136"/>
      <c r="K30" s="136"/>
      <c r="L30" s="136"/>
      <c r="M30" s="136"/>
      <c r="N30" s="136"/>
      <c r="O30" s="136"/>
      <c r="P30" s="136"/>
      <c r="Q30" s="136">
        <f t="shared" si="5"/>
        <v>7.6</v>
      </c>
      <c r="R30" s="137">
        <f>'12'!S30</f>
        <v>61670</v>
      </c>
      <c r="S30" s="137">
        <v>61710</v>
      </c>
      <c r="T30" s="137">
        <f t="shared" si="19"/>
        <v>40</v>
      </c>
      <c r="U30" s="137"/>
      <c r="V30" s="137"/>
      <c r="W30" s="137"/>
      <c r="X30" s="137"/>
      <c r="Y30" s="137">
        <f t="shared" si="16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>
        <v>14</v>
      </c>
      <c r="AJ30" s="137"/>
      <c r="AK30" s="138">
        <v>428.21</v>
      </c>
      <c r="AL30" s="141">
        <f t="shared" si="0"/>
        <v>14</v>
      </c>
      <c r="AM30" s="137">
        <f t="shared" si="1"/>
        <v>428.21</v>
      </c>
      <c r="AN30" s="137">
        <f>'12'!AR30</f>
        <v>130</v>
      </c>
      <c r="AO30" s="137">
        <v>50</v>
      </c>
      <c r="AP30" s="137">
        <f t="shared" si="6"/>
        <v>180</v>
      </c>
      <c r="AQ30" s="137">
        <f t="shared" si="7"/>
        <v>40</v>
      </c>
      <c r="AR30" s="137">
        <v>140</v>
      </c>
      <c r="AS30" s="221">
        <f t="shared" si="3"/>
        <v>5.2631578947365902</v>
      </c>
      <c r="AT30" s="216">
        <f>'08'!AT30</f>
        <v>250</v>
      </c>
      <c r="AU30" s="224">
        <f t="shared" si="8"/>
        <v>110</v>
      </c>
      <c r="AV30" s="138"/>
      <c r="AW30" s="138">
        <f t="shared" si="9"/>
        <v>40</v>
      </c>
      <c r="AX30" s="138">
        <f t="shared" si="10"/>
        <v>0</v>
      </c>
      <c r="AY30" s="138">
        <f t="shared" si="11"/>
        <v>0</v>
      </c>
      <c r="AZ30" s="138">
        <f t="shared" si="12"/>
        <v>0</v>
      </c>
      <c r="BA30" s="138">
        <f t="shared" si="13"/>
        <v>0</v>
      </c>
      <c r="BB30" s="138">
        <f t="shared" si="14"/>
        <v>0</v>
      </c>
      <c r="BC30" s="138"/>
    </row>
    <row r="31" spans="1:55" s="145" customFormat="1">
      <c r="A31" s="223" t="str">
        <f>'ENTRY SHEET'!F31</f>
        <v>OD09A-5106</v>
      </c>
      <c r="B31" s="136">
        <f>'12'!C31</f>
        <v>15093</v>
      </c>
      <c r="C31" s="136">
        <v>15093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5"/>
        <v>0</v>
      </c>
      <c r="R31" s="137">
        <f>'12'!S31</f>
        <v>123300</v>
      </c>
      <c r="S31" s="137">
        <v>123300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37">
        <f>'12'!AR31</f>
        <v>138</v>
      </c>
      <c r="AO31" s="137"/>
      <c r="AP31" s="137">
        <f t="shared" si="6"/>
        <v>138</v>
      </c>
      <c r="AQ31" s="137">
        <f t="shared" si="7"/>
        <v>0</v>
      </c>
      <c r="AR31" s="137">
        <v>138</v>
      </c>
      <c r="AS31" s="221" t="e">
        <f t="shared" si="3"/>
        <v>#DIV/0!</v>
      </c>
      <c r="AT31" s="216">
        <f>'08'!AT31</f>
        <v>250</v>
      </c>
      <c r="AU31" s="224">
        <f t="shared" si="8"/>
        <v>112</v>
      </c>
      <c r="AV31" s="138"/>
      <c r="AW31" s="138" t="e">
        <f t="shared" si="9"/>
        <v>#DIV/0!</v>
      </c>
      <c r="AX31" s="138" t="e">
        <f t="shared" si="10"/>
        <v>#DIV/0!</v>
      </c>
      <c r="AY31" s="138" t="e">
        <f t="shared" si="11"/>
        <v>#DIV/0!</v>
      </c>
      <c r="AZ31" s="138" t="e">
        <f t="shared" si="12"/>
        <v>#DIV/0!</v>
      </c>
      <c r="BA31" s="138" t="e">
        <f t="shared" si="13"/>
        <v>#DIV/0!</v>
      </c>
      <c r="BB31" s="138" t="e">
        <f t="shared" si="14"/>
        <v>#DIV/0!</v>
      </c>
      <c r="BC31" s="138"/>
    </row>
    <row r="32" spans="1:55" s="145" customFormat="1">
      <c r="A32" s="223" t="str">
        <f>'ENTRY SHEET'!F32</f>
        <v>OD09C-8164</v>
      </c>
      <c r="B32" s="136">
        <f>'12'!C32</f>
        <v>10407</v>
      </c>
      <c r="C32" s="136">
        <v>10408</v>
      </c>
      <c r="D32" s="137">
        <f t="shared" si="4"/>
        <v>1</v>
      </c>
      <c r="E32" s="137">
        <v>12</v>
      </c>
      <c r="F32" s="136"/>
      <c r="G32" s="136">
        <f t="shared" si="18"/>
        <v>1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5"/>
        <v>1</v>
      </c>
      <c r="R32" s="137">
        <f>'12'!S32</f>
        <v>69783</v>
      </c>
      <c r="S32" s="137">
        <v>69789</v>
      </c>
      <c r="T32" s="137">
        <f t="shared" si="19"/>
        <v>6</v>
      </c>
      <c r="U32" s="137"/>
      <c r="V32" s="137">
        <v>2</v>
      </c>
      <c r="W32" s="137"/>
      <c r="X32" s="137"/>
      <c r="Y32" s="137">
        <f t="shared" si="16"/>
        <v>2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37">
        <f>'12'!AR32</f>
        <v>160</v>
      </c>
      <c r="AO32" s="137"/>
      <c r="AP32" s="137">
        <f t="shared" si="6"/>
        <v>160</v>
      </c>
      <c r="AQ32" s="137">
        <f t="shared" si="7"/>
        <v>5</v>
      </c>
      <c r="AR32" s="137">
        <v>155</v>
      </c>
      <c r="AS32" s="221">
        <f t="shared" si="3"/>
        <v>5</v>
      </c>
      <c r="AT32" s="216">
        <f>'08'!AT32</f>
        <v>250</v>
      </c>
      <c r="AU32" s="224">
        <f t="shared" si="8"/>
        <v>95</v>
      </c>
      <c r="AV32" s="138"/>
      <c r="AW32" s="138">
        <f t="shared" si="9"/>
        <v>0</v>
      </c>
      <c r="AX32" s="138">
        <f t="shared" si="10"/>
        <v>0</v>
      </c>
      <c r="AY32" s="138">
        <f t="shared" si="11"/>
        <v>0</v>
      </c>
      <c r="AZ32" s="138">
        <f t="shared" si="12"/>
        <v>0</v>
      </c>
      <c r="BA32" s="138">
        <f t="shared" si="13"/>
        <v>0</v>
      </c>
      <c r="BB32" s="138">
        <f t="shared" si="14"/>
        <v>5</v>
      </c>
      <c r="BC32" s="138"/>
    </row>
    <row r="33" spans="1:55" s="145" customFormat="1">
      <c r="A33" s="223" t="str">
        <f>'ENTRY SHEET'!F33</f>
        <v>OD09C-1373</v>
      </c>
      <c r="B33" s="136">
        <f>'12'!C33</f>
        <v>0</v>
      </c>
      <c r="C33" s="136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5"/>
        <v>0</v>
      </c>
      <c r="R33" s="137">
        <f>'12'!S33</f>
        <v>0</v>
      </c>
      <c r="S33" s="137">
        <v>0</v>
      </c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37">
        <f>'12'!AR33</f>
        <v>0</v>
      </c>
      <c r="AO33" s="137"/>
      <c r="AP33" s="137">
        <f t="shared" si="6"/>
        <v>0</v>
      </c>
      <c r="AQ33" s="137">
        <f t="shared" si="7"/>
        <v>0</v>
      </c>
      <c r="AR33" s="137"/>
      <c r="AS33" s="221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138" t="e">
        <f t="shared" si="9"/>
        <v>#DIV/0!</v>
      </c>
      <c r="AX33" s="138" t="e">
        <f t="shared" si="10"/>
        <v>#DIV/0!</v>
      </c>
      <c r="AY33" s="138" t="e">
        <f t="shared" si="11"/>
        <v>#DIV/0!</v>
      </c>
      <c r="AZ33" s="138" t="e">
        <f t="shared" si="12"/>
        <v>#DIV/0!</v>
      </c>
      <c r="BA33" s="138" t="e">
        <f t="shared" si="13"/>
        <v>#DIV/0!</v>
      </c>
      <c r="BB33" s="138" t="e">
        <f t="shared" si="14"/>
        <v>#DIV/0!</v>
      </c>
      <c r="BC33" s="138"/>
    </row>
    <row r="34" spans="1:55" s="145" customFormat="1">
      <c r="A34" s="223" t="str">
        <f>'ENTRY SHEET'!F34</f>
        <v>OD09A-5666</v>
      </c>
      <c r="B34" s="136">
        <f>'12'!C34</f>
        <v>21905</v>
      </c>
      <c r="C34" s="136">
        <v>21905</v>
      </c>
      <c r="D34" s="137">
        <f t="shared" si="4"/>
        <v>0</v>
      </c>
      <c r="E34" s="137">
        <v>12</v>
      </c>
      <c r="F34" s="136"/>
      <c r="G34" s="136">
        <f t="shared" si="18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5"/>
        <v>0</v>
      </c>
      <c r="R34" s="137">
        <f>'12'!S34</f>
        <v>102366</v>
      </c>
      <c r="S34" s="137">
        <v>102366</v>
      </c>
      <c r="T34" s="137">
        <f t="shared" si="19"/>
        <v>0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37">
        <f>'12'!AR34</f>
        <v>80</v>
      </c>
      <c r="AO34" s="137"/>
      <c r="AP34" s="137">
        <f t="shared" si="6"/>
        <v>80</v>
      </c>
      <c r="AQ34" s="137">
        <f t="shared" si="7"/>
        <v>0</v>
      </c>
      <c r="AR34" s="137">
        <v>80</v>
      </c>
      <c r="AS34" s="221" t="e">
        <f t="shared" si="3"/>
        <v>#DIV/0!</v>
      </c>
      <c r="AT34" s="216">
        <f>'08'!AT34</f>
        <v>250</v>
      </c>
      <c r="AU34" s="224">
        <f t="shared" si="8"/>
        <v>170</v>
      </c>
      <c r="AV34" s="138"/>
      <c r="AW34" s="138" t="e">
        <f t="shared" si="9"/>
        <v>#DIV/0!</v>
      </c>
      <c r="AX34" s="138" t="e">
        <f t="shared" si="10"/>
        <v>#DIV/0!</v>
      </c>
      <c r="AY34" s="138" t="e">
        <f t="shared" si="11"/>
        <v>#DIV/0!</v>
      </c>
      <c r="AZ34" s="138" t="e">
        <f t="shared" si="12"/>
        <v>#DIV/0!</v>
      </c>
      <c r="BA34" s="138" t="e">
        <f t="shared" si="13"/>
        <v>#DIV/0!</v>
      </c>
      <c r="BB34" s="138" t="e">
        <f t="shared" si="14"/>
        <v>#DIV/0!</v>
      </c>
      <c r="BC34" s="138"/>
    </row>
    <row r="35" spans="1:55" s="145" customFormat="1">
      <c r="A35" s="223" t="str">
        <f>'ENTRY SHEET'!F35</f>
        <v>OD09A-6059</v>
      </c>
      <c r="B35" s="136">
        <f>'12'!C35</f>
        <v>14095</v>
      </c>
      <c r="C35" s="136">
        <v>14095</v>
      </c>
      <c r="D35" s="137">
        <f t="shared" si="4"/>
        <v>0</v>
      </c>
      <c r="E35" s="137">
        <v>12</v>
      </c>
      <c r="F35" s="136"/>
      <c r="G35" s="136">
        <f t="shared" si="18"/>
        <v>0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5"/>
        <v>0</v>
      </c>
      <c r="R35" s="137">
        <f>'12'!S35</f>
        <v>91882</v>
      </c>
      <c r="S35" s="137">
        <v>91882</v>
      </c>
      <c r="T35" s="137">
        <f t="shared" si="19"/>
        <v>0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37">
        <f>'12'!AR35</f>
        <v>140</v>
      </c>
      <c r="AO35" s="137"/>
      <c r="AP35" s="137">
        <f t="shared" si="6"/>
        <v>140</v>
      </c>
      <c r="AQ35" s="137">
        <f t="shared" si="7"/>
        <v>0</v>
      </c>
      <c r="AR35" s="137">
        <v>140</v>
      </c>
      <c r="AS35" s="221" t="e">
        <f t="shared" si="3"/>
        <v>#DIV/0!</v>
      </c>
      <c r="AT35" s="216">
        <f>'08'!AT35</f>
        <v>250</v>
      </c>
      <c r="AU35" s="224">
        <f t="shared" si="8"/>
        <v>110</v>
      </c>
      <c r="AV35" s="138"/>
      <c r="AW35" s="138" t="e">
        <f t="shared" si="9"/>
        <v>#DIV/0!</v>
      </c>
      <c r="AX35" s="138" t="e">
        <f t="shared" si="10"/>
        <v>#DIV/0!</v>
      </c>
      <c r="AY35" s="138" t="e">
        <f t="shared" si="11"/>
        <v>#DIV/0!</v>
      </c>
      <c r="AZ35" s="138" t="e">
        <f t="shared" si="12"/>
        <v>#DIV/0!</v>
      </c>
      <c r="BA35" s="138" t="e">
        <f t="shared" si="13"/>
        <v>#DIV/0!</v>
      </c>
      <c r="BB35" s="138" t="e">
        <f t="shared" si="14"/>
        <v>#DIV/0!</v>
      </c>
      <c r="BC35" s="138"/>
    </row>
    <row r="36" spans="1:55" s="145" customFormat="1">
      <c r="A36" s="223" t="str">
        <f>'ENTRY SHEET'!F36</f>
        <v>JH06H-9654</v>
      </c>
      <c r="B36" s="136">
        <f>'12'!C36</f>
        <v>0</v>
      </c>
      <c r="C36" s="136">
        <v>0</v>
      </c>
      <c r="D36" s="137">
        <v>8.5</v>
      </c>
      <c r="E36" s="137">
        <v>12</v>
      </c>
      <c r="F36" s="136"/>
      <c r="G36" s="136">
        <f t="shared" si="18"/>
        <v>8.5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5"/>
        <v>8.5</v>
      </c>
      <c r="R36" s="137">
        <f>'12'!S36</f>
        <v>101060</v>
      </c>
      <c r="S36" s="137">
        <v>101133</v>
      </c>
      <c r="T36" s="137">
        <f t="shared" si="19"/>
        <v>73</v>
      </c>
      <c r="U36" s="137"/>
      <c r="V36" s="137">
        <v>17</v>
      </c>
      <c r="W36" s="137"/>
      <c r="X36" s="138"/>
      <c r="Y36" s="137">
        <f t="shared" si="16"/>
        <v>17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37">
        <f>'12'!AR36</f>
        <v>80</v>
      </c>
      <c r="AO36" s="137">
        <v>56</v>
      </c>
      <c r="AP36" s="137">
        <f t="shared" si="6"/>
        <v>136</v>
      </c>
      <c r="AQ36" s="137">
        <f t="shared" si="7"/>
        <v>76</v>
      </c>
      <c r="AR36" s="137">
        <v>60</v>
      </c>
      <c r="AS36" s="221">
        <f t="shared" si="3"/>
        <v>8.9411764705882355</v>
      </c>
      <c r="AT36" s="216">
        <f>'08'!AT36</f>
        <v>250</v>
      </c>
      <c r="AU36" s="224">
        <f t="shared" si="8"/>
        <v>190</v>
      </c>
      <c r="AV36" s="138"/>
      <c r="AW36" s="138">
        <f t="shared" si="9"/>
        <v>0</v>
      </c>
      <c r="AX36" s="138">
        <f t="shared" si="10"/>
        <v>0</v>
      </c>
      <c r="AY36" s="138">
        <f t="shared" si="11"/>
        <v>0</v>
      </c>
      <c r="AZ36" s="138">
        <f t="shared" si="12"/>
        <v>0</v>
      </c>
      <c r="BA36" s="138">
        <f t="shared" si="13"/>
        <v>0</v>
      </c>
      <c r="BB36" s="138">
        <f t="shared" si="14"/>
        <v>76</v>
      </c>
      <c r="BC36" s="138"/>
    </row>
    <row r="37" spans="1:55" s="145" customFormat="1">
      <c r="A37" s="223" t="str">
        <f>'ENTRY SHEET'!F37</f>
        <v>OD09A-5105</v>
      </c>
      <c r="B37" s="136">
        <f>'12'!C37</f>
        <v>12662</v>
      </c>
      <c r="C37" s="136">
        <v>12670</v>
      </c>
      <c r="D37" s="137">
        <f t="shared" si="4"/>
        <v>8</v>
      </c>
      <c r="E37" s="137">
        <v>12</v>
      </c>
      <c r="F37" s="136"/>
      <c r="G37" s="136">
        <f t="shared" si="18"/>
        <v>0</v>
      </c>
      <c r="H37" s="136">
        <f>670-662</f>
        <v>8</v>
      </c>
      <c r="I37" s="136"/>
      <c r="J37" s="136"/>
      <c r="K37" s="136"/>
      <c r="L37" s="136"/>
      <c r="M37" s="136"/>
      <c r="N37" s="136"/>
      <c r="O37" s="136"/>
      <c r="P37" s="136"/>
      <c r="Q37" s="136">
        <f t="shared" si="5"/>
        <v>8</v>
      </c>
      <c r="R37" s="137">
        <f>'12'!S37</f>
        <v>91568</v>
      </c>
      <c r="S37" s="137">
        <v>91627</v>
      </c>
      <c r="T37" s="137">
        <f t="shared" si="19"/>
        <v>59</v>
      </c>
      <c r="U37" s="137"/>
      <c r="V37" s="137"/>
      <c r="W37" s="137"/>
      <c r="X37" s="138"/>
      <c r="Y37" s="137">
        <f t="shared" si="16"/>
        <v>0</v>
      </c>
      <c r="Z37" s="137"/>
      <c r="AA37" s="137"/>
      <c r="AB37" s="137"/>
      <c r="AC37" s="137"/>
      <c r="AD37" s="137">
        <v>25</v>
      </c>
      <c r="AE37" s="137"/>
      <c r="AF37" s="137"/>
      <c r="AG37" s="137">
        <f t="shared" si="17"/>
        <v>25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37">
        <f>'12'!AR37</f>
        <v>128</v>
      </c>
      <c r="AO37" s="137">
        <v>50</v>
      </c>
      <c r="AP37" s="137">
        <f t="shared" si="6"/>
        <v>178</v>
      </c>
      <c r="AQ37" s="137">
        <f t="shared" si="7"/>
        <v>60</v>
      </c>
      <c r="AR37" s="137">
        <v>118</v>
      </c>
      <c r="AS37" s="221">
        <f t="shared" ref="AS37:AS59" si="20">AQ37/D37</f>
        <v>7.5</v>
      </c>
      <c r="AT37" s="216">
        <f>'08'!AT37</f>
        <v>250</v>
      </c>
      <c r="AU37" s="224">
        <f t="shared" si="8"/>
        <v>132</v>
      </c>
      <c r="AV37" s="138"/>
      <c r="AW37" s="138">
        <f t="shared" si="9"/>
        <v>0</v>
      </c>
      <c r="AX37" s="138">
        <f t="shared" si="10"/>
        <v>60</v>
      </c>
      <c r="AY37" s="138">
        <f t="shared" si="11"/>
        <v>0</v>
      </c>
      <c r="AZ37" s="138">
        <f t="shared" si="12"/>
        <v>0</v>
      </c>
      <c r="BA37" s="138">
        <f t="shared" si="13"/>
        <v>0</v>
      </c>
      <c r="BB37" s="138">
        <f t="shared" si="14"/>
        <v>0</v>
      </c>
      <c r="BC37" s="138"/>
    </row>
    <row r="38" spans="1:55" s="145" customFormat="1">
      <c r="A38" s="223" t="str">
        <f>'ENTRY SHEET'!F38</f>
        <v>JH06G-4703</v>
      </c>
      <c r="B38" s="136">
        <f>'12'!C38</f>
        <v>8204</v>
      </c>
      <c r="C38" s="136">
        <v>8212</v>
      </c>
      <c r="D38" s="137">
        <f t="shared" si="4"/>
        <v>8</v>
      </c>
      <c r="E38" s="137">
        <v>12</v>
      </c>
      <c r="F38" s="136"/>
      <c r="G38" s="136">
        <f t="shared" si="18"/>
        <v>0</v>
      </c>
      <c r="H38" s="136">
        <f>212-204</f>
        <v>8</v>
      </c>
      <c r="I38" s="136"/>
      <c r="J38" s="136"/>
      <c r="K38" s="136"/>
      <c r="L38" s="136"/>
      <c r="M38" s="136"/>
      <c r="N38" s="136"/>
      <c r="O38" s="136"/>
      <c r="P38" s="136"/>
      <c r="Q38" s="136">
        <f t="shared" si="5"/>
        <v>8</v>
      </c>
      <c r="R38" s="137">
        <f>'12'!S38</f>
        <v>95749</v>
      </c>
      <c r="S38" s="137">
        <v>95813</v>
      </c>
      <c r="T38" s="137">
        <f t="shared" si="19"/>
        <v>64</v>
      </c>
      <c r="U38" s="137"/>
      <c r="V38" s="137"/>
      <c r="W38" s="137"/>
      <c r="X38" s="141"/>
      <c r="Y38" s="137">
        <f t="shared" si="16"/>
        <v>0</v>
      </c>
      <c r="Z38" s="137"/>
      <c r="AA38" s="137"/>
      <c r="AB38" s="137"/>
      <c r="AC38" s="137"/>
      <c r="AD38" s="137">
        <v>27</v>
      </c>
      <c r="AE38" s="137"/>
      <c r="AF38" s="137"/>
      <c r="AG38" s="137">
        <f t="shared" si="17"/>
        <v>27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37">
        <f>'12'!AR38</f>
        <v>100</v>
      </c>
      <c r="AO38" s="137">
        <v>50</v>
      </c>
      <c r="AP38" s="137">
        <f t="shared" si="6"/>
        <v>150</v>
      </c>
      <c r="AQ38" s="137">
        <f t="shared" si="7"/>
        <v>60</v>
      </c>
      <c r="AR38" s="137">
        <v>90</v>
      </c>
      <c r="AS38" s="221">
        <f t="shared" si="20"/>
        <v>7.5</v>
      </c>
      <c r="AT38" s="216">
        <f>'08'!AT38</f>
        <v>250</v>
      </c>
      <c r="AU38" s="224">
        <f t="shared" si="8"/>
        <v>160</v>
      </c>
      <c r="AV38" s="138"/>
      <c r="AW38" s="138">
        <f t="shared" si="9"/>
        <v>0</v>
      </c>
      <c r="AX38" s="138">
        <f t="shared" si="10"/>
        <v>60</v>
      </c>
      <c r="AY38" s="138">
        <f t="shared" si="11"/>
        <v>0</v>
      </c>
      <c r="AZ38" s="138">
        <f t="shared" si="12"/>
        <v>0</v>
      </c>
      <c r="BA38" s="138">
        <f t="shared" si="13"/>
        <v>0</v>
      </c>
      <c r="BB38" s="138">
        <f t="shared" si="14"/>
        <v>0</v>
      </c>
      <c r="BC38" s="138"/>
    </row>
    <row r="39" spans="1:55" s="145" customFormat="1">
      <c r="A39" s="223" t="str">
        <f>'ENTRY SHEET'!F39</f>
        <v>JH06H-5348</v>
      </c>
      <c r="B39" s="136">
        <f>'12'!C39</f>
        <v>455.1</v>
      </c>
      <c r="C39" s="136">
        <v>460.5</v>
      </c>
      <c r="D39" s="137">
        <f t="shared" si="4"/>
        <v>5.3999999999999773</v>
      </c>
      <c r="E39" s="137">
        <v>12</v>
      </c>
      <c r="F39" s="136"/>
      <c r="G39" s="136">
        <f t="shared" si="18"/>
        <v>1.3999999999999773</v>
      </c>
      <c r="H39" s="136"/>
      <c r="I39" s="136">
        <v>4</v>
      </c>
      <c r="J39" s="136"/>
      <c r="K39" s="136"/>
      <c r="L39" s="136"/>
      <c r="M39" s="136"/>
      <c r="N39" s="136"/>
      <c r="O39" s="136"/>
      <c r="P39" s="136"/>
      <c r="Q39" s="136">
        <f t="shared" si="5"/>
        <v>5.3999999999999773</v>
      </c>
      <c r="R39" s="137">
        <f>'12'!S39</f>
        <v>122311</v>
      </c>
      <c r="S39" s="137">
        <v>122345</v>
      </c>
      <c r="T39" s="137">
        <f t="shared" si="19"/>
        <v>34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>
        <v>10</v>
      </c>
      <c r="AJ39" s="137"/>
      <c r="AK39" s="138">
        <v>337.04</v>
      </c>
      <c r="AL39" s="141">
        <f t="shared" si="0"/>
        <v>10</v>
      </c>
      <c r="AM39" s="137">
        <f t="shared" si="1"/>
        <v>337.04</v>
      </c>
      <c r="AN39" s="137">
        <f>'12'!AR39</f>
        <v>100</v>
      </c>
      <c r="AO39" s="137"/>
      <c r="AP39" s="137">
        <f t="shared" si="6"/>
        <v>100</v>
      </c>
      <c r="AQ39" s="137">
        <f t="shared" si="7"/>
        <v>30</v>
      </c>
      <c r="AR39" s="137">
        <v>70</v>
      </c>
      <c r="AS39" s="221">
        <f t="shared" si="20"/>
        <v>5.5555555555555793</v>
      </c>
      <c r="AT39" s="216">
        <f>'08'!AT39</f>
        <v>0</v>
      </c>
      <c r="AU39" s="224">
        <f t="shared" si="8"/>
        <v>-70</v>
      </c>
      <c r="AV39" s="138"/>
      <c r="AW39" s="138">
        <f t="shared" si="9"/>
        <v>23</v>
      </c>
      <c r="AX39" s="138">
        <f t="shared" si="10"/>
        <v>0</v>
      </c>
      <c r="AY39" s="138">
        <f t="shared" si="11"/>
        <v>0</v>
      </c>
      <c r="AZ39" s="138">
        <f t="shared" si="12"/>
        <v>0</v>
      </c>
      <c r="BA39" s="138">
        <f t="shared" si="13"/>
        <v>0</v>
      </c>
      <c r="BB39" s="138">
        <f t="shared" si="14"/>
        <v>7</v>
      </c>
      <c r="BC39" s="138"/>
    </row>
    <row r="40" spans="1:55" s="145" customFormat="1">
      <c r="A40" s="223" t="str">
        <f>'ENTRY SHEET'!F40</f>
        <v>OD09K-5036</v>
      </c>
      <c r="B40" s="136">
        <f>'12'!C40</f>
        <v>13265</v>
      </c>
      <c r="C40" s="136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5"/>
        <v>0</v>
      </c>
      <c r="R40" s="137">
        <f>'12'!S40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37">
        <f>'12'!AR40</f>
        <v>145</v>
      </c>
      <c r="AO40" s="137"/>
      <c r="AP40" s="137">
        <f t="shared" si="6"/>
        <v>145</v>
      </c>
      <c r="AQ40" s="137">
        <f t="shared" si="7"/>
        <v>0</v>
      </c>
      <c r="AR40" s="137">
        <v>145</v>
      </c>
      <c r="AS40" s="221" t="e">
        <f t="shared" si="20"/>
        <v>#DIV/0!</v>
      </c>
      <c r="AT40" s="216">
        <f>'08'!AT40</f>
        <v>0</v>
      </c>
      <c r="AU40" s="224">
        <f t="shared" si="8"/>
        <v>-145</v>
      </c>
      <c r="AV40" s="138"/>
      <c r="AW40" s="138" t="e">
        <f t="shared" si="9"/>
        <v>#DIV/0!</v>
      </c>
      <c r="AX40" s="138" t="e">
        <f t="shared" si="10"/>
        <v>#DIV/0!</v>
      </c>
      <c r="AY40" s="138" t="e">
        <f t="shared" si="11"/>
        <v>#DIV/0!</v>
      </c>
      <c r="AZ40" s="138" t="e">
        <f t="shared" si="12"/>
        <v>#DIV/0!</v>
      </c>
      <c r="BA40" s="138" t="e">
        <f t="shared" si="13"/>
        <v>#DIV/0!</v>
      </c>
      <c r="BB40" s="138" t="e">
        <f t="shared" si="14"/>
        <v>#DIV/0!</v>
      </c>
      <c r="BC40" s="138"/>
    </row>
    <row r="41" spans="1:55" s="145" customFormat="1">
      <c r="A41" s="223" t="str">
        <f>'ENTRY SHEET'!F41</f>
        <v>OD09K-1394</v>
      </c>
      <c r="B41" s="136">
        <f>'12'!C41</f>
        <v>10128</v>
      </c>
      <c r="C41" s="136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5"/>
        <v>0</v>
      </c>
      <c r="R41" s="137">
        <f>'12'!S41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37">
        <f>'12'!AR41</f>
        <v>160</v>
      </c>
      <c r="AO41" s="137"/>
      <c r="AP41" s="137">
        <f t="shared" si="6"/>
        <v>160</v>
      </c>
      <c r="AQ41" s="137">
        <f t="shared" si="7"/>
        <v>0</v>
      </c>
      <c r="AR41" s="137">
        <v>160</v>
      </c>
      <c r="AS41" s="221" t="e">
        <f t="shared" si="20"/>
        <v>#DIV/0!</v>
      </c>
      <c r="AT41" s="216">
        <f>'08'!AT41</f>
        <v>0</v>
      </c>
      <c r="AU41" s="224">
        <f t="shared" si="8"/>
        <v>-160</v>
      </c>
      <c r="AV41" s="138"/>
      <c r="AW41" s="138" t="e">
        <f t="shared" si="9"/>
        <v>#DIV/0!</v>
      </c>
      <c r="AX41" s="138" t="e">
        <f t="shared" si="10"/>
        <v>#DIV/0!</v>
      </c>
      <c r="AY41" s="138" t="e">
        <f t="shared" si="11"/>
        <v>#DIV/0!</v>
      </c>
      <c r="AZ41" s="138" t="e">
        <f t="shared" si="12"/>
        <v>#DIV/0!</v>
      </c>
      <c r="BA41" s="138" t="e">
        <f t="shared" si="13"/>
        <v>#DIV/0!</v>
      </c>
      <c r="BB41" s="138" t="e">
        <f t="shared" si="14"/>
        <v>#DIV/0!</v>
      </c>
      <c r="BC41" s="138"/>
    </row>
    <row r="42" spans="1:55" s="145" customFormat="1">
      <c r="A42" s="223" t="str">
        <f>'ENTRY SHEET'!F42</f>
        <v>JH06T-7706</v>
      </c>
      <c r="B42" s="136">
        <f>'12'!C42</f>
        <v>16095.9</v>
      </c>
      <c r="C42" s="136">
        <v>16104</v>
      </c>
      <c r="D42" s="137">
        <f t="shared" si="4"/>
        <v>8.1000000000003638</v>
      </c>
      <c r="E42" s="137">
        <v>12</v>
      </c>
      <c r="F42" s="136"/>
      <c r="G42" s="136">
        <f t="shared" si="18"/>
        <v>2.0000000000003642</v>
      </c>
      <c r="H42" s="136">
        <v>6.1</v>
      </c>
      <c r="I42" s="136"/>
      <c r="J42" s="136"/>
      <c r="K42" s="136"/>
      <c r="L42" s="136"/>
      <c r="M42" s="136"/>
      <c r="N42" s="136"/>
      <c r="O42" s="136"/>
      <c r="P42" s="136"/>
      <c r="Q42" s="136">
        <f t="shared" si="5"/>
        <v>8.1000000000003638</v>
      </c>
      <c r="R42" s="137">
        <f>'12'!S42</f>
        <v>105479</v>
      </c>
      <c r="S42" s="137">
        <v>105536</v>
      </c>
      <c r="T42" s="137">
        <f t="shared" si="19"/>
        <v>57</v>
      </c>
      <c r="U42" s="137"/>
      <c r="V42" s="137">
        <v>4</v>
      </c>
      <c r="W42" s="137"/>
      <c r="X42" s="141"/>
      <c r="Y42" s="137">
        <f t="shared" si="16"/>
        <v>4</v>
      </c>
      <c r="Z42" s="137"/>
      <c r="AA42" s="137"/>
      <c r="AB42" s="137"/>
      <c r="AC42" s="137"/>
      <c r="AD42" s="137">
        <v>22</v>
      </c>
      <c r="AE42" s="137"/>
      <c r="AF42" s="137"/>
      <c r="AG42" s="137">
        <f t="shared" si="17"/>
        <v>22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37">
        <f>'12'!AR42</f>
        <v>130</v>
      </c>
      <c r="AO42" s="137">
        <v>50</v>
      </c>
      <c r="AP42" s="137">
        <f t="shared" si="6"/>
        <v>180</v>
      </c>
      <c r="AQ42" s="137">
        <f t="shared" si="7"/>
        <v>40</v>
      </c>
      <c r="AR42" s="137">
        <v>140</v>
      </c>
      <c r="AS42" s="221">
        <f t="shared" si="20"/>
        <v>4.9382716049380502</v>
      </c>
      <c r="AT42" s="216">
        <f>'08'!AT42</f>
        <v>0</v>
      </c>
      <c r="AU42" s="224">
        <f t="shared" si="8"/>
        <v>-140</v>
      </c>
      <c r="AV42" s="138"/>
      <c r="AW42" s="138">
        <f t="shared" si="9"/>
        <v>0</v>
      </c>
      <c r="AX42" s="138">
        <f t="shared" si="10"/>
        <v>31</v>
      </c>
      <c r="AY42" s="138">
        <f t="shared" si="11"/>
        <v>0</v>
      </c>
      <c r="AZ42" s="138">
        <f t="shared" si="12"/>
        <v>0</v>
      </c>
      <c r="BA42" s="138">
        <f t="shared" si="13"/>
        <v>0</v>
      </c>
      <c r="BB42" s="138">
        <f t="shared" si="14"/>
        <v>9</v>
      </c>
      <c r="BC42" s="138"/>
    </row>
    <row r="43" spans="1:55" s="145" customFormat="1">
      <c r="A43" s="223" t="str">
        <f>'ENTRY SHEET'!F43</f>
        <v>JH06H-7764</v>
      </c>
      <c r="B43" s="136">
        <f>'12'!C43</f>
        <v>17954.599999999999</v>
      </c>
      <c r="C43" s="136">
        <v>17963</v>
      </c>
      <c r="D43" s="137">
        <f t="shared" si="4"/>
        <v>8.4000000000014552</v>
      </c>
      <c r="E43" s="137">
        <v>12</v>
      </c>
      <c r="F43" s="136"/>
      <c r="G43" s="136">
        <f t="shared" si="18"/>
        <v>2.0000000000014566</v>
      </c>
      <c r="H43" s="136">
        <f>63-56.6</f>
        <v>6.3999999999999986</v>
      </c>
      <c r="I43" s="136"/>
      <c r="J43" s="136"/>
      <c r="K43" s="136"/>
      <c r="L43" s="136"/>
      <c r="M43" s="136"/>
      <c r="N43" s="136"/>
      <c r="O43" s="136"/>
      <c r="P43" s="136"/>
      <c r="Q43" s="136">
        <f t="shared" si="5"/>
        <v>8.4000000000014552</v>
      </c>
      <c r="R43" s="137">
        <f>'12'!S43</f>
        <v>87690</v>
      </c>
      <c r="S43" s="137">
        <v>87746</v>
      </c>
      <c r="T43" s="137">
        <f t="shared" si="19"/>
        <v>56</v>
      </c>
      <c r="U43" s="137"/>
      <c r="V43" s="137">
        <v>3</v>
      </c>
      <c r="W43" s="137"/>
      <c r="X43" s="141"/>
      <c r="Y43" s="137">
        <f t="shared" si="16"/>
        <v>3</v>
      </c>
      <c r="Z43" s="137"/>
      <c r="AA43" s="137"/>
      <c r="AB43" s="137"/>
      <c r="AC43" s="137"/>
      <c r="AD43" s="137">
        <v>22</v>
      </c>
      <c r="AE43" s="137"/>
      <c r="AF43" s="137"/>
      <c r="AG43" s="137">
        <f t="shared" si="17"/>
        <v>22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37">
        <f>'12'!AR43</f>
        <v>90</v>
      </c>
      <c r="AO43" s="137">
        <v>50</v>
      </c>
      <c r="AP43" s="137">
        <f t="shared" si="6"/>
        <v>140</v>
      </c>
      <c r="AQ43" s="137">
        <f t="shared" si="7"/>
        <v>55</v>
      </c>
      <c r="AR43" s="137">
        <v>85</v>
      </c>
      <c r="AS43" s="221">
        <f t="shared" si="20"/>
        <v>6.5476190476179132</v>
      </c>
      <c r="AT43" s="216">
        <f>'08'!AT43</f>
        <v>0</v>
      </c>
      <c r="AU43" s="224">
        <f t="shared" si="8"/>
        <v>-85</v>
      </c>
      <c r="AV43" s="138"/>
      <c r="AW43" s="138">
        <f t="shared" si="9"/>
        <v>0</v>
      </c>
      <c r="AX43" s="138">
        <f t="shared" si="10"/>
        <v>42</v>
      </c>
      <c r="AY43" s="138">
        <f t="shared" si="11"/>
        <v>0</v>
      </c>
      <c r="AZ43" s="138">
        <f t="shared" si="12"/>
        <v>0</v>
      </c>
      <c r="BA43" s="138">
        <f t="shared" si="13"/>
        <v>0</v>
      </c>
      <c r="BB43" s="138">
        <f t="shared" si="14"/>
        <v>13</v>
      </c>
      <c r="BC43" s="138"/>
    </row>
    <row r="44" spans="1:55" s="599" customFormat="1">
      <c r="A44" s="783" t="str">
        <f>'ENTRY SHEET'!F44</f>
        <v>OD09AE-5513 DMC</v>
      </c>
      <c r="B44" s="362">
        <f>'12'!C44</f>
        <v>3997.4</v>
      </c>
      <c r="C44" s="362">
        <v>4001.3</v>
      </c>
      <c r="D44" s="301">
        <f t="shared" si="4"/>
        <v>3.9000000000000909</v>
      </c>
      <c r="E44" s="301">
        <v>12</v>
      </c>
      <c r="F44" s="362"/>
      <c r="G44" s="362">
        <f t="shared" si="18"/>
        <v>3.9000000000000909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5"/>
        <v>3.9000000000000909</v>
      </c>
      <c r="R44" s="301">
        <f>'12'!S44</f>
        <v>23055.599999999999</v>
      </c>
      <c r="S44" s="301">
        <v>23055.599999999999</v>
      </c>
      <c r="T44" s="301">
        <v>23076</v>
      </c>
      <c r="U44" s="301"/>
      <c r="V44" s="301">
        <v>13</v>
      </c>
      <c r="W44" s="301"/>
      <c r="X44" s="663"/>
      <c r="Y44" s="301">
        <f t="shared" si="16"/>
        <v>13</v>
      </c>
      <c r="Z44" s="301"/>
      <c r="AA44" s="301"/>
      <c r="AB44" s="301"/>
      <c r="AC44" s="301"/>
      <c r="AD44" s="301"/>
      <c r="AE44" s="301"/>
      <c r="AF44" s="301"/>
      <c r="AG44" s="301">
        <f t="shared" si="17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301">
        <f>'12'!AR44</f>
        <v>0</v>
      </c>
      <c r="AO44" s="301"/>
      <c r="AP44" s="301">
        <f t="shared" si="6"/>
        <v>0</v>
      </c>
      <c r="AQ44" s="301">
        <f t="shared" si="7"/>
        <v>0</v>
      </c>
      <c r="AR44" s="301"/>
      <c r="AS44" s="800">
        <f t="shared" si="20"/>
        <v>0</v>
      </c>
      <c r="AT44" s="665">
        <f>'08'!AT44</f>
        <v>0</v>
      </c>
      <c r="AU44" s="666">
        <f t="shared" si="8"/>
        <v>0</v>
      </c>
      <c r="AV44" s="664"/>
      <c r="AW44" s="664">
        <f t="shared" si="9"/>
        <v>0</v>
      </c>
      <c r="AX44" s="664">
        <f t="shared" si="10"/>
        <v>0</v>
      </c>
      <c r="AY44" s="664">
        <f t="shared" si="11"/>
        <v>0</v>
      </c>
      <c r="AZ44" s="664">
        <f t="shared" si="12"/>
        <v>0</v>
      </c>
      <c r="BA44" s="664">
        <f t="shared" si="13"/>
        <v>0</v>
      </c>
      <c r="BB44" s="664">
        <f t="shared" si="14"/>
        <v>0</v>
      </c>
      <c r="BC44" s="664"/>
    </row>
    <row r="45" spans="1:55" s="599" customFormat="1">
      <c r="A45" s="783" t="str">
        <f>'ENTRY SHEET'!F45</f>
        <v>OD09Z-5713 DMC</v>
      </c>
      <c r="B45" s="362">
        <f>'12'!C45</f>
        <v>3833.4</v>
      </c>
      <c r="C45" s="362">
        <v>3837.8</v>
      </c>
      <c r="D45" s="301">
        <f t="shared" si="4"/>
        <v>4.4000000000000909</v>
      </c>
      <c r="E45" s="301">
        <v>12</v>
      </c>
      <c r="F45" s="362"/>
      <c r="G45" s="362">
        <f t="shared" si="18"/>
        <v>4.4000000000000909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5"/>
        <v>4.4000000000000909</v>
      </c>
      <c r="R45" s="301">
        <f>'12'!S45</f>
        <v>22525.599999999999</v>
      </c>
      <c r="S45" s="301">
        <v>22555.200000000001</v>
      </c>
      <c r="T45" s="301">
        <f t="shared" si="19"/>
        <v>29.600000000002183</v>
      </c>
      <c r="U45" s="301"/>
      <c r="V45" s="301">
        <v>17</v>
      </c>
      <c r="W45" s="301"/>
      <c r="X45" s="663"/>
      <c r="Y45" s="301">
        <f t="shared" si="16"/>
        <v>17</v>
      </c>
      <c r="Z45" s="301"/>
      <c r="AA45" s="301"/>
      <c r="AB45" s="301"/>
      <c r="AC45" s="301"/>
      <c r="AD45" s="301"/>
      <c r="AE45" s="301"/>
      <c r="AF45" s="301"/>
      <c r="AG45" s="301">
        <f t="shared" si="17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301">
        <f>'12'!AR45</f>
        <v>0</v>
      </c>
      <c r="AO45" s="301"/>
      <c r="AP45" s="301">
        <f t="shared" si="6"/>
        <v>0</v>
      </c>
      <c r="AQ45" s="301">
        <f t="shared" si="7"/>
        <v>0</v>
      </c>
      <c r="AR45" s="301"/>
      <c r="AS45" s="800">
        <f t="shared" si="20"/>
        <v>0</v>
      </c>
      <c r="AT45" s="665">
        <f>'08'!AT45</f>
        <v>0</v>
      </c>
      <c r="AU45" s="666">
        <f t="shared" si="8"/>
        <v>0</v>
      </c>
      <c r="AV45" s="664"/>
      <c r="AW45" s="664">
        <f t="shared" si="9"/>
        <v>0</v>
      </c>
      <c r="AX45" s="664">
        <f t="shared" si="10"/>
        <v>0</v>
      </c>
      <c r="AY45" s="664">
        <f t="shared" si="11"/>
        <v>0</v>
      </c>
      <c r="AZ45" s="664">
        <f t="shared" si="12"/>
        <v>0</v>
      </c>
      <c r="BA45" s="664">
        <f t="shared" si="13"/>
        <v>0</v>
      </c>
      <c r="BB45" s="664">
        <f t="shared" si="14"/>
        <v>0</v>
      </c>
      <c r="BC45" s="664"/>
    </row>
    <row r="46" spans="1:55" s="599" customFormat="1">
      <c r="A46" s="783" t="str">
        <f>'ENTRY SHEET'!F46</f>
        <v>OD09Z-5813 DMC</v>
      </c>
      <c r="B46" s="362">
        <f>'12'!C46</f>
        <v>3731.9</v>
      </c>
      <c r="C46" s="362">
        <v>3739.8</v>
      </c>
      <c r="D46" s="301">
        <f t="shared" si="4"/>
        <v>7.9000000000000909</v>
      </c>
      <c r="E46" s="301">
        <v>12</v>
      </c>
      <c r="F46" s="362"/>
      <c r="G46" s="362">
        <f t="shared" si="18"/>
        <v>7.9000000000000909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5"/>
        <v>7.9000000000000909</v>
      </c>
      <c r="R46" s="301">
        <f>'12'!S46</f>
        <v>21484.2</v>
      </c>
      <c r="S46" s="301">
        <v>21514.9</v>
      </c>
      <c r="T46" s="301">
        <f t="shared" si="19"/>
        <v>30.700000000000728</v>
      </c>
      <c r="U46" s="301"/>
      <c r="V46" s="301">
        <v>17</v>
      </c>
      <c r="W46" s="301"/>
      <c r="X46" s="663"/>
      <c r="Y46" s="301">
        <f t="shared" si="16"/>
        <v>17</v>
      </c>
      <c r="Z46" s="301"/>
      <c r="AA46" s="301"/>
      <c r="AB46" s="301"/>
      <c r="AC46" s="301"/>
      <c r="AD46" s="301"/>
      <c r="AE46" s="301"/>
      <c r="AF46" s="301"/>
      <c r="AG46" s="301">
        <f t="shared" si="17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301">
        <f>'12'!AR46</f>
        <v>0</v>
      </c>
      <c r="AO46" s="301"/>
      <c r="AP46" s="301">
        <f t="shared" si="6"/>
        <v>0</v>
      </c>
      <c r="AQ46" s="301">
        <f t="shared" si="7"/>
        <v>0</v>
      </c>
      <c r="AR46" s="301"/>
      <c r="AS46" s="800">
        <f t="shared" si="20"/>
        <v>0</v>
      </c>
      <c r="AT46" s="665">
        <f>'08'!AT46</f>
        <v>0</v>
      </c>
      <c r="AU46" s="666">
        <f t="shared" si="8"/>
        <v>0</v>
      </c>
      <c r="AV46" s="664"/>
      <c r="AW46" s="664">
        <f t="shared" si="9"/>
        <v>0</v>
      </c>
      <c r="AX46" s="664">
        <f t="shared" si="10"/>
        <v>0</v>
      </c>
      <c r="AY46" s="664">
        <f t="shared" si="11"/>
        <v>0</v>
      </c>
      <c r="AZ46" s="664">
        <f t="shared" si="12"/>
        <v>0</v>
      </c>
      <c r="BA46" s="664">
        <f t="shared" si="13"/>
        <v>0</v>
      </c>
      <c r="BB46" s="664">
        <f t="shared" si="14"/>
        <v>0</v>
      </c>
      <c r="BC46" s="664"/>
    </row>
    <row r="47" spans="1:55" s="599" customFormat="1">
      <c r="A47" s="783" t="str">
        <f>'ENTRY SHEET'!F47</f>
        <v>OD07AR-4113 DMC</v>
      </c>
      <c r="B47" s="362">
        <f>'12'!C47</f>
        <v>0</v>
      </c>
      <c r="C47" s="362"/>
      <c r="D47" s="301">
        <f t="shared" si="4"/>
        <v>0</v>
      </c>
      <c r="E47" s="301">
        <v>12</v>
      </c>
      <c r="F47" s="362"/>
      <c r="G47" s="362">
        <f t="shared" si="18"/>
        <v>0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5"/>
        <v>0</v>
      </c>
      <c r="R47" s="301">
        <f>'12'!S47</f>
        <v>48596.1</v>
      </c>
      <c r="S47" s="301">
        <v>48596.1</v>
      </c>
      <c r="T47" s="301">
        <f t="shared" si="19"/>
        <v>0</v>
      </c>
      <c r="U47" s="301"/>
      <c r="V47" s="301"/>
      <c r="W47" s="301"/>
      <c r="X47" s="663"/>
      <c r="Y47" s="301">
        <f t="shared" si="16"/>
        <v>0</v>
      </c>
      <c r="Z47" s="301"/>
      <c r="AA47" s="301"/>
      <c r="AB47" s="301"/>
      <c r="AC47" s="301"/>
      <c r="AD47" s="301"/>
      <c r="AE47" s="301"/>
      <c r="AF47" s="301"/>
      <c r="AG47" s="301">
        <f t="shared" si="17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301">
        <f>'12'!AR47</f>
        <v>0</v>
      </c>
      <c r="AO47" s="301"/>
      <c r="AP47" s="301">
        <f t="shared" si="6"/>
        <v>0</v>
      </c>
      <c r="AQ47" s="301">
        <f t="shared" si="7"/>
        <v>0</v>
      </c>
      <c r="AR47" s="301"/>
      <c r="AS47" s="800" t="e">
        <f t="shared" si="20"/>
        <v>#DIV/0!</v>
      </c>
      <c r="AT47" s="665">
        <f>'08'!AT47</f>
        <v>0</v>
      </c>
      <c r="AU47" s="666">
        <f t="shared" si="8"/>
        <v>0</v>
      </c>
      <c r="AV47" s="664"/>
      <c r="AW47" s="664" t="e">
        <f t="shared" si="9"/>
        <v>#DIV/0!</v>
      </c>
      <c r="AX47" s="664" t="e">
        <f t="shared" si="10"/>
        <v>#DIV/0!</v>
      </c>
      <c r="AY47" s="664" t="e">
        <f t="shared" si="11"/>
        <v>#DIV/0!</v>
      </c>
      <c r="AZ47" s="664" t="e">
        <f t="shared" si="12"/>
        <v>#DIV/0!</v>
      </c>
      <c r="BA47" s="664" t="e">
        <f t="shared" si="13"/>
        <v>#DIV/0!</v>
      </c>
      <c r="BB47" s="664" t="e">
        <f t="shared" si="14"/>
        <v>#DIV/0!</v>
      </c>
      <c r="BC47" s="664"/>
    </row>
    <row r="48" spans="1:55" s="599" customFormat="1">
      <c r="A48" s="783" t="str">
        <f>'ENTRY SHEET'!F48</f>
        <v>OD09Z-5913 DMC</v>
      </c>
      <c r="B48" s="362">
        <f>'12'!C48</f>
        <v>3864.3</v>
      </c>
      <c r="C48" s="362">
        <v>3870</v>
      </c>
      <c r="D48" s="301">
        <f t="shared" si="4"/>
        <v>5.6999999999998181</v>
      </c>
      <c r="E48" s="301">
        <v>12</v>
      </c>
      <c r="F48" s="362"/>
      <c r="G48" s="362">
        <f t="shared" si="18"/>
        <v>5.6999999999998181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5"/>
        <v>5.6999999999998181</v>
      </c>
      <c r="R48" s="301">
        <f>'12'!S48</f>
        <v>22378.2</v>
      </c>
      <c r="S48" s="301">
        <v>22412.1</v>
      </c>
      <c r="T48" s="301">
        <f t="shared" si="19"/>
        <v>33.899999999997817</v>
      </c>
      <c r="U48" s="301"/>
      <c r="V48" s="301">
        <v>18</v>
      </c>
      <c r="W48" s="301"/>
      <c r="X48" s="663"/>
      <c r="Y48" s="301">
        <f t="shared" si="16"/>
        <v>18</v>
      </c>
      <c r="Z48" s="301"/>
      <c r="AA48" s="301"/>
      <c r="AB48" s="301"/>
      <c r="AC48" s="301"/>
      <c r="AD48" s="301"/>
      <c r="AE48" s="301"/>
      <c r="AF48" s="301"/>
      <c r="AG48" s="301">
        <f t="shared" si="17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301">
        <f>'12'!AR48</f>
        <v>0</v>
      </c>
      <c r="AO48" s="301">
        <v>125</v>
      </c>
      <c r="AP48" s="301">
        <f t="shared" si="6"/>
        <v>125</v>
      </c>
      <c r="AQ48" s="301">
        <f t="shared" si="7"/>
        <v>125</v>
      </c>
      <c r="AR48" s="301"/>
      <c r="AS48" s="800">
        <f t="shared" si="20"/>
        <v>21.92982456140421</v>
      </c>
      <c r="AT48" s="665">
        <f>'08'!AT48</f>
        <v>0</v>
      </c>
      <c r="AU48" s="666">
        <f t="shared" si="8"/>
        <v>0</v>
      </c>
      <c r="AV48" s="664"/>
      <c r="AW48" s="664">
        <f t="shared" si="9"/>
        <v>0</v>
      </c>
      <c r="AX48" s="664">
        <f t="shared" si="10"/>
        <v>0</v>
      </c>
      <c r="AY48" s="664">
        <f t="shared" si="11"/>
        <v>0</v>
      </c>
      <c r="AZ48" s="664">
        <f t="shared" si="12"/>
        <v>0</v>
      </c>
      <c r="BA48" s="664">
        <f t="shared" si="13"/>
        <v>0</v>
      </c>
      <c r="BB48" s="664">
        <f t="shared" si="14"/>
        <v>125</v>
      </c>
      <c r="BC48" s="664"/>
    </row>
    <row r="49" spans="1:55" s="599" customFormat="1">
      <c r="A49" s="783" t="str">
        <f>'ENTRY SHEET'!F49</f>
        <v>OD09Z-5613 DMC</v>
      </c>
      <c r="B49" s="362">
        <f>'12'!C49</f>
        <v>3846.1</v>
      </c>
      <c r="C49" s="362">
        <v>3847.8</v>
      </c>
      <c r="D49" s="301">
        <f t="shared" si="4"/>
        <v>1.7000000000002728</v>
      </c>
      <c r="E49" s="301">
        <v>12</v>
      </c>
      <c r="F49" s="362"/>
      <c r="G49" s="362">
        <f t="shared" si="18"/>
        <v>1.7000000000002728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5"/>
        <v>1.7000000000002728</v>
      </c>
      <c r="R49" s="301">
        <f>'12'!S49</f>
        <v>23000.799999999999</v>
      </c>
      <c r="S49" s="301">
        <v>23009.9</v>
      </c>
      <c r="T49" s="301">
        <f t="shared" si="19"/>
        <v>9.1000000000021828</v>
      </c>
      <c r="U49" s="301"/>
      <c r="V49" s="301">
        <v>3</v>
      </c>
      <c r="W49" s="301"/>
      <c r="X49" s="663"/>
      <c r="Y49" s="301">
        <f t="shared" si="16"/>
        <v>3</v>
      </c>
      <c r="Z49" s="301"/>
      <c r="AA49" s="301"/>
      <c r="AB49" s="301"/>
      <c r="AC49" s="301"/>
      <c r="AD49" s="301"/>
      <c r="AE49" s="301"/>
      <c r="AF49" s="301"/>
      <c r="AG49" s="301">
        <f t="shared" si="17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301">
        <f>'12'!AR49</f>
        <v>0</v>
      </c>
      <c r="AO49" s="301"/>
      <c r="AP49" s="301">
        <f t="shared" si="6"/>
        <v>0</v>
      </c>
      <c r="AQ49" s="301">
        <f t="shared" si="7"/>
        <v>0</v>
      </c>
      <c r="AR49" s="301"/>
      <c r="AS49" s="800">
        <f t="shared" si="20"/>
        <v>0</v>
      </c>
      <c r="AT49" s="665">
        <f>'08'!AT49</f>
        <v>0</v>
      </c>
      <c r="AU49" s="666">
        <f t="shared" si="8"/>
        <v>0</v>
      </c>
      <c r="AV49" s="664"/>
      <c r="AW49" s="664">
        <f t="shared" si="9"/>
        <v>0</v>
      </c>
      <c r="AX49" s="664">
        <f t="shared" si="10"/>
        <v>0</v>
      </c>
      <c r="AY49" s="664">
        <f t="shared" si="11"/>
        <v>0</v>
      </c>
      <c r="AZ49" s="664">
        <f t="shared" si="12"/>
        <v>0</v>
      </c>
      <c r="BA49" s="664">
        <f t="shared" si="13"/>
        <v>0</v>
      </c>
      <c r="BB49" s="664">
        <f t="shared" si="14"/>
        <v>0</v>
      </c>
      <c r="BC49" s="664"/>
    </row>
    <row r="50" spans="1:55" s="145" customFormat="1">
      <c r="A50" s="223" t="str">
        <f>'ENTRY SHEET'!F50</f>
        <v>JH06G-5437</v>
      </c>
      <c r="B50" s="136">
        <f>'12'!C50</f>
        <v>12123</v>
      </c>
      <c r="C50" s="136">
        <v>12131</v>
      </c>
      <c r="D50" s="137">
        <f t="shared" si="4"/>
        <v>8</v>
      </c>
      <c r="E50" s="137">
        <v>12</v>
      </c>
      <c r="F50" s="136"/>
      <c r="G50" s="136">
        <f t="shared" si="18"/>
        <v>8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5"/>
        <v>8</v>
      </c>
      <c r="R50" s="137">
        <f>'12'!S50</f>
        <v>82502</v>
      </c>
      <c r="S50" s="137">
        <v>82533</v>
      </c>
      <c r="T50" s="137">
        <f t="shared" si="19"/>
        <v>31</v>
      </c>
      <c r="U50" s="137"/>
      <c r="V50" s="137">
        <v>15</v>
      </c>
      <c r="W50" s="137"/>
      <c r="X50" s="141"/>
      <c r="Y50" s="137">
        <f t="shared" si="16"/>
        <v>15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37">
        <f>'12'!AR50</f>
        <v>85</v>
      </c>
      <c r="AO50" s="137">
        <v>50</v>
      </c>
      <c r="AP50" s="137">
        <f t="shared" si="6"/>
        <v>135</v>
      </c>
      <c r="AQ50" s="137">
        <f t="shared" si="7"/>
        <v>40</v>
      </c>
      <c r="AR50" s="137">
        <v>95</v>
      </c>
      <c r="AS50" s="221">
        <f t="shared" si="20"/>
        <v>5</v>
      </c>
      <c r="AT50" s="216">
        <f>'08'!AT50</f>
        <v>0</v>
      </c>
      <c r="AU50" s="224">
        <f t="shared" si="8"/>
        <v>-95</v>
      </c>
      <c r="AV50" s="138"/>
      <c r="AW50" s="138">
        <f t="shared" si="9"/>
        <v>0</v>
      </c>
      <c r="AX50" s="138">
        <f t="shared" si="10"/>
        <v>0</v>
      </c>
      <c r="AY50" s="138">
        <f t="shared" si="11"/>
        <v>0</v>
      </c>
      <c r="AZ50" s="138">
        <f t="shared" si="12"/>
        <v>0</v>
      </c>
      <c r="BA50" s="138">
        <f t="shared" si="13"/>
        <v>0</v>
      </c>
      <c r="BB50" s="138">
        <f t="shared" si="14"/>
        <v>40</v>
      </c>
      <c r="BC50" s="138"/>
    </row>
    <row r="51" spans="1:55" s="145" customFormat="1">
      <c r="A51" s="223" t="str">
        <f>'ENTRY SHEET'!F51</f>
        <v>OD09Z-1273</v>
      </c>
      <c r="B51" s="136">
        <f>'12'!C51</f>
        <v>2644.4</v>
      </c>
      <c r="C51" s="136">
        <v>2644.4</v>
      </c>
      <c r="D51" s="137">
        <f t="shared" si="4"/>
        <v>0</v>
      </c>
      <c r="E51" s="137">
        <v>12</v>
      </c>
      <c r="F51" s="136"/>
      <c r="G51" s="136">
        <f t="shared" si="18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5"/>
        <v>0</v>
      </c>
      <c r="R51" s="137">
        <f>'12'!S51</f>
        <v>16855.400000000001</v>
      </c>
      <c r="S51" s="137">
        <v>16855.400000000001</v>
      </c>
      <c r="T51" s="137">
        <f t="shared" si="19"/>
        <v>0</v>
      </c>
      <c r="U51" s="137"/>
      <c r="V51" s="137"/>
      <c r="W51" s="137"/>
      <c r="X51" s="141"/>
      <c r="Y51" s="137">
        <f t="shared" si="16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37">
        <f>'12'!AR51</f>
        <v>200</v>
      </c>
      <c r="AO51" s="137"/>
      <c r="AP51" s="137">
        <f t="shared" si="6"/>
        <v>200</v>
      </c>
      <c r="AQ51" s="137">
        <f t="shared" si="7"/>
        <v>0</v>
      </c>
      <c r="AR51" s="137">
        <v>200</v>
      </c>
      <c r="AS51" s="221" t="e">
        <f t="shared" si="20"/>
        <v>#DIV/0!</v>
      </c>
      <c r="AT51" s="216">
        <f>'08'!AT51</f>
        <v>0</v>
      </c>
      <c r="AU51" s="224">
        <f t="shared" si="8"/>
        <v>-200</v>
      </c>
      <c r="AV51" s="138"/>
      <c r="AW51" s="138" t="e">
        <f t="shared" si="9"/>
        <v>#DIV/0!</v>
      </c>
      <c r="AX51" s="138" t="e">
        <f t="shared" si="10"/>
        <v>#DIV/0!</v>
      </c>
      <c r="AY51" s="138" t="e">
        <f t="shared" si="11"/>
        <v>#DIV/0!</v>
      </c>
      <c r="AZ51" s="138" t="e">
        <f t="shared" si="12"/>
        <v>#DIV/0!</v>
      </c>
      <c r="BA51" s="138" t="e">
        <f t="shared" si="13"/>
        <v>#DIV/0!</v>
      </c>
      <c r="BB51" s="138" t="e">
        <f t="shared" si="14"/>
        <v>#DIV/0!</v>
      </c>
      <c r="BC51" s="138"/>
    </row>
    <row r="52" spans="1:55" s="145" customFormat="1">
      <c r="A52" s="223" t="str">
        <f>'ENTRY SHEET'!F52</f>
        <v>OD09Z-1274</v>
      </c>
      <c r="B52" s="136">
        <f>'12'!C52</f>
        <v>3544.2</v>
      </c>
      <c r="C52" s="136">
        <v>3552</v>
      </c>
      <c r="D52" s="137">
        <f t="shared" si="4"/>
        <v>7.8000000000001819</v>
      </c>
      <c r="E52" s="137">
        <v>12</v>
      </c>
      <c r="F52" s="136"/>
      <c r="G52" s="136">
        <f t="shared" si="18"/>
        <v>7.8000000000001819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5"/>
        <v>7.8000000000001819</v>
      </c>
      <c r="R52" s="137">
        <f>'12'!S52</f>
        <v>24749.5</v>
      </c>
      <c r="S52" s="137">
        <v>24775</v>
      </c>
      <c r="T52" s="137">
        <f t="shared" si="19"/>
        <v>25.5</v>
      </c>
      <c r="U52" s="137"/>
      <c r="V52" s="137">
        <v>13</v>
      </c>
      <c r="W52" s="137"/>
      <c r="X52" s="141"/>
      <c r="Y52" s="137">
        <f t="shared" si="16"/>
        <v>13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37">
        <f>'12'!AR52</f>
        <v>220</v>
      </c>
      <c r="AO52" s="137"/>
      <c r="AP52" s="137">
        <f t="shared" si="6"/>
        <v>220</v>
      </c>
      <c r="AQ52" s="137">
        <f t="shared" si="7"/>
        <v>50</v>
      </c>
      <c r="AR52" s="137">
        <v>170</v>
      </c>
      <c r="AS52" s="221">
        <f t="shared" si="20"/>
        <v>6.4102564102562605</v>
      </c>
      <c r="AT52" s="216">
        <f>'08'!AT52</f>
        <v>0</v>
      </c>
      <c r="AU52" s="224">
        <f t="shared" si="8"/>
        <v>-170</v>
      </c>
      <c r="AV52" s="271"/>
      <c r="AW52" s="138">
        <f t="shared" si="9"/>
        <v>0</v>
      </c>
      <c r="AX52" s="138">
        <f t="shared" si="10"/>
        <v>0</v>
      </c>
      <c r="AY52" s="138">
        <f t="shared" si="11"/>
        <v>0</v>
      </c>
      <c r="AZ52" s="138">
        <f t="shared" si="12"/>
        <v>0</v>
      </c>
      <c r="BA52" s="138">
        <f t="shared" si="13"/>
        <v>0</v>
      </c>
      <c r="BB52" s="138">
        <f t="shared" si="14"/>
        <v>50</v>
      </c>
      <c r="BC52" s="138"/>
    </row>
    <row r="53" spans="1:55" s="145" customFormat="1">
      <c r="A53" s="223" t="str">
        <f>'ENTRY SHEET'!F53</f>
        <v>OD09Z-1202</v>
      </c>
      <c r="B53" s="136">
        <f>'12'!C53</f>
        <v>3559.9</v>
      </c>
      <c r="C53" s="136">
        <v>3567.2</v>
      </c>
      <c r="D53" s="137">
        <f t="shared" si="4"/>
        <v>7.2999999999997272</v>
      </c>
      <c r="E53" s="137">
        <v>12</v>
      </c>
      <c r="F53" s="136"/>
      <c r="G53" s="136">
        <f t="shared" si="18"/>
        <v>7.2999999999997272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5"/>
        <v>7.2999999999997272</v>
      </c>
      <c r="R53" s="137">
        <f>'12'!S53</f>
        <v>25401.5</v>
      </c>
      <c r="S53" s="137">
        <v>25425.9</v>
      </c>
      <c r="T53" s="137">
        <f t="shared" si="19"/>
        <v>24.400000000001455</v>
      </c>
      <c r="U53" s="137"/>
      <c r="V53" s="137">
        <v>14</v>
      </c>
      <c r="W53" s="137"/>
      <c r="X53" s="141"/>
      <c r="Y53" s="137">
        <f t="shared" si="16"/>
        <v>14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37">
        <f>'12'!AR53</f>
        <v>200</v>
      </c>
      <c r="AO53" s="137"/>
      <c r="AP53" s="137">
        <f t="shared" si="6"/>
        <v>200</v>
      </c>
      <c r="AQ53" s="137">
        <f t="shared" si="7"/>
        <v>40</v>
      </c>
      <c r="AR53" s="137">
        <v>160</v>
      </c>
      <c r="AS53" s="221">
        <f t="shared" si="20"/>
        <v>5.4794520547947254</v>
      </c>
      <c r="AT53" s="216">
        <f>'08'!AT53</f>
        <v>0</v>
      </c>
      <c r="AU53" s="224">
        <f t="shared" si="8"/>
        <v>-160</v>
      </c>
      <c r="AV53" s="271"/>
      <c r="AW53" s="138">
        <f t="shared" si="9"/>
        <v>0</v>
      </c>
      <c r="AX53" s="138">
        <f t="shared" si="10"/>
        <v>0</v>
      </c>
      <c r="AY53" s="138">
        <f t="shared" si="11"/>
        <v>0</v>
      </c>
      <c r="AZ53" s="138">
        <f t="shared" si="12"/>
        <v>0</v>
      </c>
      <c r="BA53" s="138">
        <f t="shared" si="13"/>
        <v>0</v>
      </c>
      <c r="BB53" s="138">
        <f t="shared" si="14"/>
        <v>40</v>
      </c>
      <c r="BC53" s="138"/>
    </row>
    <row r="54" spans="1:55" s="145" customFormat="1">
      <c r="A54" s="223">
        <f>'ENTRY SHEET'!F54</f>
        <v>0</v>
      </c>
      <c r="B54" s="136">
        <f>'12'!C54</f>
        <v>0</v>
      </c>
      <c r="C54" s="136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5"/>
        <v>0</v>
      </c>
      <c r="R54" s="137">
        <f>'12'!S54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37">
        <f>'12'!AR54</f>
        <v>0</v>
      </c>
      <c r="AO54" s="137"/>
      <c r="AP54" s="137">
        <f t="shared" si="6"/>
        <v>0</v>
      </c>
      <c r="AQ54" s="137">
        <f t="shared" si="7"/>
        <v>0</v>
      </c>
      <c r="AR54" s="137"/>
      <c r="AS54" s="221" t="e">
        <f t="shared" si="20"/>
        <v>#DIV/0!</v>
      </c>
      <c r="AT54" s="216">
        <f>'08'!AT54</f>
        <v>0</v>
      </c>
      <c r="AU54" s="224">
        <f t="shared" si="8"/>
        <v>0</v>
      </c>
      <c r="AV54" s="138"/>
      <c r="AW54" s="138" t="e">
        <f t="shared" si="9"/>
        <v>#DIV/0!</v>
      </c>
      <c r="AX54" s="138" t="e">
        <f t="shared" si="10"/>
        <v>#DIV/0!</v>
      </c>
      <c r="AY54" s="138" t="e">
        <f t="shared" si="11"/>
        <v>#DIV/0!</v>
      </c>
      <c r="AZ54" s="138" t="e">
        <f t="shared" si="12"/>
        <v>#DIV/0!</v>
      </c>
      <c r="BA54" s="138" t="e">
        <f t="shared" si="13"/>
        <v>#DIV/0!</v>
      </c>
      <c r="BB54" s="138" t="e">
        <f t="shared" si="14"/>
        <v>#DIV/0!</v>
      </c>
      <c r="BC54" s="138"/>
    </row>
    <row r="55" spans="1:55" s="145" customFormat="1">
      <c r="A55" s="223">
        <f>'ENTRY SHEET'!F55</f>
        <v>0</v>
      </c>
      <c r="B55" s="136">
        <f>'12'!C55</f>
        <v>0</v>
      </c>
      <c r="C55" s="136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5"/>
        <v>0</v>
      </c>
      <c r="R55" s="137">
        <f>'12'!S55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37">
        <f>'12'!AR55</f>
        <v>0</v>
      </c>
      <c r="AO55" s="137"/>
      <c r="AP55" s="137">
        <f t="shared" si="6"/>
        <v>0</v>
      </c>
      <c r="AQ55" s="137">
        <f t="shared" si="7"/>
        <v>0</v>
      </c>
      <c r="AR55" s="137"/>
      <c r="AS55" s="221" t="e">
        <f t="shared" si="20"/>
        <v>#DIV/0!</v>
      </c>
      <c r="AT55" s="216">
        <f>'08'!AT55</f>
        <v>0</v>
      </c>
      <c r="AU55" s="224">
        <f t="shared" si="8"/>
        <v>0</v>
      </c>
      <c r="AV55" s="138"/>
      <c r="AW55" s="138" t="e">
        <f t="shared" si="9"/>
        <v>#DIV/0!</v>
      </c>
      <c r="AX55" s="138" t="e">
        <f t="shared" si="10"/>
        <v>#DIV/0!</v>
      </c>
      <c r="AY55" s="138" t="e">
        <f t="shared" si="11"/>
        <v>#DIV/0!</v>
      </c>
      <c r="AZ55" s="138" t="e">
        <f t="shared" si="12"/>
        <v>#DIV/0!</v>
      </c>
      <c r="BA55" s="138" t="e">
        <f t="shared" si="13"/>
        <v>#DIV/0!</v>
      </c>
      <c r="BB55" s="138" t="e">
        <f t="shared" si="14"/>
        <v>#DIV/0!</v>
      </c>
      <c r="BC55" s="138"/>
    </row>
    <row r="56" spans="1:55" s="145" customFormat="1">
      <c r="A56" s="223">
        <f>'ENTRY SHEET'!F56</f>
        <v>0</v>
      </c>
      <c r="B56" s="136">
        <f>'12'!C56</f>
        <v>0</v>
      </c>
      <c r="C56" s="136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5"/>
        <v>0</v>
      </c>
      <c r="R56" s="137">
        <f>'12'!S56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37">
        <f>'12'!AR56</f>
        <v>0</v>
      </c>
      <c r="AO56" s="137"/>
      <c r="AP56" s="137">
        <f t="shared" si="6"/>
        <v>0</v>
      </c>
      <c r="AQ56" s="137">
        <f t="shared" si="7"/>
        <v>0</v>
      </c>
      <c r="AR56" s="137"/>
      <c r="AS56" s="221" t="e">
        <f t="shared" si="20"/>
        <v>#DIV/0!</v>
      </c>
      <c r="AT56" s="216">
        <f>'08'!AT56</f>
        <v>0</v>
      </c>
      <c r="AU56" s="224">
        <f t="shared" si="8"/>
        <v>0</v>
      </c>
      <c r="AV56" s="138"/>
      <c r="AW56" s="138" t="e">
        <f t="shared" si="9"/>
        <v>#DIV/0!</v>
      </c>
      <c r="AX56" s="138" t="e">
        <f t="shared" si="10"/>
        <v>#DIV/0!</v>
      </c>
      <c r="AY56" s="138" t="e">
        <f t="shared" si="11"/>
        <v>#DIV/0!</v>
      </c>
      <c r="AZ56" s="138" t="e">
        <f t="shared" si="12"/>
        <v>#DIV/0!</v>
      </c>
      <c r="BA56" s="138" t="e">
        <f t="shared" si="13"/>
        <v>#DIV/0!</v>
      </c>
      <c r="BB56" s="138" t="e">
        <f t="shared" si="14"/>
        <v>#DIV/0!</v>
      </c>
      <c r="BC56" s="138"/>
    </row>
    <row r="57" spans="1:55" s="145" customFormat="1">
      <c r="A57" s="223" t="str">
        <f>'ENTRY SHEET'!F57</f>
        <v>OD09P-6973 W.TANKER</v>
      </c>
      <c r="B57" s="136">
        <f>'12'!C57</f>
        <v>4707.1000000000004</v>
      </c>
      <c r="C57" s="136">
        <v>4712.1000000000004</v>
      </c>
      <c r="D57" s="137">
        <f t="shared" si="4"/>
        <v>5</v>
      </c>
      <c r="E57" s="137">
        <v>12</v>
      </c>
      <c r="F57" s="136"/>
      <c r="G57" s="136">
        <f t="shared" si="18"/>
        <v>5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5"/>
        <v>5</v>
      </c>
      <c r="R57" s="137">
        <f>'12'!S57</f>
        <v>52610</v>
      </c>
      <c r="S57" s="137">
        <v>52649.9</v>
      </c>
      <c r="T57" s="137">
        <f t="shared" si="19"/>
        <v>39.900000000001455</v>
      </c>
      <c r="U57" s="137"/>
      <c r="V57" s="137"/>
      <c r="W57" s="137"/>
      <c r="X57" s="141"/>
      <c r="Y57" s="137">
        <f t="shared" si="16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37">
        <f>'12'!AR57</f>
        <v>35</v>
      </c>
      <c r="AO57" s="137">
        <v>100</v>
      </c>
      <c r="AP57" s="137">
        <f t="shared" si="6"/>
        <v>135</v>
      </c>
      <c r="AQ57" s="137">
        <f t="shared" si="7"/>
        <v>50</v>
      </c>
      <c r="AR57" s="137">
        <v>85</v>
      </c>
      <c r="AS57" s="221">
        <f t="shared" si="20"/>
        <v>10</v>
      </c>
      <c r="AT57" s="216">
        <f>'08'!AT57</f>
        <v>260</v>
      </c>
      <c r="AU57" s="224">
        <f t="shared" si="8"/>
        <v>175</v>
      </c>
      <c r="AV57" s="137"/>
      <c r="AW57" s="138">
        <f t="shared" si="9"/>
        <v>0</v>
      </c>
      <c r="AX57" s="138">
        <f t="shared" si="10"/>
        <v>0</v>
      </c>
      <c r="AY57" s="138">
        <f t="shared" si="11"/>
        <v>0</v>
      </c>
      <c r="AZ57" s="138">
        <f t="shared" si="12"/>
        <v>0</v>
      </c>
      <c r="BA57" s="138">
        <f t="shared" si="13"/>
        <v>0</v>
      </c>
      <c r="BB57" s="138"/>
      <c r="BC57" s="138"/>
    </row>
    <row r="58" spans="1:55" s="145" customFormat="1">
      <c r="A58" s="223" t="str">
        <f>'ENTRY SHEET'!F58</f>
        <v>OD09K-2512 W.TANKER</v>
      </c>
      <c r="B58" s="136">
        <f>'12'!C58</f>
        <v>3044</v>
      </c>
      <c r="C58" s="136">
        <v>3047.7</v>
      </c>
      <c r="D58" s="137">
        <f t="shared" si="4"/>
        <v>3.6999999999998181</v>
      </c>
      <c r="E58" s="137">
        <v>12</v>
      </c>
      <c r="F58" s="136"/>
      <c r="G58" s="136">
        <f t="shared" si="18"/>
        <v>3.6999999999998181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5"/>
        <v>3.6999999999998181</v>
      </c>
      <c r="R58" s="137">
        <f>'12'!S58</f>
        <v>44421.3</v>
      </c>
      <c r="S58" s="137">
        <v>44473.599999999999</v>
      </c>
      <c r="T58" s="137">
        <f t="shared" si="19"/>
        <v>52.299999999995634</v>
      </c>
      <c r="U58" s="137"/>
      <c r="V58" s="137"/>
      <c r="W58" s="137"/>
      <c r="X58" s="141"/>
      <c r="Y58" s="137">
        <f t="shared" si="16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37">
        <f>'12'!AR58</f>
        <v>35</v>
      </c>
      <c r="AO58" s="137">
        <v>100</v>
      </c>
      <c r="AP58" s="137">
        <f t="shared" si="6"/>
        <v>135</v>
      </c>
      <c r="AQ58" s="137">
        <f t="shared" si="7"/>
        <v>35</v>
      </c>
      <c r="AR58" s="137">
        <v>100</v>
      </c>
      <c r="AS58" s="221">
        <f t="shared" si="20"/>
        <v>9.4594594594599251</v>
      </c>
      <c r="AT58" s="216">
        <f>'08'!AT58</f>
        <v>250</v>
      </c>
      <c r="AU58" s="224">
        <f t="shared" si="8"/>
        <v>150</v>
      </c>
      <c r="AV58" s="221"/>
      <c r="AW58" s="138">
        <f t="shared" si="9"/>
        <v>0</v>
      </c>
      <c r="AX58" s="138">
        <f t="shared" si="10"/>
        <v>0</v>
      </c>
      <c r="AY58" s="138">
        <f t="shared" si="11"/>
        <v>0</v>
      </c>
      <c r="AZ58" s="138">
        <f t="shared" si="12"/>
        <v>0</v>
      </c>
      <c r="BA58" s="138">
        <f t="shared" si="13"/>
        <v>0</v>
      </c>
      <c r="BB58" s="138"/>
      <c r="BC58" s="138"/>
    </row>
    <row r="59" spans="1:55" s="145" customFormat="1">
      <c r="A59" s="223">
        <f>'ENTRY SHEET'!F59</f>
        <v>0</v>
      </c>
      <c r="B59" s="136">
        <f>'12'!C59</f>
        <v>0</v>
      </c>
      <c r="C59" s="136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5"/>
        <v>0</v>
      </c>
      <c r="R59" s="137">
        <f>'12'!S59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37">
        <f>'12'!AR59</f>
        <v>0</v>
      </c>
      <c r="AO59" s="137"/>
      <c r="AP59" s="137">
        <f t="shared" si="6"/>
        <v>0</v>
      </c>
      <c r="AQ59" s="137">
        <f t="shared" si="7"/>
        <v>0</v>
      </c>
      <c r="AR59" s="137"/>
      <c r="AS59" s="221" t="e">
        <f t="shared" si="20"/>
        <v>#DIV/0!</v>
      </c>
      <c r="AT59" s="216">
        <f>'08'!AT59</f>
        <v>0</v>
      </c>
      <c r="AU59" s="224">
        <f t="shared" si="8"/>
        <v>0</v>
      </c>
      <c r="AV59" s="221"/>
      <c r="AW59" s="138" t="e">
        <f t="shared" si="9"/>
        <v>#DIV/0!</v>
      </c>
      <c r="AX59" s="138" t="e">
        <f t="shared" si="10"/>
        <v>#DIV/0!</v>
      </c>
      <c r="AY59" s="138" t="e">
        <f t="shared" si="11"/>
        <v>#DIV/0!</v>
      </c>
      <c r="AZ59" s="138" t="e">
        <f t="shared" si="12"/>
        <v>#DIV/0!</v>
      </c>
      <c r="BA59" s="138" t="e">
        <f t="shared" si="13"/>
        <v>#DIV/0!</v>
      </c>
      <c r="BB59" s="138"/>
      <c r="BC59" s="138"/>
    </row>
    <row r="60" spans="1:55" s="386" customFormat="1" ht="63">
      <c r="A60" s="223" t="str">
        <f>'ENTRY SHEET'!F60</f>
        <v>DILLING DETALIS</v>
      </c>
      <c r="B60" s="136">
        <f>'12'!C60</f>
        <v>0</v>
      </c>
      <c r="C60" s="234"/>
      <c r="D60" s="136" t="s">
        <v>8</v>
      </c>
      <c r="E60" s="136" t="s">
        <v>116</v>
      </c>
      <c r="F60" s="136" t="s">
        <v>118</v>
      </c>
      <c r="G60" s="194" t="s">
        <v>113</v>
      </c>
      <c r="H60" s="136" t="s">
        <v>126</v>
      </c>
      <c r="I60" s="136" t="s">
        <v>125</v>
      </c>
      <c r="J60" s="136" t="s">
        <v>124</v>
      </c>
      <c r="K60" s="136" t="s">
        <v>52</v>
      </c>
      <c r="L60" s="136" t="s">
        <v>133</v>
      </c>
      <c r="M60" s="136" t="s">
        <v>117</v>
      </c>
      <c r="N60" s="136" t="s">
        <v>127</v>
      </c>
      <c r="O60" s="136" t="s">
        <v>138</v>
      </c>
      <c r="P60" s="136" t="s">
        <v>139</v>
      </c>
      <c r="Q60" s="136" t="s">
        <v>122</v>
      </c>
      <c r="R60" s="136" t="s">
        <v>97</v>
      </c>
      <c r="S60" s="136" t="s">
        <v>98</v>
      </c>
      <c r="T60" s="136" t="s">
        <v>99</v>
      </c>
      <c r="U60" s="136" t="s">
        <v>128</v>
      </c>
      <c r="V60" s="136" t="s">
        <v>130</v>
      </c>
      <c r="W60" s="136" t="s">
        <v>100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>
        <f t="shared" si="17"/>
        <v>0</v>
      </c>
      <c r="AH60" s="136"/>
      <c r="AI60" s="136"/>
      <c r="AJ60" s="136"/>
      <c r="AK60" s="136"/>
      <c r="AL60" s="136"/>
      <c r="AM60" s="136"/>
      <c r="AN60" s="136">
        <f>'12'!AR60</f>
        <v>0</v>
      </c>
      <c r="AO60" s="136"/>
      <c r="AP60" s="136">
        <f t="shared" si="6"/>
        <v>0</v>
      </c>
      <c r="AQ60" s="136">
        <f t="shared" si="7"/>
        <v>0</v>
      </c>
      <c r="AR60" s="136"/>
      <c r="AS60" s="234"/>
      <c r="AT60" s="216">
        <f>'08'!AT60</f>
        <v>0</v>
      </c>
      <c r="AU60" s="224">
        <f t="shared" si="8"/>
        <v>0</v>
      </c>
      <c r="AV60" s="63"/>
      <c r="AW60" s="138" t="e">
        <f t="shared" si="9"/>
        <v>#VALUE!</v>
      </c>
      <c r="AX60" s="138" t="e">
        <f t="shared" si="10"/>
        <v>#VALUE!</v>
      </c>
      <c r="AY60" s="138" t="e">
        <f t="shared" si="11"/>
        <v>#VALUE!</v>
      </c>
      <c r="AZ60" s="138" t="e">
        <f t="shared" si="12"/>
        <v>#VALUE!</v>
      </c>
      <c r="BA60" s="138" t="e">
        <f t="shared" si="13"/>
        <v>#VALUE!</v>
      </c>
      <c r="BB60" s="332"/>
      <c r="BC60" s="332"/>
    </row>
    <row r="61" spans="1:55" s="145" customFormat="1">
      <c r="A61" s="223" t="str">
        <f>'ENTRY SHEET'!F61</f>
        <v>DRILL-ELGI-650</v>
      </c>
      <c r="B61" s="136">
        <f>'12'!C61</f>
        <v>790.5</v>
      </c>
      <c r="C61" s="234">
        <v>790.5</v>
      </c>
      <c r="D61" s="137">
        <f t="shared" ref="D61:D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5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37">
        <f>'12'!AR61</f>
        <v>0</v>
      </c>
      <c r="AO61" s="137"/>
      <c r="AP61" s="137">
        <f t="shared" si="6"/>
        <v>0</v>
      </c>
      <c r="AQ61" s="137">
        <f t="shared" si="7"/>
        <v>0</v>
      </c>
      <c r="AR61" s="137"/>
      <c r="AS61" s="221" t="e">
        <f>AQ61/D61</f>
        <v>#DIV/0!</v>
      </c>
      <c r="AT61" s="216">
        <f>'08'!AT61</f>
        <v>400</v>
      </c>
      <c r="AU61" s="224">
        <f t="shared" si="8"/>
        <v>400</v>
      </c>
      <c r="AV61" s="221"/>
      <c r="AW61" s="138" t="e">
        <f t="shared" si="9"/>
        <v>#DIV/0!</v>
      </c>
      <c r="AX61" s="138" t="e">
        <f t="shared" si="10"/>
        <v>#DIV/0!</v>
      </c>
      <c r="AY61" s="138" t="e">
        <f t="shared" si="11"/>
        <v>#DIV/0!</v>
      </c>
      <c r="AZ61" s="138" t="e">
        <f t="shared" si="12"/>
        <v>#DIV/0!</v>
      </c>
      <c r="BA61" s="138" t="e">
        <f t="shared" si="13"/>
        <v>#DIV/0!</v>
      </c>
      <c r="BB61" s="138"/>
      <c r="BC61" s="138"/>
    </row>
    <row r="62" spans="1:55" s="145" customFormat="1">
      <c r="A62" s="223" t="str">
        <f>'ENTRY SHEET'!F62</f>
        <v>JRD-600+CD-360</v>
      </c>
      <c r="B62" s="136">
        <f>'12'!C62</f>
        <v>381.59999999999997</v>
      </c>
      <c r="C62" s="234"/>
      <c r="D62" s="137">
        <v>6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5"/>
        <v>0</v>
      </c>
      <c r="R62" s="137">
        <v>77.7</v>
      </c>
      <c r="S62" s="137">
        <v>13</v>
      </c>
      <c r="T62" s="137"/>
      <c r="U62" s="137">
        <v>77.7</v>
      </c>
      <c r="V62" s="137"/>
      <c r="W62" s="137">
        <f>+T62+U62+V62</f>
        <v>77.7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37">
        <f>'12'!AR62</f>
        <v>0</v>
      </c>
      <c r="AO62" s="137">
        <v>258</v>
      </c>
      <c r="AP62" s="137">
        <f t="shared" si="6"/>
        <v>258</v>
      </c>
      <c r="AQ62" s="137">
        <f t="shared" si="7"/>
        <v>258</v>
      </c>
      <c r="AR62" s="137">
        <v>0</v>
      </c>
      <c r="AS62" s="221">
        <f>AQ62/D62</f>
        <v>43</v>
      </c>
      <c r="AT62" s="216">
        <f>'08'!AT62</f>
        <v>400</v>
      </c>
      <c r="AU62" s="224">
        <f t="shared" si="8"/>
        <v>400</v>
      </c>
      <c r="AV62" s="137"/>
      <c r="AW62" s="138">
        <f t="shared" si="9"/>
        <v>0</v>
      </c>
      <c r="AX62" s="138">
        <f t="shared" si="10"/>
        <v>0</v>
      </c>
      <c r="AY62" s="138">
        <f t="shared" si="11"/>
        <v>0</v>
      </c>
      <c r="AZ62" s="138">
        <f t="shared" si="12"/>
        <v>0</v>
      </c>
      <c r="BA62" s="138">
        <f t="shared" si="13"/>
        <v>0</v>
      </c>
      <c r="BB62" s="138"/>
      <c r="BC62" s="138"/>
    </row>
    <row r="63" spans="1:55" s="145" customFormat="1">
      <c r="A63" s="223" t="str">
        <f>'ENTRY SHEET'!F63</f>
        <v>JRD-450+650-1</v>
      </c>
      <c r="B63" s="136">
        <f>'12'!C63</f>
        <v>8203.7999999999993</v>
      </c>
      <c r="C63" s="234">
        <v>8208.7999999999993</v>
      </c>
      <c r="D63" s="137">
        <f t="shared" si="21"/>
        <v>5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5"/>
        <v>0</v>
      </c>
      <c r="R63" s="137">
        <v>68</v>
      </c>
      <c r="S63" s="137">
        <v>5</v>
      </c>
      <c r="T63" s="137"/>
      <c r="U63" s="137">
        <v>68</v>
      </c>
      <c r="V63" s="137"/>
      <c r="W63" s="137">
        <f t="shared" ref="W63:W64" si="22">+T63+U63+V63</f>
        <v>68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37">
        <f>'12'!AR63</f>
        <v>0</v>
      </c>
      <c r="AO63" s="137">
        <v>160</v>
      </c>
      <c r="AP63" s="137">
        <f t="shared" si="6"/>
        <v>160</v>
      </c>
      <c r="AQ63" s="137">
        <f t="shared" si="7"/>
        <v>160</v>
      </c>
      <c r="AR63" s="137">
        <v>0</v>
      </c>
      <c r="AS63" s="221">
        <f>AQ63/D63</f>
        <v>32</v>
      </c>
      <c r="AT63" s="216">
        <f>'08'!AT63</f>
        <v>400</v>
      </c>
      <c r="AU63" s="224">
        <f t="shared" si="8"/>
        <v>400</v>
      </c>
      <c r="AV63" s="137"/>
      <c r="AW63" s="138">
        <f t="shared" si="9"/>
        <v>0</v>
      </c>
      <c r="AX63" s="138">
        <f t="shared" si="10"/>
        <v>0</v>
      </c>
      <c r="AY63" s="138">
        <f t="shared" si="11"/>
        <v>0</v>
      </c>
      <c r="AZ63" s="138">
        <f t="shared" si="12"/>
        <v>0</v>
      </c>
      <c r="BA63" s="138">
        <f t="shared" si="13"/>
        <v>0</v>
      </c>
      <c r="BB63" s="138"/>
      <c r="BC63" s="138"/>
    </row>
    <row r="64" spans="1:55" s="145" customFormat="1">
      <c r="A64" s="223">
        <f>'ENTRY SHEET'!F64</f>
        <v>0</v>
      </c>
      <c r="B64" s="136">
        <f>'12'!C64</f>
        <v>0</v>
      </c>
      <c r="C64" s="234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5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37">
        <f>'12'!AR64</f>
        <v>0</v>
      </c>
      <c r="AO64" s="137"/>
      <c r="AP64" s="137">
        <f t="shared" si="6"/>
        <v>0</v>
      </c>
      <c r="AQ64" s="137">
        <f t="shared" si="7"/>
        <v>0</v>
      </c>
      <c r="AR64" s="137"/>
      <c r="AS64" s="221" t="e">
        <f>AQ64/D64</f>
        <v>#DIV/0!</v>
      </c>
      <c r="AT64" s="216">
        <f>'08'!AT64</f>
        <v>400</v>
      </c>
      <c r="AU64" s="224">
        <f t="shared" si="8"/>
        <v>400</v>
      </c>
      <c r="AV64" s="137"/>
      <c r="AW64" s="138" t="e">
        <f t="shared" si="9"/>
        <v>#DIV/0!</v>
      </c>
      <c r="AX64" s="138" t="e">
        <f t="shared" si="10"/>
        <v>#DIV/0!</v>
      </c>
      <c r="AY64" s="138" t="e">
        <f t="shared" si="11"/>
        <v>#DIV/0!</v>
      </c>
      <c r="AZ64" s="138" t="e">
        <f t="shared" si="12"/>
        <v>#DIV/0!</v>
      </c>
      <c r="BA64" s="138" t="e">
        <f t="shared" si="13"/>
        <v>#DIV/0!</v>
      </c>
      <c r="BB64" s="138"/>
      <c r="BC64" s="138"/>
    </row>
    <row r="65" spans="1:55" s="940" customFormat="1" ht="49.2" customHeight="1">
      <c r="A65" s="941" t="str">
        <f>'ENTRY SHEET'!F65</f>
        <v>CRUSHER DETAILS</v>
      </c>
      <c r="B65" s="331">
        <f>'12'!C65</f>
        <v>0</v>
      </c>
      <c r="C65" s="668"/>
      <c r="D65" s="331" t="s">
        <v>8</v>
      </c>
      <c r="E65" s="331" t="s">
        <v>116</v>
      </c>
      <c r="F65" s="331" t="s">
        <v>118</v>
      </c>
      <c r="G65" s="331" t="s">
        <v>113</v>
      </c>
      <c r="H65" s="331" t="s">
        <v>126</v>
      </c>
      <c r="I65" s="331" t="s">
        <v>125</v>
      </c>
      <c r="J65" s="331" t="s">
        <v>124</v>
      </c>
      <c r="K65" s="331" t="s">
        <v>52</v>
      </c>
      <c r="L65" s="331" t="s">
        <v>133</v>
      </c>
      <c r="M65" s="331" t="s">
        <v>117</v>
      </c>
      <c r="N65" s="331" t="s">
        <v>127</v>
      </c>
      <c r="O65" s="331" t="s">
        <v>138</v>
      </c>
      <c r="P65" s="331" t="s">
        <v>139</v>
      </c>
      <c r="Q65" s="331" t="s">
        <v>122</v>
      </c>
      <c r="R65" s="331" t="s">
        <v>88</v>
      </c>
      <c r="S65" s="331" t="s">
        <v>114</v>
      </c>
      <c r="T65" s="331" t="s">
        <v>115</v>
      </c>
      <c r="U65" s="331" t="s">
        <v>90</v>
      </c>
      <c r="V65" s="331" t="s">
        <v>91</v>
      </c>
      <c r="W65" s="331" t="s">
        <v>134</v>
      </c>
      <c r="X65" s="331"/>
      <c r="Y65" s="331" t="s">
        <v>92</v>
      </c>
      <c r="Z65" s="331" t="s">
        <v>43</v>
      </c>
      <c r="AA65" s="615" t="s">
        <v>44</v>
      </c>
      <c r="AB65" s="331" t="s">
        <v>45</v>
      </c>
      <c r="AC65" s="331" t="s">
        <v>46</v>
      </c>
      <c r="AD65" s="331" t="s">
        <v>121</v>
      </c>
      <c r="AE65" s="331" t="s">
        <v>67</v>
      </c>
      <c r="AF65" s="331" t="s">
        <v>105</v>
      </c>
      <c r="AG65" s="331" t="s">
        <v>32</v>
      </c>
      <c r="AH65" s="615" t="s">
        <v>41</v>
      </c>
      <c r="AI65" s="615" t="s">
        <v>42</v>
      </c>
      <c r="AJ65" s="615" t="s">
        <v>38</v>
      </c>
      <c r="AK65" s="615" t="s">
        <v>39</v>
      </c>
      <c r="AL65" s="331" t="s">
        <v>31</v>
      </c>
      <c r="AM65" s="615" t="s">
        <v>30</v>
      </c>
      <c r="AN65" s="331">
        <f>'12'!AR65</f>
        <v>0</v>
      </c>
      <c r="AO65" s="331"/>
      <c r="AP65" s="331">
        <f t="shared" si="6"/>
        <v>0</v>
      </c>
      <c r="AQ65" s="331">
        <f t="shared" si="7"/>
        <v>0</v>
      </c>
      <c r="AR65" s="331"/>
      <c r="AS65" s="668"/>
      <c r="AT65" s="613">
        <f>'08'!AT65</f>
        <v>0</v>
      </c>
      <c r="AU65" s="655">
        <f t="shared" si="8"/>
        <v>0</v>
      </c>
      <c r="AV65" s="668"/>
      <c r="AW65" s="612" t="e">
        <f t="shared" si="9"/>
        <v>#VALUE!</v>
      </c>
      <c r="AX65" s="612" t="e">
        <f t="shared" si="10"/>
        <v>#VALUE!</v>
      </c>
      <c r="AY65" s="612" t="e">
        <f t="shared" si="11"/>
        <v>#VALUE!</v>
      </c>
      <c r="AZ65" s="612" t="e">
        <f t="shared" si="12"/>
        <v>#VALUE!</v>
      </c>
      <c r="BA65" s="612" t="e">
        <f t="shared" si="13"/>
        <v>#VALUE!</v>
      </c>
      <c r="BB65" s="331"/>
      <c r="BC65" s="331"/>
    </row>
    <row r="66" spans="1:55" s="614" customFormat="1" ht="30" customHeight="1">
      <c r="A66" s="751" t="str">
        <f>'ENTRY SHEET'!F66</f>
        <v>CRUSHER(FEEDER)</v>
      </c>
      <c r="B66" s="139">
        <f>'12'!C66</f>
        <v>1746.16</v>
      </c>
      <c r="C66" s="674">
        <v>1754.38</v>
      </c>
      <c r="D66" s="617">
        <f t="shared" si="21"/>
        <v>8.2200000000000273</v>
      </c>
      <c r="E66" s="617">
        <v>16</v>
      </c>
      <c r="F66" s="139"/>
      <c r="G66" s="139"/>
      <c r="H66" s="139"/>
      <c r="I66" s="139"/>
      <c r="J66" s="139">
        <f>D66-G66-H66-I66-K66-L66-O66-P66-F66-M66-N66</f>
        <v>8.2200000000000273</v>
      </c>
      <c r="K66" s="139"/>
      <c r="L66" s="139"/>
      <c r="M66" s="139"/>
      <c r="N66" s="139"/>
      <c r="O66" s="139"/>
      <c r="P66" s="139"/>
      <c r="Q66" s="139">
        <f>F66+G66+H66+I66+J66+K66+L66+M66+N66+O66+P66</f>
        <v>8.2200000000000273</v>
      </c>
      <c r="R66" s="617">
        <v>1000</v>
      </c>
      <c r="S66" s="617">
        <v>500</v>
      </c>
      <c r="T66" s="617">
        <v>500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17">
        <f>'12'!AR66</f>
        <v>0</v>
      </c>
      <c r="AO66" s="617"/>
      <c r="AP66" s="617">
        <f t="shared" si="6"/>
        <v>0</v>
      </c>
      <c r="AQ66" s="617">
        <f t="shared" si="7"/>
        <v>0</v>
      </c>
      <c r="AR66" s="617"/>
      <c r="AS66" s="657">
        <f t="shared" ref="AS66:AS104" si="24">AQ66/D66</f>
        <v>0</v>
      </c>
      <c r="AT66" s="659">
        <f>'08'!AT66</f>
        <v>0</v>
      </c>
      <c r="AU66" s="660">
        <f t="shared" si="8"/>
        <v>0</v>
      </c>
      <c r="AV66" s="617"/>
      <c r="AW66" s="619">
        <f t="shared" si="9"/>
        <v>0</v>
      </c>
      <c r="AX66" s="619">
        <f t="shared" si="10"/>
        <v>0</v>
      </c>
      <c r="AY66" s="619">
        <f t="shared" si="11"/>
        <v>0</v>
      </c>
      <c r="AZ66" s="619">
        <f t="shared" si="12"/>
        <v>0</v>
      </c>
      <c r="BA66" s="619">
        <f t="shared" si="13"/>
        <v>0</v>
      </c>
      <c r="BB66" s="619">
        <f t="shared" si="14"/>
        <v>0</v>
      </c>
      <c r="BC66" s="619"/>
    </row>
    <row r="67" spans="1:55" s="614" customFormat="1" ht="30" customHeight="1">
      <c r="A67" s="751" t="str">
        <f>'ENTRY SHEET'!F67</f>
        <v>CRUSHER ( JAW )</v>
      </c>
      <c r="B67" s="139">
        <f>'12'!C67</f>
        <v>13523</v>
      </c>
      <c r="C67" s="674">
        <v>13532</v>
      </c>
      <c r="D67" s="617">
        <f t="shared" si="21"/>
        <v>9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9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9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17">
        <f>'12'!AR67</f>
        <v>0</v>
      </c>
      <c r="AO67" s="617"/>
      <c r="AP67" s="617">
        <f t="shared" si="6"/>
        <v>0</v>
      </c>
      <c r="AQ67" s="617">
        <f t="shared" si="7"/>
        <v>0</v>
      </c>
      <c r="AR67" s="617"/>
      <c r="AS67" s="657">
        <f t="shared" si="24"/>
        <v>0</v>
      </c>
      <c r="AT67" s="659">
        <f>'08'!AT67</f>
        <v>0</v>
      </c>
      <c r="AU67" s="660">
        <f t="shared" si="8"/>
        <v>0</v>
      </c>
      <c r="AV67" s="617"/>
      <c r="AW67" s="619">
        <f t="shared" si="9"/>
        <v>0</v>
      </c>
      <c r="AX67" s="619">
        <f t="shared" si="10"/>
        <v>0</v>
      </c>
      <c r="AY67" s="619">
        <f t="shared" si="11"/>
        <v>0</v>
      </c>
      <c r="AZ67" s="619">
        <f t="shared" si="12"/>
        <v>0</v>
      </c>
      <c r="BA67" s="619">
        <f t="shared" si="13"/>
        <v>0</v>
      </c>
      <c r="BB67" s="619">
        <f t="shared" si="14"/>
        <v>0</v>
      </c>
      <c r="BC67" s="619"/>
    </row>
    <row r="68" spans="1:55" s="614" customFormat="1" ht="30" customHeight="1">
      <c r="A68" s="751" t="str">
        <f>'ENTRY SHEET'!F68</f>
        <v>CRUSHER ( CONE )</v>
      </c>
      <c r="B68" s="139">
        <f>'12'!C68</f>
        <v>13596</v>
      </c>
      <c r="C68" s="674">
        <v>13605</v>
      </c>
      <c r="D68" s="617">
        <f t="shared" si="21"/>
        <v>9</v>
      </c>
      <c r="E68" s="617">
        <v>16</v>
      </c>
      <c r="F68" s="139"/>
      <c r="G68" s="139"/>
      <c r="H68" s="139"/>
      <c r="I68" s="139"/>
      <c r="J68" s="139">
        <f t="shared" si="25"/>
        <v>9</v>
      </c>
      <c r="K68" s="139"/>
      <c r="L68" s="139"/>
      <c r="M68" s="139"/>
      <c r="N68" s="139"/>
      <c r="O68" s="139"/>
      <c r="P68" s="139"/>
      <c r="Q68" s="139">
        <f t="shared" si="26"/>
        <v>9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17">
        <f>'12'!AR68</f>
        <v>0</v>
      </c>
      <c r="AO68" s="617"/>
      <c r="AP68" s="617">
        <f t="shared" si="6"/>
        <v>0</v>
      </c>
      <c r="AQ68" s="617">
        <f t="shared" si="7"/>
        <v>0</v>
      </c>
      <c r="AR68" s="617"/>
      <c r="AS68" s="657">
        <f t="shared" si="24"/>
        <v>0</v>
      </c>
      <c r="AT68" s="659">
        <f>'08'!AT68</f>
        <v>0</v>
      </c>
      <c r="AU68" s="660">
        <f t="shared" si="8"/>
        <v>0</v>
      </c>
      <c r="AV68" s="657"/>
      <c r="AW68" s="619">
        <f t="shared" si="9"/>
        <v>0</v>
      </c>
      <c r="AX68" s="619">
        <f t="shared" si="10"/>
        <v>0</v>
      </c>
      <c r="AY68" s="619">
        <f t="shared" si="11"/>
        <v>0</v>
      </c>
      <c r="AZ68" s="619">
        <f t="shared" si="12"/>
        <v>0</v>
      </c>
      <c r="BA68" s="619">
        <f t="shared" si="13"/>
        <v>0</v>
      </c>
      <c r="BB68" s="619">
        <f t="shared" si="14"/>
        <v>0</v>
      </c>
      <c r="BC68" s="617"/>
    </row>
    <row r="69" spans="1:55" s="614" customFormat="1" ht="30" customHeight="1">
      <c r="A69" s="751" t="str">
        <f>'ENTRY SHEET'!F69</f>
        <v>CRUSHER DG</v>
      </c>
      <c r="B69" s="139">
        <f>'12'!C69</f>
        <v>17203.240000000002</v>
      </c>
      <c r="C69" s="674">
        <v>17203.240000000002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17">
        <f>'12'!AR69</f>
        <v>326</v>
      </c>
      <c r="AO69" s="617">
        <v>200</v>
      </c>
      <c r="AP69" s="617">
        <f t="shared" si="6"/>
        <v>526</v>
      </c>
      <c r="AQ69" s="617">
        <f t="shared" si="7"/>
        <v>0</v>
      </c>
      <c r="AR69" s="617">
        <v>526</v>
      </c>
      <c r="AS69" s="657" t="e">
        <f t="shared" si="24"/>
        <v>#DIV/0!</v>
      </c>
      <c r="AT69" s="659">
        <f>'08'!AT69</f>
        <v>1000</v>
      </c>
      <c r="AU69" s="660">
        <f t="shared" si="8"/>
        <v>474</v>
      </c>
      <c r="AV69" s="657"/>
      <c r="AW69" s="619" t="e">
        <f t="shared" si="9"/>
        <v>#DIV/0!</v>
      </c>
      <c r="AX69" s="619" t="e">
        <f t="shared" si="10"/>
        <v>#DIV/0!</v>
      </c>
      <c r="AY69" s="619" t="e">
        <f t="shared" si="11"/>
        <v>#DIV/0!</v>
      </c>
      <c r="AZ69" s="619" t="e">
        <f t="shared" si="12"/>
        <v>#DIV/0!</v>
      </c>
      <c r="BA69" s="619" t="e">
        <f t="shared" si="13"/>
        <v>#DIV/0!</v>
      </c>
      <c r="BB69" s="619" t="e">
        <f t="shared" si="14"/>
        <v>#DIV/0!</v>
      </c>
      <c r="BC69" s="619"/>
    </row>
    <row r="70" spans="1:55" s="614" customFormat="1" ht="30" customHeight="1">
      <c r="A70" s="751" t="str">
        <f>'ENTRY SHEET'!F70</f>
        <v>KAMASTU-210</v>
      </c>
      <c r="B70" s="139">
        <f>'12'!C70</f>
        <v>25909.4</v>
      </c>
      <c r="C70" s="674">
        <v>25919.3</v>
      </c>
      <c r="D70" s="617">
        <f t="shared" si="21"/>
        <v>9.8999999999978172</v>
      </c>
      <c r="E70" s="617">
        <v>16</v>
      </c>
      <c r="F70" s="139"/>
      <c r="G70" s="139"/>
      <c r="H70" s="139"/>
      <c r="I70" s="139"/>
      <c r="J70" s="139">
        <f t="shared" si="25"/>
        <v>9.8999999999978172</v>
      </c>
      <c r="K70" s="139"/>
      <c r="L70" s="139"/>
      <c r="M70" s="139"/>
      <c r="N70" s="139"/>
      <c r="O70" s="139"/>
      <c r="P70" s="139"/>
      <c r="Q70" s="139">
        <f t="shared" si="26"/>
        <v>9.8999999999978172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17">
        <f>'12'!AR70</f>
        <v>340</v>
      </c>
      <c r="AO70" s="617"/>
      <c r="AP70" s="617">
        <f t="shared" ref="AP70:AP104" si="28">AO70+AN70</f>
        <v>340</v>
      </c>
      <c r="AQ70" s="617">
        <f t="shared" ref="AQ70:AQ104" si="29">AP70-AR70</f>
        <v>150</v>
      </c>
      <c r="AR70" s="617">
        <v>190</v>
      </c>
      <c r="AS70" s="657">
        <f t="shared" si="24"/>
        <v>15.151515151518492</v>
      </c>
      <c r="AT70" s="659">
        <f>'08'!AT70</f>
        <v>340</v>
      </c>
      <c r="AU70" s="660">
        <f t="shared" ref="AU70:AU104" si="30">AT70-AR70</f>
        <v>150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150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614" customFormat="1" ht="30" customHeight="1">
      <c r="A71" s="751" t="str">
        <f>'ENTRY SHEET'!F71</f>
        <v>JCB-8262 LOADER</v>
      </c>
      <c r="B71" s="139">
        <f>'12'!C71</f>
        <v>16073.1</v>
      </c>
      <c r="C71" s="674">
        <v>16086.5</v>
      </c>
      <c r="D71" s="617">
        <f t="shared" si="21"/>
        <v>13.399999999999636</v>
      </c>
      <c r="E71" s="617">
        <v>16</v>
      </c>
      <c r="F71" s="139"/>
      <c r="G71" s="139"/>
      <c r="H71" s="139"/>
      <c r="I71" s="139">
        <v>6.1</v>
      </c>
      <c r="J71" s="139">
        <f t="shared" si="25"/>
        <v>7.2999999999996366</v>
      </c>
      <c r="K71" s="139"/>
      <c r="L71" s="139"/>
      <c r="M71" s="139"/>
      <c r="N71" s="139"/>
      <c r="O71" s="139"/>
      <c r="P71" s="139"/>
      <c r="Q71" s="139">
        <f t="shared" si="26"/>
        <v>13.399999999999636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/>
      <c r="AI71" s="617">
        <v>37</v>
      </c>
      <c r="AJ71" s="617"/>
      <c r="AK71" s="619"/>
      <c r="AL71" s="658">
        <f>AH71+AI71</f>
        <v>37</v>
      </c>
      <c r="AM71" s="617">
        <f>AJ71+AK71</f>
        <v>0</v>
      </c>
      <c r="AN71" s="617">
        <f>'12'!AR71</f>
        <v>120</v>
      </c>
      <c r="AO71" s="617">
        <v>166</v>
      </c>
      <c r="AP71" s="617">
        <f t="shared" si="28"/>
        <v>286</v>
      </c>
      <c r="AQ71" s="617">
        <f t="shared" si="29"/>
        <v>186</v>
      </c>
      <c r="AR71" s="617">
        <v>100</v>
      </c>
      <c r="AS71" s="657">
        <f t="shared" si="24"/>
        <v>13.880597014925749</v>
      </c>
      <c r="AT71" s="659">
        <f>'08'!AT71</f>
        <v>210</v>
      </c>
      <c r="AU71" s="660">
        <f t="shared" si="30"/>
        <v>110</v>
      </c>
      <c r="AV71" s="657"/>
      <c r="AW71" s="619">
        <f t="shared" si="31"/>
        <v>85</v>
      </c>
      <c r="AX71" s="619">
        <f t="shared" si="32"/>
        <v>0</v>
      </c>
      <c r="AY71" s="619">
        <f t="shared" si="33"/>
        <v>102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-1</v>
      </c>
      <c r="BC71" s="619"/>
    </row>
    <row r="72" spans="1:55" s="614" customFormat="1" ht="30" customHeight="1">
      <c r="A72" s="751" t="str">
        <f>'ENTRY SHEET'!F72</f>
        <v>OD09C-5609 JCB</v>
      </c>
      <c r="B72" s="139">
        <f>'12'!C72</f>
        <v>0</v>
      </c>
      <c r="C72" s="674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17">
        <f>'12'!AR72</f>
        <v>90</v>
      </c>
      <c r="AO72" s="617"/>
      <c r="AP72" s="617">
        <f t="shared" si="28"/>
        <v>90</v>
      </c>
      <c r="AQ72" s="617">
        <f t="shared" si="29"/>
        <v>0</v>
      </c>
      <c r="AR72" s="617">
        <v>90</v>
      </c>
      <c r="AS72" s="657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614" customFormat="1" ht="30" customHeight="1">
      <c r="A73" s="751" t="str">
        <f>'ENTRY SHEET'!F73</f>
        <v>TATA LOADER-OD02AY-0516</v>
      </c>
      <c r="B73" s="139">
        <f>'12'!C73</f>
        <v>15507.7</v>
      </c>
      <c r="C73" s="674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17">
        <f>'12'!AR73</f>
        <v>100</v>
      </c>
      <c r="AO73" s="617"/>
      <c r="AP73" s="617">
        <f t="shared" si="28"/>
        <v>100</v>
      </c>
      <c r="AQ73" s="617">
        <f t="shared" si="29"/>
        <v>0</v>
      </c>
      <c r="AR73" s="617">
        <v>100</v>
      </c>
      <c r="AS73" s="657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887" customFormat="1" ht="70.2" customHeight="1">
      <c r="A74" s="937" t="str">
        <f>'ENTRY SHEET'!F74</f>
        <v>POWER SCREEN DETAILS</v>
      </c>
      <c r="B74" s="477">
        <f>'12'!C74</f>
        <v>0</v>
      </c>
      <c r="C74" s="828"/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477">
        <f>'12'!AR74</f>
        <v>0</v>
      </c>
      <c r="AO74" s="477"/>
      <c r="AP74" s="477">
        <f t="shared" si="28"/>
        <v>0</v>
      </c>
      <c r="AQ74" s="477">
        <f t="shared" si="29"/>
        <v>0</v>
      </c>
      <c r="AR74" s="477"/>
      <c r="AS74" s="886">
        <v>0</v>
      </c>
      <c r="AT74" s="712">
        <f>'08'!AT74</f>
        <v>0</v>
      </c>
      <c r="AU74" s="938">
        <f t="shared" si="30"/>
        <v>0</v>
      </c>
      <c r="AV74" s="886"/>
      <c r="AW74" s="891" t="e">
        <f t="shared" si="31"/>
        <v>#VALUE!</v>
      </c>
      <c r="AX74" s="891" t="e">
        <f t="shared" si="32"/>
        <v>#VALUE!</v>
      </c>
      <c r="AY74" s="891" t="e">
        <f t="shared" si="33"/>
        <v>#VALUE!</v>
      </c>
      <c r="AZ74" s="891" t="e">
        <f t="shared" si="34"/>
        <v>#VALUE!</v>
      </c>
      <c r="BA74" s="891" t="e">
        <f t="shared" si="35"/>
        <v>#VALUE!</v>
      </c>
      <c r="BB74" s="939" t="e">
        <f t="shared" si="36"/>
        <v>#VALUE!</v>
      </c>
      <c r="BC74" s="704"/>
    </row>
    <row r="75" spans="1:55" s="211" customFormat="1">
      <c r="A75" s="786" t="str">
        <f>'ENTRY SHEET'!F75</f>
        <v>POWER SCREEN RHS</v>
      </c>
      <c r="B75" s="648">
        <f>'12'!C75</f>
        <v>4427.6000000000004</v>
      </c>
      <c r="C75" s="830">
        <v>4433.7</v>
      </c>
      <c r="D75" s="647">
        <f t="shared" si="21"/>
        <v>6.0999999999994543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6.0999999999994543</v>
      </c>
      <c r="L75" s="648"/>
      <c r="M75" s="648"/>
      <c r="N75" s="648"/>
      <c r="O75" s="648"/>
      <c r="P75" s="648"/>
      <c r="Q75" s="648">
        <f>F75+G75+H75+I75+J75+K75+L75+M75+N75+O75+P75</f>
        <v>6.0999999999994543</v>
      </c>
      <c r="R75" s="647">
        <v>500</v>
      </c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7">
        <f>'12'!AR75</f>
        <v>103</v>
      </c>
      <c r="AO75" s="647">
        <v>100</v>
      </c>
      <c r="AP75" s="647">
        <f t="shared" si="28"/>
        <v>203</v>
      </c>
      <c r="AQ75" s="647">
        <f t="shared" si="29"/>
        <v>66</v>
      </c>
      <c r="AR75" s="647">
        <v>137</v>
      </c>
      <c r="AS75" s="646">
        <f t="shared" si="24"/>
        <v>10.81967213114851</v>
      </c>
      <c r="AT75" s="651">
        <f>'08'!AT75</f>
        <v>0</v>
      </c>
      <c r="AU75" s="652">
        <f t="shared" si="30"/>
        <v>-137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66</v>
      </c>
      <c r="BB75" s="650"/>
      <c r="BC75" s="650">
        <f>AP75</f>
        <v>203</v>
      </c>
    </row>
    <row r="76" spans="1:55" s="211" customFormat="1">
      <c r="A76" s="786" t="str">
        <f>'ENTRY SHEET'!F76</f>
        <v>HITACHI-120</v>
      </c>
      <c r="B76" s="648">
        <f>'12'!C76</f>
        <v>13123.9</v>
      </c>
      <c r="C76" s="831">
        <v>13132.9</v>
      </c>
      <c r="D76" s="647">
        <f t="shared" si="21"/>
        <v>9</v>
      </c>
      <c r="E76" s="647">
        <v>12</v>
      </c>
      <c r="F76" s="648"/>
      <c r="G76" s="648"/>
      <c r="H76" s="648">
        <v>1.6</v>
      </c>
      <c r="I76" s="648"/>
      <c r="J76" s="648"/>
      <c r="K76" s="648">
        <f t="shared" ref="K76:K77" si="39">D76-G76-H76-I76-J76-L76-M76-N76-O76-P76-F76</f>
        <v>7.4</v>
      </c>
      <c r="L76" s="648"/>
      <c r="M76" s="648"/>
      <c r="N76" s="648"/>
      <c r="O76" s="648"/>
      <c r="P76" s="648"/>
      <c r="Q76" s="648">
        <f t="shared" ref="Q76:Q77" si="40">F76+G76+H76+I76+J76+K76+L76+M76+N76</f>
        <v>9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>
        <v>8</v>
      </c>
      <c r="AF76" s="650"/>
      <c r="AG76" s="647">
        <f t="shared" si="38"/>
        <v>8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647">
        <f>'12'!AR76</f>
        <v>235</v>
      </c>
      <c r="AO76" s="647"/>
      <c r="AP76" s="647">
        <f t="shared" si="28"/>
        <v>235</v>
      </c>
      <c r="AQ76" s="647">
        <f t="shared" si="29"/>
        <v>100</v>
      </c>
      <c r="AR76" s="647">
        <v>135</v>
      </c>
      <c r="AS76" s="646">
        <f t="shared" si="24"/>
        <v>11.111111111111111</v>
      </c>
      <c r="AT76" s="651">
        <f>'08'!AT76</f>
        <v>700</v>
      </c>
      <c r="AU76" s="652">
        <f t="shared" si="30"/>
        <v>565</v>
      </c>
      <c r="AV76" s="646"/>
      <c r="AW76" s="650">
        <f t="shared" si="31"/>
        <v>0</v>
      </c>
      <c r="AX76" s="650">
        <f t="shared" si="32"/>
        <v>18</v>
      </c>
      <c r="AY76" s="650">
        <f t="shared" si="33"/>
        <v>0</v>
      </c>
      <c r="AZ76" s="650">
        <f t="shared" si="34"/>
        <v>0</v>
      </c>
      <c r="BA76" s="650">
        <f t="shared" si="35"/>
        <v>82.222222222222229</v>
      </c>
      <c r="BB76" s="650">
        <f t="shared" si="36"/>
        <v>82</v>
      </c>
      <c r="BC76" s="650"/>
    </row>
    <row r="77" spans="1:55" s="211" customFormat="1">
      <c r="A77" s="786" t="str">
        <f>'ENTRY SHEET'!F77</f>
        <v>L-6268 SDLG</v>
      </c>
      <c r="B77" s="648">
        <f>'12'!C77</f>
        <v>0</v>
      </c>
      <c r="C77" s="830"/>
      <c r="D77" s="647">
        <f t="shared" si="21"/>
        <v>0</v>
      </c>
      <c r="E77" s="647">
        <v>12</v>
      </c>
      <c r="F77" s="648"/>
      <c r="G77" s="648"/>
      <c r="H77" s="648"/>
      <c r="I77" s="648"/>
      <c r="J77" s="648"/>
      <c r="K77" s="648">
        <f t="shared" si="39"/>
        <v>0</v>
      </c>
      <c r="L77" s="648"/>
      <c r="M77" s="648"/>
      <c r="N77" s="648"/>
      <c r="O77" s="648"/>
      <c r="P77" s="648"/>
      <c r="Q77" s="648">
        <f t="shared" si="40"/>
        <v>0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/>
      <c r="AI77" s="650"/>
      <c r="AJ77" s="650"/>
      <c r="AK77" s="650"/>
      <c r="AL77" s="649">
        <f t="shared" si="41"/>
        <v>0</v>
      </c>
      <c r="AM77" s="647">
        <f t="shared" si="42"/>
        <v>0</v>
      </c>
      <c r="AN77" s="647">
        <f>'12'!AR77</f>
        <v>0</v>
      </c>
      <c r="AO77" s="647"/>
      <c r="AP77" s="647">
        <f t="shared" si="28"/>
        <v>0</v>
      </c>
      <c r="AQ77" s="647">
        <f t="shared" si="29"/>
        <v>0</v>
      </c>
      <c r="AR77" s="647"/>
      <c r="AS77" s="646" t="e">
        <f t="shared" si="24"/>
        <v>#DIV/0!</v>
      </c>
      <c r="AT77" s="651">
        <f>'08'!AT77</f>
        <v>0</v>
      </c>
      <c r="AU77" s="652">
        <f t="shared" si="30"/>
        <v>0</v>
      </c>
      <c r="AV77" s="646"/>
      <c r="AW77" s="650" t="e">
        <f t="shared" si="31"/>
        <v>#DIV/0!</v>
      </c>
      <c r="AX77" s="650" t="e">
        <f t="shared" si="32"/>
        <v>#DIV/0!</v>
      </c>
      <c r="AY77" s="650" t="e">
        <f t="shared" si="33"/>
        <v>#DIV/0!</v>
      </c>
      <c r="AZ77" s="650" t="e">
        <f t="shared" si="34"/>
        <v>#DIV/0!</v>
      </c>
      <c r="BA77" s="650" t="e">
        <f t="shared" si="35"/>
        <v>#DIV/0!</v>
      </c>
      <c r="BB77" s="650"/>
      <c r="BC77" s="650"/>
    </row>
    <row r="78" spans="1:55" s="902" customFormat="1" ht="43.2">
      <c r="A78" s="933" t="str">
        <f>'ENTRY SHEET'!F78</f>
        <v>VICHELE NO.</v>
      </c>
      <c r="B78" s="469">
        <f>'12'!C78</f>
        <v>0</v>
      </c>
      <c r="C78" s="456"/>
      <c r="D78" s="469" t="s">
        <v>8</v>
      </c>
      <c r="E78" s="469" t="s">
        <v>116</v>
      </c>
      <c r="F78" s="469" t="s">
        <v>118</v>
      </c>
      <c r="G78" s="469" t="s">
        <v>113</v>
      </c>
      <c r="H78" s="469" t="s">
        <v>126</v>
      </c>
      <c r="I78" s="469" t="s">
        <v>125</v>
      </c>
      <c r="J78" s="469" t="s">
        <v>124</v>
      </c>
      <c r="K78" s="469" t="s">
        <v>52</v>
      </c>
      <c r="L78" s="469" t="s">
        <v>133</v>
      </c>
      <c r="M78" s="469" t="s">
        <v>117</v>
      </c>
      <c r="N78" s="469" t="s">
        <v>127</v>
      </c>
      <c r="O78" s="469" t="s">
        <v>138</v>
      </c>
      <c r="P78" s="469" t="s">
        <v>139</v>
      </c>
      <c r="Q78" s="469" t="s">
        <v>122</v>
      </c>
      <c r="R78" s="469" t="s">
        <v>123</v>
      </c>
      <c r="S78" s="469" t="s">
        <v>101</v>
      </c>
      <c r="T78" s="469" t="s">
        <v>102</v>
      </c>
      <c r="U78" s="895" t="s">
        <v>90</v>
      </c>
      <c r="V78" s="469" t="s">
        <v>91</v>
      </c>
      <c r="W78" s="469" t="s">
        <v>135</v>
      </c>
      <c r="X78" s="469"/>
      <c r="Y78" s="469" t="s">
        <v>92</v>
      </c>
      <c r="Z78" s="896" t="s">
        <v>43</v>
      </c>
      <c r="AA78" s="896" t="s">
        <v>44</v>
      </c>
      <c r="AB78" s="896" t="s">
        <v>45</v>
      </c>
      <c r="AC78" s="896" t="s">
        <v>46</v>
      </c>
      <c r="AD78" s="896" t="s">
        <v>121</v>
      </c>
      <c r="AE78" s="896" t="s">
        <v>67</v>
      </c>
      <c r="AF78" s="896" t="s">
        <v>105</v>
      </c>
      <c r="AG78" s="469" t="s">
        <v>32</v>
      </c>
      <c r="AH78" s="469" t="s">
        <v>41</v>
      </c>
      <c r="AI78" s="469" t="s">
        <v>42</v>
      </c>
      <c r="AJ78" s="469" t="s">
        <v>38</v>
      </c>
      <c r="AK78" s="896" t="s">
        <v>39</v>
      </c>
      <c r="AL78" s="469" t="s">
        <v>31</v>
      </c>
      <c r="AM78" s="469" t="s">
        <v>30</v>
      </c>
      <c r="AN78" s="934">
        <f>'12'!AR78</f>
        <v>0</v>
      </c>
      <c r="AO78" s="934"/>
      <c r="AP78" s="934">
        <f t="shared" si="28"/>
        <v>0</v>
      </c>
      <c r="AQ78" s="934">
        <f t="shared" si="29"/>
        <v>0</v>
      </c>
      <c r="AR78" s="934"/>
      <c r="AS78" s="894">
        <v>0</v>
      </c>
      <c r="AT78" s="898">
        <f>'08'!AT78</f>
        <v>0</v>
      </c>
      <c r="AU78" s="935">
        <f t="shared" si="30"/>
        <v>0</v>
      </c>
      <c r="AV78" s="894"/>
      <c r="AW78" s="936" t="e">
        <f t="shared" si="31"/>
        <v>#VALUE!</v>
      </c>
      <c r="AX78" s="936" t="e">
        <f t="shared" si="32"/>
        <v>#VALUE!</v>
      </c>
      <c r="AY78" s="936" t="e">
        <f t="shared" si="33"/>
        <v>#VALUE!</v>
      </c>
      <c r="AZ78" s="936" t="e">
        <f t="shared" si="34"/>
        <v>#VALUE!</v>
      </c>
      <c r="BA78" s="936" t="e">
        <f t="shared" si="35"/>
        <v>#VALUE!</v>
      </c>
      <c r="BB78" s="896">
        <v>0</v>
      </c>
      <c r="BC78" s="896"/>
    </row>
    <row r="79" spans="1:55" s="297" customFormat="1">
      <c r="A79" s="892" t="str">
        <f>'ENTRY SHEET'!F79</f>
        <v>LOKO TRACK JAW</v>
      </c>
      <c r="B79" s="684">
        <f>'12'!C79</f>
        <v>16211</v>
      </c>
      <c r="C79" s="303">
        <v>16222</v>
      </c>
      <c r="D79" s="893">
        <f t="shared" si="21"/>
        <v>11</v>
      </c>
      <c r="E79" s="903">
        <v>12</v>
      </c>
      <c r="F79" s="684"/>
      <c r="G79" s="684"/>
      <c r="H79" s="684"/>
      <c r="I79" s="684"/>
      <c r="J79" s="684"/>
      <c r="K79" s="684"/>
      <c r="L79" s="254">
        <f>D79-G79-H79-I79-J79-K79-M79-N79-O79-P79</f>
        <v>11</v>
      </c>
      <c r="M79" s="684"/>
      <c r="N79" s="684"/>
      <c r="O79" s="684"/>
      <c r="P79" s="684"/>
      <c r="Q79" s="254">
        <f t="shared" ref="Q79:Q80" si="43">G79+H79+I79+J79+P79+K79+L79+M79+N79+O79+F79</f>
        <v>11</v>
      </c>
      <c r="R79" s="893"/>
      <c r="S79" s="893"/>
      <c r="T79" s="893"/>
      <c r="U79" s="893"/>
      <c r="V79" s="893"/>
      <c r="W79" s="904"/>
      <c r="X79" s="893"/>
      <c r="Y79" s="905"/>
      <c r="Z79" s="893">
        <f>+V79+W79+X79</f>
        <v>0</v>
      </c>
      <c r="AA79" s="906"/>
      <c r="AB79" s="906"/>
      <c r="AC79" s="906"/>
      <c r="AD79" s="906"/>
      <c r="AE79" s="906"/>
      <c r="AF79" s="906"/>
      <c r="AG79" s="893">
        <f t="shared" si="38"/>
        <v>0</v>
      </c>
      <c r="AH79" s="684"/>
      <c r="AI79" s="684"/>
      <c r="AJ79" s="684"/>
      <c r="AK79" s="906"/>
      <c r="AL79" s="905">
        <f>AH79+AI79</f>
        <v>0</v>
      </c>
      <c r="AM79" s="893">
        <f t="shared" si="42"/>
        <v>0</v>
      </c>
      <c r="AN79" s="893">
        <f>'12'!AR79</f>
        <v>232</v>
      </c>
      <c r="AO79" s="893">
        <v>200</v>
      </c>
      <c r="AP79" s="893">
        <f t="shared" si="28"/>
        <v>432</v>
      </c>
      <c r="AQ79" s="893">
        <f t="shared" si="29"/>
        <v>202</v>
      </c>
      <c r="AR79" s="893">
        <v>230</v>
      </c>
      <c r="AS79" s="903">
        <f t="shared" si="24"/>
        <v>18.363636363636363</v>
      </c>
      <c r="AT79" s="899">
        <f>'08'!AT79</f>
        <v>0</v>
      </c>
      <c r="AU79" s="900">
        <f t="shared" si="30"/>
        <v>-230</v>
      </c>
      <c r="AV79" s="903"/>
      <c r="AW79" s="907">
        <f t="shared" si="31"/>
        <v>0</v>
      </c>
      <c r="AX79" s="907">
        <f t="shared" si="32"/>
        <v>0</v>
      </c>
      <c r="AY79" s="907">
        <f t="shared" si="33"/>
        <v>0</v>
      </c>
      <c r="AZ79" s="907">
        <f t="shared" si="34"/>
        <v>202</v>
      </c>
      <c r="BA79" s="907">
        <f t="shared" si="35"/>
        <v>0</v>
      </c>
      <c r="BB79" s="907">
        <v>0</v>
      </c>
      <c r="BC79" s="907"/>
    </row>
    <row r="80" spans="1:55" s="297" customFormat="1">
      <c r="A80" s="892" t="str">
        <f>'ENTRY SHEET'!F80</f>
        <v>LOKO CONE</v>
      </c>
      <c r="B80" s="684">
        <f>'12'!C80</f>
        <v>16782.8</v>
      </c>
      <c r="C80" s="921">
        <v>16792.099999999999</v>
      </c>
      <c r="D80" s="893">
        <f t="shared" si="21"/>
        <v>9.2999999999992724</v>
      </c>
      <c r="E80" s="903">
        <v>12</v>
      </c>
      <c r="F80" s="684"/>
      <c r="G80" s="684"/>
      <c r="H80" s="684"/>
      <c r="I80" s="684"/>
      <c r="J80" s="684"/>
      <c r="K80" s="684"/>
      <c r="L80" s="254">
        <f t="shared" ref="L80:L81" si="44">D80-G80-H80-I80-J80-K80-M80-N80-O80-P80</f>
        <v>9.2999999999992724</v>
      </c>
      <c r="M80" s="684"/>
      <c r="N80" s="684"/>
      <c r="O80" s="684"/>
      <c r="P80" s="684"/>
      <c r="Q80" s="254">
        <f t="shared" si="43"/>
        <v>9.2999999999992724</v>
      </c>
      <c r="R80" s="893">
        <v>500</v>
      </c>
      <c r="S80" s="907">
        <v>250</v>
      </c>
      <c r="T80" s="907">
        <v>250</v>
      </c>
      <c r="U80" s="907"/>
      <c r="V80" s="907"/>
      <c r="W80" s="907"/>
      <c r="X80" s="907"/>
      <c r="Y80" s="907"/>
      <c r="Z80" s="893">
        <f t="shared" ref="Z80:Z84" si="45">+V80+W80+X80</f>
        <v>0</v>
      </c>
      <c r="AA80" s="907"/>
      <c r="AB80" s="893"/>
      <c r="AC80" s="893"/>
      <c r="AD80" s="893"/>
      <c r="AE80" s="893"/>
      <c r="AF80" s="893"/>
      <c r="AG80" s="893">
        <f t="shared" si="38"/>
        <v>0</v>
      </c>
      <c r="AH80" s="893"/>
      <c r="AI80" s="893"/>
      <c r="AJ80" s="893"/>
      <c r="AK80" s="907"/>
      <c r="AL80" s="905">
        <f t="shared" ref="AL80:AL84" si="46">AH80+AI80</f>
        <v>0</v>
      </c>
      <c r="AM80" s="893">
        <f t="shared" si="42"/>
        <v>0</v>
      </c>
      <c r="AN80" s="893">
        <f>'12'!AR80</f>
        <v>340</v>
      </c>
      <c r="AO80" s="893">
        <v>300</v>
      </c>
      <c r="AP80" s="893">
        <f t="shared" si="28"/>
        <v>640</v>
      </c>
      <c r="AQ80" s="893">
        <f t="shared" si="29"/>
        <v>160</v>
      </c>
      <c r="AR80" s="893">
        <v>480</v>
      </c>
      <c r="AS80" s="903">
        <f t="shared" si="24"/>
        <v>17.204301075270163</v>
      </c>
      <c r="AT80" s="899">
        <f>'08'!AT80</f>
        <v>0</v>
      </c>
      <c r="AU80" s="900">
        <f t="shared" si="30"/>
        <v>-480</v>
      </c>
      <c r="AV80" s="903"/>
      <c r="AW80" s="907">
        <f t="shared" si="31"/>
        <v>0</v>
      </c>
      <c r="AX80" s="907">
        <f t="shared" si="32"/>
        <v>0</v>
      </c>
      <c r="AY80" s="907">
        <f t="shared" si="33"/>
        <v>0</v>
      </c>
      <c r="AZ80" s="907">
        <f t="shared" si="34"/>
        <v>160</v>
      </c>
      <c r="BA80" s="907">
        <f t="shared" si="35"/>
        <v>0</v>
      </c>
      <c r="BB80" s="907">
        <v>0</v>
      </c>
      <c r="BC80" s="907"/>
    </row>
    <row r="81" spans="1:55" s="297" customFormat="1">
      <c r="A81" s="892" t="str">
        <f>'ENTRY SHEET'!F81</f>
        <v>KOMASTU-200</v>
      </c>
      <c r="B81" s="684">
        <f>'12'!C81</f>
        <v>3411.9</v>
      </c>
      <c r="C81" s="303">
        <v>3420.6</v>
      </c>
      <c r="D81" s="893">
        <f t="shared" si="21"/>
        <v>8.6999999999998181</v>
      </c>
      <c r="E81" s="903">
        <v>12</v>
      </c>
      <c r="F81" s="906"/>
      <c r="G81" s="906"/>
      <c r="H81" s="906"/>
      <c r="I81" s="906"/>
      <c r="J81" s="684"/>
      <c r="K81" s="906"/>
      <c r="L81" s="254">
        <f t="shared" si="44"/>
        <v>8.6999999999998181</v>
      </c>
      <c r="M81" s="684"/>
      <c r="N81" s="684"/>
      <c r="O81" s="684"/>
      <c r="P81" s="684"/>
      <c r="Q81" s="254">
        <f>G81+H81+I81+J81+P81+K81+L81+M81+N81+O81+F81</f>
        <v>8.6999999999998181</v>
      </c>
      <c r="R81" s="893"/>
      <c r="S81" s="684"/>
      <c r="T81" s="893"/>
      <c r="U81" s="684"/>
      <c r="V81" s="684"/>
      <c r="W81" s="684"/>
      <c r="X81" s="893"/>
      <c r="Y81" s="893"/>
      <c r="Z81" s="893">
        <f t="shared" si="45"/>
        <v>0</v>
      </c>
      <c r="AA81" s="907"/>
      <c r="AB81" s="907"/>
      <c r="AC81" s="907"/>
      <c r="AD81" s="907"/>
      <c r="AE81" s="907"/>
      <c r="AF81" s="907"/>
      <c r="AG81" s="893">
        <f t="shared" si="38"/>
        <v>0</v>
      </c>
      <c r="AH81" s="907"/>
      <c r="AI81" s="907"/>
      <c r="AJ81" s="907"/>
      <c r="AK81" s="907"/>
      <c r="AL81" s="905">
        <f t="shared" si="46"/>
        <v>0</v>
      </c>
      <c r="AM81" s="893">
        <f t="shared" si="42"/>
        <v>0</v>
      </c>
      <c r="AN81" s="893">
        <f>'12'!AR81</f>
        <v>35</v>
      </c>
      <c r="AO81" s="893">
        <v>200</v>
      </c>
      <c r="AP81" s="893">
        <f t="shared" si="28"/>
        <v>235</v>
      </c>
      <c r="AQ81" s="893">
        <f t="shared" si="29"/>
        <v>105</v>
      </c>
      <c r="AR81" s="893">
        <v>130</v>
      </c>
      <c r="AS81" s="903">
        <f t="shared" si="24"/>
        <v>12.068965517241631</v>
      </c>
      <c r="AT81" s="899">
        <f>'08'!AT81</f>
        <v>0</v>
      </c>
      <c r="AU81" s="900">
        <f t="shared" si="30"/>
        <v>-130</v>
      </c>
      <c r="AV81" s="903"/>
      <c r="AW81" s="907">
        <f t="shared" si="31"/>
        <v>0</v>
      </c>
      <c r="AX81" s="907">
        <f t="shared" si="32"/>
        <v>0</v>
      </c>
      <c r="AY81" s="907">
        <f t="shared" si="33"/>
        <v>0</v>
      </c>
      <c r="AZ81" s="907">
        <f t="shared" si="34"/>
        <v>105</v>
      </c>
      <c r="BA81" s="907">
        <f t="shared" si="35"/>
        <v>0</v>
      </c>
      <c r="BB81" s="907">
        <v>0</v>
      </c>
      <c r="BC81" s="893"/>
    </row>
    <row r="82" spans="1:55" s="145" customFormat="1">
      <c r="A82" s="223">
        <f>'ENTRY SHEET'!F82</f>
        <v>0</v>
      </c>
      <c r="B82" s="136">
        <f>'12'!C82</f>
        <v>0</v>
      </c>
      <c r="C82" s="234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>
        <v>0</v>
      </c>
      <c r="R82" s="137"/>
      <c r="S82" s="137"/>
      <c r="T82" s="137"/>
      <c r="U82" s="137"/>
      <c r="V82" s="137"/>
      <c r="W82" s="137"/>
      <c r="X82" s="137"/>
      <c r="Y82" s="141"/>
      <c r="Z82" s="137">
        <f t="shared" si="45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6"/>
        <v>0</v>
      </c>
      <c r="AM82" s="137">
        <f t="shared" si="42"/>
        <v>0</v>
      </c>
      <c r="AN82" s="137">
        <f>'12'!AR82</f>
        <v>0</v>
      </c>
      <c r="AO82" s="137"/>
      <c r="AP82" s="137">
        <f t="shared" si="28"/>
        <v>0</v>
      </c>
      <c r="AQ82" s="137">
        <f t="shared" si="29"/>
        <v>0</v>
      </c>
      <c r="AR82" s="137">
        <v>0</v>
      </c>
      <c r="AS82" s="221" t="e">
        <f t="shared" si="24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 s="145" customFormat="1">
      <c r="A83" s="223">
        <f>'ENTRY SHEET'!F83</f>
        <v>0</v>
      </c>
      <c r="B83" s="136">
        <f>'12'!C83</f>
        <v>0</v>
      </c>
      <c r="C83" s="234"/>
      <c r="D83" s="137">
        <f t="shared" si="21"/>
        <v>0</v>
      </c>
      <c r="E83" s="221"/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>
        <v>0</v>
      </c>
      <c r="R83" s="137"/>
      <c r="S83" s="137"/>
      <c r="T83" s="137"/>
      <c r="U83" s="137"/>
      <c r="V83" s="137"/>
      <c r="W83" s="137"/>
      <c r="X83" s="137"/>
      <c r="Y83" s="141"/>
      <c r="Z83" s="137">
        <f t="shared" si="45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6"/>
        <v>0</v>
      </c>
      <c r="AM83" s="137">
        <f t="shared" si="42"/>
        <v>0</v>
      </c>
      <c r="AN83" s="137">
        <f>'12'!AR83</f>
        <v>0</v>
      </c>
      <c r="AO83" s="137"/>
      <c r="AP83" s="137">
        <f t="shared" si="28"/>
        <v>0</v>
      </c>
      <c r="AQ83" s="137">
        <f t="shared" si="29"/>
        <v>0</v>
      </c>
      <c r="AR83" s="137">
        <v>0</v>
      </c>
      <c r="AS83" s="221" t="e">
        <f t="shared" si="24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 s="145" customFormat="1">
      <c r="A84" s="223">
        <f>'ENTRY SHEET'!F84</f>
        <v>0</v>
      </c>
      <c r="B84" s="136">
        <f>'12'!C84</f>
        <v>0</v>
      </c>
      <c r="C84" s="234"/>
      <c r="D84" s="137">
        <f t="shared" si="21"/>
        <v>0</v>
      </c>
      <c r="E84" s="221"/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>
        <v>0</v>
      </c>
      <c r="R84" s="137"/>
      <c r="S84" s="137"/>
      <c r="T84" s="137"/>
      <c r="U84" s="137"/>
      <c r="V84" s="137"/>
      <c r="W84" s="137"/>
      <c r="X84" s="137"/>
      <c r="Y84" s="141"/>
      <c r="Z84" s="137">
        <f t="shared" si="45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6"/>
        <v>0</v>
      </c>
      <c r="AM84" s="137">
        <f t="shared" si="42"/>
        <v>0</v>
      </c>
      <c r="AN84" s="137">
        <f>'12'!AR84</f>
        <v>0</v>
      </c>
      <c r="AO84" s="137"/>
      <c r="AP84" s="137">
        <f t="shared" si="28"/>
        <v>0</v>
      </c>
      <c r="AQ84" s="137">
        <f t="shared" si="29"/>
        <v>0</v>
      </c>
      <c r="AR84" s="137">
        <v>0</v>
      </c>
      <c r="AS84" s="221" t="e">
        <f t="shared" si="24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 s="145" customFormat="1">
      <c r="A85" s="223" t="str">
        <f>'ENTRY SHEET'!F85</f>
        <v>OD09P-2986 (CAMPAR)</v>
      </c>
      <c r="B85" s="136">
        <f>'12'!C85</f>
        <v>0</v>
      </c>
      <c r="C85" s="234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37">
        <f>'12'!AR85</f>
        <v>0</v>
      </c>
      <c r="AO85" s="137">
        <v>54</v>
      </c>
      <c r="AP85" s="137">
        <f t="shared" si="28"/>
        <v>54</v>
      </c>
      <c r="AQ85" s="137">
        <f t="shared" si="29"/>
        <v>14</v>
      </c>
      <c r="AR85" s="137">
        <v>40</v>
      </c>
      <c r="AS85" s="221" t="e">
        <f t="shared" si="24"/>
        <v>#DIV/0!</v>
      </c>
      <c r="AT85" s="216">
        <f>'08'!AT85</f>
        <v>60</v>
      </c>
      <c r="AU85" s="224">
        <f t="shared" si="30"/>
        <v>20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 s="145" customFormat="1">
      <c r="A86" s="223" t="str">
        <f>'ENTRY SHEET'!F86</f>
        <v>JH06P-6214 SCORPIO</v>
      </c>
      <c r="B86" s="136">
        <f>'12'!C86</f>
        <v>184435</v>
      </c>
      <c r="C86" s="234">
        <v>184658</v>
      </c>
      <c r="D86" s="137">
        <f t="shared" si="21"/>
        <v>223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7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37">
        <f>'12'!AR86</f>
        <v>20</v>
      </c>
      <c r="AO86" s="137">
        <v>27</v>
      </c>
      <c r="AP86" s="137">
        <f t="shared" si="28"/>
        <v>47</v>
      </c>
      <c r="AQ86" s="137">
        <f t="shared" si="29"/>
        <v>22</v>
      </c>
      <c r="AR86" s="137">
        <v>25</v>
      </c>
      <c r="AS86" s="221">
        <f t="shared" si="24"/>
        <v>9.8654708520179366E-2</v>
      </c>
      <c r="AT86" s="216">
        <f>'08'!AT86</f>
        <v>80</v>
      </c>
      <c r="AU86" s="224">
        <f t="shared" si="30"/>
        <v>55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22</v>
      </c>
      <c r="BC86" s="138"/>
    </row>
    <row r="87" spans="1:55" s="145" customFormat="1">
      <c r="A87" s="223" t="str">
        <f>'ENTRY SHEET'!F87</f>
        <v>OD09K-7213 BSM BUS</v>
      </c>
      <c r="B87" s="136">
        <f>'12'!C87</f>
        <v>0</v>
      </c>
      <c r="C87" s="136"/>
      <c r="D87" s="137">
        <f t="shared" ref="D87:D104" si="48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7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37">
        <f>'12'!AR87</f>
        <v>60</v>
      </c>
      <c r="AO87" s="137"/>
      <c r="AP87" s="137">
        <f t="shared" si="28"/>
        <v>60</v>
      </c>
      <c r="AQ87" s="137">
        <f t="shared" si="29"/>
        <v>10</v>
      </c>
      <c r="AR87" s="137">
        <v>50</v>
      </c>
      <c r="AS87" s="221" t="e">
        <f t="shared" si="24"/>
        <v>#DIV/0!</v>
      </c>
      <c r="AT87" s="216">
        <f>'08'!AT87</f>
        <v>60</v>
      </c>
      <c r="AU87" s="224">
        <f t="shared" si="30"/>
        <v>10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 s="145" customFormat="1">
      <c r="A88" s="223" t="str">
        <f>'ENTRY SHEET'!F88</f>
        <v>OD09G-6065 CAMPER</v>
      </c>
      <c r="B88" s="136">
        <f>'12'!C88</f>
        <v>0</v>
      </c>
      <c r="C88" s="136"/>
      <c r="D88" s="137">
        <f t="shared" si="48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7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37">
        <f>'12'!AR88</f>
        <v>42</v>
      </c>
      <c r="AO88" s="137"/>
      <c r="AP88" s="137">
        <f t="shared" si="28"/>
        <v>42</v>
      </c>
      <c r="AQ88" s="137">
        <f t="shared" si="29"/>
        <v>12</v>
      </c>
      <c r="AR88" s="137">
        <v>30</v>
      </c>
      <c r="AS88" s="221" t="e">
        <f t="shared" si="24"/>
        <v>#DIV/0!</v>
      </c>
      <c r="AT88" s="216">
        <f>'08'!AT88</f>
        <v>120</v>
      </c>
      <c r="AU88" s="224">
        <f t="shared" si="30"/>
        <v>90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 s="145" customFormat="1">
      <c r="A89" s="223" t="str">
        <f>'ENTRY SHEET'!F89</f>
        <v>OD09V-5619 TATA YODHA</v>
      </c>
      <c r="B89" s="136">
        <f>'12'!C89</f>
        <v>0</v>
      </c>
      <c r="C89" s="136"/>
      <c r="D89" s="137">
        <f t="shared" si="48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7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37">
        <f>'12'!AR89</f>
        <v>25</v>
      </c>
      <c r="AO89" s="137"/>
      <c r="AP89" s="137">
        <f t="shared" si="28"/>
        <v>25</v>
      </c>
      <c r="AQ89" s="137">
        <f t="shared" si="29"/>
        <v>5</v>
      </c>
      <c r="AR89" s="137">
        <v>20</v>
      </c>
      <c r="AS89" s="221" t="e">
        <f t="shared" si="24"/>
        <v>#DIV/0!</v>
      </c>
      <c r="AT89" s="216">
        <f>'08'!AT89</f>
        <v>60</v>
      </c>
      <c r="AU89" s="224">
        <f t="shared" si="30"/>
        <v>40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 s="145" customFormat="1">
      <c r="A90" s="223" t="str">
        <f>'ENTRY SHEET'!F90</f>
        <v>WATER PUMP</v>
      </c>
      <c r="B90" s="136">
        <f>'12'!C90</f>
        <v>0</v>
      </c>
      <c r="C90" s="136"/>
      <c r="D90" s="137">
        <f t="shared" si="48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7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37">
        <f>'12'!AR90</f>
        <v>0</v>
      </c>
      <c r="AO90" s="137">
        <v>5</v>
      </c>
      <c r="AP90" s="137">
        <f t="shared" si="28"/>
        <v>5</v>
      </c>
      <c r="AQ90" s="137">
        <f t="shared" si="29"/>
        <v>5</v>
      </c>
      <c r="AR90" s="137">
        <v>0</v>
      </c>
      <c r="AS90" s="221" t="e">
        <f t="shared" si="24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 s="145" customFormat="1">
      <c r="A91" s="223" t="str">
        <f>'ENTRY SHEET'!F91</f>
        <v>JH06H-6198 D.TANKER</v>
      </c>
      <c r="B91" s="136">
        <f>'12'!C91</f>
        <v>15518</v>
      </c>
      <c r="C91" s="136">
        <v>15525</v>
      </c>
      <c r="D91" s="137">
        <f t="shared" si="48"/>
        <v>7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7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37">
        <f>'12'!AR91</f>
        <v>90</v>
      </c>
      <c r="AO91" s="137"/>
      <c r="AP91" s="137">
        <f t="shared" si="28"/>
        <v>90</v>
      </c>
      <c r="AQ91" s="137">
        <f t="shared" si="29"/>
        <v>60</v>
      </c>
      <c r="AR91" s="137">
        <v>30</v>
      </c>
      <c r="AS91" s="221">
        <f t="shared" si="24"/>
        <v>8.5714285714285712</v>
      </c>
      <c r="AT91" s="216">
        <f>'08'!AT91</f>
        <v>0</v>
      </c>
      <c r="AU91" s="224">
        <f t="shared" si="30"/>
        <v>-30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60</v>
      </c>
      <c r="BC91" s="138"/>
    </row>
    <row r="92" spans="1:55" s="145" customFormat="1">
      <c r="A92" s="223" t="str">
        <f>'ENTRY SHEET'!F92</f>
        <v>OMC DG (NIGHT USE)</v>
      </c>
      <c r="B92" s="136">
        <f>'12'!C92</f>
        <v>0</v>
      </c>
      <c r="C92" s="136"/>
      <c r="D92" s="137">
        <f t="shared" si="48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7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37">
        <f>'12'!AR92</f>
        <v>0</v>
      </c>
      <c r="AO92" s="137"/>
      <c r="AP92" s="137">
        <f t="shared" si="28"/>
        <v>0</v>
      </c>
      <c r="AQ92" s="137">
        <f t="shared" si="29"/>
        <v>0</v>
      </c>
      <c r="AR92" s="137"/>
      <c r="AS92" s="221" t="e">
        <f t="shared" si="24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 s="145" customFormat="1">
      <c r="A93" s="223" t="str">
        <f>'ENTRY SHEET'!F93</f>
        <v>HYDRA CRANE-1686</v>
      </c>
      <c r="B93" s="136">
        <f>'12'!C93</f>
        <v>0</v>
      </c>
      <c r="C93" s="136"/>
      <c r="D93" s="137">
        <f t="shared" si="48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7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37">
        <f>'12'!AR93</f>
        <v>0</v>
      </c>
      <c r="AO93" s="137"/>
      <c r="AP93" s="137">
        <f t="shared" si="28"/>
        <v>0</v>
      </c>
      <c r="AQ93" s="137">
        <f t="shared" si="29"/>
        <v>0</v>
      </c>
      <c r="AR93" s="137"/>
      <c r="AS93" s="221" t="e">
        <f t="shared" si="24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s="145" customFormat="1" hidden="1">
      <c r="A94" s="223">
        <f>'ENTRY SHEET'!F94</f>
        <v>0</v>
      </c>
      <c r="B94" s="136">
        <f>'12'!C94</f>
        <v>0</v>
      </c>
      <c r="C94" s="136"/>
      <c r="D94" s="137">
        <f t="shared" si="48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7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37">
        <f>'12'!AR94</f>
        <v>0</v>
      </c>
      <c r="AO94" s="137"/>
      <c r="AP94" s="137">
        <f t="shared" si="28"/>
        <v>0</v>
      </c>
      <c r="AQ94" s="137">
        <f t="shared" si="29"/>
        <v>0</v>
      </c>
      <c r="AR94" s="137"/>
      <c r="AS94" s="221" t="e">
        <f t="shared" si="24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s="145" customFormat="1" hidden="1">
      <c r="A95" s="223">
        <f>'ENTRY SHEET'!F95</f>
        <v>0</v>
      </c>
      <c r="B95" s="136">
        <f>'12'!C95</f>
        <v>0</v>
      </c>
      <c r="C95" s="136"/>
      <c r="D95" s="137">
        <f t="shared" si="48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37">
        <f>'12'!AR95</f>
        <v>0</v>
      </c>
      <c r="AO95" s="137"/>
      <c r="AP95" s="137">
        <f t="shared" si="28"/>
        <v>0</v>
      </c>
      <c r="AQ95" s="137">
        <f t="shared" si="29"/>
        <v>0</v>
      </c>
      <c r="AR95" s="137"/>
      <c r="AS95" s="221" t="e">
        <f t="shared" si="24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s="145" customFormat="1" hidden="1">
      <c r="A96" s="223">
        <f>'ENTRY SHEET'!F96</f>
        <v>0</v>
      </c>
      <c r="B96" s="136">
        <f>'12'!C96</f>
        <v>0</v>
      </c>
      <c r="C96" s="136"/>
      <c r="D96" s="137">
        <f t="shared" si="48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37">
        <f>'12'!AR96</f>
        <v>0</v>
      </c>
      <c r="AO96" s="137"/>
      <c r="AP96" s="137">
        <f t="shared" si="28"/>
        <v>0</v>
      </c>
      <c r="AQ96" s="137">
        <f t="shared" si="29"/>
        <v>0</v>
      </c>
      <c r="AR96" s="137"/>
      <c r="AS96" s="221" t="e">
        <f t="shared" si="24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s="145" customFormat="1" hidden="1">
      <c r="A97" s="223">
        <f>'ENTRY SHEET'!F97</f>
        <v>0</v>
      </c>
      <c r="B97" s="136">
        <f>'12'!C97</f>
        <v>0</v>
      </c>
      <c r="C97" s="136"/>
      <c r="D97" s="137">
        <f t="shared" si="48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37">
        <f>'12'!AR97</f>
        <v>0</v>
      </c>
      <c r="AO97" s="137"/>
      <c r="AP97" s="137">
        <f t="shared" si="28"/>
        <v>0</v>
      </c>
      <c r="AQ97" s="137">
        <f t="shared" si="29"/>
        <v>0</v>
      </c>
      <c r="AR97" s="137"/>
      <c r="AS97" s="221" t="e">
        <f t="shared" si="24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s="145" customFormat="1" hidden="1">
      <c r="A98" s="223">
        <f>'ENTRY SHEET'!F98</f>
        <v>0</v>
      </c>
      <c r="B98" s="136">
        <f>'12'!C98</f>
        <v>0</v>
      </c>
      <c r="C98" s="136"/>
      <c r="D98" s="137">
        <f t="shared" si="48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37">
        <f>'12'!AR98</f>
        <v>0</v>
      </c>
      <c r="AO98" s="137"/>
      <c r="AP98" s="137">
        <f t="shared" si="28"/>
        <v>0</v>
      </c>
      <c r="AQ98" s="137">
        <f t="shared" si="29"/>
        <v>0</v>
      </c>
      <c r="AR98" s="137"/>
      <c r="AS98" s="221" t="e">
        <f t="shared" si="24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s="145" customFormat="1" hidden="1">
      <c r="A99" s="223">
        <f>'ENTRY SHEET'!F99</f>
        <v>0</v>
      </c>
      <c r="B99" s="136">
        <f>'12'!C99</f>
        <v>0</v>
      </c>
      <c r="C99" s="136"/>
      <c r="D99" s="137">
        <f t="shared" si="48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37">
        <f>'12'!AR99</f>
        <v>0</v>
      </c>
      <c r="AO99" s="137"/>
      <c r="AP99" s="137">
        <f t="shared" si="28"/>
        <v>0</v>
      </c>
      <c r="AQ99" s="137">
        <f t="shared" si="29"/>
        <v>0</v>
      </c>
      <c r="AR99" s="137"/>
      <c r="AS99" s="221" t="e">
        <f t="shared" si="24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s="145" customFormat="1" hidden="1">
      <c r="A100" s="223">
        <f>'ENTRY SHEET'!F100</f>
        <v>0</v>
      </c>
      <c r="B100" s="136">
        <f>'12'!C100</f>
        <v>0</v>
      </c>
      <c r="C100" s="136"/>
      <c r="D100" s="137">
        <f t="shared" si="48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37">
        <f>'12'!AR100</f>
        <v>0</v>
      </c>
      <c r="AO100" s="137"/>
      <c r="AP100" s="137">
        <f t="shared" si="28"/>
        <v>0</v>
      </c>
      <c r="AQ100" s="137">
        <f t="shared" si="29"/>
        <v>0</v>
      </c>
      <c r="AR100" s="137"/>
      <c r="AS100" s="221" t="e">
        <f t="shared" si="24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s="145" customFormat="1" hidden="1">
      <c r="A101" s="223">
        <f>'ENTRY SHEET'!F101</f>
        <v>0</v>
      </c>
      <c r="B101" s="136">
        <f>'12'!C101</f>
        <v>0</v>
      </c>
      <c r="C101" s="136"/>
      <c r="D101" s="137">
        <f t="shared" si="48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37">
        <f>'12'!AR101</f>
        <v>0</v>
      </c>
      <c r="AO101" s="137"/>
      <c r="AP101" s="137">
        <f t="shared" si="28"/>
        <v>0</v>
      </c>
      <c r="AQ101" s="137">
        <f t="shared" si="29"/>
        <v>0</v>
      </c>
      <c r="AR101" s="137"/>
      <c r="AS101" s="221" t="e">
        <f t="shared" si="24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s="145" customFormat="1" hidden="1">
      <c r="A102" s="223">
        <f>'ENTRY SHEET'!F102</f>
        <v>0</v>
      </c>
      <c r="B102" s="136">
        <f>'12'!C102</f>
        <v>0</v>
      </c>
      <c r="C102" s="136"/>
      <c r="D102" s="137">
        <f t="shared" si="48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37">
        <f>'12'!AR102</f>
        <v>0</v>
      </c>
      <c r="AO102" s="137"/>
      <c r="AP102" s="137">
        <f t="shared" si="28"/>
        <v>0</v>
      </c>
      <c r="AQ102" s="137">
        <f t="shared" si="29"/>
        <v>0</v>
      </c>
      <c r="AR102" s="137"/>
      <c r="AS102" s="221" t="e">
        <f t="shared" si="24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s="145" customFormat="1" hidden="1">
      <c r="A103" s="223">
        <f>'ENTRY SHEET'!F103</f>
        <v>0</v>
      </c>
      <c r="B103" s="136">
        <f>'12'!C103</f>
        <v>0</v>
      </c>
      <c r="C103" s="136"/>
      <c r="D103" s="137">
        <f t="shared" si="48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37">
        <f>'12'!AR103</f>
        <v>0</v>
      </c>
      <c r="AO103" s="137"/>
      <c r="AP103" s="137">
        <f t="shared" si="28"/>
        <v>0</v>
      </c>
      <c r="AQ103" s="137">
        <f t="shared" si="29"/>
        <v>0</v>
      </c>
      <c r="AR103" s="137"/>
      <c r="AS103" s="221" t="e">
        <f t="shared" si="24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s="145" customFormat="1" hidden="1">
      <c r="A104" s="223">
        <f>'ENTRY SHEET'!F104</f>
        <v>0</v>
      </c>
      <c r="B104" s="136">
        <f>'12'!C104</f>
        <v>0</v>
      </c>
      <c r="C104" s="136"/>
      <c r="D104" s="137">
        <f t="shared" si="48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37">
        <f>'12'!AR104</f>
        <v>0</v>
      </c>
      <c r="AO104" s="137"/>
      <c r="AP104" s="137">
        <f t="shared" si="28"/>
        <v>0</v>
      </c>
      <c r="AQ104" s="137">
        <f t="shared" si="29"/>
        <v>0</v>
      </c>
      <c r="AR104" s="137"/>
      <c r="AS104" s="221" t="e">
        <f t="shared" si="24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s="145" customFormat="1" ht="28.8" customHeight="1">
      <c r="A105" s="137" t="s">
        <v>27</v>
      </c>
      <c r="B105" s="234"/>
      <c r="C105" s="234"/>
      <c r="D105" s="221">
        <f>SUM(D5:D104)</f>
        <v>531.00000000000182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24643.399999999958</v>
      </c>
      <c r="U105" s="221">
        <f>SUM(U17:U56)</f>
        <v>0</v>
      </c>
      <c r="V105" s="221">
        <f t="shared" ref="V105:AM105" si="49">SUM(V17:V56)</f>
        <v>136</v>
      </c>
      <c r="W105" s="221">
        <f t="shared" si="49"/>
        <v>0</v>
      </c>
      <c r="X105" s="221">
        <f t="shared" si="49"/>
        <v>0</v>
      </c>
      <c r="Y105" s="221">
        <f t="shared" si="49"/>
        <v>136</v>
      </c>
      <c r="Z105" s="221">
        <f t="shared" si="49"/>
        <v>5</v>
      </c>
      <c r="AA105" s="221">
        <f t="shared" si="49"/>
        <v>0</v>
      </c>
      <c r="AB105" s="221">
        <f t="shared" si="49"/>
        <v>0</v>
      </c>
      <c r="AC105" s="221">
        <f t="shared" si="49"/>
        <v>0</v>
      </c>
      <c r="AD105" s="221">
        <f t="shared" si="49"/>
        <v>107</v>
      </c>
      <c r="AE105" s="221">
        <f t="shared" si="49"/>
        <v>8</v>
      </c>
      <c r="AF105" s="221">
        <f t="shared" si="49"/>
        <v>0</v>
      </c>
      <c r="AG105" s="221">
        <f t="shared" si="49"/>
        <v>120</v>
      </c>
      <c r="AH105" s="221">
        <f t="shared" si="49"/>
        <v>0</v>
      </c>
      <c r="AI105" s="221">
        <f t="shared" si="49"/>
        <v>77</v>
      </c>
      <c r="AJ105" s="221">
        <f t="shared" si="49"/>
        <v>0</v>
      </c>
      <c r="AK105" s="221">
        <f t="shared" si="49"/>
        <v>2552.14</v>
      </c>
      <c r="AL105" s="221">
        <f t="shared" si="49"/>
        <v>77</v>
      </c>
      <c r="AM105" s="221">
        <f t="shared" si="49"/>
        <v>2552.14</v>
      </c>
      <c r="AN105" s="221">
        <f t="shared" ref="AN105:AU105" si="50">SUM(AN5:AN104)</f>
        <v>7403</v>
      </c>
      <c r="AO105" s="221">
        <f t="shared" si="50"/>
        <v>3758</v>
      </c>
      <c r="AP105" s="221">
        <f t="shared" si="50"/>
        <v>11161</v>
      </c>
      <c r="AQ105" s="221">
        <f t="shared" si="50"/>
        <v>3585</v>
      </c>
      <c r="AR105" s="221">
        <f t="shared" si="50"/>
        <v>7576</v>
      </c>
      <c r="AS105" s="221" t="e">
        <f t="shared" si="50"/>
        <v>#DIV/0!</v>
      </c>
      <c r="AT105" s="221">
        <f t="shared" si="50"/>
        <v>14070</v>
      </c>
      <c r="AU105" s="221">
        <f t="shared" si="50"/>
        <v>6494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1">SUM(AY5:AY104)</f>
        <v>#DIV/0!</v>
      </c>
      <c r="AZ105" s="138" t="e">
        <f t="shared" si="51"/>
        <v>#DIV/0!</v>
      </c>
      <c r="BA105" s="138" t="e">
        <f t="shared" si="51"/>
        <v>#DIV/0!</v>
      </c>
      <c r="BB105" s="138" t="e">
        <f t="shared" si="51"/>
        <v>#DIV/0!</v>
      </c>
      <c r="BC105" s="138">
        <f t="shared" si="51"/>
        <v>267</v>
      </c>
    </row>
    <row r="106" spans="1:55" ht="28.2" customHeight="1">
      <c r="AO106" s="222"/>
      <c r="AQ106" s="285"/>
    </row>
    <row r="107" spans="1:55">
      <c r="AO107" s="222"/>
      <c r="AQ107" s="286"/>
    </row>
    <row r="108" spans="1:55">
      <c r="AO108" s="222"/>
      <c r="AQ108" s="286"/>
    </row>
    <row r="109" spans="1:55">
      <c r="AO109" s="222"/>
      <c r="AQ109" s="286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V106"/>
  <sheetViews>
    <sheetView zoomScale="66" zoomScaleNormal="66" workbookViewId="0">
      <pane xSplit="1" ySplit="4" topLeftCell="Z29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4.88671875" style="145" bestFit="1" customWidth="1"/>
    <col min="2" max="2" width="13.77734375" style="145" bestFit="1" customWidth="1"/>
    <col min="3" max="3" width="14.5546875" style="145" bestFit="1" customWidth="1"/>
    <col min="4" max="4" width="10.5546875" style="222" bestFit="1" customWidth="1"/>
    <col min="5" max="5" width="8.33203125" style="222" hidden="1" customWidth="1"/>
    <col min="6" max="6" width="9.6640625" style="222" hidden="1" customWidth="1"/>
    <col min="7" max="7" width="14.109375" style="222" bestFit="1" customWidth="1"/>
    <col min="8" max="8" width="10.33203125" style="222" bestFit="1" customWidth="1"/>
    <col min="9" max="9" width="9.33203125" style="222" bestFit="1" customWidth="1"/>
    <col min="10" max="10" width="14.109375" style="222" bestFit="1" customWidth="1"/>
    <col min="11" max="11" width="12.44140625" style="222" bestFit="1" customWidth="1"/>
    <col min="12" max="12" width="12.88671875" style="222" bestFit="1" customWidth="1"/>
    <col min="13" max="13" width="7" style="222" hidden="1" customWidth="1"/>
    <col min="14" max="14" width="8.21875" style="222" hidden="1" customWidth="1"/>
    <col min="15" max="15" width="8" style="222" hidden="1" customWidth="1"/>
    <col min="16" max="16" width="13.21875" style="222" hidden="1" customWidth="1"/>
    <col min="17" max="17" width="14.109375" style="222" bestFit="1" customWidth="1"/>
    <col min="18" max="18" width="11.109375" style="222" bestFit="1" customWidth="1"/>
    <col min="19" max="19" width="15.77734375" style="222" bestFit="1" customWidth="1"/>
    <col min="20" max="20" width="14.88671875" style="222" bestFit="1" customWidth="1"/>
    <col min="21" max="21" width="11.21875" style="222" bestFit="1" customWidth="1"/>
    <col min="22" max="22" width="11.33203125" style="222" customWidth="1"/>
    <col min="23" max="23" width="11.21875" style="222" hidden="1" customWidth="1"/>
    <col min="24" max="24" width="6.88671875" style="222" hidden="1" customWidth="1"/>
    <col min="25" max="25" width="11.21875" style="222" bestFit="1" customWidth="1"/>
    <col min="26" max="26" width="9.88671875" style="145" customWidth="1"/>
    <col min="27" max="27" width="10.5546875" style="145" hidden="1" customWidth="1"/>
    <col min="28" max="28" width="9.44140625" style="145" hidden="1" customWidth="1"/>
    <col min="29" max="29" width="8.5546875" style="145" hidden="1" customWidth="1"/>
    <col min="30" max="30" width="13.109375" style="145" customWidth="1"/>
    <col min="31" max="31" width="13" style="145" hidden="1" customWidth="1"/>
    <col min="32" max="32" width="13.109375" style="145" hidden="1" customWidth="1"/>
    <col min="33" max="33" width="13.5546875" style="145" customWidth="1"/>
    <col min="34" max="34" width="10.88671875" style="145" customWidth="1"/>
    <col min="35" max="35" width="8.88671875" style="145" customWidth="1"/>
    <col min="36" max="36" width="12.5546875" style="145" bestFit="1" customWidth="1"/>
    <col min="37" max="37" width="15.109375" style="193" customWidth="1"/>
    <col min="38" max="38" width="10.88671875" style="145" customWidth="1"/>
    <col min="39" max="39" width="13.44140625" style="145" customWidth="1"/>
    <col min="40" max="40" width="18.109375" style="145" customWidth="1"/>
    <col min="41" max="41" width="14.33203125" style="193" customWidth="1"/>
    <col min="42" max="42" width="17.44140625" style="145" bestFit="1" customWidth="1"/>
    <col min="43" max="43" width="12.88671875" style="211" customWidth="1"/>
    <col min="44" max="44" width="14.5546875" style="145" customWidth="1"/>
    <col min="45" max="45" width="21.109375" style="145" bestFit="1" customWidth="1"/>
    <col min="46" max="47" width="12.88671875" style="145" bestFit="1" customWidth="1"/>
    <col min="48" max="48" width="14.21875" style="145" bestFit="1" customWidth="1"/>
    <col min="49" max="49" width="11.44140625" style="145" bestFit="1" customWidth="1"/>
    <col min="50" max="50" width="12.5546875" style="145" bestFit="1" customWidth="1"/>
    <col min="51" max="51" width="11.44140625" style="145" bestFit="1" customWidth="1"/>
    <col min="52" max="52" width="8.33203125" style="145" bestFit="1" customWidth="1"/>
    <col min="53" max="53" width="6.6640625" style="145" bestFit="1" customWidth="1"/>
    <col min="54" max="54" width="11.44140625" style="145" bestFit="1" customWidth="1"/>
    <col min="55" max="55" width="11" style="145" bestFit="1" customWidth="1"/>
    <col min="56" max="16384" width="30.5546875" style="145"/>
  </cols>
  <sheetData>
    <row r="1" spans="1:74">
      <c r="A1" s="278" t="str">
        <f>'ENTRY SHEET'!G1</f>
        <v>DAILY REPORT OF APRIL-2026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56"/>
    </row>
    <row r="2" spans="1:74" s="130" customFormat="1">
      <c r="A2" s="121"/>
      <c r="B2" s="124"/>
      <c r="C2" s="124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7" t="s">
        <v>48</v>
      </c>
      <c r="S2" s="287">
        <f>'13'!S2+1</f>
        <v>46126</v>
      </c>
      <c r="T2" s="288"/>
      <c r="U2" s="122"/>
      <c r="V2" s="122"/>
      <c r="W2" s="122"/>
      <c r="X2" s="122"/>
      <c r="Y2" s="122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5"/>
    </row>
    <row r="3" spans="1:74" s="130" customFormat="1" ht="23.4" customHeight="1">
      <c r="A3" s="170"/>
      <c r="B3" s="171" t="s">
        <v>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8" t="s">
        <v>1</v>
      </c>
      <c r="S3" s="178"/>
      <c r="T3" s="178"/>
      <c r="U3" s="280" t="s">
        <v>2</v>
      </c>
      <c r="V3" s="280"/>
      <c r="W3" s="280"/>
      <c r="X3" s="280"/>
      <c r="Y3" s="280"/>
      <c r="Z3" s="173" t="s">
        <v>3</v>
      </c>
      <c r="AA3" s="173"/>
      <c r="AB3" s="173"/>
      <c r="AC3" s="173"/>
      <c r="AD3" s="173"/>
      <c r="AE3" s="173"/>
      <c r="AF3" s="173"/>
      <c r="AG3" s="173"/>
      <c r="AH3" s="281" t="s">
        <v>29</v>
      </c>
      <c r="AI3" s="282"/>
      <c r="AJ3" s="282"/>
      <c r="AK3" s="282"/>
      <c r="AL3" s="282"/>
      <c r="AM3" s="283"/>
      <c r="AN3" s="109" t="s">
        <v>4</v>
      </c>
      <c r="AO3" s="109"/>
      <c r="AP3" s="109"/>
      <c r="AQ3" s="109"/>
      <c r="AR3" s="109"/>
      <c r="AS3" s="109"/>
      <c r="AT3" s="109"/>
      <c r="AU3" s="109"/>
      <c r="AV3" s="191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74" s="952" customFormat="1" ht="72">
      <c r="A4" s="943" t="s">
        <v>5</v>
      </c>
      <c r="B4" s="583" t="s">
        <v>6</v>
      </c>
      <c r="C4" s="579" t="s">
        <v>7</v>
      </c>
      <c r="D4" s="923" t="s">
        <v>8</v>
      </c>
      <c r="E4" s="923" t="s">
        <v>116</v>
      </c>
      <c r="F4" s="923" t="s">
        <v>118</v>
      </c>
      <c r="G4" s="923" t="s">
        <v>113</v>
      </c>
      <c r="H4" s="923" t="s">
        <v>126</v>
      </c>
      <c r="I4" s="923" t="s">
        <v>125</v>
      </c>
      <c r="J4" s="923" t="s">
        <v>124</v>
      </c>
      <c r="K4" s="923" t="s">
        <v>52</v>
      </c>
      <c r="L4" s="923" t="s">
        <v>133</v>
      </c>
      <c r="M4" s="923" t="s">
        <v>143</v>
      </c>
      <c r="N4" s="923" t="s">
        <v>127</v>
      </c>
      <c r="O4" s="923" t="s">
        <v>138</v>
      </c>
      <c r="P4" s="923" t="s">
        <v>139</v>
      </c>
      <c r="Q4" s="923" t="s">
        <v>122</v>
      </c>
      <c r="R4" s="944" t="s">
        <v>6</v>
      </c>
      <c r="S4" s="944" t="s">
        <v>7</v>
      </c>
      <c r="T4" s="944" t="s">
        <v>9</v>
      </c>
      <c r="U4" s="924" t="s">
        <v>104</v>
      </c>
      <c r="V4" s="924" t="s">
        <v>105</v>
      </c>
      <c r="W4" s="924" t="s">
        <v>12</v>
      </c>
      <c r="X4" s="924" t="s">
        <v>13</v>
      </c>
      <c r="Y4" s="924" t="s">
        <v>14</v>
      </c>
      <c r="Z4" s="922" t="s">
        <v>43</v>
      </c>
      <c r="AA4" s="945" t="s">
        <v>44</v>
      </c>
      <c r="AB4" s="946" t="s">
        <v>45</v>
      </c>
      <c r="AC4" s="946" t="s">
        <v>46</v>
      </c>
      <c r="AD4" s="922" t="s">
        <v>121</v>
      </c>
      <c r="AE4" s="922" t="s">
        <v>67</v>
      </c>
      <c r="AF4" s="946" t="s">
        <v>105</v>
      </c>
      <c r="AG4" s="946" t="s">
        <v>32</v>
      </c>
      <c r="AH4" s="947" t="s">
        <v>41</v>
      </c>
      <c r="AI4" s="947" t="s">
        <v>42</v>
      </c>
      <c r="AJ4" s="945" t="s">
        <v>38</v>
      </c>
      <c r="AK4" s="945" t="s">
        <v>39</v>
      </c>
      <c r="AL4" s="948" t="s">
        <v>31</v>
      </c>
      <c r="AM4" s="947" t="s">
        <v>30</v>
      </c>
      <c r="AN4" s="949" t="s">
        <v>15</v>
      </c>
      <c r="AO4" s="949" t="s">
        <v>16</v>
      </c>
      <c r="AP4" s="949" t="s">
        <v>17</v>
      </c>
      <c r="AQ4" s="950" t="s">
        <v>35</v>
      </c>
      <c r="AR4" s="949" t="s">
        <v>18</v>
      </c>
      <c r="AS4" s="949" t="s">
        <v>19</v>
      </c>
      <c r="AT4" s="929" t="s">
        <v>20</v>
      </c>
      <c r="AU4" s="807" t="s">
        <v>21</v>
      </c>
      <c r="AV4" s="930"/>
      <c r="AW4" s="521" t="s">
        <v>70</v>
      </c>
      <c r="AX4" s="521" t="s">
        <v>73</v>
      </c>
      <c r="AY4" s="521" t="s">
        <v>84</v>
      </c>
      <c r="AZ4" s="521" t="s">
        <v>85</v>
      </c>
      <c r="BA4" s="521" t="s">
        <v>87</v>
      </c>
      <c r="BB4" s="942" t="s">
        <v>51</v>
      </c>
      <c r="BC4" s="951" t="s">
        <v>87</v>
      </c>
    </row>
    <row r="5" spans="1:74">
      <c r="A5" s="223" t="str">
        <f>'ENTRY SHEET'!F5</f>
        <v>VOLVO 300-2</v>
      </c>
      <c r="B5" s="137">
        <f>'13'!C5</f>
        <v>22017.4</v>
      </c>
      <c r="C5" s="137">
        <v>22017.4</v>
      </c>
      <c r="D5" s="136">
        <f>C5-B5</f>
        <v>0</v>
      </c>
      <c r="E5" s="136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6"/>
      <c r="S5" s="136"/>
      <c r="T5" s="136"/>
      <c r="U5" s="136"/>
      <c r="V5" s="136"/>
      <c r="W5" s="136"/>
      <c r="X5" s="136"/>
      <c r="Y5" s="136">
        <f>X5+W5+V5+U5</f>
        <v>0</v>
      </c>
      <c r="Z5" s="136"/>
      <c r="AA5" s="136"/>
      <c r="AB5" s="136"/>
      <c r="AC5" s="136"/>
      <c r="AD5" s="136"/>
      <c r="AE5" s="136"/>
      <c r="AF5" s="136"/>
      <c r="AG5" s="136">
        <f>Z5+AA5+AB5+AC5+AD5+AE5+AF5</f>
        <v>0</v>
      </c>
      <c r="AH5" s="136"/>
      <c r="AI5" s="136"/>
      <c r="AJ5" s="136"/>
      <c r="AK5" s="264"/>
      <c r="AL5" s="236">
        <f t="shared" ref="AL5:AL59" si="0">AH5+AI5</f>
        <v>0</v>
      </c>
      <c r="AM5" s="136">
        <f t="shared" ref="AM5:AM59" si="1">AJ5+AK5</f>
        <v>0</v>
      </c>
      <c r="AN5" s="141">
        <f>'13'!AR5</f>
        <v>120</v>
      </c>
      <c r="AO5" s="141"/>
      <c r="AP5" s="141">
        <f>AO5+AN5</f>
        <v>120</v>
      </c>
      <c r="AQ5" s="141">
        <f t="shared" ref="AQ5" si="2">AP5-AR5</f>
        <v>0</v>
      </c>
      <c r="AR5" s="290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74">
      <c r="A6" s="223" t="str">
        <f>'ENTRY SHEET'!F6</f>
        <v>VOLVO-300-7</v>
      </c>
      <c r="B6" s="137">
        <f>'13'!C6</f>
        <v>17703.599999999999</v>
      </c>
      <c r="C6" s="137">
        <v>17712.3</v>
      </c>
      <c r="D6" s="136">
        <f t="shared" ref="D6:D59" si="4">C6-B6</f>
        <v>8.7000000000007276</v>
      </c>
      <c r="E6" s="136">
        <v>12</v>
      </c>
      <c r="F6" s="136"/>
      <c r="G6" s="136">
        <v>0</v>
      </c>
      <c r="H6" s="136">
        <v>8.6999999999999993</v>
      </c>
      <c r="I6" s="136"/>
      <c r="J6" s="136"/>
      <c r="K6" s="136"/>
      <c r="L6" s="136"/>
      <c r="M6" s="136"/>
      <c r="N6" s="136"/>
      <c r="O6" s="136"/>
      <c r="P6" s="136"/>
      <c r="Q6" s="136">
        <f t="shared" ref="Q6:Q64" si="5">F6+G6+H6+I6+J6+K6+L6+M6+N6+O6+P6</f>
        <v>8.6999999999999993</v>
      </c>
      <c r="R6" s="136"/>
      <c r="S6" s="136"/>
      <c r="T6" s="136"/>
      <c r="U6" s="136"/>
      <c r="V6" s="136"/>
      <c r="W6" s="136"/>
      <c r="X6" s="136"/>
      <c r="Y6" s="136">
        <f>X6+W6+V6+U6</f>
        <v>0</v>
      </c>
      <c r="Z6" s="136"/>
      <c r="AA6" s="136"/>
      <c r="AB6" s="136"/>
      <c r="AC6" s="136"/>
      <c r="AD6" s="136">
        <v>112</v>
      </c>
      <c r="AE6" s="136"/>
      <c r="AF6" s="136"/>
      <c r="AG6" s="136">
        <f>Z6+AA6+AB6+AC6+AD6+AE6+AF6</f>
        <v>112</v>
      </c>
      <c r="AH6" s="136"/>
      <c r="AI6" s="136"/>
      <c r="AJ6" s="136"/>
      <c r="AK6" s="264"/>
      <c r="AL6" s="236">
        <f t="shared" si="0"/>
        <v>0</v>
      </c>
      <c r="AM6" s="136">
        <f t="shared" si="1"/>
        <v>0</v>
      </c>
      <c r="AN6" s="141">
        <f>'13'!AR6</f>
        <v>200</v>
      </c>
      <c r="AO6" s="141">
        <v>150</v>
      </c>
      <c r="AP6" s="141">
        <f t="shared" ref="AP6:AP69" si="6">AO6+AN6</f>
        <v>350</v>
      </c>
      <c r="AQ6" s="141">
        <f t="shared" ref="AQ6:AQ69" si="7">AP6-AR6</f>
        <v>160</v>
      </c>
      <c r="AR6" s="290">
        <v>190</v>
      </c>
      <c r="AS6" s="216">
        <f t="shared" si="3"/>
        <v>18.39080459769961</v>
      </c>
      <c r="AT6" s="216">
        <f>'08'!AT6</f>
        <v>470</v>
      </c>
      <c r="AU6" s="224">
        <f t="shared" ref="AU6:AU69" si="8">AT6-AR6</f>
        <v>280</v>
      </c>
      <c r="AV6" s="238"/>
      <c r="AW6" s="138">
        <f t="shared" ref="AW6:AW69" si="9">ROUNDUP(I6*AS6,0)</f>
        <v>0</v>
      </c>
      <c r="AX6" s="138">
        <f t="shared" ref="AX6:AX69" si="10">ROUNDUP(H6*AS6,0)</f>
        <v>160</v>
      </c>
      <c r="AY6" s="138">
        <f t="shared" ref="AY6:AY69" si="11">ROUNDUP(J6*AS6,0)</f>
        <v>0</v>
      </c>
      <c r="AZ6" s="138">
        <f t="shared" ref="AZ6:AZ69" si="12">AS6*L6</f>
        <v>0</v>
      </c>
      <c r="BA6" s="138">
        <f t="shared" ref="BA6:BA69" si="13">AS6*K6</f>
        <v>0</v>
      </c>
      <c r="BB6" s="138">
        <f t="shared" ref="BB6:BB69" si="14">AQ6-AW6-AX6-AY6</f>
        <v>0</v>
      </c>
      <c r="BC6" s="138"/>
    </row>
    <row r="7" spans="1:74">
      <c r="A7" s="223" t="str">
        <f>'ENTRY SHEET'!F7</f>
        <v>HITACHI-350</v>
      </c>
      <c r="B7" s="137">
        <f>'13'!C7</f>
        <v>15819.6</v>
      </c>
      <c r="C7" s="137">
        <v>15823.6</v>
      </c>
      <c r="D7" s="136">
        <f t="shared" si="4"/>
        <v>4</v>
      </c>
      <c r="E7" s="136">
        <v>12</v>
      </c>
      <c r="F7" s="136"/>
      <c r="G7" s="136">
        <f t="shared" ref="G7:G15" si="15">D7-H7-I7-J7-K7-L7-M7-N7-O7-P7</f>
        <v>0</v>
      </c>
      <c r="H7" s="136">
        <v>2</v>
      </c>
      <c r="I7" s="136">
        <v>2</v>
      </c>
      <c r="J7" s="136"/>
      <c r="K7" s="136"/>
      <c r="L7" s="136"/>
      <c r="M7" s="136"/>
      <c r="N7" s="136"/>
      <c r="O7" s="136"/>
      <c r="P7" s="136"/>
      <c r="Q7" s="136">
        <f t="shared" si="5"/>
        <v>4</v>
      </c>
      <c r="R7" s="136"/>
      <c r="S7" s="136"/>
      <c r="T7" s="136"/>
      <c r="U7" s="136"/>
      <c r="V7" s="136"/>
      <c r="W7" s="136"/>
      <c r="X7" s="136"/>
      <c r="Y7" s="136">
        <f t="shared" ref="Y7:Y59" si="16">X7+W7+V7+U7</f>
        <v>0</v>
      </c>
      <c r="Z7" s="136">
        <v>18</v>
      </c>
      <c r="AA7" s="136"/>
      <c r="AB7" s="136"/>
      <c r="AC7" s="136"/>
      <c r="AD7" s="136"/>
      <c r="AE7" s="136"/>
      <c r="AF7" s="136"/>
      <c r="AG7" s="136">
        <f t="shared" ref="AG7:AG64" si="17">Z7+AA7+AB7+AC7+AD7+AE7+AF7</f>
        <v>18</v>
      </c>
      <c r="AH7" s="136">
        <v>13</v>
      </c>
      <c r="AI7" s="136"/>
      <c r="AJ7" s="136">
        <v>397.5</v>
      </c>
      <c r="AK7" s="264"/>
      <c r="AL7" s="236">
        <f t="shared" si="0"/>
        <v>13</v>
      </c>
      <c r="AM7" s="136">
        <f t="shared" si="1"/>
        <v>397.5</v>
      </c>
      <c r="AN7" s="141">
        <f>'13'!AR7</f>
        <v>200</v>
      </c>
      <c r="AO7" s="141">
        <v>250</v>
      </c>
      <c r="AP7" s="141">
        <f t="shared" si="6"/>
        <v>450</v>
      </c>
      <c r="AQ7" s="141">
        <f t="shared" si="7"/>
        <v>130</v>
      </c>
      <c r="AR7" s="290">
        <v>320</v>
      </c>
      <c r="AS7" s="216">
        <f t="shared" si="3"/>
        <v>32.5</v>
      </c>
      <c r="AT7" s="216">
        <f>'08'!AT7</f>
        <v>630</v>
      </c>
      <c r="AU7" s="224">
        <f t="shared" si="8"/>
        <v>310</v>
      </c>
      <c r="AV7" s="138"/>
      <c r="AW7" s="138">
        <f t="shared" si="9"/>
        <v>65</v>
      </c>
      <c r="AX7" s="138">
        <f t="shared" si="10"/>
        <v>65</v>
      </c>
      <c r="AY7" s="138">
        <f t="shared" si="11"/>
        <v>0</v>
      </c>
      <c r="AZ7" s="138">
        <f t="shared" si="12"/>
        <v>0</v>
      </c>
      <c r="BA7" s="138">
        <f t="shared" si="13"/>
        <v>0</v>
      </c>
      <c r="BB7" s="138">
        <f t="shared" si="14"/>
        <v>0</v>
      </c>
      <c r="BC7" s="138"/>
    </row>
    <row r="8" spans="1:74" s="193" customFormat="1">
      <c r="A8" s="223" t="str">
        <f>'ENTRY SHEET'!F8</f>
        <v>VOLVO-480</v>
      </c>
      <c r="B8" s="137">
        <f>'13'!C8</f>
        <v>0</v>
      </c>
      <c r="C8" s="137"/>
      <c r="D8" s="136">
        <v>9.5</v>
      </c>
      <c r="E8" s="136">
        <v>12</v>
      </c>
      <c r="F8" s="136"/>
      <c r="G8" s="136">
        <f t="shared" si="15"/>
        <v>9.5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5"/>
        <v>9.5</v>
      </c>
      <c r="R8" s="227"/>
      <c r="S8" s="227"/>
      <c r="T8" s="136"/>
      <c r="U8" s="136"/>
      <c r="V8" s="136">
        <v>77</v>
      </c>
      <c r="W8" s="136"/>
      <c r="X8" s="136"/>
      <c r="Y8" s="136">
        <f t="shared" si="16"/>
        <v>77</v>
      </c>
      <c r="Z8" s="136"/>
      <c r="AA8" s="136"/>
      <c r="AB8" s="136"/>
      <c r="AC8" s="136"/>
      <c r="AD8" s="136"/>
      <c r="AE8" s="136"/>
      <c r="AF8" s="136"/>
      <c r="AG8" s="136">
        <f t="shared" si="17"/>
        <v>0</v>
      </c>
      <c r="AH8" s="136"/>
      <c r="AI8" s="136"/>
      <c r="AJ8" s="136"/>
      <c r="AK8" s="264"/>
      <c r="AL8" s="236">
        <f t="shared" si="0"/>
        <v>0</v>
      </c>
      <c r="AM8" s="136">
        <f t="shared" si="1"/>
        <v>0</v>
      </c>
      <c r="AN8" s="141">
        <f>'13'!AR8</f>
        <v>270</v>
      </c>
      <c r="AO8" s="141">
        <v>156</v>
      </c>
      <c r="AP8" s="141">
        <f t="shared" si="6"/>
        <v>426</v>
      </c>
      <c r="AQ8" s="141">
        <f t="shared" si="7"/>
        <v>306</v>
      </c>
      <c r="AR8" s="290">
        <v>120</v>
      </c>
      <c r="AS8" s="216">
        <f t="shared" si="3"/>
        <v>32.210526315789473</v>
      </c>
      <c r="AT8" s="216">
        <f>'08'!AT8</f>
        <v>650</v>
      </c>
      <c r="AU8" s="224">
        <f t="shared" si="8"/>
        <v>530</v>
      </c>
      <c r="AV8" s="138"/>
      <c r="AW8" s="138">
        <f t="shared" si="9"/>
        <v>0</v>
      </c>
      <c r="AX8" s="138">
        <f t="shared" si="10"/>
        <v>0</v>
      </c>
      <c r="AY8" s="138">
        <f t="shared" si="11"/>
        <v>0</v>
      </c>
      <c r="AZ8" s="138">
        <f t="shared" si="12"/>
        <v>0</v>
      </c>
      <c r="BA8" s="138">
        <f t="shared" si="13"/>
        <v>0</v>
      </c>
      <c r="BB8" s="138">
        <f t="shared" si="14"/>
        <v>306</v>
      </c>
      <c r="BC8" s="138"/>
    </row>
    <row r="9" spans="1:74" s="599" customFormat="1">
      <c r="A9" s="783" t="str">
        <f>'ENTRY SHEET'!F9</f>
        <v>KOMASTU-350 DMC</v>
      </c>
      <c r="B9" s="301">
        <f>'13'!C9</f>
        <v>12672.2</v>
      </c>
      <c r="C9" s="301">
        <v>12681.7</v>
      </c>
      <c r="D9" s="362">
        <f t="shared" si="4"/>
        <v>9.5</v>
      </c>
      <c r="E9" s="362">
        <v>12</v>
      </c>
      <c r="F9" s="362"/>
      <c r="G9" s="362">
        <f t="shared" si="15"/>
        <v>9.5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5"/>
        <v>9.5</v>
      </c>
      <c r="R9" s="362"/>
      <c r="S9" s="362"/>
      <c r="T9" s="362"/>
      <c r="U9" s="362"/>
      <c r="V9" s="362">
        <v>70</v>
      </c>
      <c r="W9" s="362"/>
      <c r="X9" s="362"/>
      <c r="Y9" s="362">
        <f t="shared" si="16"/>
        <v>70</v>
      </c>
      <c r="Z9" s="362"/>
      <c r="AA9" s="362"/>
      <c r="AB9" s="362"/>
      <c r="AC9" s="362"/>
      <c r="AD9" s="362"/>
      <c r="AE9" s="362"/>
      <c r="AF9" s="362"/>
      <c r="AG9" s="362">
        <f t="shared" si="17"/>
        <v>0</v>
      </c>
      <c r="AH9" s="362"/>
      <c r="AI9" s="362"/>
      <c r="AJ9" s="362"/>
      <c r="AK9" s="836"/>
      <c r="AL9" s="953">
        <f t="shared" si="0"/>
        <v>0</v>
      </c>
      <c r="AM9" s="362">
        <f t="shared" si="1"/>
        <v>0</v>
      </c>
      <c r="AN9" s="663">
        <f>'13'!AR9</f>
        <v>0</v>
      </c>
      <c r="AO9" s="663">
        <v>284</v>
      </c>
      <c r="AP9" s="663">
        <f t="shared" si="6"/>
        <v>284</v>
      </c>
      <c r="AQ9" s="663">
        <f t="shared" si="7"/>
        <v>0</v>
      </c>
      <c r="AR9" s="954">
        <v>284</v>
      </c>
      <c r="AS9" s="665">
        <f t="shared" si="3"/>
        <v>0</v>
      </c>
      <c r="AT9" s="665">
        <f>'08'!AT9</f>
        <v>0</v>
      </c>
      <c r="AU9" s="666">
        <f t="shared" si="8"/>
        <v>-284</v>
      </c>
      <c r="AV9" s="664"/>
      <c r="AW9" s="664">
        <f t="shared" si="9"/>
        <v>0</v>
      </c>
      <c r="AX9" s="664">
        <f t="shared" si="10"/>
        <v>0</v>
      </c>
      <c r="AY9" s="664">
        <f t="shared" si="11"/>
        <v>0</v>
      </c>
      <c r="AZ9" s="664">
        <f t="shared" si="12"/>
        <v>0</v>
      </c>
      <c r="BA9" s="664">
        <f t="shared" si="13"/>
        <v>0</v>
      </c>
      <c r="BB9" s="664">
        <f t="shared" si="14"/>
        <v>0</v>
      </c>
      <c r="BC9" s="664"/>
    </row>
    <row r="10" spans="1:74">
      <c r="A10" s="223" t="str">
        <f>'ENTRY SHEET'!F10</f>
        <v>VOLVO-300(5)</v>
      </c>
      <c r="B10" s="137">
        <f>'13'!C10</f>
        <v>2485</v>
      </c>
      <c r="C10" s="137">
        <v>2485</v>
      </c>
      <c r="D10" s="136">
        <f t="shared" si="4"/>
        <v>0</v>
      </c>
      <c r="E10" s="136">
        <v>12</v>
      </c>
      <c r="F10" s="136"/>
      <c r="G10" s="136">
        <f t="shared" si="1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5"/>
        <v>0</v>
      </c>
      <c r="R10" s="136"/>
      <c r="S10" s="136"/>
      <c r="T10" s="136"/>
      <c r="U10" s="136"/>
      <c r="V10" s="136"/>
      <c r="W10" s="136"/>
      <c r="X10" s="136"/>
      <c r="Y10" s="136">
        <f t="shared" si="16"/>
        <v>0</v>
      </c>
      <c r="Z10" s="136"/>
      <c r="AA10" s="136"/>
      <c r="AB10" s="136"/>
      <c r="AC10" s="136"/>
      <c r="AD10" s="136"/>
      <c r="AE10" s="136"/>
      <c r="AF10" s="136"/>
      <c r="AG10" s="136">
        <f t="shared" si="17"/>
        <v>0</v>
      </c>
      <c r="AH10" s="136"/>
      <c r="AI10" s="136"/>
      <c r="AJ10" s="136"/>
      <c r="AK10" s="264"/>
      <c r="AL10" s="236">
        <f t="shared" si="0"/>
        <v>0</v>
      </c>
      <c r="AM10" s="136">
        <f t="shared" si="1"/>
        <v>0</v>
      </c>
      <c r="AN10" s="141">
        <f>'13'!AR10</f>
        <v>285</v>
      </c>
      <c r="AO10" s="141"/>
      <c r="AP10" s="141">
        <f t="shared" si="6"/>
        <v>285</v>
      </c>
      <c r="AQ10" s="141">
        <f t="shared" si="7"/>
        <v>0</v>
      </c>
      <c r="AR10" s="290">
        <v>285</v>
      </c>
      <c r="AS10" s="216" t="e">
        <f t="shared" si="3"/>
        <v>#DIV/0!</v>
      </c>
      <c r="AT10" s="216">
        <f>'08'!AT10</f>
        <v>0</v>
      </c>
      <c r="AU10" s="224">
        <f t="shared" si="8"/>
        <v>-285</v>
      </c>
      <c r="AV10" s="138"/>
      <c r="AW10" s="138" t="e">
        <f t="shared" si="9"/>
        <v>#DIV/0!</v>
      </c>
      <c r="AX10" s="138" t="e">
        <f t="shared" si="10"/>
        <v>#DIV/0!</v>
      </c>
      <c r="AY10" s="138" t="e">
        <f t="shared" si="11"/>
        <v>#DIV/0!</v>
      </c>
      <c r="AZ10" s="138" t="e">
        <f t="shared" si="12"/>
        <v>#DIV/0!</v>
      </c>
      <c r="BA10" s="138" t="e">
        <f t="shared" si="13"/>
        <v>#DIV/0!</v>
      </c>
      <c r="BB10" s="138" t="e">
        <f t="shared" si="14"/>
        <v>#DIV/0!</v>
      </c>
      <c r="BC10" s="138"/>
    </row>
    <row r="11" spans="1:74">
      <c r="A11" s="223" t="str">
        <f>'ENTRY SHEET'!F11</f>
        <v>VOLVO-380</v>
      </c>
      <c r="B11" s="137">
        <v>8</v>
      </c>
      <c r="C11" s="137">
        <v>12.5</v>
      </c>
      <c r="D11" s="136">
        <f t="shared" si="4"/>
        <v>4.5</v>
      </c>
      <c r="E11" s="136">
        <v>12</v>
      </c>
      <c r="F11" s="136"/>
      <c r="G11" s="136">
        <f t="shared" si="15"/>
        <v>0</v>
      </c>
      <c r="H11" s="136"/>
      <c r="I11" s="136">
        <v>4.5</v>
      </c>
      <c r="J11" s="136"/>
      <c r="K11" s="136"/>
      <c r="L11" s="136"/>
      <c r="M11" s="136"/>
      <c r="N11" s="136"/>
      <c r="O11" s="136"/>
      <c r="P11" s="136"/>
      <c r="Q11" s="136">
        <f t="shared" si="5"/>
        <v>4.5</v>
      </c>
      <c r="R11" s="136"/>
      <c r="S11" s="136"/>
      <c r="T11" s="136"/>
      <c r="U11" s="136"/>
      <c r="V11" s="136"/>
      <c r="W11" s="136"/>
      <c r="X11" s="136"/>
      <c r="Y11" s="136">
        <f t="shared" si="16"/>
        <v>0</v>
      </c>
      <c r="Z11" s="136"/>
      <c r="AA11" s="136"/>
      <c r="AB11" s="136"/>
      <c r="AC11" s="136"/>
      <c r="AD11" s="136"/>
      <c r="AE11" s="136"/>
      <c r="AF11" s="136"/>
      <c r="AG11" s="136">
        <f t="shared" si="17"/>
        <v>0</v>
      </c>
      <c r="AH11" s="136">
        <v>20</v>
      </c>
      <c r="AI11" s="136">
        <v>20</v>
      </c>
      <c r="AJ11" s="136">
        <v>642.87</v>
      </c>
      <c r="AK11" s="264">
        <v>653.07000000000005</v>
      </c>
      <c r="AL11" s="236">
        <f t="shared" si="0"/>
        <v>40</v>
      </c>
      <c r="AM11" s="136">
        <f t="shared" si="1"/>
        <v>1295.94</v>
      </c>
      <c r="AN11" s="141">
        <f>'13'!AR11</f>
        <v>200</v>
      </c>
      <c r="AO11" s="141"/>
      <c r="AP11" s="141">
        <f t="shared" si="6"/>
        <v>200</v>
      </c>
      <c r="AQ11" s="141">
        <f t="shared" si="7"/>
        <v>0</v>
      </c>
      <c r="AR11" s="290">
        <v>200</v>
      </c>
      <c r="AS11" s="216">
        <f t="shared" si="3"/>
        <v>0</v>
      </c>
      <c r="AT11" s="216">
        <f>'08'!AT11</f>
        <v>0</v>
      </c>
      <c r="AU11" s="224">
        <f t="shared" si="8"/>
        <v>-200</v>
      </c>
      <c r="AV11" s="138"/>
      <c r="AW11" s="138">
        <f t="shared" si="9"/>
        <v>0</v>
      </c>
      <c r="AX11" s="138">
        <f t="shared" si="10"/>
        <v>0</v>
      </c>
      <c r="AY11" s="138">
        <f t="shared" si="11"/>
        <v>0</v>
      </c>
      <c r="AZ11" s="138">
        <f t="shared" si="12"/>
        <v>0</v>
      </c>
      <c r="BA11" s="138">
        <f t="shared" si="13"/>
        <v>0</v>
      </c>
      <c r="BB11" s="138">
        <f t="shared" si="14"/>
        <v>0</v>
      </c>
      <c r="BC11" s="138"/>
    </row>
    <row r="12" spans="1:74">
      <c r="A12" s="223" t="str">
        <f>'ENTRY SHEET'!F12</f>
        <v>DOZZER D65E</v>
      </c>
      <c r="B12" s="137">
        <f>'13'!C12</f>
        <v>2284.4</v>
      </c>
      <c r="C12" s="137">
        <v>2286</v>
      </c>
      <c r="D12" s="136">
        <f t="shared" si="4"/>
        <v>1.5999999999999091</v>
      </c>
      <c r="E12" s="136">
        <v>12</v>
      </c>
      <c r="F12" s="136"/>
      <c r="G12" s="136">
        <f t="shared" si="15"/>
        <v>1.5999999999999091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5"/>
        <v>1.5999999999999091</v>
      </c>
      <c r="R12" s="136"/>
      <c r="S12" s="136"/>
      <c r="T12" s="136"/>
      <c r="U12" s="136"/>
      <c r="V12" s="136"/>
      <c r="W12" s="136"/>
      <c r="X12" s="136"/>
      <c r="Y12" s="136">
        <f t="shared" si="16"/>
        <v>0</v>
      </c>
      <c r="Z12" s="136"/>
      <c r="AA12" s="136"/>
      <c r="AB12" s="136"/>
      <c r="AC12" s="136"/>
      <c r="AD12" s="136"/>
      <c r="AE12" s="136"/>
      <c r="AF12" s="136"/>
      <c r="AG12" s="136">
        <f t="shared" si="17"/>
        <v>0</v>
      </c>
      <c r="AH12" s="136"/>
      <c r="AI12" s="136"/>
      <c r="AJ12" s="136"/>
      <c r="AK12" s="264"/>
      <c r="AL12" s="236">
        <f t="shared" si="0"/>
        <v>0</v>
      </c>
      <c r="AM12" s="136">
        <f t="shared" si="1"/>
        <v>0</v>
      </c>
      <c r="AN12" s="141">
        <f>'13'!AR12</f>
        <v>240</v>
      </c>
      <c r="AO12" s="141"/>
      <c r="AP12" s="141">
        <f t="shared" si="6"/>
        <v>240</v>
      </c>
      <c r="AQ12" s="141">
        <f t="shared" si="7"/>
        <v>20</v>
      </c>
      <c r="AR12" s="290">
        <v>220</v>
      </c>
      <c r="AS12" s="216">
        <f t="shared" si="3"/>
        <v>12.500000000000711</v>
      </c>
      <c r="AT12" s="216">
        <f>'08'!AT12</f>
        <v>350</v>
      </c>
      <c r="AU12" s="224">
        <f t="shared" si="8"/>
        <v>130</v>
      </c>
      <c r="AV12" s="138"/>
      <c r="AW12" s="138">
        <f t="shared" si="9"/>
        <v>0</v>
      </c>
      <c r="AX12" s="138">
        <f t="shared" si="10"/>
        <v>0</v>
      </c>
      <c r="AY12" s="138">
        <f t="shared" si="11"/>
        <v>0</v>
      </c>
      <c r="AZ12" s="138">
        <f t="shared" si="12"/>
        <v>0</v>
      </c>
      <c r="BA12" s="138">
        <f t="shared" si="13"/>
        <v>0</v>
      </c>
      <c r="BB12" s="138">
        <f t="shared" si="14"/>
        <v>20</v>
      </c>
      <c r="BC12" s="138"/>
    </row>
    <row r="13" spans="1:74">
      <c r="A13" s="223" t="str">
        <f>'ENTRY SHEET'!F13</f>
        <v>BD 85 DOZER</v>
      </c>
      <c r="B13" s="137">
        <f>'13'!C13</f>
        <v>309.8</v>
      </c>
      <c r="C13" s="137">
        <v>317.5</v>
      </c>
      <c r="D13" s="136">
        <f t="shared" si="4"/>
        <v>7.6999999999999886</v>
      </c>
      <c r="E13" s="136">
        <v>12</v>
      </c>
      <c r="F13" s="136"/>
      <c r="G13" s="136">
        <f t="shared" si="15"/>
        <v>7.6999999999999886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5"/>
        <v>7.6999999999999886</v>
      </c>
      <c r="R13" s="136"/>
      <c r="S13" s="136"/>
      <c r="T13" s="136"/>
      <c r="U13" s="136"/>
      <c r="V13" s="136"/>
      <c r="W13" s="136"/>
      <c r="X13" s="136"/>
      <c r="Y13" s="136">
        <f t="shared" si="16"/>
        <v>0</v>
      </c>
      <c r="Z13" s="136"/>
      <c r="AA13" s="136"/>
      <c r="AB13" s="136"/>
      <c r="AC13" s="136"/>
      <c r="AD13" s="136"/>
      <c r="AE13" s="136"/>
      <c r="AF13" s="136"/>
      <c r="AG13" s="136">
        <f t="shared" si="17"/>
        <v>0</v>
      </c>
      <c r="AH13" s="136"/>
      <c r="AI13" s="136"/>
      <c r="AJ13" s="136"/>
      <c r="AK13" s="264"/>
      <c r="AL13" s="236">
        <f t="shared" si="0"/>
        <v>0</v>
      </c>
      <c r="AM13" s="136">
        <f t="shared" si="1"/>
        <v>0</v>
      </c>
      <c r="AN13" s="141">
        <f>'13'!AR13</f>
        <v>205</v>
      </c>
      <c r="AO13" s="141"/>
      <c r="AP13" s="141">
        <f t="shared" si="6"/>
        <v>205</v>
      </c>
      <c r="AQ13" s="141">
        <f t="shared" si="7"/>
        <v>110</v>
      </c>
      <c r="AR13" s="290">
        <v>95</v>
      </c>
      <c r="AS13" s="216">
        <f t="shared" si="3"/>
        <v>14.285714285714306</v>
      </c>
      <c r="AT13" s="216">
        <f>'08'!AT13</f>
        <v>350</v>
      </c>
      <c r="AU13" s="224">
        <f t="shared" si="8"/>
        <v>255</v>
      </c>
      <c r="AV13" s="138"/>
      <c r="AW13" s="138">
        <f t="shared" si="9"/>
        <v>0</v>
      </c>
      <c r="AX13" s="138">
        <f t="shared" si="10"/>
        <v>0</v>
      </c>
      <c r="AY13" s="138">
        <f t="shared" si="11"/>
        <v>0</v>
      </c>
      <c r="AZ13" s="138">
        <f t="shared" si="12"/>
        <v>0</v>
      </c>
      <c r="BA13" s="138">
        <f t="shared" si="13"/>
        <v>0</v>
      </c>
      <c r="BB13" s="138">
        <f t="shared" si="14"/>
        <v>110</v>
      </c>
      <c r="BC13" s="138"/>
    </row>
    <row r="14" spans="1:74">
      <c r="A14" s="223" t="str">
        <f>'ENTRY SHEET'!F14</f>
        <v>KOBELCO-380 DMCS</v>
      </c>
      <c r="B14" s="137">
        <f>'13'!C14</f>
        <v>0</v>
      </c>
      <c r="C14" s="137"/>
      <c r="D14" s="136">
        <f t="shared" si="4"/>
        <v>0</v>
      </c>
      <c r="E14" s="136">
        <v>12</v>
      </c>
      <c r="F14" s="136"/>
      <c r="G14" s="136">
        <f t="shared" si="1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5"/>
        <v>0</v>
      </c>
      <c r="R14" s="136"/>
      <c r="S14" s="136"/>
      <c r="T14" s="136"/>
      <c r="U14" s="136"/>
      <c r="V14" s="136"/>
      <c r="W14" s="136"/>
      <c r="X14" s="136"/>
      <c r="Y14" s="136">
        <f t="shared" si="16"/>
        <v>0</v>
      </c>
      <c r="Z14" s="136"/>
      <c r="AA14" s="136"/>
      <c r="AB14" s="136"/>
      <c r="AC14" s="136"/>
      <c r="AD14" s="136"/>
      <c r="AE14" s="136"/>
      <c r="AF14" s="136"/>
      <c r="AG14" s="136">
        <f t="shared" si="17"/>
        <v>0</v>
      </c>
      <c r="AH14" s="136"/>
      <c r="AI14" s="136"/>
      <c r="AJ14" s="136"/>
      <c r="AK14" s="264"/>
      <c r="AL14" s="236">
        <f t="shared" si="0"/>
        <v>0</v>
      </c>
      <c r="AM14" s="136">
        <f t="shared" si="1"/>
        <v>0</v>
      </c>
      <c r="AN14" s="141">
        <f>'13'!AR14</f>
        <v>0</v>
      </c>
      <c r="AO14" s="141"/>
      <c r="AP14" s="141">
        <f t="shared" si="6"/>
        <v>0</v>
      </c>
      <c r="AQ14" s="141">
        <f t="shared" si="7"/>
        <v>0</v>
      </c>
      <c r="AR14" s="290"/>
      <c r="AS14" s="216" t="e">
        <f t="shared" si="3"/>
        <v>#DIV/0!</v>
      </c>
      <c r="AT14" s="216">
        <f>'08'!AT14</f>
        <v>350</v>
      </c>
      <c r="AU14" s="224">
        <f t="shared" si="8"/>
        <v>350</v>
      </c>
      <c r="AV14" s="138"/>
      <c r="AW14" s="138" t="e">
        <f t="shared" si="9"/>
        <v>#DIV/0!</v>
      </c>
      <c r="AX14" s="138" t="e">
        <f t="shared" si="10"/>
        <v>#DIV/0!</v>
      </c>
      <c r="AY14" s="138" t="e">
        <f t="shared" si="11"/>
        <v>#DIV/0!</v>
      </c>
      <c r="AZ14" s="138" t="e">
        <f t="shared" si="12"/>
        <v>#DIV/0!</v>
      </c>
      <c r="BA14" s="138" t="e">
        <f t="shared" si="13"/>
        <v>#DIV/0!</v>
      </c>
      <c r="BB14" s="138" t="e">
        <f t="shared" si="14"/>
        <v>#DIV/0!</v>
      </c>
      <c r="BC14" s="138"/>
      <c r="BD14" s="291"/>
      <c r="BE14" s="291"/>
      <c r="BF14" s="291"/>
      <c r="BG14" s="291"/>
      <c r="BH14" s="291"/>
      <c r="BI14" s="291"/>
      <c r="BJ14" s="291"/>
      <c r="BK14" s="291"/>
      <c r="BL14" s="291"/>
      <c r="BM14" s="291"/>
      <c r="BN14" s="291"/>
      <c r="BO14" s="291"/>
      <c r="BP14" s="291"/>
      <c r="BQ14" s="291"/>
      <c r="BR14" s="291"/>
      <c r="BS14" s="291"/>
      <c r="BT14" s="291"/>
      <c r="BU14" s="291"/>
      <c r="BV14" s="292"/>
    </row>
    <row r="15" spans="1:74">
      <c r="A15" s="223" t="str">
        <f>'ENTRY SHEET'!F15</f>
        <v>GRADER OD09P-1732</v>
      </c>
      <c r="B15" s="137">
        <f>'13'!C15</f>
        <v>4571.6000000000004</v>
      </c>
      <c r="C15" s="137">
        <v>4571.6000000000004</v>
      </c>
      <c r="D15" s="136">
        <f t="shared" si="4"/>
        <v>0</v>
      </c>
      <c r="E15" s="136">
        <v>12</v>
      </c>
      <c r="F15" s="136"/>
      <c r="G15" s="136">
        <f t="shared" si="1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5"/>
        <v>0</v>
      </c>
      <c r="R15" s="136"/>
      <c r="S15" s="136"/>
      <c r="T15" s="136"/>
      <c r="U15" s="136"/>
      <c r="V15" s="136"/>
      <c r="W15" s="136"/>
      <c r="X15" s="136"/>
      <c r="Y15" s="136">
        <f t="shared" si="16"/>
        <v>0</v>
      </c>
      <c r="Z15" s="136"/>
      <c r="AA15" s="136"/>
      <c r="AB15" s="136"/>
      <c r="AC15" s="136"/>
      <c r="AD15" s="136"/>
      <c r="AE15" s="136"/>
      <c r="AF15" s="136"/>
      <c r="AG15" s="136">
        <f t="shared" si="17"/>
        <v>0</v>
      </c>
      <c r="AH15" s="136"/>
      <c r="AI15" s="136"/>
      <c r="AJ15" s="136"/>
      <c r="AK15" s="264"/>
      <c r="AL15" s="236">
        <f t="shared" si="0"/>
        <v>0</v>
      </c>
      <c r="AM15" s="136">
        <f t="shared" si="1"/>
        <v>0</v>
      </c>
      <c r="AN15" s="141">
        <f>'13'!AR15</f>
        <v>130</v>
      </c>
      <c r="AO15" s="141"/>
      <c r="AP15" s="141">
        <f t="shared" si="6"/>
        <v>130</v>
      </c>
      <c r="AQ15" s="141">
        <f t="shared" si="7"/>
        <v>0</v>
      </c>
      <c r="AR15" s="290">
        <v>130</v>
      </c>
      <c r="AS15" s="216" t="e">
        <f t="shared" si="3"/>
        <v>#DIV/0!</v>
      </c>
      <c r="AT15" s="216">
        <f>'08'!AT15</f>
        <v>350</v>
      </c>
      <c r="AU15" s="224">
        <f t="shared" si="8"/>
        <v>220</v>
      </c>
      <c r="AV15" s="138"/>
      <c r="AW15" s="138" t="e">
        <f t="shared" si="9"/>
        <v>#DIV/0!</v>
      </c>
      <c r="AX15" s="138" t="e">
        <f t="shared" si="10"/>
        <v>#DIV/0!</v>
      </c>
      <c r="AY15" s="138" t="e">
        <f t="shared" si="11"/>
        <v>#DIV/0!</v>
      </c>
      <c r="AZ15" s="138" t="e">
        <f t="shared" si="12"/>
        <v>#DIV/0!</v>
      </c>
      <c r="BA15" s="138" t="e">
        <f t="shared" si="13"/>
        <v>#DIV/0!</v>
      </c>
      <c r="BB15" s="138" t="e">
        <f t="shared" si="14"/>
        <v>#DIV/0!</v>
      </c>
      <c r="BC15" s="138"/>
    </row>
    <row r="16" spans="1:74">
      <c r="A16" s="223">
        <f>'ENTRY SHEET'!F16</f>
        <v>0</v>
      </c>
      <c r="B16" s="137">
        <f>'13'!C16</f>
        <v>0</v>
      </c>
      <c r="C16" s="137"/>
      <c r="D16" s="136">
        <f t="shared" si="4"/>
        <v>0</v>
      </c>
      <c r="E16" s="136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5"/>
        <v>0</v>
      </c>
      <c r="R16" s="136"/>
      <c r="S16" s="136"/>
      <c r="T16" s="136"/>
      <c r="U16" s="136"/>
      <c r="V16" s="136"/>
      <c r="W16" s="136"/>
      <c r="X16" s="136"/>
      <c r="Y16" s="136">
        <f t="shared" si="16"/>
        <v>0</v>
      </c>
      <c r="Z16" s="136"/>
      <c r="AA16" s="136"/>
      <c r="AB16" s="136"/>
      <c r="AC16" s="136"/>
      <c r="AD16" s="136"/>
      <c r="AE16" s="136"/>
      <c r="AF16" s="136"/>
      <c r="AG16" s="136">
        <f t="shared" si="17"/>
        <v>0</v>
      </c>
      <c r="AH16" s="136"/>
      <c r="AI16" s="136"/>
      <c r="AJ16" s="136"/>
      <c r="AK16" s="264"/>
      <c r="AL16" s="236">
        <f t="shared" si="0"/>
        <v>0</v>
      </c>
      <c r="AM16" s="136">
        <f t="shared" si="1"/>
        <v>0</v>
      </c>
      <c r="AN16" s="141">
        <f>'13'!AR16</f>
        <v>0</v>
      </c>
      <c r="AO16" s="141"/>
      <c r="AP16" s="141">
        <f t="shared" si="6"/>
        <v>0</v>
      </c>
      <c r="AQ16" s="141">
        <f t="shared" si="7"/>
        <v>0</v>
      </c>
      <c r="AR16" s="290"/>
      <c r="AS16" s="216" t="e">
        <f t="shared" si="3"/>
        <v>#DIV/0!</v>
      </c>
      <c r="AT16" s="216">
        <f>'08'!AT16</f>
        <v>0</v>
      </c>
      <c r="AU16" s="224">
        <f t="shared" si="8"/>
        <v>0</v>
      </c>
      <c r="AV16" s="138"/>
      <c r="AW16" s="138" t="e">
        <f t="shared" si="9"/>
        <v>#DIV/0!</v>
      </c>
      <c r="AX16" s="138" t="e">
        <f t="shared" si="10"/>
        <v>#DIV/0!</v>
      </c>
      <c r="AY16" s="138" t="e">
        <f t="shared" si="11"/>
        <v>#DIV/0!</v>
      </c>
      <c r="AZ16" s="138" t="e">
        <f t="shared" si="12"/>
        <v>#DIV/0!</v>
      </c>
      <c r="BA16" s="138" t="e">
        <f t="shared" si="13"/>
        <v>#DIV/0!</v>
      </c>
      <c r="BB16" s="138" t="e">
        <f t="shared" si="14"/>
        <v>#DIV/0!</v>
      </c>
      <c r="BC16" s="138"/>
    </row>
    <row r="17" spans="1:55">
      <c r="A17" s="223" t="str">
        <f>'ENTRY SHEET'!F17</f>
        <v>OD09C-1962</v>
      </c>
      <c r="B17" s="137">
        <f>'13'!C17</f>
        <v>20692.599999999999</v>
      </c>
      <c r="C17" s="137">
        <v>20692.599999999999</v>
      </c>
      <c r="D17" s="136">
        <f t="shared" si="4"/>
        <v>0</v>
      </c>
      <c r="E17" s="136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5"/>
        <v>0</v>
      </c>
      <c r="R17" s="137">
        <f>'13'!S17</f>
        <v>156139.29999999999</v>
      </c>
      <c r="S17" s="137">
        <v>156139.29999999999</v>
      </c>
      <c r="T17" s="137">
        <f>S17-R17</f>
        <v>0</v>
      </c>
      <c r="U17" s="136"/>
      <c r="V17" s="136"/>
      <c r="W17" s="136"/>
      <c r="X17" s="136"/>
      <c r="Y17" s="136">
        <f t="shared" si="16"/>
        <v>0</v>
      </c>
      <c r="Z17" s="136"/>
      <c r="AA17" s="136"/>
      <c r="AB17" s="136"/>
      <c r="AC17" s="136"/>
      <c r="AD17" s="136"/>
      <c r="AE17" s="136"/>
      <c r="AF17" s="136"/>
      <c r="AG17" s="136">
        <f t="shared" si="17"/>
        <v>0</v>
      </c>
      <c r="AH17" s="136"/>
      <c r="AI17" s="136"/>
      <c r="AJ17" s="136"/>
      <c r="AK17" s="264"/>
      <c r="AL17" s="236">
        <f t="shared" si="0"/>
        <v>0</v>
      </c>
      <c r="AM17" s="136">
        <f t="shared" si="1"/>
        <v>0</v>
      </c>
      <c r="AN17" s="141">
        <f>'13'!AR17</f>
        <v>115</v>
      </c>
      <c r="AO17" s="141"/>
      <c r="AP17" s="141">
        <f t="shared" si="6"/>
        <v>115</v>
      </c>
      <c r="AQ17" s="141">
        <f t="shared" si="7"/>
        <v>0</v>
      </c>
      <c r="AR17" s="290">
        <v>115</v>
      </c>
      <c r="AS17" s="216" t="e">
        <f t="shared" si="3"/>
        <v>#DIV/0!</v>
      </c>
      <c r="AT17" s="216">
        <f>'08'!AT17</f>
        <v>250</v>
      </c>
      <c r="AU17" s="224">
        <f t="shared" si="8"/>
        <v>135</v>
      </c>
      <c r="AV17" s="138"/>
      <c r="AW17" s="138" t="e">
        <f t="shared" si="9"/>
        <v>#DIV/0!</v>
      </c>
      <c r="AX17" s="138" t="e">
        <f t="shared" si="10"/>
        <v>#DIV/0!</v>
      </c>
      <c r="AY17" s="138" t="e">
        <f t="shared" si="11"/>
        <v>#DIV/0!</v>
      </c>
      <c r="AZ17" s="138" t="e">
        <f t="shared" si="12"/>
        <v>#DIV/0!</v>
      </c>
      <c r="BA17" s="138" t="e">
        <f t="shared" si="13"/>
        <v>#DIV/0!</v>
      </c>
      <c r="BB17" s="138" t="e">
        <f t="shared" si="14"/>
        <v>#DIV/0!</v>
      </c>
      <c r="BC17" s="138"/>
    </row>
    <row r="18" spans="1:55">
      <c r="A18" s="223" t="str">
        <f>'ENTRY SHEET'!F18</f>
        <v>OD09C-1964</v>
      </c>
      <c r="B18" s="137">
        <f>'13'!C18</f>
        <v>14446.28</v>
      </c>
      <c r="C18" s="137">
        <v>14452.65</v>
      </c>
      <c r="D18" s="136">
        <f t="shared" si="4"/>
        <v>6.3699999999989814</v>
      </c>
      <c r="E18" s="136">
        <v>12</v>
      </c>
      <c r="F18" s="136"/>
      <c r="G18" s="136">
        <f t="shared" ref="G18:G59" si="18">D18-H18-I18</f>
        <v>0.44999999999898144</v>
      </c>
      <c r="H18" s="136"/>
      <c r="I18" s="136">
        <v>5.92</v>
      </c>
      <c r="J18" s="136"/>
      <c r="K18" s="136"/>
      <c r="L18" s="136"/>
      <c r="M18" s="136"/>
      <c r="N18" s="136"/>
      <c r="O18" s="136"/>
      <c r="P18" s="136"/>
      <c r="Q18" s="136">
        <f t="shared" si="5"/>
        <v>6.3699999999989814</v>
      </c>
      <c r="R18" s="137">
        <f>'13'!S18</f>
        <v>152718.79999999999</v>
      </c>
      <c r="S18" s="137">
        <v>152740.70000000001</v>
      </c>
      <c r="T18" s="137">
        <f t="shared" ref="T18:T59" si="19">S18-R18</f>
        <v>21.900000000023283</v>
      </c>
      <c r="U18" s="136"/>
      <c r="V18" s="136"/>
      <c r="W18" s="136"/>
      <c r="X18" s="136"/>
      <c r="Y18" s="136">
        <f t="shared" si="16"/>
        <v>0</v>
      </c>
      <c r="Z18" s="136"/>
      <c r="AA18" s="136"/>
      <c r="AB18" s="136"/>
      <c r="AC18" s="136"/>
      <c r="AD18" s="136"/>
      <c r="AE18" s="136"/>
      <c r="AF18" s="136"/>
      <c r="AG18" s="136">
        <f t="shared" si="17"/>
        <v>0</v>
      </c>
      <c r="AH18" s="136">
        <v>9</v>
      </c>
      <c r="AI18" s="136">
        <v>5</v>
      </c>
      <c r="AJ18" s="136">
        <v>301.77</v>
      </c>
      <c r="AK18" s="264">
        <v>176.9</v>
      </c>
      <c r="AL18" s="236">
        <f t="shared" si="0"/>
        <v>14</v>
      </c>
      <c r="AM18" s="136">
        <f t="shared" si="1"/>
        <v>478.66999999999996</v>
      </c>
      <c r="AN18" s="141">
        <f>'13'!AR18</f>
        <v>100</v>
      </c>
      <c r="AO18" s="141"/>
      <c r="AP18" s="141">
        <f t="shared" si="6"/>
        <v>100</v>
      </c>
      <c r="AQ18" s="141">
        <f t="shared" si="7"/>
        <v>40</v>
      </c>
      <c r="AR18" s="290">
        <v>60</v>
      </c>
      <c r="AS18" s="216">
        <f t="shared" si="3"/>
        <v>6.2794348508644262</v>
      </c>
      <c r="AT18" s="216">
        <f>'08'!AT18</f>
        <v>250</v>
      </c>
      <c r="AU18" s="224">
        <f t="shared" si="8"/>
        <v>190</v>
      </c>
      <c r="AV18" s="138"/>
      <c r="AW18" s="138">
        <f t="shared" si="9"/>
        <v>38</v>
      </c>
      <c r="AX18" s="138">
        <f t="shared" si="10"/>
        <v>0</v>
      </c>
      <c r="AY18" s="138">
        <f t="shared" si="11"/>
        <v>0</v>
      </c>
      <c r="AZ18" s="138">
        <f t="shared" si="12"/>
        <v>0</v>
      </c>
      <c r="BA18" s="138">
        <f t="shared" si="13"/>
        <v>0</v>
      </c>
      <c r="BB18" s="138">
        <f t="shared" si="14"/>
        <v>2</v>
      </c>
      <c r="BC18" s="138"/>
    </row>
    <row r="19" spans="1:55">
      <c r="A19" s="223" t="str">
        <f>'ENTRY SHEET'!F19</f>
        <v>OD09C1965</v>
      </c>
      <c r="B19" s="137">
        <f>'13'!C19</f>
        <v>16565.8</v>
      </c>
      <c r="C19" s="137">
        <v>16565.8</v>
      </c>
      <c r="D19" s="136">
        <f t="shared" si="4"/>
        <v>0</v>
      </c>
      <c r="E19" s="136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5"/>
        <v>0</v>
      </c>
      <c r="R19" s="137">
        <f>'13'!S19</f>
        <v>166053.29999999999</v>
      </c>
      <c r="S19" s="137">
        <v>166053.29999999999</v>
      </c>
      <c r="T19" s="137">
        <f t="shared" si="19"/>
        <v>0</v>
      </c>
      <c r="U19" s="136"/>
      <c r="V19" s="136"/>
      <c r="W19" s="136"/>
      <c r="X19" s="136"/>
      <c r="Y19" s="136">
        <f t="shared" si="16"/>
        <v>0</v>
      </c>
      <c r="Z19" s="136"/>
      <c r="AA19" s="136"/>
      <c r="AB19" s="136"/>
      <c r="AC19" s="136"/>
      <c r="AD19" s="136"/>
      <c r="AE19" s="136"/>
      <c r="AF19" s="136"/>
      <c r="AG19" s="136">
        <f t="shared" si="17"/>
        <v>0</v>
      </c>
      <c r="AH19" s="136"/>
      <c r="AI19" s="136"/>
      <c r="AJ19" s="136"/>
      <c r="AK19" s="264"/>
      <c r="AL19" s="236">
        <f t="shared" si="0"/>
        <v>0</v>
      </c>
      <c r="AM19" s="136">
        <f t="shared" si="1"/>
        <v>0</v>
      </c>
      <c r="AN19" s="141">
        <f>'13'!AR19</f>
        <v>0</v>
      </c>
      <c r="AO19" s="141"/>
      <c r="AP19" s="141">
        <f t="shared" si="6"/>
        <v>0</v>
      </c>
      <c r="AQ19" s="141">
        <f t="shared" si="7"/>
        <v>0</v>
      </c>
      <c r="AR19" s="290"/>
      <c r="AS19" s="216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138" t="e">
        <f t="shared" si="9"/>
        <v>#DIV/0!</v>
      </c>
      <c r="AX19" s="138" t="e">
        <f t="shared" si="10"/>
        <v>#DIV/0!</v>
      </c>
      <c r="AY19" s="138" t="e">
        <f t="shared" si="11"/>
        <v>#DIV/0!</v>
      </c>
      <c r="AZ19" s="138" t="e">
        <f t="shared" si="12"/>
        <v>#DIV/0!</v>
      </c>
      <c r="BA19" s="138" t="e">
        <f t="shared" si="13"/>
        <v>#DIV/0!</v>
      </c>
      <c r="BB19" s="138" t="e">
        <f t="shared" si="14"/>
        <v>#DIV/0!</v>
      </c>
      <c r="BC19" s="138"/>
    </row>
    <row r="20" spans="1:55">
      <c r="A20" s="223" t="str">
        <f>'ENTRY SHEET'!F20</f>
        <v>ODO9C5136</v>
      </c>
      <c r="B20" s="137">
        <f>'13'!C20</f>
        <v>447.45</v>
      </c>
      <c r="C20" s="137">
        <v>454.7</v>
      </c>
      <c r="D20" s="136">
        <f t="shared" si="4"/>
        <v>7.25</v>
      </c>
      <c r="E20" s="136">
        <v>12</v>
      </c>
      <c r="F20" s="136"/>
      <c r="G20" s="136">
        <f t="shared" si="18"/>
        <v>0.29999999999999982</v>
      </c>
      <c r="H20" s="136"/>
      <c r="I20" s="136">
        <v>6.95</v>
      </c>
      <c r="J20" s="136"/>
      <c r="K20" s="136"/>
      <c r="L20" s="136"/>
      <c r="M20" s="136"/>
      <c r="N20" s="136"/>
      <c r="O20" s="136"/>
      <c r="P20" s="136"/>
      <c r="Q20" s="136">
        <f t="shared" si="5"/>
        <v>7.25</v>
      </c>
      <c r="R20" s="137">
        <f>'13'!S20</f>
        <v>125269.4</v>
      </c>
      <c r="S20" s="137">
        <v>125294.1</v>
      </c>
      <c r="T20" s="137">
        <f t="shared" si="19"/>
        <v>24.700000000011642</v>
      </c>
      <c r="U20" s="136"/>
      <c r="V20" s="136"/>
      <c r="W20" s="136"/>
      <c r="X20" s="136"/>
      <c r="Y20" s="136">
        <f t="shared" si="16"/>
        <v>0</v>
      </c>
      <c r="Z20" s="136"/>
      <c r="AA20" s="136"/>
      <c r="AB20" s="136"/>
      <c r="AC20" s="136"/>
      <c r="AD20" s="136"/>
      <c r="AE20" s="136"/>
      <c r="AF20" s="136"/>
      <c r="AG20" s="136">
        <f t="shared" si="17"/>
        <v>0</v>
      </c>
      <c r="AH20" s="136">
        <v>9</v>
      </c>
      <c r="AI20" s="136">
        <v>6</v>
      </c>
      <c r="AJ20" s="136">
        <v>282.87</v>
      </c>
      <c r="AK20" s="264">
        <v>191.44</v>
      </c>
      <c r="AL20" s="236">
        <f t="shared" si="0"/>
        <v>15</v>
      </c>
      <c r="AM20" s="136">
        <f t="shared" si="1"/>
        <v>474.31</v>
      </c>
      <c r="AN20" s="141">
        <f>'13'!AR20</f>
        <v>110</v>
      </c>
      <c r="AO20" s="141"/>
      <c r="AP20" s="141">
        <f t="shared" si="6"/>
        <v>110</v>
      </c>
      <c r="AQ20" s="141">
        <f t="shared" si="7"/>
        <v>40</v>
      </c>
      <c r="AR20" s="290">
        <v>70</v>
      </c>
      <c r="AS20" s="216">
        <f t="shared" si="3"/>
        <v>5.5172413793103452</v>
      </c>
      <c r="AT20" s="216">
        <f>'08'!AT20</f>
        <v>250</v>
      </c>
      <c r="AU20" s="224">
        <f t="shared" si="8"/>
        <v>180</v>
      </c>
      <c r="AV20" s="138"/>
      <c r="AW20" s="138">
        <f t="shared" si="9"/>
        <v>39</v>
      </c>
      <c r="AX20" s="138">
        <f t="shared" si="10"/>
        <v>0</v>
      </c>
      <c r="AY20" s="138">
        <f t="shared" si="11"/>
        <v>0</v>
      </c>
      <c r="AZ20" s="138">
        <f t="shared" si="12"/>
        <v>0</v>
      </c>
      <c r="BA20" s="138">
        <f t="shared" si="13"/>
        <v>0</v>
      </c>
      <c r="BB20" s="138">
        <f t="shared" si="14"/>
        <v>1</v>
      </c>
      <c r="BC20" s="138"/>
    </row>
    <row r="21" spans="1:55">
      <c r="A21" s="223" t="str">
        <f>'ENTRY SHEET'!F21</f>
        <v>OD09C5137</v>
      </c>
      <c r="B21" s="137">
        <f>'13'!C21</f>
        <v>17100.349999999999</v>
      </c>
      <c r="C21" s="137">
        <v>17100.349999999999</v>
      </c>
      <c r="D21" s="136">
        <f t="shared" si="4"/>
        <v>0</v>
      </c>
      <c r="E21" s="136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5"/>
        <v>0</v>
      </c>
      <c r="R21" s="137">
        <f>'13'!S21</f>
        <v>131760.79999999999</v>
      </c>
      <c r="S21" s="137">
        <v>131760.79999999999</v>
      </c>
      <c r="T21" s="137">
        <f t="shared" si="19"/>
        <v>0</v>
      </c>
      <c r="U21" s="136"/>
      <c r="V21" s="136"/>
      <c r="W21" s="136"/>
      <c r="X21" s="136"/>
      <c r="Y21" s="136">
        <f t="shared" si="16"/>
        <v>0</v>
      </c>
      <c r="Z21" s="136"/>
      <c r="AA21" s="136"/>
      <c r="AB21" s="136"/>
      <c r="AC21" s="136"/>
      <c r="AD21" s="136"/>
      <c r="AE21" s="136"/>
      <c r="AF21" s="136"/>
      <c r="AG21" s="136">
        <f t="shared" si="17"/>
        <v>0</v>
      </c>
      <c r="AH21" s="136"/>
      <c r="AI21" s="136"/>
      <c r="AJ21" s="136"/>
      <c r="AK21" s="264"/>
      <c r="AL21" s="236">
        <f t="shared" si="0"/>
        <v>0</v>
      </c>
      <c r="AM21" s="136">
        <f t="shared" si="1"/>
        <v>0</v>
      </c>
      <c r="AN21" s="141">
        <f>'13'!AR21</f>
        <v>70</v>
      </c>
      <c r="AO21" s="141"/>
      <c r="AP21" s="141">
        <f t="shared" si="6"/>
        <v>70</v>
      </c>
      <c r="AQ21" s="141">
        <f t="shared" si="7"/>
        <v>0</v>
      </c>
      <c r="AR21" s="290">
        <v>70</v>
      </c>
      <c r="AS21" s="216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138" t="e">
        <f t="shared" si="9"/>
        <v>#DIV/0!</v>
      </c>
      <c r="AX21" s="138" t="e">
        <f t="shared" si="10"/>
        <v>#DIV/0!</v>
      </c>
      <c r="AY21" s="138" t="e">
        <f t="shared" si="11"/>
        <v>#DIV/0!</v>
      </c>
      <c r="AZ21" s="138" t="e">
        <f t="shared" si="12"/>
        <v>#DIV/0!</v>
      </c>
      <c r="BA21" s="138" t="e">
        <f t="shared" si="13"/>
        <v>#DIV/0!</v>
      </c>
      <c r="BB21" s="138" t="e">
        <f t="shared" si="14"/>
        <v>#DIV/0!</v>
      </c>
      <c r="BC21" s="138"/>
    </row>
    <row r="22" spans="1:55">
      <c r="A22" s="223" t="str">
        <f>'ENTRY SHEET'!F22</f>
        <v>OD09C4623</v>
      </c>
      <c r="B22" s="137">
        <f>'13'!C22</f>
        <v>1457.5</v>
      </c>
      <c r="C22" s="137">
        <v>1457.5</v>
      </c>
      <c r="D22" s="136">
        <f t="shared" si="4"/>
        <v>0</v>
      </c>
      <c r="E22" s="136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5"/>
        <v>0</v>
      </c>
      <c r="R22" s="137">
        <f>'13'!S22</f>
        <v>65563</v>
      </c>
      <c r="S22" s="137">
        <v>65563</v>
      </c>
      <c r="T22" s="137">
        <f t="shared" si="19"/>
        <v>0</v>
      </c>
      <c r="U22" s="136"/>
      <c r="V22" s="136"/>
      <c r="W22" s="136"/>
      <c r="X22" s="136"/>
      <c r="Y22" s="136">
        <f t="shared" si="16"/>
        <v>0</v>
      </c>
      <c r="Z22" s="136"/>
      <c r="AA22" s="136"/>
      <c r="AB22" s="136"/>
      <c r="AC22" s="136"/>
      <c r="AD22" s="136"/>
      <c r="AE22" s="136"/>
      <c r="AF22" s="136"/>
      <c r="AG22" s="136">
        <f t="shared" si="17"/>
        <v>0</v>
      </c>
      <c r="AH22" s="136"/>
      <c r="AI22" s="136"/>
      <c r="AJ22" s="136"/>
      <c r="AK22" s="264"/>
      <c r="AL22" s="236">
        <f t="shared" si="0"/>
        <v>0</v>
      </c>
      <c r="AM22" s="136">
        <f t="shared" si="1"/>
        <v>0</v>
      </c>
      <c r="AN22" s="141">
        <f>'13'!AR22</f>
        <v>0</v>
      </c>
      <c r="AO22" s="141"/>
      <c r="AP22" s="141">
        <f t="shared" si="6"/>
        <v>0</v>
      </c>
      <c r="AQ22" s="141">
        <f t="shared" si="7"/>
        <v>0</v>
      </c>
      <c r="AR22" s="290"/>
      <c r="AS22" s="216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138" t="e">
        <f t="shared" si="9"/>
        <v>#DIV/0!</v>
      </c>
      <c r="AX22" s="138" t="e">
        <f t="shared" si="10"/>
        <v>#DIV/0!</v>
      </c>
      <c r="AY22" s="138" t="e">
        <f t="shared" si="11"/>
        <v>#DIV/0!</v>
      </c>
      <c r="AZ22" s="138" t="e">
        <f t="shared" si="12"/>
        <v>#DIV/0!</v>
      </c>
      <c r="BA22" s="138" t="e">
        <f t="shared" si="13"/>
        <v>#DIV/0!</v>
      </c>
      <c r="BB22" s="138" t="e">
        <f t="shared" si="14"/>
        <v>#DIV/0!</v>
      </c>
      <c r="BC22" s="138"/>
    </row>
    <row r="23" spans="1:55">
      <c r="A23" s="223" t="str">
        <f>'ENTRY SHEET'!F23</f>
        <v>OD09C4625</v>
      </c>
      <c r="B23" s="137">
        <f>'13'!C23</f>
        <v>24138.400000000001</v>
      </c>
      <c r="C23" s="137">
        <v>24138.400000000001</v>
      </c>
      <c r="D23" s="136">
        <f t="shared" si="4"/>
        <v>0</v>
      </c>
      <c r="E23" s="136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5"/>
        <v>0</v>
      </c>
      <c r="R23" s="137">
        <f>'13'!S23</f>
        <v>88820.7</v>
      </c>
      <c r="S23" s="137">
        <v>88820.7</v>
      </c>
      <c r="T23" s="137">
        <f t="shared" si="19"/>
        <v>0</v>
      </c>
      <c r="U23" s="136"/>
      <c r="V23" s="136"/>
      <c r="W23" s="136"/>
      <c r="X23" s="136"/>
      <c r="Y23" s="136">
        <f t="shared" si="16"/>
        <v>0</v>
      </c>
      <c r="Z23" s="136"/>
      <c r="AA23" s="136"/>
      <c r="AB23" s="136"/>
      <c r="AC23" s="136"/>
      <c r="AD23" s="136"/>
      <c r="AE23" s="136"/>
      <c r="AF23" s="136"/>
      <c r="AG23" s="136">
        <f t="shared" si="17"/>
        <v>0</v>
      </c>
      <c r="AH23" s="136"/>
      <c r="AI23" s="136"/>
      <c r="AJ23" s="136"/>
      <c r="AK23" s="264"/>
      <c r="AL23" s="236">
        <f t="shared" si="0"/>
        <v>0</v>
      </c>
      <c r="AM23" s="136">
        <f t="shared" si="1"/>
        <v>0</v>
      </c>
      <c r="AN23" s="141">
        <f>'13'!AR23</f>
        <v>80</v>
      </c>
      <c r="AO23" s="141"/>
      <c r="AP23" s="141">
        <f t="shared" si="6"/>
        <v>80</v>
      </c>
      <c r="AQ23" s="141">
        <f t="shared" si="7"/>
        <v>0</v>
      </c>
      <c r="AR23" s="290">
        <v>80</v>
      </c>
      <c r="AS23" s="216" t="e">
        <f t="shared" si="3"/>
        <v>#DIV/0!</v>
      </c>
      <c r="AT23" s="216">
        <f>'08'!AT23</f>
        <v>250</v>
      </c>
      <c r="AU23" s="224">
        <f t="shared" si="8"/>
        <v>170</v>
      </c>
      <c r="AV23" s="138"/>
      <c r="AW23" s="138" t="e">
        <f t="shared" si="9"/>
        <v>#DIV/0!</v>
      </c>
      <c r="AX23" s="138" t="e">
        <f t="shared" si="10"/>
        <v>#DIV/0!</v>
      </c>
      <c r="AY23" s="138" t="e">
        <f t="shared" si="11"/>
        <v>#DIV/0!</v>
      </c>
      <c r="AZ23" s="138" t="e">
        <f t="shared" si="12"/>
        <v>#DIV/0!</v>
      </c>
      <c r="BA23" s="138" t="e">
        <f t="shared" si="13"/>
        <v>#DIV/0!</v>
      </c>
      <c r="BB23" s="138" t="e">
        <f t="shared" si="14"/>
        <v>#DIV/0!</v>
      </c>
      <c r="BC23" s="138"/>
    </row>
    <row r="24" spans="1:55">
      <c r="A24" s="223" t="str">
        <f>'ENTRY SHEET'!F24</f>
        <v>OD09C4823</v>
      </c>
      <c r="B24" s="137">
        <f>'13'!C24</f>
        <v>24039.45</v>
      </c>
      <c r="C24" s="137">
        <v>24048</v>
      </c>
      <c r="D24" s="136">
        <f t="shared" si="4"/>
        <v>8.5499999999992724</v>
      </c>
      <c r="E24" s="136">
        <v>12</v>
      </c>
      <c r="F24" s="136"/>
      <c r="G24" s="136">
        <v>0</v>
      </c>
      <c r="H24" s="136">
        <v>1.75</v>
      </c>
      <c r="I24" s="136">
        <v>6.8</v>
      </c>
      <c r="J24" s="136"/>
      <c r="K24" s="136"/>
      <c r="L24" s="136"/>
      <c r="M24" s="136"/>
      <c r="N24" s="136"/>
      <c r="O24" s="136"/>
      <c r="P24" s="136"/>
      <c r="Q24" s="136">
        <f t="shared" si="5"/>
        <v>8.5500000000000007</v>
      </c>
      <c r="R24" s="137">
        <f>'13'!S24</f>
        <v>146605.29999999999</v>
      </c>
      <c r="S24" s="137">
        <v>146635.4</v>
      </c>
      <c r="T24" s="137">
        <f t="shared" si="19"/>
        <v>30.100000000005821</v>
      </c>
      <c r="U24" s="136"/>
      <c r="V24" s="136"/>
      <c r="W24" s="136"/>
      <c r="X24" s="136"/>
      <c r="Y24" s="136">
        <f t="shared" si="16"/>
        <v>0</v>
      </c>
      <c r="Z24" s="136">
        <v>8</v>
      </c>
      <c r="AA24" s="136"/>
      <c r="AB24" s="136"/>
      <c r="AC24" s="136"/>
      <c r="AD24" s="136"/>
      <c r="AE24" s="136"/>
      <c r="AF24" s="136"/>
      <c r="AG24" s="136">
        <f t="shared" si="17"/>
        <v>8</v>
      </c>
      <c r="AH24" s="136">
        <v>10</v>
      </c>
      <c r="AI24" s="136">
        <v>6</v>
      </c>
      <c r="AJ24" s="136">
        <v>306.14999999999998</v>
      </c>
      <c r="AK24" s="264">
        <v>192.44</v>
      </c>
      <c r="AL24" s="236">
        <f t="shared" si="0"/>
        <v>16</v>
      </c>
      <c r="AM24" s="136">
        <f t="shared" si="1"/>
        <v>498.59</v>
      </c>
      <c r="AN24" s="141">
        <f>'13'!AR24</f>
        <v>90</v>
      </c>
      <c r="AO24" s="141">
        <v>50</v>
      </c>
      <c r="AP24" s="141">
        <f t="shared" si="6"/>
        <v>140</v>
      </c>
      <c r="AQ24" s="141">
        <f t="shared" si="7"/>
        <v>40</v>
      </c>
      <c r="AR24" s="290">
        <v>100</v>
      </c>
      <c r="AS24" s="216">
        <f t="shared" si="3"/>
        <v>4.6783625730998137</v>
      </c>
      <c r="AT24" s="216">
        <f>'08'!AT24</f>
        <v>250</v>
      </c>
      <c r="AU24" s="224">
        <f t="shared" si="8"/>
        <v>150</v>
      </c>
      <c r="AV24" s="138"/>
      <c r="AW24" s="138">
        <f t="shared" si="9"/>
        <v>32</v>
      </c>
      <c r="AX24" s="138">
        <f t="shared" si="10"/>
        <v>9</v>
      </c>
      <c r="AY24" s="138">
        <f t="shared" si="11"/>
        <v>0</v>
      </c>
      <c r="AZ24" s="138">
        <f t="shared" si="12"/>
        <v>0</v>
      </c>
      <c r="BA24" s="138">
        <f t="shared" si="13"/>
        <v>0</v>
      </c>
      <c r="BB24" s="138">
        <f t="shared" si="14"/>
        <v>-1</v>
      </c>
      <c r="BC24" s="138"/>
    </row>
    <row r="25" spans="1:55">
      <c r="A25" s="223" t="str">
        <f>'ENTRY SHEET'!F25</f>
        <v>OD09C-4824</v>
      </c>
      <c r="B25" s="137">
        <f>'13'!C25</f>
        <v>17192.05</v>
      </c>
      <c r="C25" s="137">
        <v>17192.05</v>
      </c>
      <c r="D25" s="136">
        <f t="shared" si="4"/>
        <v>0</v>
      </c>
      <c r="E25" s="136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5"/>
        <v>0</v>
      </c>
      <c r="R25" s="137">
        <f>'13'!S25</f>
        <v>110056.6</v>
      </c>
      <c r="S25" s="137">
        <v>110056.6</v>
      </c>
      <c r="T25" s="137">
        <f t="shared" si="19"/>
        <v>0</v>
      </c>
      <c r="U25" s="136"/>
      <c r="V25" s="136"/>
      <c r="W25" s="136"/>
      <c r="X25" s="136"/>
      <c r="Y25" s="136">
        <f t="shared" si="16"/>
        <v>0</v>
      </c>
      <c r="Z25" s="136"/>
      <c r="AA25" s="136"/>
      <c r="AB25" s="136"/>
      <c r="AC25" s="136"/>
      <c r="AD25" s="136"/>
      <c r="AE25" s="136"/>
      <c r="AF25" s="136"/>
      <c r="AG25" s="136">
        <f t="shared" si="17"/>
        <v>0</v>
      </c>
      <c r="AH25" s="136"/>
      <c r="AI25" s="136"/>
      <c r="AJ25" s="136"/>
      <c r="AK25" s="264"/>
      <c r="AL25" s="236">
        <f t="shared" si="0"/>
        <v>0</v>
      </c>
      <c r="AM25" s="136">
        <f t="shared" si="1"/>
        <v>0</v>
      </c>
      <c r="AN25" s="141">
        <f>'13'!AR25</f>
        <v>175</v>
      </c>
      <c r="AO25" s="141"/>
      <c r="AP25" s="141">
        <f t="shared" si="6"/>
        <v>175</v>
      </c>
      <c r="AQ25" s="141">
        <f t="shared" si="7"/>
        <v>0</v>
      </c>
      <c r="AR25" s="290">
        <v>175</v>
      </c>
      <c r="AS25" s="216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138" t="e">
        <f t="shared" si="9"/>
        <v>#DIV/0!</v>
      </c>
      <c r="AX25" s="138" t="e">
        <f t="shared" si="10"/>
        <v>#DIV/0!</v>
      </c>
      <c r="AY25" s="138" t="e">
        <f t="shared" si="11"/>
        <v>#DIV/0!</v>
      </c>
      <c r="AZ25" s="138" t="e">
        <f t="shared" si="12"/>
        <v>#DIV/0!</v>
      </c>
      <c r="BA25" s="138" t="e">
        <f t="shared" si="13"/>
        <v>#DIV/0!</v>
      </c>
      <c r="BB25" s="138" t="e">
        <f t="shared" si="14"/>
        <v>#DIV/0!</v>
      </c>
      <c r="BC25" s="138"/>
    </row>
    <row r="26" spans="1:55">
      <c r="A26" s="223" t="str">
        <f>'ENTRY SHEET'!F26</f>
        <v>JH06H-3742</v>
      </c>
      <c r="B26" s="137">
        <f>'13'!C26</f>
        <v>0</v>
      </c>
      <c r="C26" s="137">
        <v>0</v>
      </c>
      <c r="D26" s="136">
        <f t="shared" si="4"/>
        <v>0</v>
      </c>
      <c r="E26" s="136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5"/>
        <v>0</v>
      </c>
      <c r="R26" s="137">
        <f>'13'!S26</f>
        <v>0</v>
      </c>
      <c r="S26" s="137">
        <v>0</v>
      </c>
      <c r="T26" s="137">
        <f t="shared" si="19"/>
        <v>0</v>
      </c>
      <c r="U26" s="136"/>
      <c r="V26" s="136"/>
      <c r="W26" s="136"/>
      <c r="X26" s="136"/>
      <c r="Y26" s="136">
        <f t="shared" si="16"/>
        <v>0</v>
      </c>
      <c r="Z26" s="136"/>
      <c r="AA26" s="136"/>
      <c r="AB26" s="136"/>
      <c r="AC26" s="136"/>
      <c r="AD26" s="136"/>
      <c r="AE26" s="136"/>
      <c r="AF26" s="136"/>
      <c r="AG26" s="136">
        <f t="shared" si="17"/>
        <v>0</v>
      </c>
      <c r="AH26" s="136"/>
      <c r="AI26" s="136"/>
      <c r="AJ26" s="136"/>
      <c r="AK26" s="264"/>
      <c r="AL26" s="236">
        <f t="shared" si="0"/>
        <v>0</v>
      </c>
      <c r="AM26" s="136">
        <f t="shared" si="1"/>
        <v>0</v>
      </c>
      <c r="AN26" s="141">
        <f>'13'!AR26</f>
        <v>90</v>
      </c>
      <c r="AO26" s="141"/>
      <c r="AP26" s="141">
        <f t="shared" si="6"/>
        <v>90</v>
      </c>
      <c r="AQ26" s="141">
        <f t="shared" si="7"/>
        <v>0</v>
      </c>
      <c r="AR26" s="290">
        <v>90</v>
      </c>
      <c r="AS26" s="216" t="e">
        <f t="shared" si="3"/>
        <v>#DIV/0!</v>
      </c>
      <c r="AT26" s="216">
        <f>'08'!AT26</f>
        <v>250</v>
      </c>
      <c r="AU26" s="224">
        <f t="shared" si="8"/>
        <v>160</v>
      </c>
      <c r="AV26" s="138"/>
      <c r="AW26" s="138" t="e">
        <f t="shared" si="9"/>
        <v>#DIV/0!</v>
      </c>
      <c r="AX26" s="138" t="e">
        <f t="shared" si="10"/>
        <v>#DIV/0!</v>
      </c>
      <c r="AY26" s="138" t="e">
        <f t="shared" si="11"/>
        <v>#DIV/0!</v>
      </c>
      <c r="AZ26" s="138" t="e">
        <f t="shared" si="12"/>
        <v>#DIV/0!</v>
      </c>
      <c r="BA26" s="138" t="e">
        <f t="shared" si="13"/>
        <v>#DIV/0!</v>
      </c>
      <c r="BB26" s="138" t="e">
        <f t="shared" si="14"/>
        <v>#DIV/0!</v>
      </c>
      <c r="BC26" s="138"/>
    </row>
    <row r="27" spans="1:55">
      <c r="A27" s="223" t="str">
        <f>'ENTRY SHEET'!F27</f>
        <v>OD09C-4879</v>
      </c>
      <c r="B27" s="137">
        <f>'13'!C27</f>
        <v>13009</v>
      </c>
      <c r="C27" s="137">
        <v>13009</v>
      </c>
      <c r="D27" s="136">
        <f t="shared" si="4"/>
        <v>0</v>
      </c>
      <c r="E27" s="136">
        <v>12</v>
      </c>
      <c r="F27" s="136"/>
      <c r="G27" s="136">
        <f t="shared" si="18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5"/>
        <v>0</v>
      </c>
      <c r="R27" s="137">
        <f>'13'!S27</f>
        <v>0</v>
      </c>
      <c r="S27" s="137">
        <v>0</v>
      </c>
      <c r="T27" s="137">
        <f t="shared" si="19"/>
        <v>0</v>
      </c>
      <c r="U27" s="136"/>
      <c r="V27" s="136"/>
      <c r="W27" s="136"/>
      <c r="X27" s="136"/>
      <c r="Y27" s="136">
        <f t="shared" si="16"/>
        <v>0</v>
      </c>
      <c r="Z27" s="136"/>
      <c r="AA27" s="136"/>
      <c r="AB27" s="136"/>
      <c r="AC27" s="136"/>
      <c r="AD27" s="136"/>
      <c r="AE27" s="136"/>
      <c r="AF27" s="136"/>
      <c r="AG27" s="136">
        <f t="shared" si="17"/>
        <v>0</v>
      </c>
      <c r="AH27" s="136"/>
      <c r="AI27" s="136"/>
      <c r="AJ27" s="136"/>
      <c r="AK27" s="264"/>
      <c r="AL27" s="236">
        <f t="shared" si="0"/>
        <v>0</v>
      </c>
      <c r="AM27" s="136">
        <f t="shared" si="1"/>
        <v>0</v>
      </c>
      <c r="AN27" s="141">
        <f>'13'!AR27</f>
        <v>105</v>
      </c>
      <c r="AO27" s="141"/>
      <c r="AP27" s="141">
        <f t="shared" si="6"/>
        <v>105</v>
      </c>
      <c r="AQ27" s="141">
        <f t="shared" si="7"/>
        <v>0</v>
      </c>
      <c r="AR27" s="290">
        <v>105</v>
      </c>
      <c r="AS27" s="216" t="e">
        <f t="shared" si="3"/>
        <v>#DIV/0!</v>
      </c>
      <c r="AT27" s="216">
        <f>'08'!AT27</f>
        <v>250</v>
      </c>
      <c r="AU27" s="224">
        <f t="shared" si="8"/>
        <v>145</v>
      </c>
      <c r="AV27" s="138"/>
      <c r="AW27" s="138" t="e">
        <f t="shared" si="9"/>
        <v>#DIV/0!</v>
      </c>
      <c r="AX27" s="138" t="e">
        <f t="shared" si="10"/>
        <v>#DIV/0!</v>
      </c>
      <c r="AY27" s="138" t="e">
        <f t="shared" si="11"/>
        <v>#DIV/0!</v>
      </c>
      <c r="AZ27" s="138" t="e">
        <f t="shared" si="12"/>
        <v>#DIV/0!</v>
      </c>
      <c r="BA27" s="138" t="e">
        <f t="shared" si="13"/>
        <v>#DIV/0!</v>
      </c>
      <c r="BB27" s="138" t="e">
        <f t="shared" si="14"/>
        <v>#DIV/0!</v>
      </c>
      <c r="BC27" s="138"/>
    </row>
    <row r="28" spans="1:55">
      <c r="A28" s="223" t="str">
        <f>'ENTRY SHEET'!F28</f>
        <v>OD09C-1371</v>
      </c>
      <c r="B28" s="137">
        <f>'13'!C28</f>
        <v>11518</v>
      </c>
      <c r="C28" s="137">
        <v>11518</v>
      </c>
      <c r="D28" s="136">
        <f t="shared" si="4"/>
        <v>0</v>
      </c>
      <c r="E28" s="136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5"/>
        <v>0</v>
      </c>
      <c r="R28" s="137">
        <f>'13'!S28</f>
        <v>137701</v>
      </c>
      <c r="S28" s="137">
        <v>137701</v>
      </c>
      <c r="T28" s="137">
        <f t="shared" si="19"/>
        <v>0</v>
      </c>
      <c r="U28" s="136"/>
      <c r="V28" s="136"/>
      <c r="W28" s="136"/>
      <c r="X28" s="136"/>
      <c r="Y28" s="136">
        <f t="shared" si="16"/>
        <v>0</v>
      </c>
      <c r="Z28" s="136"/>
      <c r="AA28" s="136"/>
      <c r="AB28" s="136"/>
      <c r="AC28" s="136"/>
      <c r="AD28" s="136"/>
      <c r="AE28" s="136"/>
      <c r="AF28" s="136"/>
      <c r="AG28" s="136">
        <f t="shared" si="17"/>
        <v>0</v>
      </c>
      <c r="AH28" s="136"/>
      <c r="AI28" s="136"/>
      <c r="AJ28" s="136"/>
      <c r="AK28" s="264"/>
      <c r="AL28" s="236">
        <f t="shared" si="0"/>
        <v>0</v>
      </c>
      <c r="AM28" s="136">
        <f t="shared" si="1"/>
        <v>0</v>
      </c>
      <c r="AN28" s="141">
        <f>'13'!AR28</f>
        <v>147</v>
      </c>
      <c r="AO28" s="141"/>
      <c r="AP28" s="141">
        <f t="shared" si="6"/>
        <v>147</v>
      </c>
      <c r="AQ28" s="141">
        <f t="shared" si="7"/>
        <v>0</v>
      </c>
      <c r="AR28" s="290">
        <v>147</v>
      </c>
      <c r="AS28" s="216" t="e">
        <f t="shared" si="3"/>
        <v>#DIV/0!</v>
      </c>
      <c r="AT28" s="216">
        <f>'08'!AT28</f>
        <v>250</v>
      </c>
      <c r="AU28" s="224">
        <f t="shared" si="8"/>
        <v>103</v>
      </c>
      <c r="AV28" s="138"/>
      <c r="AW28" s="138" t="e">
        <f t="shared" si="9"/>
        <v>#DIV/0!</v>
      </c>
      <c r="AX28" s="138" t="e">
        <f t="shared" si="10"/>
        <v>#DIV/0!</v>
      </c>
      <c r="AY28" s="138" t="e">
        <f t="shared" si="11"/>
        <v>#DIV/0!</v>
      </c>
      <c r="AZ28" s="138" t="e">
        <f t="shared" si="12"/>
        <v>#DIV/0!</v>
      </c>
      <c r="BA28" s="138" t="e">
        <f t="shared" si="13"/>
        <v>#DIV/0!</v>
      </c>
      <c r="BB28" s="138" t="e">
        <f t="shared" si="14"/>
        <v>#DIV/0!</v>
      </c>
      <c r="BC28" s="138"/>
    </row>
    <row r="29" spans="1:55" ht="18.75" customHeight="1">
      <c r="A29" s="223" t="str">
        <f>'ENTRY SHEET'!F29</f>
        <v>OD09C-4878</v>
      </c>
      <c r="B29" s="137">
        <f>'13'!C29</f>
        <v>0</v>
      </c>
      <c r="C29" s="137">
        <v>0</v>
      </c>
      <c r="D29" s="136">
        <f t="shared" si="4"/>
        <v>0</v>
      </c>
      <c r="E29" s="136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5"/>
        <v>0</v>
      </c>
      <c r="R29" s="137">
        <f>'13'!S29</f>
        <v>0</v>
      </c>
      <c r="S29" s="137">
        <v>0</v>
      </c>
      <c r="T29" s="137">
        <f t="shared" si="19"/>
        <v>0</v>
      </c>
      <c r="U29" s="136"/>
      <c r="V29" s="136"/>
      <c r="W29" s="136"/>
      <c r="X29" s="136"/>
      <c r="Y29" s="136">
        <f t="shared" si="16"/>
        <v>0</v>
      </c>
      <c r="Z29" s="136"/>
      <c r="AA29" s="136"/>
      <c r="AB29" s="136"/>
      <c r="AC29" s="136"/>
      <c r="AD29" s="136"/>
      <c r="AE29" s="136"/>
      <c r="AF29" s="136"/>
      <c r="AG29" s="136">
        <f t="shared" si="17"/>
        <v>0</v>
      </c>
      <c r="AH29" s="136"/>
      <c r="AI29" s="136"/>
      <c r="AJ29" s="136"/>
      <c r="AK29" s="264"/>
      <c r="AL29" s="236">
        <f t="shared" si="0"/>
        <v>0</v>
      </c>
      <c r="AM29" s="136">
        <f t="shared" si="1"/>
        <v>0</v>
      </c>
      <c r="AN29" s="141">
        <f>'13'!AR29</f>
        <v>0</v>
      </c>
      <c r="AO29" s="141"/>
      <c r="AP29" s="141">
        <f t="shared" si="6"/>
        <v>0</v>
      </c>
      <c r="AQ29" s="141">
        <f t="shared" si="7"/>
        <v>0</v>
      </c>
      <c r="AR29" s="290"/>
      <c r="AS29" s="216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138" t="e">
        <f t="shared" si="9"/>
        <v>#DIV/0!</v>
      </c>
      <c r="AX29" s="138" t="e">
        <f t="shared" si="10"/>
        <v>#DIV/0!</v>
      </c>
      <c r="AY29" s="138" t="e">
        <f t="shared" si="11"/>
        <v>#DIV/0!</v>
      </c>
      <c r="AZ29" s="138" t="e">
        <f t="shared" si="12"/>
        <v>#DIV/0!</v>
      </c>
      <c r="BA29" s="138" t="e">
        <f t="shared" si="13"/>
        <v>#DIV/0!</v>
      </c>
      <c r="BB29" s="138" t="e">
        <f t="shared" si="14"/>
        <v>#DIV/0!</v>
      </c>
      <c r="BC29" s="138"/>
    </row>
    <row r="30" spans="1:55">
      <c r="A30" s="223" t="str">
        <f>'ENTRY SHEET'!F30</f>
        <v>OD09C-8163</v>
      </c>
      <c r="B30" s="137">
        <f>'13'!C30</f>
        <v>13409.1</v>
      </c>
      <c r="C30" s="137">
        <v>13416.8</v>
      </c>
      <c r="D30" s="136">
        <f t="shared" si="4"/>
        <v>7.6999999999989086</v>
      </c>
      <c r="E30" s="136">
        <v>12</v>
      </c>
      <c r="F30" s="136"/>
      <c r="G30" s="136">
        <f t="shared" si="18"/>
        <v>0.39999999999890878</v>
      </c>
      <c r="H30" s="136"/>
      <c r="I30" s="136">
        <v>7.3</v>
      </c>
      <c r="J30" s="136"/>
      <c r="K30" s="136"/>
      <c r="L30" s="136"/>
      <c r="M30" s="136"/>
      <c r="N30" s="136"/>
      <c r="O30" s="136"/>
      <c r="P30" s="136"/>
      <c r="Q30" s="136">
        <f t="shared" si="5"/>
        <v>7.6999999999989086</v>
      </c>
      <c r="R30" s="137">
        <f>'13'!S30</f>
        <v>61710</v>
      </c>
      <c r="S30" s="137">
        <v>61739</v>
      </c>
      <c r="T30" s="137">
        <f t="shared" si="19"/>
        <v>29</v>
      </c>
      <c r="U30" s="136"/>
      <c r="V30" s="136"/>
      <c r="W30" s="136"/>
      <c r="X30" s="136"/>
      <c r="Y30" s="136">
        <f t="shared" si="16"/>
        <v>0</v>
      </c>
      <c r="Z30" s="136"/>
      <c r="AA30" s="136"/>
      <c r="AB30" s="136"/>
      <c r="AC30" s="136"/>
      <c r="AD30" s="136"/>
      <c r="AE30" s="136"/>
      <c r="AF30" s="136"/>
      <c r="AG30" s="136">
        <f t="shared" si="17"/>
        <v>0</v>
      </c>
      <c r="AH30" s="136">
        <v>9</v>
      </c>
      <c r="AI30" s="136">
        <v>5</v>
      </c>
      <c r="AJ30" s="136">
        <v>249.25</v>
      </c>
      <c r="AK30" s="264">
        <v>160.88</v>
      </c>
      <c r="AL30" s="236">
        <f t="shared" si="0"/>
        <v>14</v>
      </c>
      <c r="AM30" s="136">
        <f t="shared" si="1"/>
        <v>410.13</v>
      </c>
      <c r="AN30" s="141">
        <f>'13'!AR30</f>
        <v>140</v>
      </c>
      <c r="AO30" s="141"/>
      <c r="AP30" s="141">
        <f t="shared" si="6"/>
        <v>140</v>
      </c>
      <c r="AQ30" s="141">
        <f t="shared" si="7"/>
        <v>50</v>
      </c>
      <c r="AR30" s="290">
        <v>90</v>
      </c>
      <c r="AS30" s="216">
        <f t="shared" si="3"/>
        <v>6.4935064935074136</v>
      </c>
      <c r="AT30" s="216">
        <f>'08'!AT30</f>
        <v>250</v>
      </c>
      <c r="AU30" s="224">
        <f t="shared" si="8"/>
        <v>160</v>
      </c>
      <c r="AV30" s="138"/>
      <c r="AW30" s="138">
        <f t="shared" si="9"/>
        <v>48</v>
      </c>
      <c r="AX30" s="138">
        <f t="shared" si="10"/>
        <v>0</v>
      </c>
      <c r="AY30" s="138">
        <f t="shared" si="11"/>
        <v>0</v>
      </c>
      <c r="AZ30" s="138">
        <f t="shared" si="12"/>
        <v>0</v>
      </c>
      <c r="BA30" s="138">
        <f t="shared" si="13"/>
        <v>0</v>
      </c>
      <c r="BB30" s="138">
        <f t="shared" si="14"/>
        <v>2</v>
      </c>
      <c r="BC30" s="138"/>
    </row>
    <row r="31" spans="1:55">
      <c r="A31" s="223" t="str">
        <f>'ENTRY SHEET'!F31</f>
        <v>OD09A-5106</v>
      </c>
      <c r="B31" s="137">
        <f>'13'!C31</f>
        <v>15093</v>
      </c>
      <c r="C31" s="137">
        <v>15093</v>
      </c>
      <c r="D31" s="136">
        <f t="shared" si="4"/>
        <v>0</v>
      </c>
      <c r="E31" s="136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5"/>
        <v>0</v>
      </c>
      <c r="R31" s="137">
        <f>'13'!S31</f>
        <v>123300</v>
      </c>
      <c r="S31" s="137">
        <v>123300</v>
      </c>
      <c r="T31" s="137">
        <f t="shared" si="19"/>
        <v>0</v>
      </c>
      <c r="U31" s="136"/>
      <c r="V31" s="136"/>
      <c r="W31" s="136"/>
      <c r="X31" s="136"/>
      <c r="Y31" s="136">
        <f t="shared" si="16"/>
        <v>0</v>
      </c>
      <c r="Z31" s="136"/>
      <c r="AA31" s="136"/>
      <c r="AB31" s="136"/>
      <c r="AC31" s="136"/>
      <c r="AD31" s="136"/>
      <c r="AE31" s="136"/>
      <c r="AF31" s="136"/>
      <c r="AG31" s="136">
        <f t="shared" si="17"/>
        <v>0</v>
      </c>
      <c r="AH31" s="136"/>
      <c r="AI31" s="136"/>
      <c r="AJ31" s="136"/>
      <c r="AK31" s="264"/>
      <c r="AL31" s="236">
        <f t="shared" si="0"/>
        <v>0</v>
      </c>
      <c r="AM31" s="136">
        <f t="shared" si="1"/>
        <v>0</v>
      </c>
      <c r="AN31" s="141">
        <f>'13'!AR31</f>
        <v>138</v>
      </c>
      <c r="AO31" s="141"/>
      <c r="AP31" s="141">
        <f t="shared" si="6"/>
        <v>138</v>
      </c>
      <c r="AQ31" s="141">
        <f t="shared" si="7"/>
        <v>0</v>
      </c>
      <c r="AR31" s="290">
        <v>138</v>
      </c>
      <c r="AS31" s="216" t="e">
        <f t="shared" si="3"/>
        <v>#DIV/0!</v>
      </c>
      <c r="AT31" s="216">
        <f>'08'!AT31</f>
        <v>250</v>
      </c>
      <c r="AU31" s="224">
        <f t="shared" si="8"/>
        <v>112</v>
      </c>
      <c r="AV31" s="138"/>
      <c r="AW31" s="138" t="e">
        <f t="shared" si="9"/>
        <v>#DIV/0!</v>
      </c>
      <c r="AX31" s="138" t="e">
        <f t="shared" si="10"/>
        <v>#DIV/0!</v>
      </c>
      <c r="AY31" s="138" t="e">
        <f t="shared" si="11"/>
        <v>#DIV/0!</v>
      </c>
      <c r="AZ31" s="138" t="e">
        <f t="shared" si="12"/>
        <v>#DIV/0!</v>
      </c>
      <c r="BA31" s="138" t="e">
        <f t="shared" si="13"/>
        <v>#DIV/0!</v>
      </c>
      <c r="BB31" s="138" t="e">
        <f t="shared" si="14"/>
        <v>#DIV/0!</v>
      </c>
      <c r="BC31" s="138"/>
    </row>
    <row r="32" spans="1:55">
      <c r="A32" s="223" t="str">
        <f>'ENTRY SHEET'!F32</f>
        <v>OD09C-8164</v>
      </c>
      <c r="B32" s="137">
        <f>'13'!C32</f>
        <v>10408</v>
      </c>
      <c r="C32" s="137">
        <v>10417.200000000001</v>
      </c>
      <c r="D32" s="136">
        <f t="shared" si="4"/>
        <v>9.2000000000007276</v>
      </c>
      <c r="E32" s="136">
        <v>12</v>
      </c>
      <c r="F32" s="136"/>
      <c r="G32" s="136">
        <f t="shared" si="18"/>
        <v>0.50000000000072742</v>
      </c>
      <c r="H32" s="136">
        <v>2.2999999999999998</v>
      </c>
      <c r="I32" s="136">
        <v>6.4</v>
      </c>
      <c r="J32" s="136"/>
      <c r="K32" s="136"/>
      <c r="L32" s="136"/>
      <c r="M32" s="136"/>
      <c r="N32" s="136"/>
      <c r="O32" s="136"/>
      <c r="P32" s="136"/>
      <c r="Q32" s="136">
        <f t="shared" si="5"/>
        <v>9.2000000000007276</v>
      </c>
      <c r="R32" s="137">
        <f>'13'!S32</f>
        <v>69789</v>
      </c>
      <c r="S32" s="137">
        <v>69819</v>
      </c>
      <c r="T32" s="137">
        <f t="shared" si="19"/>
        <v>30</v>
      </c>
      <c r="U32" s="136"/>
      <c r="V32" s="136"/>
      <c r="W32" s="136"/>
      <c r="X32" s="136"/>
      <c r="Y32" s="136">
        <f t="shared" si="16"/>
        <v>0</v>
      </c>
      <c r="Z32" s="136">
        <v>10</v>
      </c>
      <c r="AA32" s="136"/>
      <c r="AB32" s="136"/>
      <c r="AC32" s="136"/>
      <c r="AD32" s="136"/>
      <c r="AE32" s="136"/>
      <c r="AF32" s="136"/>
      <c r="AG32" s="136">
        <f t="shared" si="17"/>
        <v>10</v>
      </c>
      <c r="AH32" s="136">
        <v>11</v>
      </c>
      <c r="AI32" s="136">
        <v>6</v>
      </c>
      <c r="AJ32" s="136">
        <v>319.75</v>
      </c>
      <c r="AK32" s="264">
        <v>180.56</v>
      </c>
      <c r="AL32" s="236">
        <f t="shared" si="0"/>
        <v>17</v>
      </c>
      <c r="AM32" s="136">
        <f t="shared" si="1"/>
        <v>500.31</v>
      </c>
      <c r="AN32" s="141">
        <f>'13'!AR32</f>
        <v>155</v>
      </c>
      <c r="AO32" s="141"/>
      <c r="AP32" s="141">
        <f t="shared" si="6"/>
        <v>155</v>
      </c>
      <c r="AQ32" s="141">
        <f t="shared" si="7"/>
        <v>35</v>
      </c>
      <c r="AR32" s="290">
        <v>120</v>
      </c>
      <c r="AS32" s="216">
        <f t="shared" si="3"/>
        <v>3.8043478260866554</v>
      </c>
      <c r="AT32" s="216">
        <f>'08'!AT32</f>
        <v>250</v>
      </c>
      <c r="AU32" s="224">
        <f t="shared" si="8"/>
        <v>130</v>
      </c>
      <c r="AV32" s="138"/>
      <c r="AW32" s="138">
        <f t="shared" si="9"/>
        <v>25</v>
      </c>
      <c r="AX32" s="138">
        <f t="shared" si="10"/>
        <v>9</v>
      </c>
      <c r="AY32" s="138">
        <f t="shared" si="11"/>
        <v>0</v>
      </c>
      <c r="AZ32" s="138">
        <f t="shared" si="12"/>
        <v>0</v>
      </c>
      <c r="BA32" s="138">
        <f t="shared" si="13"/>
        <v>0</v>
      </c>
      <c r="BB32" s="138">
        <f t="shared" si="14"/>
        <v>1</v>
      </c>
      <c r="BC32" s="138"/>
    </row>
    <row r="33" spans="1:55">
      <c r="A33" s="223" t="str">
        <f>'ENTRY SHEET'!F33</f>
        <v>OD09C-1373</v>
      </c>
      <c r="B33" s="137">
        <f>'13'!C33</f>
        <v>0</v>
      </c>
      <c r="C33" s="137"/>
      <c r="D33" s="136">
        <f t="shared" si="4"/>
        <v>0</v>
      </c>
      <c r="E33" s="136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5"/>
        <v>0</v>
      </c>
      <c r="R33" s="137">
        <f>'13'!S33</f>
        <v>0</v>
      </c>
      <c r="S33" s="137"/>
      <c r="T33" s="137">
        <f t="shared" si="19"/>
        <v>0</v>
      </c>
      <c r="U33" s="136"/>
      <c r="V33" s="136"/>
      <c r="W33" s="136"/>
      <c r="X33" s="136"/>
      <c r="Y33" s="136">
        <f t="shared" si="16"/>
        <v>0</v>
      </c>
      <c r="Z33" s="136"/>
      <c r="AA33" s="136"/>
      <c r="AB33" s="136"/>
      <c r="AC33" s="136"/>
      <c r="AD33" s="136"/>
      <c r="AE33" s="136"/>
      <c r="AF33" s="136"/>
      <c r="AG33" s="136">
        <f t="shared" si="17"/>
        <v>0</v>
      </c>
      <c r="AH33" s="136"/>
      <c r="AI33" s="136"/>
      <c r="AJ33" s="136"/>
      <c r="AK33" s="264"/>
      <c r="AL33" s="236">
        <f t="shared" si="0"/>
        <v>0</v>
      </c>
      <c r="AM33" s="136">
        <f t="shared" si="1"/>
        <v>0</v>
      </c>
      <c r="AN33" s="141">
        <f>'13'!AR33</f>
        <v>0</v>
      </c>
      <c r="AO33" s="141"/>
      <c r="AP33" s="141">
        <f t="shared" si="6"/>
        <v>0</v>
      </c>
      <c r="AQ33" s="141">
        <f t="shared" si="7"/>
        <v>0</v>
      </c>
      <c r="AR33" s="290"/>
      <c r="AS33" s="216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138" t="e">
        <f t="shared" si="9"/>
        <v>#DIV/0!</v>
      </c>
      <c r="AX33" s="138" t="e">
        <f t="shared" si="10"/>
        <v>#DIV/0!</v>
      </c>
      <c r="AY33" s="138" t="e">
        <f t="shared" si="11"/>
        <v>#DIV/0!</v>
      </c>
      <c r="AZ33" s="138" t="e">
        <f t="shared" si="12"/>
        <v>#DIV/0!</v>
      </c>
      <c r="BA33" s="138" t="e">
        <f t="shared" si="13"/>
        <v>#DIV/0!</v>
      </c>
      <c r="BB33" s="138" t="e">
        <f t="shared" si="14"/>
        <v>#DIV/0!</v>
      </c>
      <c r="BC33" s="138"/>
    </row>
    <row r="34" spans="1:55">
      <c r="A34" s="223" t="str">
        <f>'ENTRY SHEET'!F34</f>
        <v>OD09A-5666</v>
      </c>
      <c r="B34" s="137">
        <f>'13'!C34</f>
        <v>21905</v>
      </c>
      <c r="C34" s="137">
        <v>21908</v>
      </c>
      <c r="D34" s="136">
        <f t="shared" si="4"/>
        <v>3</v>
      </c>
      <c r="E34" s="136">
        <v>12</v>
      </c>
      <c r="F34" s="136"/>
      <c r="G34" s="136">
        <f t="shared" si="18"/>
        <v>3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5"/>
        <v>3</v>
      </c>
      <c r="R34" s="137">
        <f>'13'!S34</f>
        <v>102366</v>
      </c>
      <c r="S34" s="137">
        <v>102378</v>
      </c>
      <c r="T34" s="137">
        <f t="shared" si="19"/>
        <v>12</v>
      </c>
      <c r="U34" s="136"/>
      <c r="V34" s="136">
        <v>6</v>
      </c>
      <c r="W34" s="136"/>
      <c r="X34" s="264"/>
      <c r="Y34" s="136">
        <f t="shared" si="16"/>
        <v>6</v>
      </c>
      <c r="Z34" s="136"/>
      <c r="AA34" s="136"/>
      <c r="AB34" s="136"/>
      <c r="AC34" s="136"/>
      <c r="AD34" s="136"/>
      <c r="AE34" s="136"/>
      <c r="AF34" s="136"/>
      <c r="AG34" s="136">
        <f t="shared" si="17"/>
        <v>0</v>
      </c>
      <c r="AH34" s="136"/>
      <c r="AI34" s="136"/>
      <c r="AJ34" s="136"/>
      <c r="AK34" s="264"/>
      <c r="AL34" s="236">
        <f t="shared" si="0"/>
        <v>0</v>
      </c>
      <c r="AM34" s="136">
        <f t="shared" si="1"/>
        <v>0</v>
      </c>
      <c r="AN34" s="141">
        <f>'13'!AR34</f>
        <v>80</v>
      </c>
      <c r="AO34" s="141"/>
      <c r="AP34" s="141">
        <f t="shared" si="6"/>
        <v>80</v>
      </c>
      <c r="AQ34" s="141">
        <f t="shared" si="7"/>
        <v>0</v>
      </c>
      <c r="AR34" s="290">
        <v>80</v>
      </c>
      <c r="AS34" s="216">
        <f t="shared" si="3"/>
        <v>0</v>
      </c>
      <c r="AT34" s="216">
        <f>'08'!AT34</f>
        <v>250</v>
      </c>
      <c r="AU34" s="224">
        <f t="shared" si="8"/>
        <v>170</v>
      </c>
      <c r="AV34" s="138"/>
      <c r="AW34" s="138">
        <f t="shared" si="9"/>
        <v>0</v>
      </c>
      <c r="AX34" s="138">
        <f t="shared" si="10"/>
        <v>0</v>
      </c>
      <c r="AY34" s="138">
        <f t="shared" si="11"/>
        <v>0</v>
      </c>
      <c r="AZ34" s="138">
        <f t="shared" si="12"/>
        <v>0</v>
      </c>
      <c r="BA34" s="138">
        <f t="shared" si="13"/>
        <v>0</v>
      </c>
      <c r="BB34" s="138">
        <f t="shared" si="14"/>
        <v>0</v>
      </c>
      <c r="BC34" s="138"/>
    </row>
    <row r="35" spans="1:55" ht="21" customHeight="1">
      <c r="A35" s="223" t="str">
        <f>'ENTRY SHEET'!F35</f>
        <v>OD09A-6059</v>
      </c>
      <c r="B35" s="137">
        <f>'13'!C35</f>
        <v>14095</v>
      </c>
      <c r="C35" s="137">
        <v>14103</v>
      </c>
      <c r="D35" s="136">
        <f t="shared" si="4"/>
        <v>8</v>
      </c>
      <c r="E35" s="136">
        <v>12</v>
      </c>
      <c r="F35" s="136"/>
      <c r="G35" s="136">
        <f t="shared" si="18"/>
        <v>0</v>
      </c>
      <c r="H35" s="136"/>
      <c r="I35" s="136">
        <v>8</v>
      </c>
      <c r="J35" s="136"/>
      <c r="K35" s="136"/>
      <c r="L35" s="136"/>
      <c r="M35" s="136"/>
      <c r="N35" s="136"/>
      <c r="O35" s="136"/>
      <c r="P35" s="136"/>
      <c r="Q35" s="136">
        <f t="shared" si="5"/>
        <v>8</v>
      </c>
      <c r="R35" s="137">
        <f>'13'!S35</f>
        <v>91882</v>
      </c>
      <c r="S35" s="137">
        <v>91913</v>
      </c>
      <c r="T35" s="137">
        <f t="shared" si="19"/>
        <v>31</v>
      </c>
      <c r="U35" s="136"/>
      <c r="V35" s="136"/>
      <c r="W35" s="136"/>
      <c r="X35" s="264"/>
      <c r="Y35" s="136">
        <f t="shared" si="16"/>
        <v>0</v>
      </c>
      <c r="Z35" s="136"/>
      <c r="AA35" s="136"/>
      <c r="AB35" s="136"/>
      <c r="AC35" s="136"/>
      <c r="AD35" s="136"/>
      <c r="AE35" s="136"/>
      <c r="AF35" s="136"/>
      <c r="AG35" s="136">
        <f t="shared" si="17"/>
        <v>0</v>
      </c>
      <c r="AH35" s="136">
        <v>10</v>
      </c>
      <c r="AI35" s="136">
        <v>6</v>
      </c>
      <c r="AJ35" s="136">
        <v>312.39999999999998</v>
      </c>
      <c r="AK35" s="264">
        <v>200.11</v>
      </c>
      <c r="AL35" s="236">
        <f t="shared" si="0"/>
        <v>16</v>
      </c>
      <c r="AM35" s="136">
        <f t="shared" si="1"/>
        <v>512.51</v>
      </c>
      <c r="AN35" s="141">
        <f>'13'!AR35</f>
        <v>140</v>
      </c>
      <c r="AO35" s="141">
        <v>50</v>
      </c>
      <c r="AP35" s="141">
        <f t="shared" si="6"/>
        <v>190</v>
      </c>
      <c r="AQ35" s="141">
        <f t="shared" si="7"/>
        <v>70</v>
      </c>
      <c r="AR35" s="290">
        <v>120</v>
      </c>
      <c r="AS35" s="216">
        <f t="shared" si="3"/>
        <v>8.75</v>
      </c>
      <c r="AT35" s="216">
        <f>'08'!AT35</f>
        <v>250</v>
      </c>
      <c r="AU35" s="224">
        <f t="shared" si="8"/>
        <v>130</v>
      </c>
      <c r="AV35" s="138"/>
      <c r="AW35" s="138">
        <f t="shared" si="9"/>
        <v>70</v>
      </c>
      <c r="AX35" s="138">
        <f t="shared" si="10"/>
        <v>0</v>
      </c>
      <c r="AY35" s="138">
        <f t="shared" si="11"/>
        <v>0</v>
      </c>
      <c r="AZ35" s="138">
        <f t="shared" si="12"/>
        <v>0</v>
      </c>
      <c r="BA35" s="138">
        <f t="shared" si="13"/>
        <v>0</v>
      </c>
      <c r="BB35" s="138">
        <f t="shared" si="14"/>
        <v>0</v>
      </c>
      <c r="BC35" s="138"/>
    </row>
    <row r="36" spans="1:55" ht="21" customHeight="1">
      <c r="A36" s="223" t="str">
        <f>'ENTRY SHEET'!F36</f>
        <v>JH06H-9654</v>
      </c>
      <c r="B36" s="137">
        <f>'13'!C36</f>
        <v>0</v>
      </c>
      <c r="C36" s="137"/>
      <c r="D36" s="136">
        <v>8.5</v>
      </c>
      <c r="E36" s="136">
        <v>12</v>
      </c>
      <c r="F36" s="136"/>
      <c r="G36" s="136">
        <f t="shared" si="18"/>
        <v>8.5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5"/>
        <v>8.5</v>
      </c>
      <c r="R36" s="137">
        <f>'13'!S36</f>
        <v>101133</v>
      </c>
      <c r="S36" s="137">
        <v>101161</v>
      </c>
      <c r="T36" s="137">
        <f t="shared" si="19"/>
        <v>28</v>
      </c>
      <c r="U36" s="136"/>
      <c r="V36" s="136">
        <v>13</v>
      </c>
      <c r="W36" s="136"/>
      <c r="X36" s="264"/>
      <c r="Y36" s="136">
        <f t="shared" si="16"/>
        <v>13</v>
      </c>
      <c r="Z36" s="136"/>
      <c r="AA36" s="136"/>
      <c r="AB36" s="136"/>
      <c r="AC36" s="136"/>
      <c r="AD36" s="136"/>
      <c r="AE36" s="136"/>
      <c r="AF36" s="136"/>
      <c r="AG36" s="136">
        <f t="shared" si="17"/>
        <v>0</v>
      </c>
      <c r="AH36" s="136"/>
      <c r="AI36" s="136"/>
      <c r="AJ36" s="136"/>
      <c r="AK36" s="264"/>
      <c r="AL36" s="236">
        <f t="shared" si="0"/>
        <v>0</v>
      </c>
      <c r="AM36" s="136">
        <f t="shared" si="1"/>
        <v>0</v>
      </c>
      <c r="AN36" s="141">
        <f>'13'!AR36</f>
        <v>60</v>
      </c>
      <c r="AO36" s="141">
        <v>70</v>
      </c>
      <c r="AP36" s="141">
        <f t="shared" si="6"/>
        <v>130</v>
      </c>
      <c r="AQ36" s="141">
        <f t="shared" si="7"/>
        <v>60</v>
      </c>
      <c r="AR36" s="290">
        <v>70</v>
      </c>
      <c r="AS36" s="216">
        <f t="shared" si="3"/>
        <v>7.0588235294117645</v>
      </c>
      <c r="AT36" s="216">
        <f>'08'!AT36</f>
        <v>250</v>
      </c>
      <c r="AU36" s="224">
        <f t="shared" si="8"/>
        <v>180</v>
      </c>
      <c r="AV36" s="138"/>
      <c r="AW36" s="138">
        <f t="shared" si="9"/>
        <v>0</v>
      </c>
      <c r="AX36" s="138">
        <f t="shared" si="10"/>
        <v>0</v>
      </c>
      <c r="AY36" s="138">
        <f t="shared" si="11"/>
        <v>0</v>
      </c>
      <c r="AZ36" s="138">
        <f t="shared" si="12"/>
        <v>0</v>
      </c>
      <c r="BA36" s="138">
        <f t="shared" si="13"/>
        <v>0</v>
      </c>
      <c r="BB36" s="138">
        <f t="shared" si="14"/>
        <v>60</v>
      </c>
      <c r="BC36" s="138"/>
    </row>
    <row r="37" spans="1:55" ht="21.6" customHeight="1">
      <c r="A37" s="223" t="str">
        <f>'ENTRY SHEET'!F37</f>
        <v>OD09A-5105</v>
      </c>
      <c r="B37" s="137">
        <f>'13'!C37</f>
        <v>12670</v>
      </c>
      <c r="C37" s="137">
        <v>12679</v>
      </c>
      <c r="D37" s="136">
        <f t="shared" si="4"/>
        <v>9</v>
      </c>
      <c r="E37" s="136">
        <v>12</v>
      </c>
      <c r="F37" s="136"/>
      <c r="G37" s="136">
        <f t="shared" si="18"/>
        <v>0</v>
      </c>
      <c r="H37" s="136">
        <f>79-70</f>
        <v>9</v>
      </c>
      <c r="I37" s="136"/>
      <c r="J37" s="136"/>
      <c r="K37" s="136"/>
      <c r="L37" s="136"/>
      <c r="M37" s="136"/>
      <c r="N37" s="136"/>
      <c r="O37" s="136"/>
      <c r="P37" s="136"/>
      <c r="Q37" s="136">
        <f t="shared" si="5"/>
        <v>9</v>
      </c>
      <c r="R37" s="137">
        <f>'13'!S37</f>
        <v>91627</v>
      </c>
      <c r="S37" s="137">
        <v>91693</v>
      </c>
      <c r="T37" s="137">
        <f t="shared" si="19"/>
        <v>66</v>
      </c>
      <c r="U37" s="136"/>
      <c r="V37" s="136"/>
      <c r="W37" s="136"/>
      <c r="X37" s="264"/>
      <c r="Y37" s="136">
        <f t="shared" si="16"/>
        <v>0</v>
      </c>
      <c r="Z37" s="136"/>
      <c r="AA37" s="136"/>
      <c r="AB37" s="136"/>
      <c r="AC37" s="136"/>
      <c r="AD37" s="136">
        <v>28</v>
      </c>
      <c r="AE37" s="136"/>
      <c r="AF37" s="136"/>
      <c r="AG37" s="136">
        <f t="shared" si="17"/>
        <v>28</v>
      </c>
      <c r="AH37" s="136"/>
      <c r="AI37" s="136"/>
      <c r="AJ37" s="136"/>
      <c r="AK37" s="264"/>
      <c r="AL37" s="236">
        <f t="shared" si="0"/>
        <v>0</v>
      </c>
      <c r="AM37" s="136">
        <f t="shared" si="1"/>
        <v>0</v>
      </c>
      <c r="AN37" s="141">
        <f>'13'!AR37</f>
        <v>118</v>
      </c>
      <c r="AO37" s="141">
        <v>70</v>
      </c>
      <c r="AP37" s="141">
        <f t="shared" si="6"/>
        <v>188</v>
      </c>
      <c r="AQ37" s="141">
        <f t="shared" si="7"/>
        <v>78</v>
      </c>
      <c r="AR37" s="290">
        <v>110</v>
      </c>
      <c r="AS37" s="216">
        <f t="shared" ref="AS37:AS59" si="20">AQ37/D37</f>
        <v>8.6666666666666661</v>
      </c>
      <c r="AT37" s="216">
        <f>'08'!AT37</f>
        <v>250</v>
      </c>
      <c r="AU37" s="224">
        <f t="shared" si="8"/>
        <v>140</v>
      </c>
      <c r="AV37" s="138"/>
      <c r="AW37" s="138">
        <f t="shared" si="9"/>
        <v>0</v>
      </c>
      <c r="AX37" s="138">
        <f t="shared" si="10"/>
        <v>78</v>
      </c>
      <c r="AY37" s="138">
        <f t="shared" si="11"/>
        <v>0</v>
      </c>
      <c r="AZ37" s="138">
        <f t="shared" si="12"/>
        <v>0</v>
      </c>
      <c r="BA37" s="138">
        <f t="shared" si="13"/>
        <v>0</v>
      </c>
      <c r="BB37" s="138">
        <f t="shared" si="14"/>
        <v>0</v>
      </c>
      <c r="BC37" s="138"/>
    </row>
    <row r="38" spans="1:55" ht="21" customHeight="1">
      <c r="A38" s="223" t="str">
        <f>'ENTRY SHEET'!F38</f>
        <v>JH06G-4703</v>
      </c>
      <c r="B38" s="137">
        <f>'13'!C38</f>
        <v>8212</v>
      </c>
      <c r="C38" s="137">
        <v>8221</v>
      </c>
      <c r="D38" s="136">
        <f t="shared" si="4"/>
        <v>9</v>
      </c>
      <c r="E38" s="136">
        <v>12</v>
      </c>
      <c r="F38" s="136"/>
      <c r="G38" s="136">
        <f t="shared" si="18"/>
        <v>0</v>
      </c>
      <c r="H38" s="136">
        <f>21-12</f>
        <v>9</v>
      </c>
      <c r="I38" s="136"/>
      <c r="J38" s="136"/>
      <c r="K38" s="136"/>
      <c r="L38" s="136"/>
      <c r="M38" s="136"/>
      <c r="N38" s="136"/>
      <c r="O38" s="136"/>
      <c r="P38" s="136"/>
      <c r="Q38" s="136">
        <f t="shared" si="5"/>
        <v>9</v>
      </c>
      <c r="R38" s="137">
        <f>'13'!S38</f>
        <v>95813</v>
      </c>
      <c r="S38" s="137">
        <v>95879</v>
      </c>
      <c r="T38" s="137">
        <f t="shared" si="19"/>
        <v>66</v>
      </c>
      <c r="U38" s="136"/>
      <c r="V38" s="136"/>
      <c r="W38" s="136"/>
      <c r="X38" s="236"/>
      <c r="Y38" s="136">
        <f t="shared" si="16"/>
        <v>0</v>
      </c>
      <c r="Z38" s="136"/>
      <c r="AA38" s="136"/>
      <c r="AB38" s="136"/>
      <c r="AC38" s="136"/>
      <c r="AD38" s="136">
        <v>29</v>
      </c>
      <c r="AE38" s="136"/>
      <c r="AF38" s="136"/>
      <c r="AG38" s="136">
        <f t="shared" si="17"/>
        <v>29</v>
      </c>
      <c r="AH38" s="136"/>
      <c r="AI38" s="136"/>
      <c r="AJ38" s="136"/>
      <c r="AK38" s="264"/>
      <c r="AL38" s="236">
        <f t="shared" si="0"/>
        <v>0</v>
      </c>
      <c r="AM38" s="136">
        <f t="shared" si="1"/>
        <v>0</v>
      </c>
      <c r="AN38" s="141">
        <f>'13'!AR38</f>
        <v>90</v>
      </c>
      <c r="AO38" s="141">
        <v>70</v>
      </c>
      <c r="AP38" s="141">
        <f t="shared" si="6"/>
        <v>160</v>
      </c>
      <c r="AQ38" s="141">
        <f t="shared" si="7"/>
        <v>50</v>
      </c>
      <c r="AR38" s="290">
        <v>110</v>
      </c>
      <c r="AS38" s="216">
        <f t="shared" si="20"/>
        <v>5.5555555555555554</v>
      </c>
      <c r="AT38" s="216">
        <f>'08'!AT38</f>
        <v>250</v>
      </c>
      <c r="AU38" s="224">
        <f t="shared" si="8"/>
        <v>140</v>
      </c>
      <c r="AV38" s="138"/>
      <c r="AW38" s="138">
        <f t="shared" si="9"/>
        <v>0</v>
      </c>
      <c r="AX38" s="138">
        <f t="shared" si="10"/>
        <v>50</v>
      </c>
      <c r="AY38" s="138">
        <f t="shared" si="11"/>
        <v>0</v>
      </c>
      <c r="AZ38" s="138">
        <f t="shared" si="12"/>
        <v>0</v>
      </c>
      <c r="BA38" s="138">
        <f t="shared" si="13"/>
        <v>0</v>
      </c>
      <c r="BB38" s="138">
        <f t="shared" si="14"/>
        <v>0</v>
      </c>
      <c r="BC38" s="138"/>
    </row>
    <row r="39" spans="1:55" ht="21" customHeight="1">
      <c r="A39" s="223" t="str">
        <f>'ENTRY SHEET'!F39</f>
        <v>JH06H-5348</v>
      </c>
      <c r="B39" s="137">
        <f>'13'!C39</f>
        <v>460.5</v>
      </c>
      <c r="C39" s="137">
        <v>468.1</v>
      </c>
      <c r="D39" s="136">
        <f t="shared" si="4"/>
        <v>7.6000000000000227</v>
      </c>
      <c r="E39" s="136">
        <v>12</v>
      </c>
      <c r="F39" s="136"/>
      <c r="G39" s="136">
        <f t="shared" si="18"/>
        <v>0.10000000000002274</v>
      </c>
      <c r="H39" s="136"/>
      <c r="I39" s="136">
        <v>7.5</v>
      </c>
      <c r="J39" s="136"/>
      <c r="K39" s="136"/>
      <c r="L39" s="136"/>
      <c r="M39" s="136"/>
      <c r="N39" s="136"/>
      <c r="O39" s="136"/>
      <c r="P39" s="136"/>
      <c r="Q39" s="136">
        <f t="shared" si="5"/>
        <v>7.6000000000000227</v>
      </c>
      <c r="R39" s="137">
        <f>'13'!S39</f>
        <v>122345</v>
      </c>
      <c r="S39" s="137">
        <v>122377</v>
      </c>
      <c r="T39" s="137">
        <f t="shared" si="19"/>
        <v>32</v>
      </c>
      <c r="U39" s="136"/>
      <c r="V39" s="136">
        <v>1</v>
      </c>
      <c r="W39" s="136"/>
      <c r="X39" s="236"/>
      <c r="Y39" s="136">
        <f t="shared" si="16"/>
        <v>1</v>
      </c>
      <c r="Z39" s="136"/>
      <c r="AA39" s="136"/>
      <c r="AB39" s="136"/>
      <c r="AC39" s="136"/>
      <c r="AD39" s="136"/>
      <c r="AE39" s="136"/>
      <c r="AF39" s="136"/>
      <c r="AG39" s="136">
        <f t="shared" si="17"/>
        <v>0</v>
      </c>
      <c r="AH39" s="136">
        <v>7</v>
      </c>
      <c r="AI39" s="136">
        <v>6</v>
      </c>
      <c r="AJ39" s="136">
        <v>216.41</v>
      </c>
      <c r="AK39" s="264">
        <v>193.08</v>
      </c>
      <c r="AL39" s="236">
        <f t="shared" si="0"/>
        <v>13</v>
      </c>
      <c r="AM39" s="136">
        <f t="shared" si="1"/>
        <v>409.49</v>
      </c>
      <c r="AN39" s="141">
        <f>'13'!AR39</f>
        <v>70</v>
      </c>
      <c r="AO39" s="141">
        <v>50</v>
      </c>
      <c r="AP39" s="141">
        <f t="shared" si="6"/>
        <v>120</v>
      </c>
      <c r="AQ39" s="141">
        <f t="shared" si="7"/>
        <v>65</v>
      </c>
      <c r="AR39" s="290">
        <v>55</v>
      </c>
      <c r="AS39" s="216">
        <f t="shared" si="20"/>
        <v>8.5526315789473433</v>
      </c>
      <c r="AT39" s="216">
        <f>'08'!AT39</f>
        <v>0</v>
      </c>
      <c r="AU39" s="224">
        <f t="shared" si="8"/>
        <v>-55</v>
      </c>
      <c r="AV39" s="138"/>
      <c r="AW39" s="138">
        <f t="shared" si="9"/>
        <v>65</v>
      </c>
      <c r="AX39" s="138">
        <f t="shared" si="10"/>
        <v>0</v>
      </c>
      <c r="AY39" s="138">
        <f t="shared" si="11"/>
        <v>0</v>
      </c>
      <c r="AZ39" s="138">
        <f t="shared" si="12"/>
        <v>0</v>
      </c>
      <c r="BA39" s="138">
        <f t="shared" si="13"/>
        <v>0</v>
      </c>
      <c r="BB39" s="138">
        <f t="shared" si="14"/>
        <v>0</v>
      </c>
      <c r="BC39" s="138"/>
    </row>
    <row r="40" spans="1:55" ht="21" customHeight="1">
      <c r="A40" s="223" t="str">
        <f>'ENTRY SHEET'!F40</f>
        <v>OD09K-5036</v>
      </c>
      <c r="B40" s="137">
        <f>'13'!C40</f>
        <v>13265</v>
      </c>
      <c r="C40" s="137">
        <v>13265</v>
      </c>
      <c r="D40" s="136">
        <f t="shared" si="4"/>
        <v>0</v>
      </c>
      <c r="E40" s="136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5"/>
        <v>0</v>
      </c>
      <c r="R40" s="137">
        <f>'13'!S40</f>
        <v>92832</v>
      </c>
      <c r="S40" s="137">
        <v>92832</v>
      </c>
      <c r="T40" s="137">
        <f t="shared" si="19"/>
        <v>0</v>
      </c>
      <c r="U40" s="136"/>
      <c r="V40" s="136"/>
      <c r="W40" s="136"/>
      <c r="X40" s="236"/>
      <c r="Y40" s="136">
        <f t="shared" si="16"/>
        <v>0</v>
      </c>
      <c r="Z40" s="136"/>
      <c r="AA40" s="136"/>
      <c r="AB40" s="136"/>
      <c r="AC40" s="136"/>
      <c r="AD40" s="136"/>
      <c r="AE40" s="136"/>
      <c r="AF40" s="136"/>
      <c r="AG40" s="136">
        <f t="shared" si="17"/>
        <v>0</v>
      </c>
      <c r="AH40" s="136"/>
      <c r="AI40" s="136"/>
      <c r="AJ40" s="136"/>
      <c r="AK40" s="264"/>
      <c r="AL40" s="236">
        <f t="shared" si="0"/>
        <v>0</v>
      </c>
      <c r="AM40" s="136">
        <f t="shared" si="1"/>
        <v>0</v>
      </c>
      <c r="AN40" s="141">
        <f>'13'!AR40</f>
        <v>145</v>
      </c>
      <c r="AO40" s="141"/>
      <c r="AP40" s="141">
        <f t="shared" si="6"/>
        <v>145</v>
      </c>
      <c r="AQ40" s="141">
        <f t="shared" si="7"/>
        <v>0</v>
      </c>
      <c r="AR40" s="290">
        <v>145</v>
      </c>
      <c r="AS40" s="216" t="e">
        <f t="shared" si="20"/>
        <v>#DIV/0!</v>
      </c>
      <c r="AT40" s="216">
        <f>'08'!AT40</f>
        <v>0</v>
      </c>
      <c r="AU40" s="224">
        <f t="shared" si="8"/>
        <v>-145</v>
      </c>
      <c r="AV40" s="138"/>
      <c r="AW40" s="138" t="e">
        <f t="shared" si="9"/>
        <v>#DIV/0!</v>
      </c>
      <c r="AX40" s="138" t="e">
        <f t="shared" si="10"/>
        <v>#DIV/0!</v>
      </c>
      <c r="AY40" s="138" t="e">
        <f t="shared" si="11"/>
        <v>#DIV/0!</v>
      </c>
      <c r="AZ40" s="138" t="e">
        <f t="shared" si="12"/>
        <v>#DIV/0!</v>
      </c>
      <c r="BA40" s="138" t="e">
        <f t="shared" si="13"/>
        <v>#DIV/0!</v>
      </c>
      <c r="BB40" s="138" t="e">
        <f t="shared" si="14"/>
        <v>#DIV/0!</v>
      </c>
      <c r="BC40" s="138"/>
    </row>
    <row r="41" spans="1:55" ht="21" customHeight="1">
      <c r="A41" s="223" t="str">
        <f>'ENTRY SHEET'!F41</f>
        <v>OD09K-1394</v>
      </c>
      <c r="B41" s="137">
        <f>'13'!C41</f>
        <v>10128</v>
      </c>
      <c r="C41" s="137">
        <v>10128</v>
      </c>
      <c r="D41" s="136">
        <f t="shared" si="4"/>
        <v>0</v>
      </c>
      <c r="E41" s="136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5"/>
        <v>0</v>
      </c>
      <c r="R41" s="137">
        <f>'13'!S41</f>
        <v>50235.4</v>
      </c>
      <c r="S41" s="137">
        <v>50235.4</v>
      </c>
      <c r="T41" s="137">
        <f t="shared" si="19"/>
        <v>0</v>
      </c>
      <c r="U41" s="136"/>
      <c r="V41" s="136"/>
      <c r="W41" s="136"/>
      <c r="X41" s="236"/>
      <c r="Y41" s="136">
        <f t="shared" si="16"/>
        <v>0</v>
      </c>
      <c r="Z41" s="136"/>
      <c r="AA41" s="136"/>
      <c r="AB41" s="136"/>
      <c r="AC41" s="136"/>
      <c r="AD41" s="136"/>
      <c r="AE41" s="136"/>
      <c r="AF41" s="136"/>
      <c r="AG41" s="136">
        <f t="shared" si="17"/>
        <v>0</v>
      </c>
      <c r="AH41" s="136"/>
      <c r="AI41" s="136"/>
      <c r="AJ41" s="136"/>
      <c r="AK41" s="264"/>
      <c r="AL41" s="236">
        <f t="shared" si="0"/>
        <v>0</v>
      </c>
      <c r="AM41" s="136">
        <f t="shared" si="1"/>
        <v>0</v>
      </c>
      <c r="AN41" s="141">
        <f>'13'!AR41</f>
        <v>160</v>
      </c>
      <c r="AO41" s="141"/>
      <c r="AP41" s="141">
        <f t="shared" si="6"/>
        <v>160</v>
      </c>
      <c r="AQ41" s="141">
        <f t="shared" si="7"/>
        <v>0</v>
      </c>
      <c r="AR41" s="290">
        <v>160</v>
      </c>
      <c r="AS41" s="216" t="e">
        <f t="shared" si="20"/>
        <v>#DIV/0!</v>
      </c>
      <c r="AT41" s="216">
        <f>'08'!AT41</f>
        <v>0</v>
      </c>
      <c r="AU41" s="224">
        <f t="shared" si="8"/>
        <v>-160</v>
      </c>
      <c r="AV41" s="138"/>
      <c r="AW41" s="138" t="e">
        <f t="shared" si="9"/>
        <v>#DIV/0!</v>
      </c>
      <c r="AX41" s="138" t="e">
        <f t="shared" si="10"/>
        <v>#DIV/0!</v>
      </c>
      <c r="AY41" s="138" t="e">
        <f t="shared" si="11"/>
        <v>#DIV/0!</v>
      </c>
      <c r="AZ41" s="138" t="e">
        <f t="shared" si="12"/>
        <v>#DIV/0!</v>
      </c>
      <c r="BA41" s="138" t="e">
        <f t="shared" si="13"/>
        <v>#DIV/0!</v>
      </c>
      <c r="BB41" s="138" t="e">
        <f t="shared" si="14"/>
        <v>#DIV/0!</v>
      </c>
      <c r="BC41" s="138"/>
    </row>
    <row r="42" spans="1:55" ht="21" customHeight="1">
      <c r="A42" s="223" t="str">
        <f>'ENTRY SHEET'!F42</f>
        <v>JH06T-7706</v>
      </c>
      <c r="B42" s="137">
        <f>'13'!C42</f>
        <v>16104</v>
      </c>
      <c r="C42" s="137">
        <v>16111.9</v>
      </c>
      <c r="D42" s="136">
        <f t="shared" si="4"/>
        <v>7.8999999999996362</v>
      </c>
      <c r="E42" s="136">
        <v>12</v>
      </c>
      <c r="F42" s="136"/>
      <c r="G42" s="136">
        <v>0</v>
      </c>
      <c r="H42" s="136">
        <f>111.9-104</f>
        <v>7.9000000000000057</v>
      </c>
      <c r="I42" s="136"/>
      <c r="J42" s="136"/>
      <c r="K42" s="136"/>
      <c r="L42" s="136"/>
      <c r="M42" s="136"/>
      <c r="N42" s="136"/>
      <c r="O42" s="136"/>
      <c r="P42" s="136"/>
      <c r="Q42" s="136">
        <f t="shared" si="5"/>
        <v>7.9000000000000057</v>
      </c>
      <c r="R42" s="137">
        <f>'13'!S42</f>
        <v>105536</v>
      </c>
      <c r="S42" s="137">
        <v>105592</v>
      </c>
      <c r="T42" s="137">
        <f t="shared" si="19"/>
        <v>56</v>
      </c>
      <c r="U42" s="136"/>
      <c r="V42" s="136"/>
      <c r="W42" s="136"/>
      <c r="X42" s="236"/>
      <c r="Y42" s="136">
        <f t="shared" si="16"/>
        <v>0</v>
      </c>
      <c r="Z42" s="136"/>
      <c r="AA42" s="136"/>
      <c r="AB42" s="136"/>
      <c r="AC42" s="136"/>
      <c r="AD42" s="136">
        <v>26</v>
      </c>
      <c r="AE42" s="136"/>
      <c r="AF42" s="136"/>
      <c r="AG42" s="136">
        <f t="shared" si="17"/>
        <v>26</v>
      </c>
      <c r="AH42" s="136"/>
      <c r="AI42" s="136"/>
      <c r="AJ42" s="136"/>
      <c r="AK42" s="264"/>
      <c r="AL42" s="236">
        <f t="shared" si="0"/>
        <v>0</v>
      </c>
      <c r="AM42" s="136">
        <f t="shared" si="1"/>
        <v>0</v>
      </c>
      <c r="AN42" s="141">
        <f>'13'!AR42</f>
        <v>140</v>
      </c>
      <c r="AO42" s="141">
        <v>50</v>
      </c>
      <c r="AP42" s="141">
        <f t="shared" si="6"/>
        <v>190</v>
      </c>
      <c r="AQ42" s="141">
        <f t="shared" si="7"/>
        <v>50</v>
      </c>
      <c r="AR42" s="290">
        <v>140</v>
      </c>
      <c r="AS42" s="216">
        <f t="shared" si="20"/>
        <v>6.3291139240509242</v>
      </c>
      <c r="AT42" s="216">
        <f>'08'!AT42</f>
        <v>0</v>
      </c>
      <c r="AU42" s="224">
        <f t="shared" si="8"/>
        <v>-140</v>
      </c>
      <c r="AV42" s="138"/>
      <c r="AW42" s="138">
        <f t="shared" si="9"/>
        <v>0</v>
      </c>
      <c r="AX42" s="138">
        <f t="shared" si="10"/>
        <v>51</v>
      </c>
      <c r="AY42" s="138">
        <f t="shared" si="11"/>
        <v>0</v>
      </c>
      <c r="AZ42" s="138">
        <f t="shared" si="12"/>
        <v>0</v>
      </c>
      <c r="BA42" s="138">
        <f t="shared" si="13"/>
        <v>0</v>
      </c>
      <c r="BB42" s="138">
        <f t="shared" si="14"/>
        <v>-1</v>
      </c>
      <c r="BC42" s="138"/>
    </row>
    <row r="43" spans="1:55" ht="21" customHeight="1">
      <c r="A43" s="223" t="str">
        <f>'ENTRY SHEET'!F43</f>
        <v>JH06H-7764</v>
      </c>
      <c r="B43" s="137">
        <f>'13'!C43</f>
        <v>17963</v>
      </c>
      <c r="C43" s="137">
        <v>17971.599999999999</v>
      </c>
      <c r="D43" s="136">
        <f t="shared" si="4"/>
        <v>8.5999999999985448</v>
      </c>
      <c r="E43" s="136">
        <v>12</v>
      </c>
      <c r="F43" s="136"/>
      <c r="G43" s="136">
        <v>0</v>
      </c>
      <c r="H43" s="136">
        <f>71.6-63</f>
        <v>8.5999999999999943</v>
      </c>
      <c r="I43" s="136"/>
      <c r="J43" s="136"/>
      <c r="K43" s="136"/>
      <c r="L43" s="136"/>
      <c r="M43" s="136"/>
      <c r="N43" s="136"/>
      <c r="O43" s="136"/>
      <c r="P43" s="136"/>
      <c r="Q43" s="136">
        <f t="shared" si="5"/>
        <v>8.5999999999999943</v>
      </c>
      <c r="R43" s="137">
        <f>'13'!S43</f>
        <v>87746</v>
      </c>
      <c r="S43" s="137">
        <v>87806</v>
      </c>
      <c r="T43" s="137">
        <f t="shared" si="19"/>
        <v>60</v>
      </c>
      <c r="U43" s="136"/>
      <c r="V43" s="136"/>
      <c r="W43" s="136"/>
      <c r="X43" s="236"/>
      <c r="Y43" s="136">
        <f t="shared" si="16"/>
        <v>0</v>
      </c>
      <c r="Z43" s="136"/>
      <c r="AA43" s="136"/>
      <c r="AB43" s="136"/>
      <c r="AC43" s="136"/>
      <c r="AD43" s="136">
        <v>29</v>
      </c>
      <c r="AE43" s="136"/>
      <c r="AF43" s="136"/>
      <c r="AG43" s="136">
        <f t="shared" si="17"/>
        <v>29</v>
      </c>
      <c r="AH43" s="136"/>
      <c r="AI43" s="136"/>
      <c r="AJ43" s="136"/>
      <c r="AK43" s="264"/>
      <c r="AL43" s="236">
        <f t="shared" si="0"/>
        <v>0</v>
      </c>
      <c r="AM43" s="136">
        <f t="shared" si="1"/>
        <v>0</v>
      </c>
      <c r="AN43" s="141">
        <f>'13'!AR43</f>
        <v>85</v>
      </c>
      <c r="AO43" s="141">
        <v>50</v>
      </c>
      <c r="AP43" s="141">
        <f t="shared" si="6"/>
        <v>135</v>
      </c>
      <c r="AQ43" s="141">
        <f t="shared" si="7"/>
        <v>55</v>
      </c>
      <c r="AR43" s="290">
        <v>80</v>
      </c>
      <c r="AS43" s="216">
        <f t="shared" si="20"/>
        <v>6.3953488372103848</v>
      </c>
      <c r="AT43" s="216">
        <f>'08'!AT43</f>
        <v>0</v>
      </c>
      <c r="AU43" s="224">
        <f t="shared" si="8"/>
        <v>-80</v>
      </c>
      <c r="AV43" s="138"/>
      <c r="AW43" s="138">
        <f t="shared" si="9"/>
        <v>0</v>
      </c>
      <c r="AX43" s="138">
        <f t="shared" si="10"/>
        <v>56</v>
      </c>
      <c r="AY43" s="138">
        <f t="shared" si="11"/>
        <v>0</v>
      </c>
      <c r="AZ43" s="138">
        <f t="shared" si="12"/>
        <v>0</v>
      </c>
      <c r="BA43" s="138">
        <f t="shared" si="13"/>
        <v>0</v>
      </c>
      <c r="BB43" s="138">
        <f t="shared" si="14"/>
        <v>-1</v>
      </c>
      <c r="BC43" s="138"/>
    </row>
    <row r="44" spans="1:55" s="599" customFormat="1" ht="21" customHeight="1">
      <c r="A44" s="783" t="str">
        <f>'ENTRY SHEET'!F44</f>
        <v>OD09AE-5513 DMC</v>
      </c>
      <c r="B44" s="301">
        <f>'13'!C44</f>
        <v>4001.3</v>
      </c>
      <c r="C44" s="301">
        <v>4007.4</v>
      </c>
      <c r="D44" s="362">
        <f t="shared" si="4"/>
        <v>6.0999999999999091</v>
      </c>
      <c r="E44" s="362">
        <v>12</v>
      </c>
      <c r="F44" s="362"/>
      <c r="G44" s="362">
        <f t="shared" si="18"/>
        <v>6.0999999999999091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5"/>
        <v>6.0999999999999091</v>
      </c>
      <c r="R44" s="301">
        <f>'13'!S44</f>
        <v>23055.599999999999</v>
      </c>
      <c r="S44" s="301">
        <v>23108.6</v>
      </c>
      <c r="T44" s="301">
        <f t="shared" si="19"/>
        <v>53</v>
      </c>
      <c r="U44" s="362"/>
      <c r="V44" s="362">
        <v>17</v>
      </c>
      <c r="W44" s="362"/>
      <c r="X44" s="953"/>
      <c r="Y44" s="362">
        <f t="shared" si="16"/>
        <v>17</v>
      </c>
      <c r="Z44" s="362"/>
      <c r="AA44" s="362"/>
      <c r="AB44" s="362"/>
      <c r="AC44" s="362"/>
      <c r="AD44" s="362"/>
      <c r="AE44" s="362"/>
      <c r="AF44" s="362"/>
      <c r="AG44" s="362">
        <f t="shared" si="17"/>
        <v>0</v>
      </c>
      <c r="AH44" s="362"/>
      <c r="AI44" s="362"/>
      <c r="AJ44" s="362"/>
      <c r="AK44" s="836"/>
      <c r="AL44" s="953">
        <f t="shared" si="0"/>
        <v>0</v>
      </c>
      <c r="AM44" s="362">
        <f t="shared" si="1"/>
        <v>0</v>
      </c>
      <c r="AN44" s="663">
        <f>'13'!AR44</f>
        <v>0</v>
      </c>
      <c r="AO44" s="663"/>
      <c r="AP44" s="663">
        <f t="shared" si="6"/>
        <v>0</v>
      </c>
      <c r="AQ44" s="663">
        <f t="shared" si="7"/>
        <v>0</v>
      </c>
      <c r="AR44" s="954"/>
      <c r="AS44" s="665">
        <f t="shared" si="20"/>
        <v>0</v>
      </c>
      <c r="AT44" s="665">
        <f>'08'!AT44</f>
        <v>0</v>
      </c>
      <c r="AU44" s="666">
        <f t="shared" si="8"/>
        <v>0</v>
      </c>
      <c r="AV44" s="664"/>
      <c r="AW44" s="664">
        <f t="shared" si="9"/>
        <v>0</v>
      </c>
      <c r="AX44" s="664">
        <f t="shared" si="10"/>
        <v>0</v>
      </c>
      <c r="AY44" s="664">
        <f t="shared" si="11"/>
        <v>0</v>
      </c>
      <c r="AZ44" s="664">
        <f t="shared" si="12"/>
        <v>0</v>
      </c>
      <c r="BA44" s="664">
        <f t="shared" si="13"/>
        <v>0</v>
      </c>
      <c r="BB44" s="664">
        <f t="shared" si="14"/>
        <v>0</v>
      </c>
      <c r="BC44" s="664"/>
    </row>
    <row r="45" spans="1:55" s="599" customFormat="1" ht="21" customHeight="1">
      <c r="A45" s="783" t="str">
        <f>'ENTRY SHEET'!F45</f>
        <v>OD09Z-5713 DMC</v>
      </c>
      <c r="B45" s="301">
        <f>'13'!C45</f>
        <v>3837.8</v>
      </c>
      <c r="C45" s="301">
        <v>3842.5</v>
      </c>
      <c r="D45" s="362">
        <f t="shared" si="4"/>
        <v>4.6999999999998181</v>
      </c>
      <c r="E45" s="362">
        <v>12</v>
      </c>
      <c r="F45" s="362"/>
      <c r="G45" s="362">
        <f t="shared" si="18"/>
        <v>4.6999999999998181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5"/>
        <v>4.6999999999998181</v>
      </c>
      <c r="R45" s="301">
        <f>'13'!S45</f>
        <v>22555.200000000001</v>
      </c>
      <c r="S45" s="301">
        <v>22586.6</v>
      </c>
      <c r="T45" s="301">
        <f t="shared" si="19"/>
        <v>31.399999999997817</v>
      </c>
      <c r="U45" s="362"/>
      <c r="V45" s="362">
        <v>17</v>
      </c>
      <c r="W45" s="362"/>
      <c r="X45" s="953"/>
      <c r="Y45" s="362">
        <f t="shared" si="16"/>
        <v>17</v>
      </c>
      <c r="Z45" s="362"/>
      <c r="AA45" s="362"/>
      <c r="AB45" s="362"/>
      <c r="AC45" s="362"/>
      <c r="AD45" s="362"/>
      <c r="AE45" s="362"/>
      <c r="AF45" s="362"/>
      <c r="AG45" s="362">
        <f t="shared" si="17"/>
        <v>0</v>
      </c>
      <c r="AH45" s="362"/>
      <c r="AI45" s="362"/>
      <c r="AJ45" s="362"/>
      <c r="AK45" s="836"/>
      <c r="AL45" s="953">
        <f t="shared" si="0"/>
        <v>0</v>
      </c>
      <c r="AM45" s="362">
        <f t="shared" si="1"/>
        <v>0</v>
      </c>
      <c r="AN45" s="663">
        <f>'13'!AR45</f>
        <v>0</v>
      </c>
      <c r="AO45" s="663">
        <v>114</v>
      </c>
      <c r="AP45" s="663">
        <f t="shared" si="6"/>
        <v>114</v>
      </c>
      <c r="AQ45" s="663">
        <f t="shared" si="7"/>
        <v>114</v>
      </c>
      <c r="AR45" s="954">
        <v>0</v>
      </c>
      <c r="AS45" s="665">
        <f t="shared" si="20"/>
        <v>24.255319148937108</v>
      </c>
      <c r="AT45" s="665">
        <f>'08'!AT45</f>
        <v>0</v>
      </c>
      <c r="AU45" s="666">
        <f t="shared" si="8"/>
        <v>0</v>
      </c>
      <c r="AV45" s="664"/>
      <c r="AW45" s="664">
        <f t="shared" si="9"/>
        <v>0</v>
      </c>
      <c r="AX45" s="664">
        <f t="shared" si="10"/>
        <v>0</v>
      </c>
      <c r="AY45" s="664">
        <f t="shared" si="11"/>
        <v>0</v>
      </c>
      <c r="AZ45" s="664">
        <f t="shared" si="12"/>
        <v>0</v>
      </c>
      <c r="BA45" s="664">
        <f t="shared" si="13"/>
        <v>0</v>
      </c>
      <c r="BB45" s="664">
        <f t="shared" si="14"/>
        <v>114</v>
      </c>
      <c r="BC45" s="664"/>
    </row>
    <row r="46" spans="1:55" s="599" customFormat="1">
      <c r="A46" s="783" t="str">
        <f>'ENTRY SHEET'!F46</f>
        <v>OD09Z-5813 DMC</v>
      </c>
      <c r="B46" s="301">
        <f>'13'!C46</f>
        <v>3739.8</v>
      </c>
      <c r="C46" s="301">
        <v>3748.5</v>
      </c>
      <c r="D46" s="362">
        <f t="shared" si="4"/>
        <v>8.6999999999998181</v>
      </c>
      <c r="E46" s="362">
        <v>12</v>
      </c>
      <c r="F46" s="362"/>
      <c r="G46" s="362">
        <f t="shared" si="18"/>
        <v>8.6999999999998181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5"/>
        <v>8.6999999999998181</v>
      </c>
      <c r="R46" s="301">
        <f>'13'!S46</f>
        <v>21514.9</v>
      </c>
      <c r="S46" s="301">
        <v>21547.200000000001</v>
      </c>
      <c r="T46" s="301">
        <f t="shared" si="19"/>
        <v>32.299999999999272</v>
      </c>
      <c r="U46" s="362"/>
      <c r="V46" s="362">
        <v>17</v>
      </c>
      <c r="W46" s="362"/>
      <c r="X46" s="953"/>
      <c r="Y46" s="362">
        <f t="shared" si="16"/>
        <v>17</v>
      </c>
      <c r="Z46" s="362"/>
      <c r="AA46" s="362"/>
      <c r="AB46" s="362"/>
      <c r="AC46" s="362"/>
      <c r="AD46" s="362"/>
      <c r="AE46" s="362"/>
      <c r="AF46" s="362"/>
      <c r="AG46" s="362">
        <f t="shared" si="17"/>
        <v>0</v>
      </c>
      <c r="AH46" s="362"/>
      <c r="AI46" s="362"/>
      <c r="AJ46" s="362"/>
      <c r="AK46" s="836"/>
      <c r="AL46" s="953">
        <f t="shared" si="0"/>
        <v>0</v>
      </c>
      <c r="AM46" s="362">
        <f t="shared" si="1"/>
        <v>0</v>
      </c>
      <c r="AN46" s="663">
        <f>'13'!AR46</f>
        <v>0</v>
      </c>
      <c r="AO46" s="663">
        <v>115</v>
      </c>
      <c r="AP46" s="663">
        <f t="shared" si="6"/>
        <v>115</v>
      </c>
      <c r="AQ46" s="663">
        <f t="shared" si="7"/>
        <v>115</v>
      </c>
      <c r="AR46" s="954">
        <v>0</v>
      </c>
      <c r="AS46" s="665">
        <f t="shared" si="20"/>
        <v>13.218390804597977</v>
      </c>
      <c r="AT46" s="665">
        <f>'08'!AT46</f>
        <v>0</v>
      </c>
      <c r="AU46" s="666">
        <f t="shared" si="8"/>
        <v>0</v>
      </c>
      <c r="AV46" s="664"/>
      <c r="AW46" s="664">
        <f t="shared" si="9"/>
        <v>0</v>
      </c>
      <c r="AX46" s="664">
        <f t="shared" si="10"/>
        <v>0</v>
      </c>
      <c r="AY46" s="664">
        <f t="shared" si="11"/>
        <v>0</v>
      </c>
      <c r="AZ46" s="664">
        <f t="shared" si="12"/>
        <v>0</v>
      </c>
      <c r="BA46" s="664">
        <f t="shared" si="13"/>
        <v>0</v>
      </c>
      <c r="BB46" s="664">
        <f t="shared" si="14"/>
        <v>115</v>
      </c>
      <c r="BC46" s="664"/>
    </row>
    <row r="47" spans="1:55" s="599" customFormat="1">
      <c r="A47" s="783" t="str">
        <f>'ENTRY SHEET'!F47</f>
        <v>OD07AR-4113 DMC</v>
      </c>
      <c r="B47" s="301">
        <f>'13'!C47</f>
        <v>0</v>
      </c>
      <c r="C47" s="301"/>
      <c r="D47" s="362">
        <f t="shared" si="4"/>
        <v>0</v>
      </c>
      <c r="E47" s="362">
        <v>12</v>
      </c>
      <c r="F47" s="362"/>
      <c r="G47" s="362">
        <f t="shared" si="18"/>
        <v>0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5"/>
        <v>0</v>
      </c>
      <c r="R47" s="301">
        <f>'13'!S47</f>
        <v>48596.1</v>
      </c>
      <c r="S47" s="301">
        <v>48596.1</v>
      </c>
      <c r="T47" s="301">
        <f t="shared" si="19"/>
        <v>0</v>
      </c>
      <c r="U47" s="362"/>
      <c r="V47" s="362"/>
      <c r="W47" s="362"/>
      <c r="X47" s="953"/>
      <c r="Y47" s="362">
        <f t="shared" si="16"/>
        <v>0</v>
      </c>
      <c r="Z47" s="362"/>
      <c r="AA47" s="362"/>
      <c r="AB47" s="362"/>
      <c r="AC47" s="362"/>
      <c r="AD47" s="362"/>
      <c r="AE47" s="362"/>
      <c r="AF47" s="362"/>
      <c r="AG47" s="362">
        <f t="shared" si="17"/>
        <v>0</v>
      </c>
      <c r="AH47" s="362"/>
      <c r="AI47" s="362"/>
      <c r="AJ47" s="362"/>
      <c r="AK47" s="836"/>
      <c r="AL47" s="953">
        <f t="shared" si="0"/>
        <v>0</v>
      </c>
      <c r="AM47" s="362">
        <f t="shared" si="1"/>
        <v>0</v>
      </c>
      <c r="AN47" s="663">
        <f>'13'!AR47</f>
        <v>0</v>
      </c>
      <c r="AO47" s="663"/>
      <c r="AP47" s="663">
        <f t="shared" si="6"/>
        <v>0</v>
      </c>
      <c r="AQ47" s="663">
        <f t="shared" si="7"/>
        <v>0</v>
      </c>
      <c r="AR47" s="954"/>
      <c r="AS47" s="665" t="e">
        <f t="shared" si="20"/>
        <v>#DIV/0!</v>
      </c>
      <c r="AT47" s="665">
        <f>'08'!AT47</f>
        <v>0</v>
      </c>
      <c r="AU47" s="666">
        <f t="shared" si="8"/>
        <v>0</v>
      </c>
      <c r="AV47" s="664"/>
      <c r="AW47" s="664" t="e">
        <f t="shared" si="9"/>
        <v>#DIV/0!</v>
      </c>
      <c r="AX47" s="664" t="e">
        <f t="shared" si="10"/>
        <v>#DIV/0!</v>
      </c>
      <c r="AY47" s="664" t="e">
        <f t="shared" si="11"/>
        <v>#DIV/0!</v>
      </c>
      <c r="AZ47" s="664" t="e">
        <f t="shared" si="12"/>
        <v>#DIV/0!</v>
      </c>
      <c r="BA47" s="664" t="e">
        <f t="shared" si="13"/>
        <v>#DIV/0!</v>
      </c>
      <c r="BB47" s="664" t="e">
        <f t="shared" si="14"/>
        <v>#DIV/0!</v>
      </c>
      <c r="BC47" s="664"/>
    </row>
    <row r="48" spans="1:55" s="599" customFormat="1">
      <c r="A48" s="783" t="str">
        <f>'ENTRY SHEET'!F48</f>
        <v>OD09Z-5913 DMC</v>
      </c>
      <c r="B48" s="301">
        <f>'13'!C48</f>
        <v>3870</v>
      </c>
      <c r="C48" s="301">
        <v>3877.3</v>
      </c>
      <c r="D48" s="362">
        <f t="shared" si="4"/>
        <v>7.3000000000001819</v>
      </c>
      <c r="E48" s="362">
        <v>12</v>
      </c>
      <c r="F48" s="362"/>
      <c r="G48" s="362">
        <f t="shared" si="18"/>
        <v>7.3000000000001819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5"/>
        <v>7.3000000000001819</v>
      </c>
      <c r="R48" s="301">
        <f>'13'!S48</f>
        <v>22412.1</v>
      </c>
      <c r="S48" s="301">
        <v>22446.7</v>
      </c>
      <c r="T48" s="301">
        <f t="shared" si="19"/>
        <v>34.600000000002183</v>
      </c>
      <c r="U48" s="362"/>
      <c r="V48" s="362">
        <v>19</v>
      </c>
      <c r="W48" s="362"/>
      <c r="X48" s="953"/>
      <c r="Y48" s="362">
        <f t="shared" si="16"/>
        <v>19</v>
      </c>
      <c r="Z48" s="362"/>
      <c r="AA48" s="362"/>
      <c r="AB48" s="362"/>
      <c r="AC48" s="362"/>
      <c r="AD48" s="362"/>
      <c r="AE48" s="362"/>
      <c r="AF48" s="362"/>
      <c r="AG48" s="362">
        <f t="shared" si="17"/>
        <v>0</v>
      </c>
      <c r="AH48" s="362"/>
      <c r="AI48" s="362"/>
      <c r="AJ48" s="362"/>
      <c r="AK48" s="836"/>
      <c r="AL48" s="953">
        <f t="shared" si="0"/>
        <v>0</v>
      </c>
      <c r="AM48" s="362">
        <f t="shared" si="1"/>
        <v>0</v>
      </c>
      <c r="AN48" s="663">
        <f>'13'!AR48</f>
        <v>0</v>
      </c>
      <c r="AO48" s="663"/>
      <c r="AP48" s="663">
        <f t="shared" si="6"/>
        <v>0</v>
      </c>
      <c r="AQ48" s="663">
        <f t="shared" si="7"/>
        <v>0</v>
      </c>
      <c r="AR48" s="954"/>
      <c r="AS48" s="665">
        <f t="shared" si="20"/>
        <v>0</v>
      </c>
      <c r="AT48" s="665">
        <f>'08'!AT48</f>
        <v>0</v>
      </c>
      <c r="AU48" s="666">
        <f t="shared" si="8"/>
        <v>0</v>
      </c>
      <c r="AV48" s="664"/>
      <c r="AW48" s="664">
        <f t="shared" si="9"/>
        <v>0</v>
      </c>
      <c r="AX48" s="664">
        <f t="shared" si="10"/>
        <v>0</v>
      </c>
      <c r="AY48" s="664">
        <f t="shared" si="11"/>
        <v>0</v>
      </c>
      <c r="AZ48" s="664">
        <f t="shared" si="12"/>
        <v>0</v>
      </c>
      <c r="BA48" s="664">
        <f t="shared" si="13"/>
        <v>0</v>
      </c>
      <c r="BB48" s="664">
        <f t="shared" si="14"/>
        <v>0</v>
      </c>
      <c r="BC48" s="664"/>
    </row>
    <row r="49" spans="1:55" s="599" customFormat="1">
      <c r="A49" s="783" t="str">
        <f>'ENTRY SHEET'!F49</f>
        <v>OD09Z-5613 DMC</v>
      </c>
      <c r="B49" s="301">
        <f>'13'!C49</f>
        <v>3847.8</v>
      </c>
      <c r="C49" s="301">
        <v>3847.8</v>
      </c>
      <c r="D49" s="362">
        <f t="shared" si="4"/>
        <v>0</v>
      </c>
      <c r="E49" s="362">
        <v>12</v>
      </c>
      <c r="F49" s="362"/>
      <c r="G49" s="362">
        <f t="shared" si="18"/>
        <v>0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5"/>
        <v>0</v>
      </c>
      <c r="R49" s="301">
        <f>'13'!S49</f>
        <v>23009.9</v>
      </c>
      <c r="S49" s="301">
        <v>23009.9</v>
      </c>
      <c r="T49" s="301">
        <f t="shared" si="19"/>
        <v>0</v>
      </c>
      <c r="U49" s="362"/>
      <c r="V49" s="362"/>
      <c r="W49" s="362"/>
      <c r="X49" s="953"/>
      <c r="Y49" s="362">
        <f t="shared" si="16"/>
        <v>0</v>
      </c>
      <c r="Z49" s="362"/>
      <c r="AA49" s="362"/>
      <c r="AB49" s="362"/>
      <c r="AC49" s="362"/>
      <c r="AD49" s="362"/>
      <c r="AE49" s="362"/>
      <c r="AF49" s="362"/>
      <c r="AG49" s="362">
        <f t="shared" si="17"/>
        <v>0</v>
      </c>
      <c r="AH49" s="362"/>
      <c r="AI49" s="362"/>
      <c r="AJ49" s="362"/>
      <c r="AK49" s="836"/>
      <c r="AL49" s="953">
        <f t="shared" si="0"/>
        <v>0</v>
      </c>
      <c r="AM49" s="362">
        <f t="shared" si="1"/>
        <v>0</v>
      </c>
      <c r="AN49" s="663">
        <f>'13'!AR49</f>
        <v>0</v>
      </c>
      <c r="AO49" s="663"/>
      <c r="AP49" s="663">
        <f t="shared" si="6"/>
        <v>0</v>
      </c>
      <c r="AQ49" s="663">
        <f t="shared" si="7"/>
        <v>0</v>
      </c>
      <c r="AR49" s="954"/>
      <c r="AS49" s="665" t="e">
        <f t="shared" si="20"/>
        <v>#DIV/0!</v>
      </c>
      <c r="AT49" s="665">
        <f>'08'!AT49</f>
        <v>0</v>
      </c>
      <c r="AU49" s="666">
        <f t="shared" si="8"/>
        <v>0</v>
      </c>
      <c r="AV49" s="664"/>
      <c r="AW49" s="664" t="e">
        <f t="shared" si="9"/>
        <v>#DIV/0!</v>
      </c>
      <c r="AX49" s="664" t="e">
        <f t="shared" si="10"/>
        <v>#DIV/0!</v>
      </c>
      <c r="AY49" s="664" t="e">
        <f t="shared" si="11"/>
        <v>#DIV/0!</v>
      </c>
      <c r="AZ49" s="664" t="e">
        <f t="shared" si="12"/>
        <v>#DIV/0!</v>
      </c>
      <c r="BA49" s="664" t="e">
        <f t="shared" si="13"/>
        <v>#DIV/0!</v>
      </c>
      <c r="BB49" s="664" t="e">
        <f t="shared" si="14"/>
        <v>#DIV/0!</v>
      </c>
      <c r="BC49" s="664"/>
    </row>
    <row r="50" spans="1:55">
      <c r="A50" s="223" t="str">
        <f>'ENTRY SHEET'!F50</f>
        <v>JH06G-5437</v>
      </c>
      <c r="B50" s="137">
        <f>'13'!C50</f>
        <v>12131</v>
      </c>
      <c r="C50" s="137">
        <v>12136</v>
      </c>
      <c r="D50" s="136">
        <f t="shared" si="4"/>
        <v>5</v>
      </c>
      <c r="E50" s="136">
        <v>12</v>
      </c>
      <c r="F50" s="136"/>
      <c r="G50" s="136">
        <f t="shared" si="18"/>
        <v>5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5"/>
        <v>5</v>
      </c>
      <c r="R50" s="137">
        <f>'13'!S50</f>
        <v>82533</v>
      </c>
      <c r="S50" s="137">
        <v>82553</v>
      </c>
      <c r="T50" s="137">
        <f t="shared" si="19"/>
        <v>20</v>
      </c>
      <c r="U50" s="136"/>
      <c r="V50" s="136">
        <v>10</v>
      </c>
      <c r="W50" s="136"/>
      <c r="X50" s="236"/>
      <c r="Y50" s="136">
        <f t="shared" si="16"/>
        <v>10</v>
      </c>
      <c r="Z50" s="136"/>
      <c r="AA50" s="136"/>
      <c r="AB50" s="136"/>
      <c r="AC50" s="136"/>
      <c r="AD50" s="136"/>
      <c r="AE50" s="136"/>
      <c r="AF50" s="136"/>
      <c r="AG50" s="136">
        <f t="shared" si="17"/>
        <v>0</v>
      </c>
      <c r="AH50" s="136"/>
      <c r="AI50" s="136"/>
      <c r="AJ50" s="136"/>
      <c r="AK50" s="264"/>
      <c r="AL50" s="236">
        <f t="shared" si="0"/>
        <v>0</v>
      </c>
      <c r="AM50" s="136">
        <f t="shared" si="1"/>
        <v>0</v>
      </c>
      <c r="AN50" s="141">
        <f>'13'!AR50</f>
        <v>95</v>
      </c>
      <c r="AO50" s="141">
        <v>50</v>
      </c>
      <c r="AP50" s="141">
        <f t="shared" si="6"/>
        <v>145</v>
      </c>
      <c r="AQ50" s="141">
        <f t="shared" si="7"/>
        <v>28</v>
      </c>
      <c r="AR50" s="290">
        <v>117</v>
      </c>
      <c r="AS50" s="216">
        <f t="shared" si="20"/>
        <v>5.6</v>
      </c>
      <c r="AT50" s="216">
        <f>'08'!AT50</f>
        <v>0</v>
      </c>
      <c r="AU50" s="224">
        <f t="shared" si="8"/>
        <v>-117</v>
      </c>
      <c r="AV50" s="138"/>
      <c r="AW50" s="138">
        <f t="shared" si="9"/>
        <v>0</v>
      </c>
      <c r="AX50" s="138">
        <f t="shared" si="10"/>
        <v>0</v>
      </c>
      <c r="AY50" s="138">
        <f t="shared" si="11"/>
        <v>0</v>
      </c>
      <c r="AZ50" s="138">
        <f t="shared" si="12"/>
        <v>0</v>
      </c>
      <c r="BA50" s="138">
        <f t="shared" si="13"/>
        <v>0</v>
      </c>
      <c r="BB50" s="138">
        <f t="shared" si="14"/>
        <v>28</v>
      </c>
      <c r="BC50" s="138"/>
    </row>
    <row r="51" spans="1:55">
      <c r="A51" s="223" t="str">
        <f>'ENTRY SHEET'!F51</f>
        <v>OD09Z-1273</v>
      </c>
      <c r="B51" s="137">
        <f>'13'!C51</f>
        <v>2644.4</v>
      </c>
      <c r="C51" s="137">
        <v>2652.3</v>
      </c>
      <c r="D51" s="136">
        <f t="shared" si="4"/>
        <v>7.9000000000000909</v>
      </c>
      <c r="E51" s="136">
        <v>12</v>
      </c>
      <c r="F51" s="136"/>
      <c r="G51" s="136">
        <f t="shared" si="18"/>
        <v>7.9000000000000909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5"/>
        <v>7.9000000000000909</v>
      </c>
      <c r="R51" s="137">
        <f>'13'!S51</f>
        <v>16855.400000000001</v>
      </c>
      <c r="S51" s="137">
        <v>16881.900000000001</v>
      </c>
      <c r="T51" s="137">
        <f t="shared" si="19"/>
        <v>26.5</v>
      </c>
      <c r="U51" s="136"/>
      <c r="V51" s="136">
        <v>12</v>
      </c>
      <c r="W51" s="136"/>
      <c r="X51" s="236"/>
      <c r="Y51" s="136">
        <f t="shared" si="16"/>
        <v>12</v>
      </c>
      <c r="Z51" s="136"/>
      <c r="AA51" s="136"/>
      <c r="AB51" s="136"/>
      <c r="AC51" s="136"/>
      <c r="AD51" s="136"/>
      <c r="AE51" s="136"/>
      <c r="AF51" s="136"/>
      <c r="AG51" s="136">
        <f t="shared" si="17"/>
        <v>0</v>
      </c>
      <c r="AH51" s="136"/>
      <c r="AI51" s="136"/>
      <c r="AJ51" s="136"/>
      <c r="AK51" s="264"/>
      <c r="AL51" s="236">
        <f t="shared" si="0"/>
        <v>0</v>
      </c>
      <c r="AM51" s="136">
        <f t="shared" si="1"/>
        <v>0</v>
      </c>
      <c r="AN51" s="141">
        <f>'13'!AR51</f>
        <v>200</v>
      </c>
      <c r="AO51" s="141"/>
      <c r="AP51" s="141">
        <f t="shared" si="6"/>
        <v>200</v>
      </c>
      <c r="AQ51" s="141">
        <f t="shared" si="7"/>
        <v>50</v>
      </c>
      <c r="AR51" s="290">
        <v>150</v>
      </c>
      <c r="AS51" s="216">
        <f t="shared" si="20"/>
        <v>6.3291139240505601</v>
      </c>
      <c r="AT51" s="216">
        <f>'08'!AT51</f>
        <v>0</v>
      </c>
      <c r="AU51" s="224">
        <f t="shared" si="8"/>
        <v>-150</v>
      </c>
      <c r="AV51" s="138"/>
      <c r="AW51" s="138">
        <f t="shared" si="9"/>
        <v>0</v>
      </c>
      <c r="AX51" s="138">
        <f t="shared" si="10"/>
        <v>0</v>
      </c>
      <c r="AY51" s="138">
        <f t="shared" si="11"/>
        <v>0</v>
      </c>
      <c r="AZ51" s="138">
        <f t="shared" si="12"/>
        <v>0</v>
      </c>
      <c r="BA51" s="138">
        <f t="shared" si="13"/>
        <v>0</v>
      </c>
      <c r="BB51" s="138">
        <f t="shared" si="14"/>
        <v>50</v>
      </c>
      <c r="BC51" s="138"/>
    </row>
    <row r="52" spans="1:55">
      <c r="A52" s="223" t="str">
        <f>'ENTRY SHEET'!F52</f>
        <v>OD09Z-1274</v>
      </c>
      <c r="B52" s="137">
        <f>'13'!C52</f>
        <v>3552</v>
      </c>
      <c r="C52" s="137">
        <v>3561.1</v>
      </c>
      <c r="D52" s="136">
        <f t="shared" si="4"/>
        <v>9.0999999999999091</v>
      </c>
      <c r="E52" s="136">
        <v>12</v>
      </c>
      <c r="F52" s="136"/>
      <c r="G52" s="136">
        <f t="shared" si="18"/>
        <v>9.0999999999999091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5"/>
        <v>9.0999999999999091</v>
      </c>
      <c r="R52" s="137">
        <f>'13'!S52</f>
        <v>24775</v>
      </c>
      <c r="S52" s="137">
        <v>24808.9</v>
      </c>
      <c r="T52" s="137">
        <f t="shared" si="19"/>
        <v>33.900000000001455</v>
      </c>
      <c r="U52" s="136"/>
      <c r="V52" s="136">
        <v>18</v>
      </c>
      <c r="W52" s="136"/>
      <c r="X52" s="236"/>
      <c r="Y52" s="136">
        <f t="shared" si="16"/>
        <v>18</v>
      </c>
      <c r="Z52" s="136"/>
      <c r="AA52" s="136"/>
      <c r="AB52" s="136"/>
      <c r="AC52" s="136"/>
      <c r="AD52" s="136"/>
      <c r="AE52" s="136"/>
      <c r="AF52" s="136"/>
      <c r="AG52" s="136">
        <f t="shared" si="17"/>
        <v>0</v>
      </c>
      <c r="AH52" s="136"/>
      <c r="AI52" s="136"/>
      <c r="AJ52" s="136"/>
      <c r="AK52" s="264"/>
      <c r="AL52" s="236">
        <f t="shared" si="0"/>
        <v>0</v>
      </c>
      <c r="AM52" s="136">
        <f t="shared" si="1"/>
        <v>0</v>
      </c>
      <c r="AN52" s="141">
        <f>'13'!AR52</f>
        <v>170</v>
      </c>
      <c r="AO52" s="141"/>
      <c r="AP52" s="141">
        <f t="shared" si="6"/>
        <v>170</v>
      </c>
      <c r="AQ52" s="141">
        <f t="shared" si="7"/>
        <v>70</v>
      </c>
      <c r="AR52" s="290">
        <v>100</v>
      </c>
      <c r="AS52" s="216">
        <f t="shared" si="20"/>
        <v>7.6923076923077689</v>
      </c>
      <c r="AT52" s="216">
        <f>'08'!AT52</f>
        <v>0</v>
      </c>
      <c r="AU52" s="224">
        <f t="shared" si="8"/>
        <v>-100</v>
      </c>
      <c r="AV52" s="271"/>
      <c r="AW52" s="138">
        <f t="shared" si="9"/>
        <v>0</v>
      </c>
      <c r="AX52" s="138">
        <f t="shared" si="10"/>
        <v>0</v>
      </c>
      <c r="AY52" s="138">
        <f t="shared" si="11"/>
        <v>0</v>
      </c>
      <c r="AZ52" s="138">
        <f t="shared" si="12"/>
        <v>0</v>
      </c>
      <c r="BA52" s="138">
        <f t="shared" si="13"/>
        <v>0</v>
      </c>
      <c r="BB52" s="138">
        <f t="shared" si="14"/>
        <v>70</v>
      </c>
      <c r="BC52" s="138"/>
    </row>
    <row r="53" spans="1:55">
      <c r="A53" s="223" t="str">
        <f>'ENTRY SHEET'!F53</f>
        <v>OD09Z-1202</v>
      </c>
      <c r="B53" s="137">
        <f>'13'!C53</f>
        <v>3567.2</v>
      </c>
      <c r="C53" s="137">
        <v>3576.3</v>
      </c>
      <c r="D53" s="136">
        <f t="shared" si="4"/>
        <v>9.1000000000003638</v>
      </c>
      <c r="E53" s="136">
        <v>12</v>
      </c>
      <c r="F53" s="136"/>
      <c r="G53" s="136">
        <f t="shared" si="18"/>
        <v>9.1000000000003638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5"/>
        <v>9.1000000000003638</v>
      </c>
      <c r="R53" s="137">
        <f>'13'!S53</f>
        <v>25425.9</v>
      </c>
      <c r="S53" s="137">
        <v>25462.3</v>
      </c>
      <c r="T53" s="137">
        <f t="shared" si="19"/>
        <v>36.399999999997817</v>
      </c>
      <c r="U53" s="136"/>
      <c r="V53" s="136">
        <v>17</v>
      </c>
      <c r="W53" s="136"/>
      <c r="X53" s="236"/>
      <c r="Y53" s="136">
        <f t="shared" si="16"/>
        <v>17</v>
      </c>
      <c r="Z53" s="136"/>
      <c r="AA53" s="136"/>
      <c r="AB53" s="136"/>
      <c r="AC53" s="136"/>
      <c r="AD53" s="136"/>
      <c r="AE53" s="136"/>
      <c r="AF53" s="136"/>
      <c r="AG53" s="136">
        <f t="shared" si="17"/>
        <v>0</v>
      </c>
      <c r="AH53" s="136"/>
      <c r="AI53" s="136"/>
      <c r="AJ53" s="136"/>
      <c r="AK53" s="264"/>
      <c r="AL53" s="236">
        <f t="shared" si="0"/>
        <v>0</v>
      </c>
      <c r="AM53" s="136">
        <f t="shared" si="1"/>
        <v>0</v>
      </c>
      <c r="AN53" s="141">
        <f>'13'!AR53</f>
        <v>160</v>
      </c>
      <c r="AO53" s="141"/>
      <c r="AP53" s="141">
        <f t="shared" si="6"/>
        <v>160</v>
      </c>
      <c r="AQ53" s="141">
        <f t="shared" si="7"/>
        <v>30</v>
      </c>
      <c r="AR53" s="290">
        <v>130</v>
      </c>
      <c r="AS53" s="216">
        <f t="shared" si="20"/>
        <v>3.2967032967031651</v>
      </c>
      <c r="AT53" s="216">
        <f>'08'!AT53</f>
        <v>0</v>
      </c>
      <c r="AU53" s="224">
        <f t="shared" si="8"/>
        <v>-130</v>
      </c>
      <c r="AV53" s="271"/>
      <c r="AW53" s="138">
        <f t="shared" si="9"/>
        <v>0</v>
      </c>
      <c r="AX53" s="138">
        <f t="shared" si="10"/>
        <v>0</v>
      </c>
      <c r="AY53" s="138">
        <f t="shared" si="11"/>
        <v>0</v>
      </c>
      <c r="AZ53" s="138">
        <f t="shared" si="12"/>
        <v>0</v>
      </c>
      <c r="BA53" s="138">
        <f t="shared" si="13"/>
        <v>0</v>
      </c>
      <c r="BB53" s="138">
        <f t="shared" si="14"/>
        <v>30</v>
      </c>
      <c r="BC53" s="138"/>
    </row>
    <row r="54" spans="1:55">
      <c r="A54" s="223">
        <f>'ENTRY SHEET'!F54</f>
        <v>0</v>
      </c>
      <c r="B54" s="137">
        <f>'13'!C54</f>
        <v>0</v>
      </c>
      <c r="C54" s="137"/>
      <c r="D54" s="136">
        <f t="shared" si="4"/>
        <v>0</v>
      </c>
      <c r="E54" s="136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5"/>
        <v>0</v>
      </c>
      <c r="R54" s="137">
        <f>'13'!S54</f>
        <v>0</v>
      </c>
      <c r="S54" s="137"/>
      <c r="T54" s="137">
        <f t="shared" si="19"/>
        <v>0</v>
      </c>
      <c r="U54" s="136"/>
      <c r="V54" s="136"/>
      <c r="W54" s="136"/>
      <c r="X54" s="236"/>
      <c r="Y54" s="136">
        <f t="shared" si="16"/>
        <v>0</v>
      </c>
      <c r="Z54" s="136"/>
      <c r="AA54" s="136"/>
      <c r="AB54" s="136"/>
      <c r="AC54" s="136"/>
      <c r="AD54" s="136"/>
      <c r="AE54" s="136"/>
      <c r="AF54" s="136"/>
      <c r="AG54" s="136">
        <f t="shared" si="17"/>
        <v>0</v>
      </c>
      <c r="AH54" s="136"/>
      <c r="AI54" s="136"/>
      <c r="AJ54" s="136"/>
      <c r="AK54" s="264"/>
      <c r="AL54" s="236">
        <f t="shared" si="0"/>
        <v>0</v>
      </c>
      <c r="AM54" s="136">
        <f t="shared" si="1"/>
        <v>0</v>
      </c>
      <c r="AN54" s="141">
        <f>'13'!AR54</f>
        <v>0</v>
      </c>
      <c r="AO54" s="141"/>
      <c r="AP54" s="141">
        <f t="shared" si="6"/>
        <v>0</v>
      </c>
      <c r="AQ54" s="141">
        <f t="shared" si="7"/>
        <v>0</v>
      </c>
      <c r="AR54" s="290"/>
      <c r="AS54" s="216" t="e">
        <f t="shared" si="20"/>
        <v>#DIV/0!</v>
      </c>
      <c r="AT54" s="216">
        <f>'08'!AT54</f>
        <v>0</v>
      </c>
      <c r="AU54" s="224">
        <f t="shared" si="8"/>
        <v>0</v>
      </c>
      <c r="AV54" s="138"/>
      <c r="AW54" s="138" t="e">
        <f t="shared" si="9"/>
        <v>#DIV/0!</v>
      </c>
      <c r="AX54" s="138" t="e">
        <f t="shared" si="10"/>
        <v>#DIV/0!</v>
      </c>
      <c r="AY54" s="138" t="e">
        <f t="shared" si="11"/>
        <v>#DIV/0!</v>
      </c>
      <c r="AZ54" s="138" t="e">
        <f t="shared" si="12"/>
        <v>#DIV/0!</v>
      </c>
      <c r="BA54" s="138" t="e">
        <f t="shared" si="13"/>
        <v>#DIV/0!</v>
      </c>
      <c r="BB54" s="138" t="e">
        <f t="shared" si="14"/>
        <v>#DIV/0!</v>
      </c>
      <c r="BC54" s="138"/>
    </row>
    <row r="55" spans="1:55">
      <c r="A55" s="223">
        <f>'ENTRY SHEET'!F55</f>
        <v>0</v>
      </c>
      <c r="B55" s="137">
        <f>'13'!C55</f>
        <v>0</v>
      </c>
      <c r="C55" s="137"/>
      <c r="D55" s="136">
        <f t="shared" si="4"/>
        <v>0</v>
      </c>
      <c r="E55" s="136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5"/>
        <v>0</v>
      </c>
      <c r="R55" s="137">
        <f>'13'!S55</f>
        <v>0</v>
      </c>
      <c r="S55" s="137"/>
      <c r="T55" s="137">
        <f t="shared" si="19"/>
        <v>0</v>
      </c>
      <c r="U55" s="136"/>
      <c r="V55" s="136"/>
      <c r="W55" s="136"/>
      <c r="X55" s="236"/>
      <c r="Y55" s="136">
        <f t="shared" si="16"/>
        <v>0</v>
      </c>
      <c r="Z55" s="136"/>
      <c r="AA55" s="136"/>
      <c r="AB55" s="136"/>
      <c r="AC55" s="136"/>
      <c r="AD55" s="136"/>
      <c r="AE55" s="136"/>
      <c r="AF55" s="136"/>
      <c r="AG55" s="136">
        <f t="shared" si="17"/>
        <v>0</v>
      </c>
      <c r="AH55" s="136"/>
      <c r="AI55" s="136"/>
      <c r="AJ55" s="136"/>
      <c r="AK55" s="264"/>
      <c r="AL55" s="236">
        <f t="shared" si="0"/>
        <v>0</v>
      </c>
      <c r="AM55" s="136">
        <f t="shared" si="1"/>
        <v>0</v>
      </c>
      <c r="AN55" s="141">
        <f>'13'!AR55</f>
        <v>0</v>
      </c>
      <c r="AO55" s="141"/>
      <c r="AP55" s="141">
        <f t="shared" si="6"/>
        <v>0</v>
      </c>
      <c r="AQ55" s="141">
        <f t="shared" si="7"/>
        <v>0</v>
      </c>
      <c r="AR55" s="290"/>
      <c r="AS55" s="216" t="e">
        <f t="shared" si="20"/>
        <v>#DIV/0!</v>
      </c>
      <c r="AT55" s="216">
        <f>'08'!AT55</f>
        <v>0</v>
      </c>
      <c r="AU55" s="224">
        <f t="shared" si="8"/>
        <v>0</v>
      </c>
      <c r="AV55" s="138"/>
      <c r="AW55" s="138" t="e">
        <f t="shared" si="9"/>
        <v>#DIV/0!</v>
      </c>
      <c r="AX55" s="138" t="e">
        <f t="shared" si="10"/>
        <v>#DIV/0!</v>
      </c>
      <c r="AY55" s="138" t="e">
        <f t="shared" si="11"/>
        <v>#DIV/0!</v>
      </c>
      <c r="AZ55" s="138" t="e">
        <f t="shared" si="12"/>
        <v>#DIV/0!</v>
      </c>
      <c r="BA55" s="138" t="e">
        <f t="shared" si="13"/>
        <v>#DIV/0!</v>
      </c>
      <c r="BB55" s="138" t="e">
        <f t="shared" si="14"/>
        <v>#DIV/0!</v>
      </c>
      <c r="BC55" s="138"/>
    </row>
    <row r="56" spans="1:55">
      <c r="A56" s="223">
        <f>'ENTRY SHEET'!F56</f>
        <v>0</v>
      </c>
      <c r="B56" s="137">
        <f>'13'!C56</f>
        <v>0</v>
      </c>
      <c r="C56" s="137"/>
      <c r="D56" s="136">
        <f t="shared" si="4"/>
        <v>0</v>
      </c>
      <c r="E56" s="136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5"/>
        <v>0</v>
      </c>
      <c r="R56" s="137">
        <f>'13'!S56</f>
        <v>0</v>
      </c>
      <c r="S56" s="137"/>
      <c r="T56" s="137">
        <f t="shared" si="19"/>
        <v>0</v>
      </c>
      <c r="U56" s="136"/>
      <c r="V56" s="136"/>
      <c r="W56" s="136"/>
      <c r="X56" s="236"/>
      <c r="Y56" s="136">
        <f t="shared" si="16"/>
        <v>0</v>
      </c>
      <c r="Z56" s="136"/>
      <c r="AA56" s="136"/>
      <c r="AB56" s="136"/>
      <c r="AC56" s="136"/>
      <c r="AD56" s="136"/>
      <c r="AE56" s="136"/>
      <c r="AF56" s="136"/>
      <c r="AG56" s="136">
        <f t="shared" si="17"/>
        <v>0</v>
      </c>
      <c r="AH56" s="136"/>
      <c r="AI56" s="136"/>
      <c r="AJ56" s="136"/>
      <c r="AK56" s="264"/>
      <c r="AL56" s="236">
        <f t="shared" si="0"/>
        <v>0</v>
      </c>
      <c r="AM56" s="136">
        <f t="shared" si="1"/>
        <v>0</v>
      </c>
      <c r="AN56" s="141">
        <f>'13'!AR56</f>
        <v>0</v>
      </c>
      <c r="AO56" s="141"/>
      <c r="AP56" s="141">
        <f t="shared" si="6"/>
        <v>0</v>
      </c>
      <c r="AQ56" s="141">
        <f t="shared" si="7"/>
        <v>0</v>
      </c>
      <c r="AR56" s="290"/>
      <c r="AS56" s="216" t="e">
        <f t="shared" si="20"/>
        <v>#DIV/0!</v>
      </c>
      <c r="AT56" s="216">
        <f>'08'!AT56</f>
        <v>0</v>
      </c>
      <c r="AU56" s="224">
        <f t="shared" si="8"/>
        <v>0</v>
      </c>
      <c r="AV56" s="138"/>
      <c r="AW56" s="138" t="e">
        <f t="shared" si="9"/>
        <v>#DIV/0!</v>
      </c>
      <c r="AX56" s="138" t="e">
        <f t="shared" si="10"/>
        <v>#DIV/0!</v>
      </c>
      <c r="AY56" s="138" t="e">
        <f t="shared" si="11"/>
        <v>#DIV/0!</v>
      </c>
      <c r="AZ56" s="138" t="e">
        <f t="shared" si="12"/>
        <v>#DIV/0!</v>
      </c>
      <c r="BA56" s="138" t="e">
        <f t="shared" si="13"/>
        <v>#DIV/0!</v>
      </c>
      <c r="BB56" s="138" t="e">
        <f t="shared" si="14"/>
        <v>#DIV/0!</v>
      </c>
      <c r="BC56" s="138"/>
    </row>
    <row r="57" spans="1:55">
      <c r="A57" s="223" t="str">
        <f>'ENTRY SHEET'!F57</f>
        <v>OD09P-6973 W.TANKER</v>
      </c>
      <c r="B57" s="137">
        <f>'13'!C57</f>
        <v>4712.1000000000004</v>
      </c>
      <c r="C57" s="137">
        <v>4716.1000000000004</v>
      </c>
      <c r="D57" s="136">
        <f t="shared" si="4"/>
        <v>4</v>
      </c>
      <c r="E57" s="136">
        <v>12</v>
      </c>
      <c r="F57" s="136"/>
      <c r="G57" s="136">
        <f t="shared" si="18"/>
        <v>4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5"/>
        <v>4</v>
      </c>
      <c r="R57" s="137">
        <f>'13'!S57</f>
        <v>52649.9</v>
      </c>
      <c r="S57" s="137">
        <v>52680.6</v>
      </c>
      <c r="T57" s="137">
        <f t="shared" si="19"/>
        <v>30.69999999999709</v>
      </c>
      <c r="U57" s="136">
        <v>4</v>
      </c>
      <c r="V57" s="136"/>
      <c r="W57" s="136"/>
      <c r="X57" s="236"/>
      <c r="Y57" s="136">
        <f t="shared" si="16"/>
        <v>4</v>
      </c>
      <c r="Z57" s="136"/>
      <c r="AA57" s="136"/>
      <c r="AB57" s="136"/>
      <c r="AC57" s="136"/>
      <c r="AD57" s="136"/>
      <c r="AE57" s="136"/>
      <c r="AF57" s="136"/>
      <c r="AG57" s="136">
        <f t="shared" si="17"/>
        <v>0</v>
      </c>
      <c r="AH57" s="136"/>
      <c r="AI57" s="136"/>
      <c r="AJ57" s="136"/>
      <c r="AK57" s="264"/>
      <c r="AL57" s="236">
        <f t="shared" si="0"/>
        <v>0</v>
      </c>
      <c r="AM57" s="136">
        <f t="shared" si="1"/>
        <v>0</v>
      </c>
      <c r="AN57" s="141">
        <f>'13'!AR57</f>
        <v>85</v>
      </c>
      <c r="AO57" s="141"/>
      <c r="AP57" s="141">
        <f t="shared" si="6"/>
        <v>85</v>
      </c>
      <c r="AQ57" s="141">
        <f t="shared" si="7"/>
        <v>40</v>
      </c>
      <c r="AR57" s="290">
        <v>45</v>
      </c>
      <c r="AS57" s="216">
        <f t="shared" si="20"/>
        <v>10</v>
      </c>
      <c r="AT57" s="216">
        <f>'08'!AT57</f>
        <v>260</v>
      </c>
      <c r="AU57" s="224">
        <f t="shared" si="8"/>
        <v>215</v>
      </c>
      <c r="AV57" s="137"/>
      <c r="AW57" s="138">
        <f t="shared" si="9"/>
        <v>0</v>
      </c>
      <c r="AX57" s="138">
        <f t="shared" si="10"/>
        <v>0</v>
      </c>
      <c r="AY57" s="138">
        <f t="shared" si="11"/>
        <v>0</v>
      </c>
      <c r="AZ57" s="138">
        <f t="shared" si="12"/>
        <v>0</v>
      </c>
      <c r="BA57" s="138">
        <f t="shared" si="13"/>
        <v>0</v>
      </c>
      <c r="BB57" s="138"/>
      <c r="BC57" s="138"/>
    </row>
    <row r="58" spans="1:55">
      <c r="A58" s="223" t="str">
        <f>'ENTRY SHEET'!F58</f>
        <v>OD09K-2512 W.TANKER</v>
      </c>
      <c r="B58" s="137">
        <f>'13'!C58</f>
        <v>3047.7</v>
      </c>
      <c r="C58" s="137">
        <v>3052</v>
      </c>
      <c r="D58" s="136">
        <f t="shared" si="4"/>
        <v>4.3000000000001819</v>
      </c>
      <c r="E58" s="136">
        <v>12</v>
      </c>
      <c r="F58" s="136"/>
      <c r="G58" s="136">
        <f t="shared" si="18"/>
        <v>4.3000000000001819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5"/>
        <v>4.3000000000001819</v>
      </c>
      <c r="R58" s="137">
        <f>'13'!S58</f>
        <v>44473.599999999999</v>
      </c>
      <c r="S58" s="137">
        <v>44525.3</v>
      </c>
      <c r="T58" s="137">
        <f t="shared" si="19"/>
        <v>51.700000000004366</v>
      </c>
      <c r="U58" s="136">
        <v>10</v>
      </c>
      <c r="V58" s="136"/>
      <c r="W58" s="136"/>
      <c r="X58" s="236"/>
      <c r="Y58" s="136">
        <f t="shared" si="16"/>
        <v>10</v>
      </c>
      <c r="Z58" s="136"/>
      <c r="AA58" s="136"/>
      <c r="AB58" s="136"/>
      <c r="AC58" s="136"/>
      <c r="AD58" s="136"/>
      <c r="AE58" s="136"/>
      <c r="AF58" s="136"/>
      <c r="AG58" s="136">
        <f t="shared" si="17"/>
        <v>0</v>
      </c>
      <c r="AH58" s="136"/>
      <c r="AI58" s="136"/>
      <c r="AJ58" s="136"/>
      <c r="AK58" s="264"/>
      <c r="AL58" s="236">
        <f t="shared" si="0"/>
        <v>0</v>
      </c>
      <c r="AM58" s="136">
        <f t="shared" si="1"/>
        <v>0</v>
      </c>
      <c r="AN58" s="141">
        <f>'13'!AR58</f>
        <v>100</v>
      </c>
      <c r="AO58" s="141"/>
      <c r="AP58" s="141">
        <f t="shared" si="6"/>
        <v>100</v>
      </c>
      <c r="AQ58" s="141">
        <f t="shared" si="7"/>
        <v>50</v>
      </c>
      <c r="AR58" s="290">
        <v>50</v>
      </c>
      <c r="AS58" s="216">
        <f t="shared" si="20"/>
        <v>11.627906976743693</v>
      </c>
      <c r="AT58" s="216">
        <f>'08'!AT58</f>
        <v>250</v>
      </c>
      <c r="AU58" s="224">
        <f t="shared" si="8"/>
        <v>200</v>
      </c>
      <c r="AV58" s="221"/>
      <c r="AW58" s="138">
        <f t="shared" si="9"/>
        <v>0</v>
      </c>
      <c r="AX58" s="138">
        <f t="shared" si="10"/>
        <v>0</v>
      </c>
      <c r="AY58" s="138">
        <f t="shared" si="11"/>
        <v>0</v>
      </c>
      <c r="AZ58" s="138">
        <f t="shared" si="12"/>
        <v>0</v>
      </c>
      <c r="BA58" s="138">
        <f t="shared" si="13"/>
        <v>0</v>
      </c>
      <c r="BB58" s="138"/>
      <c r="BC58" s="138"/>
    </row>
    <row r="59" spans="1:55">
      <c r="A59" s="223">
        <f>'ENTRY SHEET'!F59</f>
        <v>0</v>
      </c>
      <c r="B59" s="137">
        <f>'13'!C59</f>
        <v>0</v>
      </c>
      <c r="C59" s="137"/>
      <c r="D59" s="136">
        <f t="shared" si="4"/>
        <v>0</v>
      </c>
      <c r="E59" s="136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5"/>
        <v>0</v>
      </c>
      <c r="R59" s="137">
        <f>'13'!S59</f>
        <v>0</v>
      </c>
      <c r="S59" s="137"/>
      <c r="T59" s="137">
        <f t="shared" si="19"/>
        <v>0</v>
      </c>
      <c r="U59" s="136"/>
      <c r="V59" s="136"/>
      <c r="W59" s="136"/>
      <c r="X59" s="236"/>
      <c r="Y59" s="136">
        <f t="shared" si="16"/>
        <v>0</v>
      </c>
      <c r="Z59" s="136"/>
      <c r="AA59" s="136"/>
      <c r="AB59" s="136"/>
      <c r="AC59" s="136"/>
      <c r="AD59" s="136"/>
      <c r="AE59" s="136"/>
      <c r="AF59" s="136"/>
      <c r="AG59" s="136">
        <f t="shared" si="17"/>
        <v>0</v>
      </c>
      <c r="AH59" s="136"/>
      <c r="AI59" s="136"/>
      <c r="AJ59" s="136"/>
      <c r="AK59" s="264"/>
      <c r="AL59" s="236">
        <f t="shared" si="0"/>
        <v>0</v>
      </c>
      <c r="AM59" s="136">
        <f t="shared" si="1"/>
        <v>0</v>
      </c>
      <c r="AN59" s="141">
        <f>'13'!AR59</f>
        <v>0</v>
      </c>
      <c r="AO59" s="141"/>
      <c r="AP59" s="141">
        <f t="shared" si="6"/>
        <v>0</v>
      </c>
      <c r="AQ59" s="141">
        <f t="shared" si="7"/>
        <v>0</v>
      </c>
      <c r="AR59" s="290"/>
      <c r="AS59" s="216" t="e">
        <f t="shared" si="20"/>
        <v>#DIV/0!</v>
      </c>
      <c r="AT59" s="216">
        <f>'08'!AT59</f>
        <v>0</v>
      </c>
      <c r="AU59" s="224">
        <f t="shared" si="8"/>
        <v>0</v>
      </c>
      <c r="AV59" s="221"/>
      <c r="AW59" s="138" t="e">
        <f t="shared" si="9"/>
        <v>#DIV/0!</v>
      </c>
      <c r="AX59" s="138" t="e">
        <f t="shared" si="10"/>
        <v>#DIV/0!</v>
      </c>
      <c r="AY59" s="138" t="e">
        <f t="shared" si="11"/>
        <v>#DIV/0!</v>
      </c>
      <c r="AZ59" s="138" t="e">
        <f t="shared" si="12"/>
        <v>#DIV/0!</v>
      </c>
      <c r="BA59" s="138" t="e">
        <f t="shared" si="13"/>
        <v>#DIV/0!</v>
      </c>
      <c r="BB59" s="138"/>
      <c r="BC59" s="138"/>
    </row>
    <row r="60" spans="1:55" s="10" customFormat="1" ht="43.2">
      <c r="A60" s="223" t="str">
        <f>'ENTRY SHEET'!F60</f>
        <v>DILLING DETALIS</v>
      </c>
      <c r="B60" s="137">
        <f>'13'!C60</f>
        <v>0</v>
      </c>
      <c r="C60" s="5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402">
        <f>'13'!AR60</f>
        <v>0</v>
      </c>
      <c r="AO60" s="402"/>
      <c r="AP60" s="402">
        <f t="shared" si="6"/>
        <v>0</v>
      </c>
      <c r="AQ60" s="402">
        <f t="shared" si="7"/>
        <v>0</v>
      </c>
      <c r="AR60" s="487"/>
      <c r="AS60" s="403"/>
      <c r="AT60" s="216">
        <f>'08'!AT60</f>
        <v>0</v>
      </c>
      <c r="AU60" s="224">
        <f t="shared" si="8"/>
        <v>0</v>
      </c>
      <c r="AV60" s="63"/>
      <c r="AW60" s="138" t="e">
        <f t="shared" si="9"/>
        <v>#VALUE!</v>
      </c>
      <c r="AX60" s="138" t="e">
        <f t="shared" si="10"/>
        <v>#VALUE!</v>
      </c>
      <c r="AY60" s="138" t="e">
        <f t="shared" si="11"/>
        <v>#VALUE!</v>
      </c>
      <c r="AZ60" s="138" t="e">
        <f t="shared" si="12"/>
        <v>#VALUE!</v>
      </c>
      <c r="BA60" s="138" t="e">
        <f t="shared" si="13"/>
        <v>#VALUE!</v>
      </c>
      <c r="BB60" s="4"/>
      <c r="BC60" s="4"/>
    </row>
    <row r="61" spans="1:55">
      <c r="A61" s="223" t="str">
        <f>'ENTRY SHEET'!F61</f>
        <v>DRILL-ELGI-650</v>
      </c>
      <c r="B61" s="137">
        <f>'13'!C61</f>
        <v>790.5</v>
      </c>
      <c r="C61" s="221">
        <v>790.5</v>
      </c>
      <c r="D61" s="136">
        <f t="shared" ref="D61:E86" si="21">C61-B61</f>
        <v>0</v>
      </c>
      <c r="E61" s="136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5"/>
        <v>0</v>
      </c>
      <c r="R61" s="136"/>
      <c r="S61" s="136"/>
      <c r="T61" s="136"/>
      <c r="U61" s="136"/>
      <c r="V61" s="136"/>
      <c r="W61" s="136">
        <f>+T61+U61+V61</f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>
        <f t="shared" si="17"/>
        <v>0</v>
      </c>
      <c r="AH61" s="136"/>
      <c r="AI61" s="136"/>
      <c r="AJ61" s="136"/>
      <c r="AK61" s="136"/>
      <c r="AL61" s="136"/>
      <c r="AM61" s="136"/>
      <c r="AN61" s="141">
        <f>'13'!AR61</f>
        <v>0</v>
      </c>
      <c r="AO61" s="141"/>
      <c r="AP61" s="141">
        <f t="shared" si="6"/>
        <v>0</v>
      </c>
      <c r="AQ61" s="141">
        <f t="shared" si="7"/>
        <v>0</v>
      </c>
      <c r="AR61" s="290"/>
      <c r="AS61" s="216" t="e">
        <f>AQ61/D61</f>
        <v>#DIV/0!</v>
      </c>
      <c r="AT61" s="216">
        <f>'08'!AT61</f>
        <v>400</v>
      </c>
      <c r="AU61" s="224">
        <f t="shared" si="8"/>
        <v>400</v>
      </c>
      <c r="AV61" s="221"/>
      <c r="AW61" s="138" t="e">
        <f t="shared" si="9"/>
        <v>#DIV/0!</v>
      </c>
      <c r="AX61" s="138" t="e">
        <f t="shared" si="10"/>
        <v>#DIV/0!</v>
      </c>
      <c r="AY61" s="138" t="e">
        <f t="shared" si="11"/>
        <v>#DIV/0!</v>
      </c>
      <c r="AZ61" s="138" t="e">
        <f t="shared" si="12"/>
        <v>#DIV/0!</v>
      </c>
      <c r="BA61" s="138" t="e">
        <f t="shared" si="13"/>
        <v>#DIV/0!</v>
      </c>
      <c r="BB61" s="138"/>
      <c r="BC61" s="138"/>
    </row>
    <row r="62" spans="1:55">
      <c r="A62" s="223" t="str">
        <f>'ENTRY SHEET'!F62</f>
        <v>JRD-600+CD-360</v>
      </c>
      <c r="B62" s="137">
        <f>'13'!C62</f>
        <v>0</v>
      </c>
      <c r="C62" s="221"/>
      <c r="D62" s="136">
        <v>5.6</v>
      </c>
      <c r="E62" s="136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5"/>
        <v>0</v>
      </c>
      <c r="R62" s="136">
        <v>72</v>
      </c>
      <c r="S62" s="136">
        <v>12</v>
      </c>
      <c r="T62" s="136"/>
      <c r="U62" s="136">
        <v>72</v>
      </c>
      <c r="V62" s="136"/>
      <c r="W62" s="136">
        <f>+T62+U62+V62</f>
        <v>72</v>
      </c>
      <c r="X62" s="236"/>
      <c r="Y62" s="136"/>
      <c r="Z62" s="136"/>
      <c r="AA62" s="136"/>
      <c r="AB62" s="136"/>
      <c r="AC62" s="136"/>
      <c r="AD62" s="136"/>
      <c r="AE62" s="136"/>
      <c r="AF62" s="136"/>
      <c r="AG62" s="136">
        <f t="shared" si="17"/>
        <v>0</v>
      </c>
      <c r="AH62" s="136"/>
      <c r="AI62" s="136"/>
      <c r="AJ62" s="136"/>
      <c r="AK62" s="264"/>
      <c r="AL62" s="236"/>
      <c r="AM62" s="136"/>
      <c r="AN62" s="141">
        <f>'13'!AR62</f>
        <v>0</v>
      </c>
      <c r="AO62" s="141">
        <v>186</v>
      </c>
      <c r="AP62" s="141">
        <f t="shared" si="6"/>
        <v>186</v>
      </c>
      <c r="AQ62" s="141">
        <f t="shared" si="7"/>
        <v>186</v>
      </c>
      <c r="AR62" s="290">
        <v>0</v>
      </c>
      <c r="AS62" s="216">
        <f>AQ62/D62</f>
        <v>33.214285714285715</v>
      </c>
      <c r="AT62" s="216">
        <f>'08'!AT62</f>
        <v>400</v>
      </c>
      <c r="AU62" s="224">
        <f t="shared" si="8"/>
        <v>400</v>
      </c>
      <c r="AV62" s="137"/>
      <c r="AW62" s="138">
        <f t="shared" si="9"/>
        <v>0</v>
      </c>
      <c r="AX62" s="138">
        <f t="shared" si="10"/>
        <v>0</v>
      </c>
      <c r="AY62" s="138">
        <f t="shared" si="11"/>
        <v>0</v>
      </c>
      <c r="AZ62" s="138">
        <f t="shared" si="12"/>
        <v>0</v>
      </c>
      <c r="BA62" s="138">
        <f t="shared" si="13"/>
        <v>0</v>
      </c>
      <c r="BB62" s="138"/>
      <c r="BC62" s="138"/>
    </row>
    <row r="63" spans="1:55">
      <c r="A63" s="223" t="str">
        <f>'ENTRY SHEET'!F63</f>
        <v>JRD-450+650-1</v>
      </c>
      <c r="B63" s="137">
        <f>'13'!C63</f>
        <v>8208.7999999999993</v>
      </c>
      <c r="C63" s="221">
        <v>8214.4</v>
      </c>
      <c r="D63" s="136">
        <f t="shared" si="21"/>
        <v>5.6000000000003638</v>
      </c>
      <c r="E63" s="136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5"/>
        <v>0</v>
      </c>
      <c r="R63" s="136">
        <v>87</v>
      </c>
      <c r="S63" s="136">
        <v>15</v>
      </c>
      <c r="T63" s="136"/>
      <c r="U63" s="136">
        <v>87</v>
      </c>
      <c r="V63" s="136"/>
      <c r="W63" s="136">
        <f t="shared" ref="W63:W64" si="22">+T63+U63+V63</f>
        <v>87</v>
      </c>
      <c r="X63" s="236"/>
      <c r="Y63" s="136"/>
      <c r="Z63" s="264"/>
      <c r="AA63" s="264"/>
      <c r="AB63" s="264"/>
      <c r="AC63" s="264"/>
      <c r="AD63" s="264"/>
      <c r="AE63" s="264"/>
      <c r="AF63" s="264"/>
      <c r="AG63" s="136">
        <f t="shared" si="17"/>
        <v>0</v>
      </c>
      <c r="AH63" s="136"/>
      <c r="AI63" s="136"/>
      <c r="AJ63" s="136"/>
      <c r="AK63" s="264"/>
      <c r="AL63" s="236"/>
      <c r="AM63" s="136"/>
      <c r="AN63" s="141">
        <f>'13'!AR63</f>
        <v>0</v>
      </c>
      <c r="AO63" s="141">
        <v>172</v>
      </c>
      <c r="AP63" s="141">
        <f t="shared" si="6"/>
        <v>172</v>
      </c>
      <c r="AQ63" s="141">
        <f t="shared" si="7"/>
        <v>172</v>
      </c>
      <c r="AR63" s="290">
        <v>0</v>
      </c>
      <c r="AS63" s="216">
        <f>AQ63/D63</f>
        <v>30.714285714283719</v>
      </c>
      <c r="AT63" s="216">
        <f>'08'!AT63</f>
        <v>400</v>
      </c>
      <c r="AU63" s="224">
        <f t="shared" si="8"/>
        <v>400</v>
      </c>
      <c r="AV63" s="137"/>
      <c r="AW63" s="138">
        <f t="shared" si="9"/>
        <v>0</v>
      </c>
      <c r="AX63" s="138">
        <f t="shared" si="10"/>
        <v>0</v>
      </c>
      <c r="AY63" s="138">
        <f t="shared" si="11"/>
        <v>0</v>
      </c>
      <c r="AZ63" s="138">
        <f t="shared" si="12"/>
        <v>0</v>
      </c>
      <c r="BA63" s="138">
        <f t="shared" si="13"/>
        <v>0</v>
      </c>
      <c r="BB63" s="138"/>
      <c r="BC63" s="138"/>
    </row>
    <row r="64" spans="1:55">
      <c r="A64" s="223">
        <f>'ENTRY SHEET'!F64</f>
        <v>0</v>
      </c>
      <c r="B64" s="137">
        <f>'13'!C64</f>
        <v>0</v>
      </c>
      <c r="C64" s="221"/>
      <c r="D64" s="136"/>
      <c r="E64" s="136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5"/>
        <v>0</v>
      </c>
      <c r="R64" s="136"/>
      <c r="S64" s="136"/>
      <c r="T64" s="136"/>
      <c r="U64" s="136"/>
      <c r="V64" s="136"/>
      <c r="W64" s="136">
        <f t="shared" si="22"/>
        <v>0</v>
      </c>
      <c r="X64" s="236"/>
      <c r="Y64" s="136"/>
      <c r="Z64" s="264"/>
      <c r="AA64" s="264"/>
      <c r="AB64" s="264"/>
      <c r="AC64" s="264"/>
      <c r="AD64" s="264"/>
      <c r="AE64" s="264"/>
      <c r="AF64" s="264"/>
      <c r="AG64" s="136">
        <f t="shared" si="17"/>
        <v>0</v>
      </c>
      <c r="AH64" s="136"/>
      <c r="AI64" s="136"/>
      <c r="AJ64" s="136"/>
      <c r="AK64" s="264"/>
      <c r="AL64" s="236"/>
      <c r="AM64" s="136"/>
      <c r="AN64" s="141">
        <f>'13'!AR64</f>
        <v>0</v>
      </c>
      <c r="AO64" s="141"/>
      <c r="AP64" s="141">
        <f t="shared" si="6"/>
        <v>0</v>
      </c>
      <c r="AQ64" s="141">
        <f t="shared" si="7"/>
        <v>0</v>
      </c>
      <c r="AR64" s="290"/>
      <c r="AS64" s="216" t="e">
        <f>AQ64/D64</f>
        <v>#DIV/0!</v>
      </c>
      <c r="AT64" s="216">
        <f>'08'!AT64</f>
        <v>400</v>
      </c>
      <c r="AU64" s="224">
        <f t="shared" si="8"/>
        <v>400</v>
      </c>
      <c r="AV64" s="137"/>
      <c r="AW64" s="138" t="e">
        <f t="shared" si="9"/>
        <v>#DIV/0!</v>
      </c>
      <c r="AX64" s="138" t="e">
        <f t="shared" si="10"/>
        <v>#DIV/0!</v>
      </c>
      <c r="AY64" s="138" t="e">
        <f t="shared" si="11"/>
        <v>#DIV/0!</v>
      </c>
      <c r="AZ64" s="138" t="e">
        <f t="shared" si="12"/>
        <v>#DIV/0!</v>
      </c>
      <c r="BA64" s="138" t="e">
        <f t="shared" si="13"/>
        <v>#DIV/0!</v>
      </c>
      <c r="BB64" s="138"/>
      <c r="BC64" s="138"/>
    </row>
    <row r="65" spans="1:55" s="750" customFormat="1" ht="43.2">
      <c r="A65" s="751" t="str">
        <f>'ENTRY SHEET'!F65</f>
        <v>CRUSHER DETAILS</v>
      </c>
      <c r="B65" s="617">
        <f>'13'!C65</f>
        <v>0</v>
      </c>
      <c r="C65" s="2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21">
        <f>'13'!AR65</f>
        <v>0</v>
      </c>
      <c r="AO65" s="721"/>
      <c r="AP65" s="721">
        <f t="shared" si="6"/>
        <v>0</v>
      </c>
      <c r="AQ65" s="721">
        <f t="shared" si="7"/>
        <v>0</v>
      </c>
      <c r="AR65" s="955"/>
      <c r="AS65" s="724"/>
      <c r="AT65" s="659">
        <f>'08'!AT65</f>
        <v>0</v>
      </c>
      <c r="AU65" s="660">
        <f t="shared" si="8"/>
        <v>0</v>
      </c>
      <c r="AV65" s="578"/>
      <c r="AW65" s="619" t="e">
        <f t="shared" si="9"/>
        <v>#VALUE!</v>
      </c>
      <c r="AX65" s="619" t="e">
        <f t="shared" si="10"/>
        <v>#VALUE!</v>
      </c>
      <c r="AY65" s="619" t="e">
        <f t="shared" si="11"/>
        <v>#VALUE!</v>
      </c>
      <c r="AZ65" s="619" t="e">
        <f t="shared" si="12"/>
        <v>#VALUE!</v>
      </c>
      <c r="BA65" s="619" t="e">
        <f t="shared" si="13"/>
        <v>#VALUE!</v>
      </c>
      <c r="BB65" s="532"/>
      <c r="BC65" s="532"/>
    </row>
    <row r="66" spans="1:55" s="614" customFormat="1">
      <c r="A66" s="751" t="str">
        <f>'ENTRY SHEET'!F66</f>
        <v>CRUSHER(FEEDER)</v>
      </c>
      <c r="B66" s="617">
        <f>'13'!C66</f>
        <v>1754.38</v>
      </c>
      <c r="C66" s="657">
        <v>1765.82</v>
      </c>
      <c r="D66" s="139">
        <f t="shared" si="21"/>
        <v>11.439999999999827</v>
      </c>
      <c r="E66" s="139">
        <v>16</v>
      </c>
      <c r="F66" s="139"/>
      <c r="G66" s="139"/>
      <c r="H66" s="139"/>
      <c r="I66" s="139"/>
      <c r="J66" s="139">
        <f>D66-G66-H66-I66-K66-L66-O66-P66-F66-M66-N66</f>
        <v>11.439999999999827</v>
      </c>
      <c r="K66" s="139"/>
      <c r="L66" s="139"/>
      <c r="M66" s="139"/>
      <c r="N66" s="139"/>
      <c r="O66" s="139"/>
      <c r="P66" s="139"/>
      <c r="Q66" s="139">
        <f>F66+G66+H66+I66+J66+K66+L66+M66+N66+O66+P66</f>
        <v>11.439999999999827</v>
      </c>
      <c r="R66" s="139">
        <v>1800</v>
      </c>
      <c r="S66" s="139">
        <v>900</v>
      </c>
      <c r="T66" s="139">
        <v>900</v>
      </c>
      <c r="U66" s="139"/>
      <c r="V66" s="139"/>
      <c r="W66" s="139"/>
      <c r="X66" s="956"/>
      <c r="Y66" s="139">
        <f>U66+V66+W66+X66</f>
        <v>0</v>
      </c>
      <c r="Z66" s="957"/>
      <c r="AA66" s="957"/>
      <c r="AB66" s="957"/>
      <c r="AC66" s="957"/>
      <c r="AD66" s="957"/>
      <c r="AE66" s="957"/>
      <c r="AF66" s="957"/>
      <c r="AG66" s="139">
        <f t="shared" ref="AG66:AG73" si="23">Z66+AA66+AB66+AC66+AD66+AE66+AF66</f>
        <v>0</v>
      </c>
      <c r="AH66" s="139"/>
      <c r="AI66" s="139"/>
      <c r="AJ66" s="139"/>
      <c r="AK66" s="957"/>
      <c r="AL66" s="956"/>
      <c r="AM66" s="139"/>
      <c r="AN66" s="658">
        <f>'13'!AR66</f>
        <v>0</v>
      </c>
      <c r="AO66" s="658"/>
      <c r="AP66" s="658">
        <f t="shared" si="6"/>
        <v>0</v>
      </c>
      <c r="AQ66" s="658">
        <f t="shared" si="7"/>
        <v>0</v>
      </c>
      <c r="AR66" s="958"/>
      <c r="AS66" s="659">
        <f t="shared" ref="AS66:AS73" si="24">AQ66/D66</f>
        <v>0</v>
      </c>
      <c r="AT66" s="659">
        <f>'08'!AT66</f>
        <v>0</v>
      </c>
      <c r="AU66" s="660">
        <f t="shared" si="8"/>
        <v>0</v>
      </c>
      <c r="AV66" s="617"/>
      <c r="AW66" s="619">
        <f t="shared" si="9"/>
        <v>0</v>
      </c>
      <c r="AX66" s="619">
        <f t="shared" si="10"/>
        <v>0</v>
      </c>
      <c r="AY66" s="619">
        <f t="shared" si="11"/>
        <v>0</v>
      </c>
      <c r="AZ66" s="619">
        <f t="shared" si="12"/>
        <v>0</v>
      </c>
      <c r="BA66" s="619">
        <f t="shared" si="13"/>
        <v>0</v>
      </c>
      <c r="BB66" s="619">
        <f t="shared" si="14"/>
        <v>0</v>
      </c>
      <c r="BC66" s="619"/>
    </row>
    <row r="67" spans="1:55" s="614" customFormat="1">
      <c r="A67" s="751" t="str">
        <f>'ENTRY SHEET'!F67</f>
        <v>CRUSHER ( JAW )</v>
      </c>
      <c r="B67" s="617">
        <f>'13'!C67</f>
        <v>13532</v>
      </c>
      <c r="C67" s="657">
        <v>13544</v>
      </c>
      <c r="D67" s="139">
        <f t="shared" si="21"/>
        <v>12</v>
      </c>
      <c r="E67" s="139">
        <v>16</v>
      </c>
      <c r="F67" s="139"/>
      <c r="G67" s="139"/>
      <c r="H67" s="139"/>
      <c r="I67" s="139"/>
      <c r="J67" s="139">
        <f t="shared" ref="J67:J73" si="25">D67-G67-H67-I67-K67-L67-O67-P67-F67-M67-N67</f>
        <v>12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12</v>
      </c>
      <c r="R67" s="139"/>
      <c r="S67" s="139"/>
      <c r="T67" s="139"/>
      <c r="U67" s="139"/>
      <c r="V67" s="139"/>
      <c r="W67" s="139"/>
      <c r="X67" s="956"/>
      <c r="Y67" s="139">
        <f t="shared" ref="Y67:Y73" si="27">U67+V67+W67+X67</f>
        <v>0</v>
      </c>
      <c r="Z67" s="957"/>
      <c r="AA67" s="957"/>
      <c r="AB67" s="957"/>
      <c r="AC67" s="957"/>
      <c r="AD67" s="957"/>
      <c r="AE67" s="957"/>
      <c r="AF67" s="957"/>
      <c r="AG67" s="139">
        <f t="shared" si="23"/>
        <v>0</v>
      </c>
      <c r="AH67" s="139"/>
      <c r="AI67" s="139"/>
      <c r="AJ67" s="139"/>
      <c r="AK67" s="957"/>
      <c r="AL67" s="956"/>
      <c r="AM67" s="139"/>
      <c r="AN67" s="658">
        <f>'13'!AR67</f>
        <v>0</v>
      </c>
      <c r="AO67" s="658"/>
      <c r="AP67" s="658">
        <f t="shared" si="6"/>
        <v>0</v>
      </c>
      <c r="AQ67" s="658">
        <f t="shared" si="7"/>
        <v>0</v>
      </c>
      <c r="AR67" s="958"/>
      <c r="AS67" s="659">
        <f t="shared" si="24"/>
        <v>0</v>
      </c>
      <c r="AT67" s="659">
        <f>'08'!AT67</f>
        <v>0</v>
      </c>
      <c r="AU67" s="660">
        <f t="shared" si="8"/>
        <v>0</v>
      </c>
      <c r="AV67" s="617"/>
      <c r="AW67" s="619">
        <f t="shared" si="9"/>
        <v>0</v>
      </c>
      <c r="AX67" s="619">
        <f t="shared" si="10"/>
        <v>0</v>
      </c>
      <c r="AY67" s="619">
        <f t="shared" si="11"/>
        <v>0</v>
      </c>
      <c r="AZ67" s="619">
        <f t="shared" si="12"/>
        <v>0</v>
      </c>
      <c r="BA67" s="619">
        <f t="shared" si="13"/>
        <v>0</v>
      </c>
      <c r="BB67" s="619">
        <f t="shared" si="14"/>
        <v>0</v>
      </c>
      <c r="BC67" s="619"/>
    </row>
    <row r="68" spans="1:55" s="614" customFormat="1">
      <c r="A68" s="751" t="str">
        <f>'ENTRY SHEET'!F68</f>
        <v>CRUSHER ( CONE )</v>
      </c>
      <c r="B68" s="617">
        <f>'13'!C68</f>
        <v>13605</v>
      </c>
      <c r="C68" s="657">
        <v>13617</v>
      </c>
      <c r="D68" s="139">
        <f t="shared" si="21"/>
        <v>12</v>
      </c>
      <c r="E68" s="139">
        <v>16</v>
      </c>
      <c r="F68" s="139"/>
      <c r="G68" s="139"/>
      <c r="H68" s="139"/>
      <c r="I68" s="139"/>
      <c r="J68" s="139">
        <f t="shared" si="25"/>
        <v>12</v>
      </c>
      <c r="K68" s="139"/>
      <c r="L68" s="139"/>
      <c r="M68" s="139"/>
      <c r="N68" s="139"/>
      <c r="O68" s="139"/>
      <c r="P68" s="139"/>
      <c r="Q68" s="139">
        <f t="shared" si="26"/>
        <v>12</v>
      </c>
      <c r="R68" s="139"/>
      <c r="S68" s="139"/>
      <c r="T68" s="139"/>
      <c r="U68" s="139"/>
      <c r="V68" s="139"/>
      <c r="W68" s="139"/>
      <c r="X68" s="139"/>
      <c r="Y68" s="139">
        <f t="shared" si="27"/>
        <v>0</v>
      </c>
      <c r="Z68" s="139"/>
      <c r="AA68" s="661"/>
      <c r="AB68" s="139"/>
      <c r="AC68" s="139"/>
      <c r="AD68" s="139"/>
      <c r="AE68" s="139"/>
      <c r="AF68" s="139"/>
      <c r="AG68" s="139">
        <f t="shared" si="23"/>
        <v>0</v>
      </c>
      <c r="AH68" s="661"/>
      <c r="AI68" s="661"/>
      <c r="AJ68" s="661"/>
      <c r="AK68" s="661"/>
      <c r="AL68" s="139"/>
      <c r="AM68" s="661"/>
      <c r="AN68" s="658">
        <f>'13'!AR68</f>
        <v>0</v>
      </c>
      <c r="AO68" s="658"/>
      <c r="AP68" s="658">
        <f t="shared" si="6"/>
        <v>0</v>
      </c>
      <c r="AQ68" s="658">
        <f t="shared" si="7"/>
        <v>0</v>
      </c>
      <c r="AR68" s="958"/>
      <c r="AS68" s="659">
        <f t="shared" si="24"/>
        <v>0</v>
      </c>
      <c r="AT68" s="659">
        <f>'08'!AT68</f>
        <v>0</v>
      </c>
      <c r="AU68" s="660">
        <f t="shared" si="8"/>
        <v>0</v>
      </c>
      <c r="AV68" s="657"/>
      <c r="AW68" s="619">
        <f t="shared" si="9"/>
        <v>0</v>
      </c>
      <c r="AX68" s="619">
        <f t="shared" si="10"/>
        <v>0</v>
      </c>
      <c r="AY68" s="619">
        <f t="shared" si="11"/>
        <v>0</v>
      </c>
      <c r="AZ68" s="619">
        <f t="shared" si="12"/>
        <v>0</v>
      </c>
      <c r="BA68" s="619">
        <f t="shared" si="13"/>
        <v>0</v>
      </c>
      <c r="BB68" s="619">
        <f t="shared" si="14"/>
        <v>0</v>
      </c>
      <c r="BC68" s="617"/>
    </row>
    <row r="69" spans="1:55" s="614" customFormat="1">
      <c r="A69" s="751" t="str">
        <f>'ENTRY SHEET'!F69</f>
        <v>CRUSHER DG</v>
      </c>
      <c r="B69" s="617">
        <f>'13'!C69</f>
        <v>17203.240000000002</v>
      </c>
      <c r="C69" s="657">
        <v>17203.240000000002</v>
      </c>
      <c r="D69" s="139">
        <f t="shared" si="21"/>
        <v>0</v>
      </c>
      <c r="E69" s="139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139"/>
      <c r="S69" s="139"/>
      <c r="T69" s="139"/>
      <c r="U69" s="139"/>
      <c r="V69" s="139"/>
      <c r="W69" s="139"/>
      <c r="X69" s="956"/>
      <c r="Y69" s="139">
        <f t="shared" si="27"/>
        <v>0</v>
      </c>
      <c r="Z69" s="957"/>
      <c r="AA69" s="957"/>
      <c r="AB69" s="957"/>
      <c r="AC69" s="957"/>
      <c r="AD69" s="957"/>
      <c r="AE69" s="957"/>
      <c r="AF69" s="957"/>
      <c r="AG69" s="139">
        <f t="shared" si="23"/>
        <v>0</v>
      </c>
      <c r="AH69" s="139"/>
      <c r="AI69" s="139"/>
      <c r="AJ69" s="139"/>
      <c r="AK69" s="957"/>
      <c r="AL69" s="956">
        <f>AH69+AI69</f>
        <v>0</v>
      </c>
      <c r="AM69" s="139">
        <f>AJ69+AK69</f>
        <v>0</v>
      </c>
      <c r="AN69" s="658">
        <f>'13'!AR69</f>
        <v>526</v>
      </c>
      <c r="AO69" s="658"/>
      <c r="AP69" s="658">
        <f t="shared" si="6"/>
        <v>526</v>
      </c>
      <c r="AQ69" s="658">
        <f t="shared" si="7"/>
        <v>0</v>
      </c>
      <c r="AR69" s="958">
        <v>526</v>
      </c>
      <c r="AS69" s="659" t="e">
        <f t="shared" si="24"/>
        <v>#DIV/0!</v>
      </c>
      <c r="AT69" s="659">
        <f>'08'!AT69</f>
        <v>1000</v>
      </c>
      <c r="AU69" s="660">
        <f t="shared" si="8"/>
        <v>474</v>
      </c>
      <c r="AV69" s="657"/>
      <c r="AW69" s="619" t="e">
        <f t="shared" si="9"/>
        <v>#DIV/0!</v>
      </c>
      <c r="AX69" s="619" t="e">
        <f t="shared" si="10"/>
        <v>#DIV/0!</v>
      </c>
      <c r="AY69" s="619" t="e">
        <f t="shared" si="11"/>
        <v>#DIV/0!</v>
      </c>
      <c r="AZ69" s="619" t="e">
        <f t="shared" si="12"/>
        <v>#DIV/0!</v>
      </c>
      <c r="BA69" s="619" t="e">
        <f t="shared" si="13"/>
        <v>#DIV/0!</v>
      </c>
      <c r="BB69" s="619" t="e">
        <f t="shared" si="14"/>
        <v>#DIV/0!</v>
      </c>
      <c r="BC69" s="619"/>
    </row>
    <row r="70" spans="1:55" s="614" customFormat="1">
      <c r="A70" s="751" t="str">
        <f>'ENTRY SHEET'!F70</f>
        <v>KAMASTU-210</v>
      </c>
      <c r="B70" s="617">
        <f>'13'!C70</f>
        <v>25919.3</v>
      </c>
      <c r="C70" s="657">
        <v>25932.2</v>
      </c>
      <c r="D70" s="139">
        <f t="shared" si="21"/>
        <v>12.900000000001455</v>
      </c>
      <c r="E70" s="139">
        <v>16</v>
      </c>
      <c r="F70" s="139"/>
      <c r="G70" s="139"/>
      <c r="H70" s="139"/>
      <c r="I70" s="139"/>
      <c r="J70" s="139">
        <f t="shared" si="25"/>
        <v>12.900000000001455</v>
      </c>
      <c r="K70" s="139"/>
      <c r="L70" s="139"/>
      <c r="M70" s="139"/>
      <c r="N70" s="139"/>
      <c r="O70" s="139"/>
      <c r="P70" s="139"/>
      <c r="Q70" s="139">
        <f t="shared" si="26"/>
        <v>12.900000000001455</v>
      </c>
      <c r="R70" s="139"/>
      <c r="S70" s="139"/>
      <c r="T70" s="139"/>
      <c r="U70" s="139"/>
      <c r="V70" s="139"/>
      <c r="W70" s="139"/>
      <c r="X70" s="956"/>
      <c r="Y70" s="139">
        <f t="shared" si="27"/>
        <v>0</v>
      </c>
      <c r="Z70" s="957"/>
      <c r="AA70" s="957"/>
      <c r="AB70" s="957"/>
      <c r="AC70" s="957"/>
      <c r="AD70" s="957"/>
      <c r="AE70" s="957"/>
      <c r="AF70" s="957"/>
      <c r="AG70" s="139">
        <f t="shared" si="23"/>
        <v>0</v>
      </c>
      <c r="AH70" s="139"/>
      <c r="AI70" s="139"/>
      <c r="AJ70" s="139"/>
      <c r="AK70" s="957"/>
      <c r="AL70" s="956">
        <f>AH70+AI70</f>
        <v>0</v>
      </c>
      <c r="AM70" s="139">
        <f>AJ70+AK70</f>
        <v>0</v>
      </c>
      <c r="AN70" s="658">
        <f>'13'!AR70</f>
        <v>190</v>
      </c>
      <c r="AO70" s="658">
        <v>150</v>
      </c>
      <c r="AP70" s="658">
        <f t="shared" ref="AP70:AP104" si="28">AO70+AN70</f>
        <v>340</v>
      </c>
      <c r="AQ70" s="658">
        <f t="shared" ref="AQ70:AQ104" si="29">AP70-AR70</f>
        <v>190</v>
      </c>
      <c r="AR70" s="958">
        <v>150</v>
      </c>
      <c r="AS70" s="659">
        <f t="shared" si="24"/>
        <v>14.728682170540974</v>
      </c>
      <c r="AT70" s="659">
        <f>'08'!AT70</f>
        <v>340</v>
      </c>
      <c r="AU70" s="660">
        <f t="shared" ref="AU70:AU104" si="30">AT70-AR70</f>
        <v>190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190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614" customFormat="1">
      <c r="A71" s="751" t="str">
        <f>'ENTRY SHEET'!F71</f>
        <v>JCB-8262 LOADER</v>
      </c>
      <c r="B71" s="617">
        <f>'13'!C71</f>
        <v>16086.5</v>
      </c>
      <c r="C71" s="657">
        <v>16100.1</v>
      </c>
      <c r="D71" s="139">
        <f t="shared" si="21"/>
        <v>13.600000000000364</v>
      </c>
      <c r="E71" s="139">
        <v>16</v>
      </c>
      <c r="F71" s="139"/>
      <c r="G71" s="139"/>
      <c r="H71" s="139"/>
      <c r="I71" s="139">
        <v>7.5</v>
      </c>
      <c r="J71" s="139">
        <f t="shared" si="25"/>
        <v>6.1000000000003638</v>
      </c>
      <c r="K71" s="139"/>
      <c r="L71" s="139"/>
      <c r="M71" s="139"/>
      <c r="N71" s="139"/>
      <c r="O71" s="139"/>
      <c r="P71" s="139"/>
      <c r="Q71" s="139">
        <f t="shared" si="26"/>
        <v>13.600000000000364</v>
      </c>
      <c r="R71" s="139"/>
      <c r="S71" s="139"/>
      <c r="T71" s="139"/>
      <c r="U71" s="139"/>
      <c r="V71" s="139"/>
      <c r="W71" s="139"/>
      <c r="X71" s="956"/>
      <c r="Y71" s="139">
        <f t="shared" si="27"/>
        <v>0</v>
      </c>
      <c r="Z71" s="957"/>
      <c r="AA71" s="957"/>
      <c r="AB71" s="957"/>
      <c r="AC71" s="957"/>
      <c r="AD71" s="957"/>
      <c r="AE71" s="957"/>
      <c r="AF71" s="957"/>
      <c r="AG71" s="139">
        <f t="shared" si="23"/>
        <v>0</v>
      </c>
      <c r="AH71" s="139">
        <v>32</v>
      </c>
      <c r="AI71" s="139">
        <v>20</v>
      </c>
      <c r="AJ71" s="139">
        <v>948.23</v>
      </c>
      <c r="AK71" s="957">
        <v>642.34</v>
      </c>
      <c r="AL71" s="956">
        <f>AH71+AI71</f>
        <v>52</v>
      </c>
      <c r="AM71" s="139">
        <f>AJ71+AK71</f>
        <v>1590.5700000000002</v>
      </c>
      <c r="AN71" s="658">
        <f>'13'!AR71</f>
        <v>100</v>
      </c>
      <c r="AO71" s="658">
        <v>165</v>
      </c>
      <c r="AP71" s="658">
        <f t="shared" si="28"/>
        <v>265</v>
      </c>
      <c r="AQ71" s="658">
        <f t="shared" si="29"/>
        <v>225</v>
      </c>
      <c r="AR71" s="958">
        <v>40</v>
      </c>
      <c r="AS71" s="659">
        <f t="shared" si="24"/>
        <v>16.544117647058382</v>
      </c>
      <c r="AT71" s="659">
        <f>'08'!AT71</f>
        <v>210</v>
      </c>
      <c r="AU71" s="660">
        <f t="shared" si="30"/>
        <v>170</v>
      </c>
      <c r="AV71" s="657"/>
      <c r="AW71" s="619">
        <f t="shared" si="31"/>
        <v>125</v>
      </c>
      <c r="AX71" s="619">
        <f t="shared" si="32"/>
        <v>0</v>
      </c>
      <c r="AY71" s="619">
        <f t="shared" si="33"/>
        <v>101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-1</v>
      </c>
      <c r="BC71" s="619"/>
    </row>
    <row r="72" spans="1:55" s="614" customFormat="1">
      <c r="A72" s="751" t="str">
        <f>'ENTRY SHEET'!F72</f>
        <v>OD09C-5609 JCB</v>
      </c>
      <c r="B72" s="617">
        <f>'13'!C72</f>
        <v>0</v>
      </c>
      <c r="C72" s="657"/>
      <c r="D72" s="139">
        <f t="shared" si="21"/>
        <v>0</v>
      </c>
      <c r="E72" s="139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139"/>
      <c r="S72" s="139"/>
      <c r="T72" s="139"/>
      <c r="U72" s="139"/>
      <c r="V72" s="139"/>
      <c r="W72" s="139"/>
      <c r="X72" s="956"/>
      <c r="Y72" s="139">
        <f t="shared" si="27"/>
        <v>0</v>
      </c>
      <c r="Z72" s="957"/>
      <c r="AA72" s="957"/>
      <c r="AB72" s="957"/>
      <c r="AC72" s="957"/>
      <c r="AD72" s="957"/>
      <c r="AE72" s="957"/>
      <c r="AF72" s="957"/>
      <c r="AG72" s="139">
        <f t="shared" si="23"/>
        <v>0</v>
      </c>
      <c r="AH72" s="139"/>
      <c r="AI72" s="139"/>
      <c r="AJ72" s="139"/>
      <c r="AK72" s="957"/>
      <c r="AL72" s="956">
        <f>AH72+AI72</f>
        <v>0</v>
      </c>
      <c r="AM72" s="139">
        <f>AJ72+AK72</f>
        <v>0</v>
      </c>
      <c r="AN72" s="658">
        <f>'13'!AR72</f>
        <v>90</v>
      </c>
      <c r="AO72" s="658"/>
      <c r="AP72" s="658">
        <f t="shared" si="28"/>
        <v>90</v>
      </c>
      <c r="AQ72" s="658">
        <f t="shared" si="29"/>
        <v>0</v>
      </c>
      <c r="AR72" s="958">
        <v>90</v>
      </c>
      <c r="AS72" s="659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614" customFormat="1">
      <c r="A73" s="751" t="str">
        <f>'ENTRY SHEET'!F73</f>
        <v>TATA LOADER-OD02AY-0516</v>
      </c>
      <c r="B73" s="617">
        <f>'13'!C73</f>
        <v>15507.7</v>
      </c>
      <c r="C73" s="657">
        <v>15507.7</v>
      </c>
      <c r="D73" s="139">
        <f t="shared" si="21"/>
        <v>0</v>
      </c>
      <c r="E73" s="139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139"/>
      <c r="S73" s="139"/>
      <c r="T73" s="139"/>
      <c r="U73" s="139"/>
      <c r="V73" s="139"/>
      <c r="W73" s="139"/>
      <c r="X73" s="956"/>
      <c r="Y73" s="139">
        <f t="shared" si="27"/>
        <v>0</v>
      </c>
      <c r="Z73" s="957"/>
      <c r="AA73" s="957"/>
      <c r="AB73" s="957"/>
      <c r="AC73" s="957"/>
      <c r="AD73" s="957"/>
      <c r="AE73" s="957"/>
      <c r="AF73" s="957"/>
      <c r="AG73" s="139">
        <f t="shared" si="23"/>
        <v>0</v>
      </c>
      <c r="AH73" s="139"/>
      <c r="AI73" s="139"/>
      <c r="AJ73" s="139"/>
      <c r="AK73" s="957"/>
      <c r="AL73" s="956">
        <f>AH73+AI73</f>
        <v>0</v>
      </c>
      <c r="AM73" s="139">
        <f>AJ73+AK73</f>
        <v>0</v>
      </c>
      <c r="AN73" s="658">
        <f>'13'!AR73</f>
        <v>100</v>
      </c>
      <c r="AO73" s="658"/>
      <c r="AP73" s="658">
        <f t="shared" si="28"/>
        <v>100</v>
      </c>
      <c r="AQ73" s="658">
        <f t="shared" si="29"/>
        <v>0</v>
      </c>
      <c r="AR73" s="958">
        <v>100</v>
      </c>
      <c r="AS73" s="659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960" customFormat="1" ht="43.2">
      <c r="A74" s="786" t="str">
        <f>'ENTRY SHEET'!F74</f>
        <v>POWER SCREEN DETAILS</v>
      </c>
      <c r="B74" s="647">
        <f>'13'!C74</f>
        <v>0</v>
      </c>
      <c r="C74" s="703"/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709">
        <f>'13'!AR74</f>
        <v>0</v>
      </c>
      <c r="AO74" s="709"/>
      <c r="AP74" s="709">
        <f t="shared" si="28"/>
        <v>0</v>
      </c>
      <c r="AQ74" s="709">
        <f t="shared" si="29"/>
        <v>0</v>
      </c>
      <c r="AR74" s="959"/>
      <c r="AS74" s="712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891" t="e">
        <f t="shared" si="36"/>
        <v>#VALUE!</v>
      </c>
      <c r="BC74" s="704"/>
    </row>
    <row r="75" spans="1:55" s="211" customFormat="1">
      <c r="A75" s="786" t="str">
        <f>'ENTRY SHEET'!F75</f>
        <v>POWER SCREEN RHS</v>
      </c>
      <c r="B75" s="647">
        <f>'13'!C75</f>
        <v>4433.7</v>
      </c>
      <c r="C75" s="646">
        <v>4439</v>
      </c>
      <c r="D75" s="648">
        <f t="shared" si="21"/>
        <v>5.3000000000001819</v>
      </c>
      <c r="E75" s="648">
        <v>12</v>
      </c>
      <c r="F75" s="648"/>
      <c r="G75" s="648"/>
      <c r="H75" s="648"/>
      <c r="I75" s="648"/>
      <c r="J75" s="648"/>
      <c r="K75" s="648">
        <f>D75-G75-H75-I75-J75-L75-M75-N75-O75-P75-F75</f>
        <v>5.3000000000001819</v>
      </c>
      <c r="L75" s="648"/>
      <c r="M75" s="648"/>
      <c r="N75" s="648"/>
      <c r="O75" s="648"/>
      <c r="P75" s="648"/>
      <c r="Q75" s="648">
        <f>F75+G75+H75+I75+J75+K75+L75+M75+N75+O75+P75</f>
        <v>5.3000000000001819</v>
      </c>
      <c r="R75" s="648">
        <v>400</v>
      </c>
      <c r="S75" s="648"/>
      <c r="T75" s="648"/>
      <c r="U75" s="648"/>
      <c r="V75" s="648"/>
      <c r="W75" s="648"/>
      <c r="X75" s="831"/>
      <c r="Y75" s="648">
        <f t="shared" ref="Y75:Y77" si="37">X75+W75+V75+U75</f>
        <v>0</v>
      </c>
      <c r="Z75" s="961"/>
      <c r="AA75" s="961"/>
      <c r="AB75" s="961"/>
      <c r="AC75" s="961"/>
      <c r="AD75" s="961"/>
      <c r="AE75" s="961"/>
      <c r="AF75" s="961"/>
      <c r="AG75" s="648">
        <f t="shared" ref="AG75:AG84" si="38">Z75+AA75+AB75+AC75+AD75+AE75+AF75</f>
        <v>0</v>
      </c>
      <c r="AH75" s="648"/>
      <c r="AI75" s="648"/>
      <c r="AJ75" s="648"/>
      <c r="AK75" s="961"/>
      <c r="AL75" s="831">
        <f>AH75+AI75</f>
        <v>0</v>
      </c>
      <c r="AM75" s="648">
        <f>AJ75+AK75</f>
        <v>0</v>
      </c>
      <c r="AN75" s="649">
        <f>'13'!AR75</f>
        <v>137</v>
      </c>
      <c r="AO75" s="649"/>
      <c r="AP75" s="649">
        <f t="shared" si="28"/>
        <v>137</v>
      </c>
      <c r="AQ75" s="649">
        <f t="shared" si="29"/>
        <v>55</v>
      </c>
      <c r="AR75" s="962">
        <v>82</v>
      </c>
      <c r="AS75" s="651">
        <f t="shared" ref="AS75:AS80" si="39">AQ75/D75</f>
        <v>10.377358490565681</v>
      </c>
      <c r="AT75" s="651">
        <f>'08'!AT75</f>
        <v>0</v>
      </c>
      <c r="AU75" s="652">
        <f t="shared" si="30"/>
        <v>-82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55</v>
      </c>
      <c r="BB75" s="650"/>
      <c r="BC75" s="650">
        <f>AP75</f>
        <v>137</v>
      </c>
    </row>
    <row r="76" spans="1:55" s="211" customFormat="1">
      <c r="A76" s="786" t="str">
        <f>'ENTRY SHEET'!F76</f>
        <v>HITACHI-120</v>
      </c>
      <c r="B76" s="647">
        <f>'13'!C76</f>
        <v>13132.9</v>
      </c>
      <c r="C76" s="649">
        <v>13139.9</v>
      </c>
      <c r="D76" s="648">
        <f t="shared" si="21"/>
        <v>7</v>
      </c>
      <c r="E76" s="648">
        <v>12</v>
      </c>
      <c r="F76" s="648"/>
      <c r="G76" s="648"/>
      <c r="H76" s="648"/>
      <c r="I76" s="648"/>
      <c r="J76" s="648"/>
      <c r="K76" s="648">
        <f t="shared" ref="K76" si="40">D76-G76-H76-I76-J76-L76-M76-N76-O76-P76-F76</f>
        <v>7</v>
      </c>
      <c r="L76" s="648"/>
      <c r="M76" s="648"/>
      <c r="N76" s="648"/>
      <c r="O76" s="648"/>
      <c r="P76" s="648"/>
      <c r="Q76" s="648">
        <f t="shared" ref="Q76:Q77" si="41">F76+G76+H76+I76+J76+K76+L76+M76+N76</f>
        <v>7</v>
      </c>
      <c r="R76" s="961"/>
      <c r="S76" s="961"/>
      <c r="T76" s="961"/>
      <c r="U76" s="961"/>
      <c r="V76" s="961"/>
      <c r="W76" s="961"/>
      <c r="X76" s="961"/>
      <c r="Y76" s="648">
        <f t="shared" si="37"/>
        <v>0</v>
      </c>
      <c r="Z76" s="961"/>
      <c r="AA76" s="961"/>
      <c r="AB76" s="961"/>
      <c r="AC76" s="961"/>
      <c r="AD76" s="961"/>
      <c r="AE76" s="961"/>
      <c r="AF76" s="961"/>
      <c r="AG76" s="648">
        <f t="shared" si="38"/>
        <v>0</v>
      </c>
      <c r="AH76" s="961"/>
      <c r="AI76" s="961"/>
      <c r="AJ76" s="961"/>
      <c r="AK76" s="961"/>
      <c r="AL76" s="831">
        <f t="shared" ref="AL76:AL77" si="42">AH76+AI76</f>
        <v>0</v>
      </c>
      <c r="AM76" s="648">
        <f t="shared" ref="AM76:AM84" si="43">AJ76+AK76</f>
        <v>0</v>
      </c>
      <c r="AN76" s="649">
        <f>'13'!AR76</f>
        <v>135</v>
      </c>
      <c r="AO76" s="649">
        <v>150</v>
      </c>
      <c r="AP76" s="649">
        <f t="shared" si="28"/>
        <v>285</v>
      </c>
      <c r="AQ76" s="649">
        <f t="shared" si="29"/>
        <v>70</v>
      </c>
      <c r="AR76" s="962">
        <v>215</v>
      </c>
      <c r="AS76" s="651">
        <f t="shared" si="39"/>
        <v>10</v>
      </c>
      <c r="AT76" s="651">
        <f>'08'!AT76</f>
        <v>700</v>
      </c>
      <c r="AU76" s="652">
        <f t="shared" si="30"/>
        <v>485</v>
      </c>
      <c r="AV76" s="646"/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70</v>
      </c>
      <c r="BB76" s="650">
        <f t="shared" si="36"/>
        <v>70</v>
      </c>
      <c r="BC76" s="650"/>
    </row>
    <row r="77" spans="1:55" s="211" customFormat="1">
      <c r="A77" s="786" t="str">
        <f>'ENTRY SHEET'!F77</f>
        <v>L-6268 SDLG</v>
      </c>
      <c r="B77" s="647">
        <v>7237.2</v>
      </c>
      <c r="C77" s="646">
        <v>7241</v>
      </c>
      <c r="D77" s="648">
        <f t="shared" si="21"/>
        <v>3.8000000000001819</v>
      </c>
      <c r="E77" s="648">
        <v>12</v>
      </c>
      <c r="F77" s="648"/>
      <c r="G77" s="648"/>
      <c r="H77" s="648"/>
      <c r="I77" s="648"/>
      <c r="J77" s="648">
        <v>3.8</v>
      </c>
      <c r="K77" s="648">
        <v>0</v>
      </c>
      <c r="L77" s="648"/>
      <c r="M77" s="648"/>
      <c r="N77" s="648"/>
      <c r="O77" s="648"/>
      <c r="P77" s="648"/>
      <c r="Q77" s="648">
        <f t="shared" si="41"/>
        <v>3.8</v>
      </c>
      <c r="R77" s="961"/>
      <c r="S77" s="961"/>
      <c r="T77" s="961"/>
      <c r="U77" s="961"/>
      <c r="V77" s="961"/>
      <c r="W77" s="961"/>
      <c r="X77" s="961"/>
      <c r="Y77" s="648">
        <f t="shared" si="37"/>
        <v>0</v>
      </c>
      <c r="Z77" s="961"/>
      <c r="AA77" s="961"/>
      <c r="AB77" s="961"/>
      <c r="AC77" s="961"/>
      <c r="AD77" s="961"/>
      <c r="AE77" s="961"/>
      <c r="AF77" s="961"/>
      <c r="AG77" s="648">
        <f t="shared" si="38"/>
        <v>0</v>
      </c>
      <c r="AH77" s="961"/>
      <c r="AI77" s="961"/>
      <c r="AJ77" s="961"/>
      <c r="AK77" s="961"/>
      <c r="AL77" s="831">
        <f t="shared" si="42"/>
        <v>0</v>
      </c>
      <c r="AM77" s="648">
        <f t="shared" si="43"/>
        <v>0</v>
      </c>
      <c r="AN77" s="649">
        <f>'13'!AR77</f>
        <v>0</v>
      </c>
      <c r="AO77" s="649">
        <v>185</v>
      </c>
      <c r="AP77" s="649">
        <f t="shared" si="28"/>
        <v>185</v>
      </c>
      <c r="AQ77" s="649">
        <f t="shared" si="29"/>
        <v>0</v>
      </c>
      <c r="AR77" s="962">
        <v>185</v>
      </c>
      <c r="AS77" s="651">
        <f t="shared" si="39"/>
        <v>0</v>
      </c>
      <c r="AT77" s="651">
        <f>'08'!AT77</f>
        <v>0</v>
      </c>
      <c r="AU77" s="652">
        <f t="shared" si="30"/>
        <v>-185</v>
      </c>
      <c r="AV77" s="646"/>
      <c r="AW77" s="650">
        <f t="shared" si="31"/>
        <v>0</v>
      </c>
      <c r="AX77" s="650">
        <f t="shared" si="32"/>
        <v>0</v>
      </c>
      <c r="AY77" s="650">
        <f t="shared" si="33"/>
        <v>0</v>
      </c>
      <c r="AZ77" s="650">
        <f t="shared" si="34"/>
        <v>0</v>
      </c>
      <c r="BA77" s="650">
        <f t="shared" si="35"/>
        <v>0</v>
      </c>
      <c r="BB77" s="650"/>
      <c r="BC77" s="650"/>
    </row>
    <row r="78" spans="1:55" s="975" customFormat="1" ht="43.2">
      <c r="A78" s="963" t="str">
        <f>'ENTRY SHEET'!F78</f>
        <v>VICHELE NO.</v>
      </c>
      <c r="B78" s="964">
        <f>'13'!C78</f>
        <v>0</v>
      </c>
      <c r="C78" s="965"/>
      <c r="D78" s="966" t="s">
        <v>8</v>
      </c>
      <c r="E78" s="966" t="s">
        <v>116</v>
      </c>
      <c r="F78" s="966" t="s">
        <v>118</v>
      </c>
      <c r="G78" s="966" t="s">
        <v>113</v>
      </c>
      <c r="H78" s="966" t="s">
        <v>126</v>
      </c>
      <c r="I78" s="966" t="s">
        <v>125</v>
      </c>
      <c r="J78" s="966" t="s">
        <v>124</v>
      </c>
      <c r="K78" s="966" t="s">
        <v>52</v>
      </c>
      <c r="L78" s="966" t="s">
        <v>133</v>
      </c>
      <c r="M78" s="966" t="s">
        <v>117</v>
      </c>
      <c r="N78" s="966" t="s">
        <v>127</v>
      </c>
      <c r="O78" s="966" t="s">
        <v>138</v>
      </c>
      <c r="P78" s="966" t="s">
        <v>139</v>
      </c>
      <c r="Q78" s="966" t="s">
        <v>122</v>
      </c>
      <c r="R78" s="966" t="s">
        <v>123</v>
      </c>
      <c r="S78" s="966" t="s">
        <v>101</v>
      </c>
      <c r="T78" s="966" t="s">
        <v>102</v>
      </c>
      <c r="U78" s="967" t="s">
        <v>90</v>
      </c>
      <c r="V78" s="966" t="s">
        <v>91</v>
      </c>
      <c r="W78" s="966" t="s">
        <v>135</v>
      </c>
      <c r="X78" s="966"/>
      <c r="Y78" s="966" t="s">
        <v>92</v>
      </c>
      <c r="Z78" s="968" t="s">
        <v>43</v>
      </c>
      <c r="AA78" s="968" t="s">
        <v>44</v>
      </c>
      <c r="AB78" s="968" t="s">
        <v>45</v>
      </c>
      <c r="AC78" s="968" t="s">
        <v>46</v>
      </c>
      <c r="AD78" s="968" t="s">
        <v>121</v>
      </c>
      <c r="AE78" s="968" t="s">
        <v>67</v>
      </c>
      <c r="AF78" s="968" t="s">
        <v>105</v>
      </c>
      <c r="AG78" s="966" t="s">
        <v>32</v>
      </c>
      <c r="AH78" s="966" t="s">
        <v>41</v>
      </c>
      <c r="AI78" s="966" t="s">
        <v>42</v>
      </c>
      <c r="AJ78" s="966" t="s">
        <v>38</v>
      </c>
      <c r="AK78" s="968" t="s">
        <v>39</v>
      </c>
      <c r="AL78" s="966" t="s">
        <v>31</v>
      </c>
      <c r="AM78" s="966" t="s">
        <v>30</v>
      </c>
      <c r="AN78" s="969">
        <f>'13'!AR78</f>
        <v>0</v>
      </c>
      <c r="AO78" s="969"/>
      <c r="AP78" s="969">
        <f t="shared" si="28"/>
        <v>0</v>
      </c>
      <c r="AQ78" s="969">
        <f t="shared" si="29"/>
        <v>0</v>
      </c>
      <c r="AR78" s="970"/>
      <c r="AS78" s="971" t="e">
        <f t="shared" si="39"/>
        <v>#VALUE!</v>
      </c>
      <c r="AT78" s="972">
        <f>'08'!AT78</f>
        <v>0</v>
      </c>
      <c r="AU78" s="973">
        <f t="shared" si="30"/>
        <v>0</v>
      </c>
      <c r="AV78" s="965"/>
      <c r="AW78" s="974" t="e">
        <f t="shared" si="31"/>
        <v>#VALUE!</v>
      </c>
      <c r="AX78" s="974" t="e">
        <f t="shared" si="32"/>
        <v>#VALUE!</v>
      </c>
      <c r="AY78" s="974" t="e">
        <f t="shared" si="33"/>
        <v>#VALUE!</v>
      </c>
      <c r="AZ78" s="974" t="e">
        <f t="shared" si="34"/>
        <v>#VALUE!</v>
      </c>
      <c r="BA78" s="974" t="e">
        <f t="shared" si="35"/>
        <v>#VALUE!</v>
      </c>
      <c r="BB78" s="968">
        <v>0</v>
      </c>
      <c r="BC78" s="968"/>
    </row>
    <row r="79" spans="1:55" s="984" customFormat="1">
      <c r="A79" s="963" t="str">
        <f>'ENTRY SHEET'!F79</f>
        <v>LOKO TRACK JAW</v>
      </c>
      <c r="B79" s="964">
        <f>'13'!C79</f>
        <v>16222</v>
      </c>
      <c r="C79" s="976">
        <v>16222</v>
      </c>
      <c r="D79" s="977">
        <f t="shared" si="21"/>
        <v>0</v>
      </c>
      <c r="E79" s="978">
        <f>D79-C79</f>
        <v>-16222</v>
      </c>
      <c r="F79" s="977"/>
      <c r="G79" s="977"/>
      <c r="H79" s="977"/>
      <c r="I79" s="977"/>
      <c r="J79" s="977"/>
      <c r="K79" s="977"/>
      <c r="L79" s="254">
        <f>D79-G79-H79-I79-J79-K79-M79-N79-O79-P79</f>
        <v>0</v>
      </c>
      <c r="M79" s="684"/>
      <c r="N79" s="684"/>
      <c r="O79" s="684"/>
      <c r="P79" s="684"/>
      <c r="Q79" s="254">
        <f t="shared" ref="Q79:Q80" si="44">G79+H79+I79+J79+P79+K79+L79+M79+N79+O79+F79</f>
        <v>0</v>
      </c>
      <c r="R79" s="977">
        <v>0</v>
      </c>
      <c r="S79" s="977"/>
      <c r="T79" s="977"/>
      <c r="U79" s="977"/>
      <c r="V79" s="977"/>
      <c r="W79" s="979"/>
      <c r="X79" s="977"/>
      <c r="Y79" s="980"/>
      <c r="Z79" s="977">
        <f>+V79+W79+X79</f>
        <v>0</v>
      </c>
      <c r="AA79" s="981"/>
      <c r="AB79" s="981"/>
      <c r="AC79" s="981"/>
      <c r="AD79" s="981"/>
      <c r="AE79" s="981"/>
      <c r="AF79" s="981"/>
      <c r="AG79" s="977">
        <f t="shared" si="38"/>
        <v>0</v>
      </c>
      <c r="AH79" s="977"/>
      <c r="AI79" s="977"/>
      <c r="AJ79" s="977"/>
      <c r="AK79" s="981"/>
      <c r="AL79" s="980">
        <f>AH79+AI79</f>
        <v>0</v>
      </c>
      <c r="AM79" s="977">
        <f t="shared" si="43"/>
        <v>0</v>
      </c>
      <c r="AN79" s="982">
        <f>'13'!AR79</f>
        <v>230</v>
      </c>
      <c r="AO79" s="982"/>
      <c r="AP79" s="982">
        <f t="shared" si="28"/>
        <v>230</v>
      </c>
      <c r="AQ79" s="982">
        <f t="shared" si="29"/>
        <v>0</v>
      </c>
      <c r="AR79" s="983">
        <v>230</v>
      </c>
      <c r="AS79" s="972" t="e">
        <f t="shared" si="39"/>
        <v>#DIV/0!</v>
      </c>
      <c r="AT79" s="972">
        <f>'08'!AT79</f>
        <v>0</v>
      </c>
      <c r="AU79" s="973">
        <f t="shared" si="30"/>
        <v>-230</v>
      </c>
      <c r="AV79" s="976"/>
      <c r="AW79" s="974" t="e">
        <f t="shared" si="31"/>
        <v>#DIV/0!</v>
      </c>
      <c r="AX79" s="974" t="e">
        <f t="shared" si="32"/>
        <v>#DIV/0!</v>
      </c>
      <c r="AY79" s="974" t="e">
        <f t="shared" si="33"/>
        <v>#DIV/0!</v>
      </c>
      <c r="AZ79" s="974" t="e">
        <f t="shared" si="34"/>
        <v>#DIV/0!</v>
      </c>
      <c r="BA79" s="974" t="e">
        <f t="shared" si="35"/>
        <v>#DIV/0!</v>
      </c>
      <c r="BB79" s="974">
        <v>0</v>
      </c>
      <c r="BC79" s="974"/>
    </row>
    <row r="80" spans="1:55" s="984" customFormat="1">
      <c r="A80" s="963" t="str">
        <f>'ENTRY SHEET'!F80</f>
        <v>LOKO CONE</v>
      </c>
      <c r="B80" s="964">
        <f>'13'!C80</f>
        <v>16792.099999999999</v>
      </c>
      <c r="C80" s="974">
        <v>16792.099999999999</v>
      </c>
      <c r="D80" s="977">
        <f t="shared" si="21"/>
        <v>0</v>
      </c>
      <c r="E80" s="978">
        <f t="shared" si="21"/>
        <v>-16792.099999999999</v>
      </c>
      <c r="F80" s="977"/>
      <c r="G80" s="977"/>
      <c r="H80" s="977"/>
      <c r="I80" s="977"/>
      <c r="J80" s="977"/>
      <c r="K80" s="977"/>
      <c r="L80" s="254">
        <f t="shared" ref="L80:L81" si="45">D80-G80-H80-I80-J80-K80-M80-N80-O80-P80</f>
        <v>0</v>
      </c>
      <c r="M80" s="684"/>
      <c r="N80" s="684"/>
      <c r="O80" s="684"/>
      <c r="P80" s="684"/>
      <c r="Q80" s="254">
        <f t="shared" si="44"/>
        <v>0</v>
      </c>
      <c r="R80" s="977">
        <v>0</v>
      </c>
      <c r="S80" s="985"/>
      <c r="T80" s="985"/>
      <c r="U80" s="985"/>
      <c r="V80" s="985"/>
      <c r="W80" s="985"/>
      <c r="X80" s="985"/>
      <c r="Y80" s="985"/>
      <c r="Z80" s="977">
        <f t="shared" ref="Z80:Z84" si="46">+V80+W80+X80</f>
        <v>0</v>
      </c>
      <c r="AA80" s="985"/>
      <c r="AB80" s="977"/>
      <c r="AC80" s="977"/>
      <c r="AD80" s="977"/>
      <c r="AE80" s="977"/>
      <c r="AF80" s="977"/>
      <c r="AG80" s="977">
        <f t="shared" si="38"/>
        <v>0</v>
      </c>
      <c r="AH80" s="977"/>
      <c r="AI80" s="977"/>
      <c r="AJ80" s="977"/>
      <c r="AK80" s="985"/>
      <c r="AL80" s="980">
        <f t="shared" ref="AL80:AL84" si="47">AH80+AI80</f>
        <v>0</v>
      </c>
      <c r="AM80" s="977">
        <f t="shared" si="43"/>
        <v>0</v>
      </c>
      <c r="AN80" s="982">
        <f>'13'!AR80</f>
        <v>480</v>
      </c>
      <c r="AO80" s="982"/>
      <c r="AP80" s="982">
        <f t="shared" si="28"/>
        <v>480</v>
      </c>
      <c r="AQ80" s="982">
        <f t="shared" si="29"/>
        <v>0</v>
      </c>
      <c r="AR80" s="983">
        <v>480</v>
      </c>
      <c r="AS80" s="972" t="e">
        <f t="shared" si="39"/>
        <v>#DIV/0!</v>
      </c>
      <c r="AT80" s="972">
        <f>'08'!AT80</f>
        <v>0</v>
      </c>
      <c r="AU80" s="973">
        <f t="shared" si="30"/>
        <v>-480</v>
      </c>
      <c r="AV80" s="976"/>
      <c r="AW80" s="974" t="e">
        <f t="shared" si="31"/>
        <v>#DIV/0!</v>
      </c>
      <c r="AX80" s="974" t="e">
        <f t="shared" si="32"/>
        <v>#DIV/0!</v>
      </c>
      <c r="AY80" s="974" t="e">
        <f t="shared" si="33"/>
        <v>#DIV/0!</v>
      </c>
      <c r="AZ80" s="974" t="e">
        <f t="shared" si="34"/>
        <v>#DIV/0!</v>
      </c>
      <c r="BA80" s="974" t="e">
        <f t="shared" si="35"/>
        <v>#DIV/0!</v>
      </c>
      <c r="BB80" s="974">
        <v>0</v>
      </c>
      <c r="BC80" s="974"/>
    </row>
    <row r="81" spans="1:55" s="984" customFormat="1">
      <c r="A81" s="963" t="str">
        <f>'ENTRY SHEET'!F81</f>
        <v>KOMASTU-200</v>
      </c>
      <c r="B81" s="964">
        <f>'13'!C81</f>
        <v>3420.6</v>
      </c>
      <c r="C81" s="976">
        <v>3420.6</v>
      </c>
      <c r="D81" s="977">
        <f t="shared" si="21"/>
        <v>0</v>
      </c>
      <c r="E81" s="978">
        <f t="shared" si="21"/>
        <v>-3420.6</v>
      </c>
      <c r="F81" s="981"/>
      <c r="G81" s="981"/>
      <c r="H81" s="981"/>
      <c r="I81" s="981"/>
      <c r="J81" s="977"/>
      <c r="K81" s="981"/>
      <c r="L81" s="254">
        <f t="shared" si="45"/>
        <v>0</v>
      </c>
      <c r="M81" s="684"/>
      <c r="N81" s="684"/>
      <c r="O81" s="684"/>
      <c r="P81" s="684"/>
      <c r="Q81" s="254">
        <f>G81+H81+I81+J81+P81+K81+L81+M81+N81+O81+F81</f>
        <v>0</v>
      </c>
      <c r="R81" s="977">
        <v>0</v>
      </c>
      <c r="S81" s="977"/>
      <c r="T81" s="977"/>
      <c r="U81" s="977"/>
      <c r="V81" s="977"/>
      <c r="W81" s="977"/>
      <c r="X81" s="977"/>
      <c r="Y81" s="977"/>
      <c r="Z81" s="977">
        <f t="shared" si="46"/>
        <v>0</v>
      </c>
      <c r="AA81" s="985"/>
      <c r="AB81" s="985"/>
      <c r="AC81" s="985"/>
      <c r="AD81" s="985"/>
      <c r="AE81" s="985"/>
      <c r="AF81" s="985"/>
      <c r="AG81" s="977">
        <f t="shared" si="38"/>
        <v>0</v>
      </c>
      <c r="AH81" s="985"/>
      <c r="AI81" s="985"/>
      <c r="AJ81" s="985"/>
      <c r="AK81" s="985"/>
      <c r="AL81" s="980">
        <f t="shared" si="47"/>
        <v>0</v>
      </c>
      <c r="AM81" s="977">
        <f t="shared" si="43"/>
        <v>0</v>
      </c>
      <c r="AN81" s="982">
        <f>'13'!AR81</f>
        <v>130</v>
      </c>
      <c r="AO81" s="982"/>
      <c r="AP81" s="982">
        <f t="shared" si="28"/>
        <v>130</v>
      </c>
      <c r="AQ81" s="982">
        <f t="shared" si="29"/>
        <v>0</v>
      </c>
      <c r="AR81" s="983">
        <v>130</v>
      </c>
      <c r="AS81" s="972"/>
      <c r="AT81" s="972">
        <f>'08'!AT81</f>
        <v>0</v>
      </c>
      <c r="AU81" s="973">
        <f t="shared" si="30"/>
        <v>-130</v>
      </c>
      <c r="AV81" s="976"/>
      <c r="AW81" s="974">
        <f t="shared" si="31"/>
        <v>0</v>
      </c>
      <c r="AX81" s="974">
        <f t="shared" si="32"/>
        <v>0</v>
      </c>
      <c r="AY81" s="974">
        <f t="shared" si="33"/>
        <v>0</v>
      </c>
      <c r="AZ81" s="974">
        <f t="shared" si="34"/>
        <v>0</v>
      </c>
      <c r="BA81" s="974">
        <f t="shared" si="35"/>
        <v>0</v>
      </c>
      <c r="BB81" s="974">
        <v>0</v>
      </c>
      <c r="BC81" s="964"/>
    </row>
    <row r="82" spans="1:55">
      <c r="A82" s="223">
        <f>'ENTRY SHEET'!F82</f>
        <v>0</v>
      </c>
      <c r="B82" s="137">
        <f>'13'!C82</f>
        <v>0</v>
      </c>
      <c r="C82" s="221"/>
      <c r="D82" s="136">
        <f t="shared" si="21"/>
        <v>0</v>
      </c>
      <c r="E82" s="234">
        <f t="shared" si="21"/>
        <v>0</v>
      </c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/>
      <c r="R82" s="136">
        <v>0</v>
      </c>
      <c r="S82" s="136"/>
      <c r="T82" s="136"/>
      <c r="U82" s="136"/>
      <c r="V82" s="136"/>
      <c r="W82" s="136"/>
      <c r="X82" s="136"/>
      <c r="Y82" s="236"/>
      <c r="Z82" s="136">
        <f t="shared" si="46"/>
        <v>0</v>
      </c>
      <c r="AA82" s="232"/>
      <c r="AB82" s="136"/>
      <c r="AC82" s="136"/>
      <c r="AD82" s="136"/>
      <c r="AE82" s="136"/>
      <c r="AF82" s="136"/>
      <c r="AG82" s="136">
        <f t="shared" si="38"/>
        <v>0</v>
      </c>
      <c r="AH82" s="232"/>
      <c r="AI82" s="232"/>
      <c r="AJ82" s="232"/>
      <c r="AK82" s="232"/>
      <c r="AL82" s="236">
        <f t="shared" si="47"/>
        <v>0</v>
      </c>
      <c r="AM82" s="136">
        <f t="shared" si="43"/>
        <v>0</v>
      </c>
      <c r="AN82" s="141">
        <f>'13'!AR82</f>
        <v>0</v>
      </c>
      <c r="AO82" s="141"/>
      <c r="AP82" s="141">
        <f t="shared" si="28"/>
        <v>0</v>
      </c>
      <c r="AQ82" s="141">
        <f t="shared" si="29"/>
        <v>0</v>
      </c>
      <c r="AR82" s="290"/>
      <c r="AS82" s="216" t="e">
        <f t="shared" ref="AS82:AS104" si="48">AQ82/D82</f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'13'!C83</f>
        <v>0</v>
      </c>
      <c r="C83" s="221"/>
      <c r="D83" s="136">
        <f t="shared" si="21"/>
        <v>0</v>
      </c>
      <c r="E83" s="234">
        <f t="shared" si="21"/>
        <v>0</v>
      </c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6">
        <v>0</v>
      </c>
      <c r="S83" s="136"/>
      <c r="T83" s="136"/>
      <c r="U83" s="136"/>
      <c r="V83" s="136"/>
      <c r="W83" s="136"/>
      <c r="X83" s="136"/>
      <c r="Y83" s="236"/>
      <c r="Z83" s="136">
        <f t="shared" si="46"/>
        <v>0</v>
      </c>
      <c r="AA83" s="264"/>
      <c r="AB83" s="136"/>
      <c r="AC83" s="136"/>
      <c r="AD83" s="136"/>
      <c r="AE83" s="136"/>
      <c r="AF83" s="136"/>
      <c r="AG83" s="136">
        <f t="shared" si="38"/>
        <v>0</v>
      </c>
      <c r="AH83" s="136"/>
      <c r="AI83" s="136"/>
      <c r="AJ83" s="136"/>
      <c r="AK83" s="264"/>
      <c r="AL83" s="236">
        <f t="shared" si="47"/>
        <v>0</v>
      </c>
      <c r="AM83" s="136">
        <f t="shared" si="43"/>
        <v>0</v>
      </c>
      <c r="AN83" s="141">
        <f>'13'!AR83</f>
        <v>0</v>
      </c>
      <c r="AO83" s="141"/>
      <c r="AP83" s="141">
        <f t="shared" si="28"/>
        <v>0</v>
      </c>
      <c r="AQ83" s="141">
        <f t="shared" si="29"/>
        <v>0</v>
      </c>
      <c r="AR83" s="290"/>
      <c r="AS83" s="216" t="e">
        <f t="shared" si="48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137">
        <f>'13'!C84</f>
        <v>0</v>
      </c>
      <c r="C84" s="221"/>
      <c r="D84" s="136">
        <f t="shared" si="21"/>
        <v>0</v>
      </c>
      <c r="E84" s="234">
        <f t="shared" si="21"/>
        <v>0</v>
      </c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/>
      <c r="R84" s="136">
        <v>0</v>
      </c>
      <c r="S84" s="136"/>
      <c r="T84" s="136"/>
      <c r="U84" s="136"/>
      <c r="V84" s="136"/>
      <c r="W84" s="136"/>
      <c r="X84" s="136"/>
      <c r="Y84" s="236"/>
      <c r="Z84" s="136">
        <f t="shared" si="46"/>
        <v>0</v>
      </c>
      <c r="AA84" s="264"/>
      <c r="AB84" s="136"/>
      <c r="AC84" s="136"/>
      <c r="AD84" s="136"/>
      <c r="AE84" s="136"/>
      <c r="AF84" s="136"/>
      <c r="AG84" s="136">
        <f t="shared" si="38"/>
        <v>0</v>
      </c>
      <c r="AH84" s="136"/>
      <c r="AI84" s="136"/>
      <c r="AJ84" s="136"/>
      <c r="AK84" s="264"/>
      <c r="AL84" s="236">
        <f t="shared" si="47"/>
        <v>0</v>
      </c>
      <c r="AM84" s="136">
        <f t="shared" si="43"/>
        <v>0</v>
      </c>
      <c r="AN84" s="141">
        <f>'13'!AR84</f>
        <v>0</v>
      </c>
      <c r="AO84" s="141"/>
      <c r="AP84" s="141">
        <f t="shared" si="28"/>
        <v>0</v>
      </c>
      <c r="AQ84" s="141">
        <f t="shared" si="29"/>
        <v>0</v>
      </c>
      <c r="AR84" s="290"/>
      <c r="AS84" s="216" t="e">
        <f t="shared" si="48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'13'!C85</f>
        <v>0</v>
      </c>
      <c r="C85" s="221"/>
      <c r="D85" s="136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236"/>
      <c r="Y85" s="136"/>
      <c r="Z85" s="264"/>
      <c r="AA85" s="264"/>
      <c r="AB85" s="136"/>
      <c r="AC85" s="136"/>
      <c r="AD85" s="136"/>
      <c r="AE85" s="136"/>
      <c r="AF85" s="136"/>
      <c r="AG85" s="136"/>
      <c r="AH85" s="136"/>
      <c r="AI85" s="136"/>
      <c r="AJ85" s="136"/>
      <c r="AK85" s="264"/>
      <c r="AL85" s="236"/>
      <c r="AM85" s="136"/>
      <c r="AN85" s="141">
        <f>'13'!AR85</f>
        <v>40</v>
      </c>
      <c r="AO85" s="141"/>
      <c r="AP85" s="141">
        <f t="shared" si="28"/>
        <v>40</v>
      </c>
      <c r="AQ85" s="141">
        <f t="shared" si="29"/>
        <v>10</v>
      </c>
      <c r="AR85" s="290">
        <v>30</v>
      </c>
      <c r="AS85" s="216" t="e">
        <f t="shared" si="48"/>
        <v>#DIV/0!</v>
      </c>
      <c r="AT85" s="216">
        <f>'08'!AT85</f>
        <v>60</v>
      </c>
      <c r="AU85" s="224">
        <f t="shared" si="30"/>
        <v>30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'13'!C86</f>
        <v>184658</v>
      </c>
      <c r="C86" s="221">
        <v>184722</v>
      </c>
      <c r="D86" s="136">
        <f t="shared" si="21"/>
        <v>64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6"/>
      <c r="S86" s="136"/>
      <c r="T86" s="136"/>
      <c r="U86" s="136"/>
      <c r="V86" s="136"/>
      <c r="W86" s="136"/>
      <c r="X86" s="236"/>
      <c r="Y86" s="136"/>
      <c r="Z86" s="264"/>
      <c r="AA86" s="264"/>
      <c r="AB86" s="136"/>
      <c r="AC86" s="136"/>
      <c r="AD86" s="136"/>
      <c r="AE86" s="136"/>
      <c r="AF86" s="136"/>
      <c r="AG86" s="136"/>
      <c r="AH86" s="136"/>
      <c r="AI86" s="136"/>
      <c r="AJ86" s="136"/>
      <c r="AK86" s="264"/>
      <c r="AL86" s="236"/>
      <c r="AM86" s="136"/>
      <c r="AN86" s="141">
        <f>'13'!AR86</f>
        <v>25</v>
      </c>
      <c r="AO86" s="141">
        <v>23</v>
      </c>
      <c r="AP86" s="141">
        <f t="shared" si="28"/>
        <v>48</v>
      </c>
      <c r="AQ86" s="141">
        <f t="shared" si="29"/>
        <v>8</v>
      </c>
      <c r="AR86" s="290">
        <v>40</v>
      </c>
      <c r="AS86" s="216">
        <f t="shared" si="48"/>
        <v>0.125</v>
      </c>
      <c r="AT86" s="216">
        <f>'08'!AT86</f>
        <v>80</v>
      </c>
      <c r="AU86" s="224">
        <f t="shared" si="30"/>
        <v>40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8</v>
      </c>
      <c r="BC86" s="138"/>
    </row>
    <row r="87" spans="1:55">
      <c r="A87" s="223" t="str">
        <f>'ENTRY SHEET'!F87</f>
        <v>OD09K-7213 BSM BUS</v>
      </c>
      <c r="B87" s="137">
        <f>'13'!C87</f>
        <v>0</v>
      </c>
      <c r="C87" s="137"/>
      <c r="D87" s="136">
        <f t="shared" ref="D87:D104" si="50">C87-B87</f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6"/>
      <c r="S87" s="136"/>
      <c r="T87" s="136"/>
      <c r="U87" s="136"/>
      <c r="V87" s="136"/>
      <c r="W87" s="136"/>
      <c r="X87" s="236"/>
      <c r="Y87" s="136"/>
      <c r="Z87" s="264"/>
      <c r="AA87" s="264"/>
      <c r="AB87" s="136"/>
      <c r="AC87" s="136"/>
      <c r="AD87" s="136"/>
      <c r="AE87" s="136"/>
      <c r="AF87" s="136"/>
      <c r="AG87" s="136"/>
      <c r="AH87" s="136"/>
      <c r="AI87" s="136"/>
      <c r="AJ87" s="136"/>
      <c r="AK87" s="264"/>
      <c r="AL87" s="236"/>
      <c r="AM87" s="136"/>
      <c r="AN87" s="141">
        <f>'13'!AR87</f>
        <v>50</v>
      </c>
      <c r="AO87" s="141"/>
      <c r="AP87" s="141">
        <f t="shared" si="28"/>
        <v>50</v>
      </c>
      <c r="AQ87" s="141">
        <f t="shared" si="29"/>
        <v>10</v>
      </c>
      <c r="AR87" s="290">
        <v>40</v>
      </c>
      <c r="AS87" s="216" t="e">
        <f t="shared" si="48"/>
        <v>#DIV/0!</v>
      </c>
      <c r="AT87" s="216">
        <f>'08'!AT87</f>
        <v>60</v>
      </c>
      <c r="AU87" s="224">
        <f t="shared" si="30"/>
        <v>20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'13'!C88</f>
        <v>0</v>
      </c>
      <c r="C88" s="137"/>
      <c r="D88" s="136">
        <f t="shared" si="50"/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6"/>
      <c r="S88" s="136"/>
      <c r="T88" s="136"/>
      <c r="U88" s="136"/>
      <c r="V88" s="136"/>
      <c r="W88" s="136"/>
      <c r="X88" s="236"/>
      <c r="Y88" s="136"/>
      <c r="Z88" s="264"/>
      <c r="AA88" s="264"/>
      <c r="AB88" s="136"/>
      <c r="AC88" s="136"/>
      <c r="AD88" s="136"/>
      <c r="AE88" s="136"/>
      <c r="AF88" s="136"/>
      <c r="AG88" s="136"/>
      <c r="AH88" s="136"/>
      <c r="AI88" s="136"/>
      <c r="AJ88" s="136"/>
      <c r="AK88" s="264"/>
      <c r="AL88" s="236"/>
      <c r="AM88" s="136"/>
      <c r="AN88" s="141">
        <f>'13'!AR88</f>
        <v>30</v>
      </c>
      <c r="AO88" s="141"/>
      <c r="AP88" s="141">
        <f t="shared" si="28"/>
        <v>30</v>
      </c>
      <c r="AQ88" s="141">
        <f t="shared" si="29"/>
        <v>10</v>
      </c>
      <c r="AR88" s="290">
        <v>20</v>
      </c>
      <c r="AS88" s="216" t="e">
        <f t="shared" si="48"/>
        <v>#DIV/0!</v>
      </c>
      <c r="AT88" s="216">
        <f>'08'!AT88</f>
        <v>120</v>
      </c>
      <c r="AU88" s="224">
        <f t="shared" si="30"/>
        <v>100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'13'!C89</f>
        <v>0</v>
      </c>
      <c r="C89" s="137"/>
      <c r="D89" s="136">
        <f t="shared" si="50"/>
        <v>0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6"/>
      <c r="S89" s="136"/>
      <c r="T89" s="136"/>
      <c r="U89" s="136"/>
      <c r="V89" s="136"/>
      <c r="W89" s="136"/>
      <c r="X89" s="236"/>
      <c r="Y89" s="136"/>
      <c r="Z89" s="264"/>
      <c r="AA89" s="264"/>
      <c r="AB89" s="136"/>
      <c r="AC89" s="136"/>
      <c r="AD89" s="136"/>
      <c r="AE89" s="136"/>
      <c r="AF89" s="136"/>
      <c r="AG89" s="136"/>
      <c r="AH89" s="136"/>
      <c r="AI89" s="136"/>
      <c r="AJ89" s="136"/>
      <c r="AK89" s="264"/>
      <c r="AL89" s="236"/>
      <c r="AM89" s="136"/>
      <c r="AN89" s="141">
        <f>'13'!AR89</f>
        <v>20</v>
      </c>
      <c r="AO89" s="141"/>
      <c r="AP89" s="141">
        <f t="shared" si="28"/>
        <v>20</v>
      </c>
      <c r="AQ89" s="141">
        <f t="shared" si="29"/>
        <v>10</v>
      </c>
      <c r="AR89" s="290">
        <v>10</v>
      </c>
      <c r="AS89" s="216" t="e">
        <f t="shared" si="48"/>
        <v>#DIV/0!</v>
      </c>
      <c r="AT89" s="216">
        <f>'08'!AT89</f>
        <v>60</v>
      </c>
      <c r="AU89" s="224">
        <f t="shared" si="30"/>
        <v>50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'13'!C90</f>
        <v>0</v>
      </c>
      <c r="C90" s="137"/>
      <c r="D90" s="136">
        <f t="shared" si="50"/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6"/>
      <c r="S90" s="136"/>
      <c r="T90" s="136"/>
      <c r="U90" s="136"/>
      <c r="V90" s="136"/>
      <c r="W90" s="136"/>
      <c r="X90" s="236"/>
      <c r="Y90" s="136"/>
      <c r="Z90" s="264"/>
      <c r="AA90" s="264"/>
      <c r="AB90" s="136"/>
      <c r="AC90" s="136"/>
      <c r="AD90" s="136"/>
      <c r="AE90" s="136"/>
      <c r="AF90" s="136"/>
      <c r="AG90" s="136"/>
      <c r="AH90" s="136"/>
      <c r="AI90" s="136"/>
      <c r="AJ90" s="136"/>
      <c r="AK90" s="264"/>
      <c r="AL90" s="236"/>
      <c r="AM90" s="136"/>
      <c r="AN90" s="141">
        <f>'13'!AR90</f>
        <v>0</v>
      </c>
      <c r="AO90" s="141"/>
      <c r="AP90" s="141">
        <f t="shared" si="28"/>
        <v>0</v>
      </c>
      <c r="AQ90" s="141">
        <f t="shared" si="29"/>
        <v>0</v>
      </c>
      <c r="AR90" s="290"/>
      <c r="AS90" s="216" t="e">
        <f t="shared" si="48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'13'!C91</f>
        <v>15525</v>
      </c>
      <c r="C91" s="137">
        <v>15531</v>
      </c>
      <c r="D91" s="136">
        <f t="shared" si="50"/>
        <v>6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6"/>
      <c r="S91" s="136"/>
      <c r="T91" s="136"/>
      <c r="U91" s="136"/>
      <c r="V91" s="136"/>
      <c r="W91" s="136"/>
      <c r="X91" s="236"/>
      <c r="Y91" s="136"/>
      <c r="Z91" s="264"/>
      <c r="AA91" s="264"/>
      <c r="AB91" s="136"/>
      <c r="AC91" s="136"/>
      <c r="AD91" s="136"/>
      <c r="AE91" s="136"/>
      <c r="AF91" s="136"/>
      <c r="AG91" s="136"/>
      <c r="AH91" s="136"/>
      <c r="AI91" s="136"/>
      <c r="AJ91" s="136"/>
      <c r="AK91" s="264"/>
      <c r="AL91" s="236"/>
      <c r="AM91" s="136"/>
      <c r="AN91" s="141">
        <f>'13'!AR91</f>
        <v>30</v>
      </c>
      <c r="AO91" s="141"/>
      <c r="AP91" s="141">
        <f t="shared" si="28"/>
        <v>30</v>
      </c>
      <c r="AQ91" s="141">
        <f t="shared" si="29"/>
        <v>0</v>
      </c>
      <c r="AR91" s="290">
        <v>30</v>
      </c>
      <c r="AS91" s="216">
        <f t="shared" si="48"/>
        <v>0</v>
      </c>
      <c r="AT91" s="216">
        <f>'08'!AT91</f>
        <v>0</v>
      </c>
      <c r="AU91" s="224">
        <f t="shared" si="30"/>
        <v>-30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0</v>
      </c>
      <c r="BC91" s="138"/>
    </row>
    <row r="92" spans="1:55">
      <c r="A92" s="223" t="str">
        <f>'ENTRY SHEET'!F92</f>
        <v>OMC DG (NIGHT USE)</v>
      </c>
      <c r="B92" s="137">
        <f>'13'!C92</f>
        <v>0</v>
      </c>
      <c r="C92" s="137"/>
      <c r="D92" s="136">
        <f t="shared" si="50"/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6"/>
      <c r="S92" s="136"/>
      <c r="T92" s="136"/>
      <c r="U92" s="136"/>
      <c r="V92" s="136"/>
      <c r="W92" s="136"/>
      <c r="X92" s="236"/>
      <c r="Y92" s="136"/>
      <c r="Z92" s="264"/>
      <c r="AA92" s="264"/>
      <c r="AB92" s="136"/>
      <c r="AC92" s="136"/>
      <c r="AD92" s="136"/>
      <c r="AE92" s="136"/>
      <c r="AF92" s="136"/>
      <c r="AG92" s="136"/>
      <c r="AH92" s="136"/>
      <c r="AI92" s="136"/>
      <c r="AJ92" s="136"/>
      <c r="AK92" s="264"/>
      <c r="AL92" s="236"/>
      <c r="AM92" s="136"/>
      <c r="AN92" s="141">
        <f>'13'!AR92</f>
        <v>0</v>
      </c>
      <c r="AO92" s="141"/>
      <c r="AP92" s="141">
        <f t="shared" si="28"/>
        <v>0</v>
      </c>
      <c r="AQ92" s="141">
        <f t="shared" si="29"/>
        <v>0</v>
      </c>
      <c r="AR92" s="290"/>
      <c r="AS92" s="216" t="e">
        <f t="shared" si="48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 ht="21.6" thickBot="1">
      <c r="A93" s="223" t="str">
        <f>'ENTRY SHEET'!F93</f>
        <v>HYDRA CRANE-1686</v>
      </c>
      <c r="B93" s="137">
        <f>'13'!C93</f>
        <v>0</v>
      </c>
      <c r="C93" s="137"/>
      <c r="D93" s="136">
        <f t="shared" si="50"/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6"/>
      <c r="S93" s="136"/>
      <c r="T93" s="136"/>
      <c r="U93" s="136"/>
      <c r="V93" s="136"/>
      <c r="W93" s="136"/>
      <c r="X93" s="236"/>
      <c r="Y93" s="136"/>
      <c r="Z93" s="264"/>
      <c r="AA93" s="264"/>
      <c r="AB93" s="136"/>
      <c r="AC93" s="136"/>
      <c r="AD93" s="136"/>
      <c r="AE93" s="136"/>
      <c r="AF93" s="136"/>
      <c r="AG93" s="136"/>
      <c r="AH93" s="136"/>
      <c r="AI93" s="136"/>
      <c r="AJ93" s="136"/>
      <c r="AK93" s="264"/>
      <c r="AL93" s="236"/>
      <c r="AM93" s="136"/>
      <c r="AN93" s="141">
        <f>'13'!AR93</f>
        <v>0</v>
      </c>
      <c r="AO93" s="141"/>
      <c r="AP93" s="141">
        <f t="shared" si="28"/>
        <v>0</v>
      </c>
      <c r="AQ93" s="141">
        <f t="shared" si="29"/>
        <v>0</v>
      </c>
      <c r="AR93" s="290"/>
      <c r="AS93" s="216" t="e">
        <f t="shared" si="48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hidden="1">
      <c r="A94" s="223">
        <f>'ENTRY SHEET'!F94</f>
        <v>0</v>
      </c>
      <c r="B94" s="137">
        <f>'13'!C94</f>
        <v>0</v>
      </c>
      <c r="C94" s="137"/>
      <c r="D94" s="136">
        <f t="shared" si="50"/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6"/>
      <c r="S94" s="136"/>
      <c r="T94" s="136"/>
      <c r="U94" s="136"/>
      <c r="V94" s="136"/>
      <c r="W94" s="136"/>
      <c r="X94" s="236"/>
      <c r="Y94" s="136"/>
      <c r="Z94" s="264"/>
      <c r="AA94" s="264"/>
      <c r="AB94" s="136"/>
      <c r="AC94" s="136"/>
      <c r="AD94" s="136"/>
      <c r="AE94" s="136"/>
      <c r="AF94" s="136"/>
      <c r="AG94" s="136"/>
      <c r="AH94" s="136"/>
      <c r="AI94" s="136"/>
      <c r="AJ94" s="136"/>
      <c r="AK94" s="264"/>
      <c r="AL94" s="236"/>
      <c r="AM94" s="136"/>
      <c r="AN94" s="141">
        <f>'13'!AR94</f>
        <v>0</v>
      </c>
      <c r="AO94" s="141"/>
      <c r="AP94" s="141">
        <f t="shared" si="28"/>
        <v>0</v>
      </c>
      <c r="AQ94" s="141">
        <f t="shared" si="29"/>
        <v>0</v>
      </c>
      <c r="AR94" s="290"/>
      <c r="AS94" s="216" t="e">
        <f t="shared" si="48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'13'!C95</f>
        <v>0</v>
      </c>
      <c r="C95" s="137"/>
      <c r="D95" s="136">
        <f t="shared" si="50"/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236"/>
      <c r="Y95" s="136"/>
      <c r="Z95" s="264"/>
      <c r="AA95" s="264"/>
      <c r="AB95" s="136"/>
      <c r="AC95" s="136"/>
      <c r="AD95" s="136"/>
      <c r="AE95" s="136"/>
      <c r="AF95" s="136"/>
      <c r="AG95" s="136"/>
      <c r="AH95" s="136"/>
      <c r="AI95" s="136"/>
      <c r="AJ95" s="136"/>
      <c r="AK95" s="264"/>
      <c r="AL95" s="236"/>
      <c r="AM95" s="136"/>
      <c r="AN95" s="141">
        <f>'13'!AR95</f>
        <v>0</v>
      </c>
      <c r="AO95" s="141"/>
      <c r="AP95" s="141">
        <f t="shared" si="28"/>
        <v>0</v>
      </c>
      <c r="AQ95" s="141">
        <f t="shared" si="29"/>
        <v>0</v>
      </c>
      <c r="AR95" s="290"/>
      <c r="AS95" s="216" t="e">
        <f t="shared" si="48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'13'!C96</f>
        <v>0</v>
      </c>
      <c r="C96" s="137"/>
      <c r="D96" s="136">
        <f t="shared" si="50"/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236"/>
      <c r="T96" s="136"/>
      <c r="U96" s="264"/>
      <c r="V96" s="264"/>
      <c r="W96" s="264"/>
      <c r="X96" s="264"/>
      <c r="Y96" s="136"/>
      <c r="Z96" s="264"/>
      <c r="AA96" s="264"/>
      <c r="AB96" s="264"/>
      <c r="AC96" s="264"/>
      <c r="AD96" s="264"/>
      <c r="AE96" s="264"/>
      <c r="AF96" s="264"/>
      <c r="AG96" s="136"/>
      <c r="AH96" s="136"/>
      <c r="AI96" s="136"/>
      <c r="AJ96" s="136"/>
      <c r="AK96" s="264"/>
      <c r="AL96" s="236"/>
      <c r="AM96" s="136"/>
      <c r="AN96" s="141">
        <f>'13'!AR96</f>
        <v>0</v>
      </c>
      <c r="AO96" s="141"/>
      <c r="AP96" s="141">
        <f t="shared" si="28"/>
        <v>0</v>
      </c>
      <c r="AQ96" s="141">
        <f t="shared" si="29"/>
        <v>0</v>
      </c>
      <c r="AR96" s="290"/>
      <c r="AS96" s="216" t="e">
        <f t="shared" si="48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'13'!C97</f>
        <v>0</v>
      </c>
      <c r="C97" s="137"/>
      <c r="D97" s="136">
        <f t="shared" si="50"/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236"/>
      <c r="T97" s="136"/>
      <c r="U97" s="264"/>
      <c r="V97" s="264"/>
      <c r="W97" s="264"/>
      <c r="X97" s="264"/>
      <c r="Y97" s="136"/>
      <c r="Z97" s="264"/>
      <c r="AA97" s="264"/>
      <c r="AB97" s="264"/>
      <c r="AC97" s="264"/>
      <c r="AD97" s="264"/>
      <c r="AE97" s="264"/>
      <c r="AF97" s="264"/>
      <c r="AG97" s="136"/>
      <c r="AH97" s="136"/>
      <c r="AI97" s="136"/>
      <c r="AJ97" s="136"/>
      <c r="AK97" s="264"/>
      <c r="AL97" s="236"/>
      <c r="AM97" s="136"/>
      <c r="AN97" s="141">
        <f>'13'!AR97</f>
        <v>0</v>
      </c>
      <c r="AO97" s="141"/>
      <c r="AP97" s="141">
        <f t="shared" si="28"/>
        <v>0</v>
      </c>
      <c r="AQ97" s="141">
        <f t="shared" si="29"/>
        <v>0</v>
      </c>
      <c r="AR97" s="290"/>
      <c r="AS97" s="216" t="e">
        <f t="shared" si="48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'13'!C98</f>
        <v>0</v>
      </c>
      <c r="C98" s="137"/>
      <c r="D98" s="136">
        <f t="shared" si="50"/>
        <v>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236"/>
      <c r="T98" s="136"/>
      <c r="U98" s="264"/>
      <c r="V98" s="264"/>
      <c r="W98" s="264"/>
      <c r="X98" s="264"/>
      <c r="Y98" s="136"/>
      <c r="Z98" s="264"/>
      <c r="AA98" s="264"/>
      <c r="AB98" s="264"/>
      <c r="AC98" s="264"/>
      <c r="AD98" s="264"/>
      <c r="AE98" s="264"/>
      <c r="AF98" s="264"/>
      <c r="AG98" s="136"/>
      <c r="AH98" s="136"/>
      <c r="AI98" s="136"/>
      <c r="AJ98" s="136"/>
      <c r="AK98" s="264"/>
      <c r="AL98" s="236"/>
      <c r="AM98" s="136"/>
      <c r="AN98" s="141">
        <f>'13'!AR98</f>
        <v>0</v>
      </c>
      <c r="AO98" s="141"/>
      <c r="AP98" s="141">
        <f t="shared" si="28"/>
        <v>0</v>
      </c>
      <c r="AQ98" s="141">
        <f t="shared" si="29"/>
        <v>0</v>
      </c>
      <c r="AR98" s="290"/>
      <c r="AS98" s="216" t="e">
        <f t="shared" si="48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'13'!C99</f>
        <v>0</v>
      </c>
      <c r="C99" s="137"/>
      <c r="D99" s="136">
        <f t="shared" si="50"/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236"/>
      <c r="T99" s="136"/>
      <c r="U99" s="264"/>
      <c r="V99" s="264"/>
      <c r="W99" s="264"/>
      <c r="X99" s="264"/>
      <c r="Y99" s="136"/>
      <c r="Z99" s="264"/>
      <c r="AA99" s="264"/>
      <c r="AB99" s="264"/>
      <c r="AC99" s="264"/>
      <c r="AD99" s="264"/>
      <c r="AE99" s="264"/>
      <c r="AF99" s="264"/>
      <c r="AG99" s="136"/>
      <c r="AH99" s="136"/>
      <c r="AI99" s="136"/>
      <c r="AJ99" s="136"/>
      <c r="AK99" s="264"/>
      <c r="AL99" s="236"/>
      <c r="AM99" s="136"/>
      <c r="AN99" s="141">
        <f>'13'!AR99</f>
        <v>0</v>
      </c>
      <c r="AO99" s="141"/>
      <c r="AP99" s="141">
        <f t="shared" si="28"/>
        <v>0</v>
      </c>
      <c r="AQ99" s="141">
        <f t="shared" si="29"/>
        <v>0</v>
      </c>
      <c r="AR99" s="290"/>
      <c r="AS99" s="216" t="e">
        <f t="shared" si="48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'13'!C100</f>
        <v>0</v>
      </c>
      <c r="C100" s="137"/>
      <c r="D100" s="136">
        <f t="shared" si="50"/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236"/>
      <c r="T100" s="136"/>
      <c r="U100" s="264"/>
      <c r="V100" s="264"/>
      <c r="W100" s="264"/>
      <c r="X100" s="264"/>
      <c r="Y100" s="136"/>
      <c r="Z100" s="264"/>
      <c r="AA100" s="264"/>
      <c r="AB100" s="264"/>
      <c r="AC100" s="264"/>
      <c r="AD100" s="264"/>
      <c r="AE100" s="264"/>
      <c r="AF100" s="264"/>
      <c r="AG100" s="136"/>
      <c r="AH100" s="136"/>
      <c r="AI100" s="136"/>
      <c r="AJ100" s="136"/>
      <c r="AK100" s="264"/>
      <c r="AL100" s="236"/>
      <c r="AM100" s="136"/>
      <c r="AN100" s="141">
        <f>'13'!AR100</f>
        <v>0</v>
      </c>
      <c r="AO100" s="141"/>
      <c r="AP100" s="141">
        <f t="shared" si="28"/>
        <v>0</v>
      </c>
      <c r="AQ100" s="141">
        <f t="shared" si="29"/>
        <v>0</v>
      </c>
      <c r="AR100" s="290"/>
      <c r="AS100" s="216" t="e">
        <f t="shared" si="48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'13'!C101</f>
        <v>0</v>
      </c>
      <c r="C101" s="137"/>
      <c r="D101" s="136">
        <f t="shared" si="50"/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236"/>
      <c r="T101" s="136"/>
      <c r="U101" s="264"/>
      <c r="V101" s="264"/>
      <c r="W101" s="264"/>
      <c r="X101" s="264"/>
      <c r="Y101" s="136"/>
      <c r="Z101" s="264"/>
      <c r="AA101" s="264"/>
      <c r="AB101" s="264"/>
      <c r="AC101" s="264"/>
      <c r="AD101" s="264"/>
      <c r="AE101" s="264"/>
      <c r="AF101" s="264"/>
      <c r="AG101" s="136"/>
      <c r="AH101" s="136"/>
      <c r="AI101" s="136"/>
      <c r="AJ101" s="136"/>
      <c r="AK101" s="264"/>
      <c r="AL101" s="236"/>
      <c r="AM101" s="136"/>
      <c r="AN101" s="141">
        <f>'13'!AR101</f>
        <v>0</v>
      </c>
      <c r="AO101" s="141"/>
      <c r="AP101" s="141">
        <f t="shared" si="28"/>
        <v>0</v>
      </c>
      <c r="AQ101" s="141">
        <f t="shared" si="29"/>
        <v>0</v>
      </c>
      <c r="AR101" s="290"/>
      <c r="AS101" s="216" t="e">
        <f t="shared" si="48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'13'!C102</f>
        <v>0</v>
      </c>
      <c r="C102" s="137"/>
      <c r="D102" s="136">
        <f t="shared" si="50"/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236"/>
      <c r="T102" s="136"/>
      <c r="U102" s="264"/>
      <c r="V102" s="264"/>
      <c r="W102" s="264"/>
      <c r="X102" s="264"/>
      <c r="Y102" s="136"/>
      <c r="Z102" s="264"/>
      <c r="AA102" s="264"/>
      <c r="AB102" s="264"/>
      <c r="AC102" s="264"/>
      <c r="AD102" s="264"/>
      <c r="AE102" s="264"/>
      <c r="AF102" s="264"/>
      <c r="AG102" s="136"/>
      <c r="AH102" s="136"/>
      <c r="AI102" s="136"/>
      <c r="AJ102" s="136"/>
      <c r="AK102" s="264"/>
      <c r="AL102" s="236"/>
      <c r="AM102" s="136"/>
      <c r="AN102" s="141">
        <f>'13'!AR102</f>
        <v>0</v>
      </c>
      <c r="AO102" s="141"/>
      <c r="AP102" s="141">
        <f t="shared" si="28"/>
        <v>0</v>
      </c>
      <c r="AQ102" s="141">
        <f t="shared" si="29"/>
        <v>0</v>
      </c>
      <c r="AR102" s="290"/>
      <c r="AS102" s="216" t="e">
        <f t="shared" si="48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'13'!C103</f>
        <v>0</v>
      </c>
      <c r="C103" s="137"/>
      <c r="D103" s="136">
        <f t="shared" si="50"/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236"/>
      <c r="T103" s="136"/>
      <c r="U103" s="264"/>
      <c r="V103" s="264"/>
      <c r="W103" s="264"/>
      <c r="X103" s="264"/>
      <c r="Y103" s="136"/>
      <c r="Z103" s="264"/>
      <c r="AA103" s="264"/>
      <c r="AB103" s="264"/>
      <c r="AC103" s="264"/>
      <c r="AD103" s="264"/>
      <c r="AE103" s="264"/>
      <c r="AF103" s="264"/>
      <c r="AG103" s="136"/>
      <c r="AH103" s="136"/>
      <c r="AI103" s="136"/>
      <c r="AJ103" s="136"/>
      <c r="AK103" s="264"/>
      <c r="AL103" s="236"/>
      <c r="AM103" s="136"/>
      <c r="AN103" s="141">
        <f>'13'!AR103</f>
        <v>0</v>
      </c>
      <c r="AO103" s="141"/>
      <c r="AP103" s="141">
        <f t="shared" si="28"/>
        <v>0</v>
      </c>
      <c r="AQ103" s="141">
        <f t="shared" si="29"/>
        <v>0</v>
      </c>
      <c r="AR103" s="290"/>
      <c r="AS103" s="216" t="e">
        <f t="shared" si="48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t="21.6" hidden="1" thickBot="1">
      <c r="A104" s="223">
        <f>'ENTRY SHEET'!F104</f>
        <v>0</v>
      </c>
      <c r="B104" s="137">
        <f>'13'!C104</f>
        <v>0</v>
      </c>
      <c r="C104" s="137"/>
      <c r="D104" s="136">
        <f t="shared" si="50"/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264"/>
      <c r="T104" s="136"/>
      <c r="U104" s="264"/>
      <c r="V104" s="264"/>
      <c r="W104" s="264"/>
      <c r="X104" s="264"/>
      <c r="Y104" s="136"/>
      <c r="Z104" s="264"/>
      <c r="AA104" s="264"/>
      <c r="AB104" s="264"/>
      <c r="AC104" s="264"/>
      <c r="AD104" s="264"/>
      <c r="AE104" s="264"/>
      <c r="AF104" s="264"/>
      <c r="AG104" s="136"/>
      <c r="AH104" s="136"/>
      <c r="AI104" s="136"/>
      <c r="AJ104" s="136"/>
      <c r="AK104" s="264"/>
      <c r="AL104" s="236"/>
      <c r="AM104" s="136"/>
      <c r="AN104" s="141">
        <f>'13'!AR104</f>
        <v>0</v>
      </c>
      <c r="AO104" s="141"/>
      <c r="AP104" s="141">
        <f t="shared" si="28"/>
        <v>0</v>
      </c>
      <c r="AQ104" s="141">
        <f t="shared" si="29"/>
        <v>0</v>
      </c>
      <c r="AR104" s="290"/>
      <c r="AS104" s="216" t="e">
        <f t="shared" si="48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 thickBot="1">
      <c r="A105" s="293" t="s">
        <v>27</v>
      </c>
      <c r="B105" s="294"/>
      <c r="C105" s="294"/>
      <c r="D105" s="221">
        <f>SUM(D5:D104)</f>
        <v>371.60999999999933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1737.2000000000407</v>
      </c>
      <c r="U105" s="221">
        <f>SUM(U17:U56)</f>
        <v>0</v>
      </c>
      <c r="V105" s="221">
        <f t="shared" ref="V105:AM105" si="51">SUM(V17:V56)</f>
        <v>147</v>
      </c>
      <c r="W105" s="221">
        <f t="shared" si="51"/>
        <v>0</v>
      </c>
      <c r="X105" s="221">
        <f t="shared" si="51"/>
        <v>0</v>
      </c>
      <c r="Y105" s="221">
        <f t="shared" si="51"/>
        <v>147</v>
      </c>
      <c r="Z105" s="221">
        <f t="shared" si="51"/>
        <v>18</v>
      </c>
      <c r="AA105" s="221">
        <f t="shared" si="51"/>
        <v>0</v>
      </c>
      <c r="AB105" s="221">
        <f t="shared" si="51"/>
        <v>0</v>
      </c>
      <c r="AC105" s="221">
        <f t="shared" si="51"/>
        <v>0</v>
      </c>
      <c r="AD105" s="221">
        <f t="shared" si="51"/>
        <v>112</v>
      </c>
      <c r="AE105" s="221">
        <f t="shared" si="51"/>
        <v>0</v>
      </c>
      <c r="AF105" s="221">
        <f t="shared" si="51"/>
        <v>0</v>
      </c>
      <c r="AG105" s="221">
        <f t="shared" si="51"/>
        <v>130</v>
      </c>
      <c r="AH105" s="221">
        <f t="shared" si="51"/>
        <v>65</v>
      </c>
      <c r="AI105" s="221">
        <f t="shared" si="51"/>
        <v>40</v>
      </c>
      <c r="AJ105" s="221">
        <f t="shared" si="51"/>
        <v>1988.6000000000001</v>
      </c>
      <c r="AK105" s="221">
        <f t="shared" si="51"/>
        <v>1295.4099999999999</v>
      </c>
      <c r="AL105" s="221">
        <f t="shared" si="51"/>
        <v>105</v>
      </c>
      <c r="AM105" s="221">
        <f t="shared" si="51"/>
        <v>3284.0099999999993</v>
      </c>
      <c r="AN105" s="294">
        <f t="shared" ref="AN105:AU105" si="52">SUM(AN5:AN104)</f>
        <v>7576</v>
      </c>
      <c r="AO105" s="294">
        <f t="shared" si="52"/>
        <v>2610</v>
      </c>
      <c r="AP105" s="294">
        <f t="shared" si="52"/>
        <v>10186</v>
      </c>
      <c r="AQ105" s="294">
        <f t="shared" si="52"/>
        <v>2802</v>
      </c>
      <c r="AR105" s="294">
        <f t="shared" si="52"/>
        <v>7384</v>
      </c>
      <c r="AS105" s="294" t="e">
        <f t="shared" si="52"/>
        <v>#DIV/0!</v>
      </c>
      <c r="AT105" s="294">
        <f t="shared" si="52"/>
        <v>14070</v>
      </c>
      <c r="AU105" s="295">
        <f t="shared" si="52"/>
        <v>6686</v>
      </c>
      <c r="AV105" s="175"/>
      <c r="AW105" s="138" t="e">
        <f>AS105*#REF!</f>
        <v>#DIV/0!</v>
      </c>
      <c r="AX105" s="138" t="e">
        <f>AS105*#REF!</f>
        <v>#DIV/0!</v>
      </c>
      <c r="AY105" s="138" t="e">
        <f t="shared" ref="AY105:BC105" si="53">SUM(AY5:AY104)</f>
        <v>#DIV/0!</v>
      </c>
      <c r="AZ105" s="138" t="e">
        <f t="shared" si="53"/>
        <v>#DIV/0!</v>
      </c>
      <c r="BA105" s="138" t="e">
        <f t="shared" si="53"/>
        <v>#DIV/0!</v>
      </c>
      <c r="BB105" s="138" t="e">
        <f t="shared" si="53"/>
        <v>#DIV/0!</v>
      </c>
      <c r="BC105" s="138">
        <f t="shared" si="53"/>
        <v>201</v>
      </c>
    </row>
    <row r="106" spans="1:55" ht="28.2" customHeight="1">
      <c r="AO106" s="194"/>
      <c r="AP106" s="228"/>
      <c r="AQ106" s="289"/>
      <c r="AR106" s="228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197"/>
  <sheetViews>
    <sheetView zoomScale="75" zoomScaleNormal="75" workbookViewId="0">
      <pane xSplit="1" ySplit="4" topLeftCell="U37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15.6"/>
  <cols>
    <col min="1" max="1" width="41.21875" style="505" bestFit="1" customWidth="1"/>
    <col min="2" max="2" width="12.6640625" style="505" customWidth="1"/>
    <col min="3" max="3" width="12.21875" style="505" bestFit="1" customWidth="1"/>
    <col min="4" max="4" width="11.44140625" style="505" customWidth="1"/>
    <col min="5" max="6" width="11.44140625" style="505" hidden="1" customWidth="1"/>
    <col min="7" max="7" width="11.44140625" style="505" customWidth="1"/>
    <col min="8" max="8" width="13.5546875" style="505" customWidth="1"/>
    <col min="9" max="12" width="11.44140625" style="505" customWidth="1"/>
    <col min="13" max="15" width="11.44140625" style="505" hidden="1" customWidth="1"/>
    <col min="16" max="16" width="14.21875" style="505" customWidth="1"/>
    <col min="17" max="17" width="11.44140625" style="505" customWidth="1"/>
    <col min="18" max="18" width="20" style="504" customWidth="1"/>
    <col min="19" max="19" width="17.88671875" style="505" bestFit="1" customWidth="1"/>
    <col min="20" max="20" width="16.109375" style="360" bestFit="1" customWidth="1"/>
    <col min="21" max="21" width="10.21875" style="505" customWidth="1"/>
    <col min="22" max="22" width="10.44140625" style="505" customWidth="1"/>
    <col min="23" max="23" width="11.109375" style="505" customWidth="1"/>
    <col min="24" max="24" width="7.77734375" style="505" customWidth="1"/>
    <col min="25" max="25" width="12.5546875" style="505" customWidth="1"/>
    <col min="26" max="26" width="10.109375" style="505" customWidth="1"/>
    <col min="27" max="28" width="7.6640625" style="505" hidden="1" customWidth="1"/>
    <col min="29" max="29" width="7" style="505" hidden="1" customWidth="1"/>
    <col min="30" max="30" width="7" style="505" customWidth="1"/>
    <col min="31" max="31" width="7" style="505" hidden="1" customWidth="1"/>
    <col min="32" max="32" width="8.6640625" style="505" hidden="1" customWidth="1"/>
    <col min="33" max="33" width="9" style="505" customWidth="1"/>
    <col min="34" max="34" width="7.88671875" style="360" hidden="1" customWidth="1"/>
    <col min="35" max="35" width="8.44140625" style="360" customWidth="1"/>
    <col min="36" max="36" width="15.44140625" style="360" hidden="1" customWidth="1"/>
    <col min="37" max="37" width="12.5546875" style="360" customWidth="1"/>
    <col min="38" max="38" width="8.5546875" style="507" customWidth="1"/>
    <col min="39" max="39" width="10.44140625" style="508" customWidth="1"/>
    <col min="40" max="40" width="10.33203125" style="505" customWidth="1"/>
    <col min="41" max="41" width="10.5546875" style="504" bestFit="1" customWidth="1"/>
    <col min="42" max="42" width="11.44140625" style="505" bestFit="1" customWidth="1"/>
    <col min="43" max="43" width="13.109375" style="1011" customWidth="1"/>
    <col min="44" max="44" width="10.6640625" style="505" bestFit="1" customWidth="1"/>
    <col min="45" max="45" width="11.21875" style="505" customWidth="1"/>
    <col min="46" max="46" width="13.44140625" style="505" customWidth="1"/>
    <col min="47" max="47" width="12.88671875" style="505" bestFit="1" customWidth="1"/>
    <col min="48" max="48" width="16.109375" style="505" customWidth="1"/>
    <col min="49" max="49" width="15.77734375" style="505" bestFit="1" customWidth="1"/>
    <col min="50" max="50" width="11.21875" style="505" bestFit="1" customWidth="1"/>
    <col min="51" max="51" width="8.21875" style="505" customWidth="1"/>
    <col min="52" max="53" width="11.109375" style="505" bestFit="1" customWidth="1"/>
    <col min="54" max="54" width="11.21875" style="505" bestFit="1" customWidth="1"/>
    <col min="55" max="55" width="7.21875" style="505" bestFit="1" customWidth="1"/>
    <col min="56" max="16384" width="30.5546875" style="505"/>
  </cols>
  <sheetData>
    <row r="1" spans="1:55">
      <c r="A1" s="488" t="str">
        <f>'ENTRY SHEET'!G1</f>
        <v>DAILY REPORT OF APRIL-2026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1008"/>
      <c r="AR1" s="489"/>
      <c r="AS1" s="489"/>
      <c r="AT1" s="489"/>
      <c r="AU1" s="489"/>
      <c r="AV1" s="490"/>
    </row>
    <row r="2" spans="1:55" s="481" customForma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2" t="s">
        <v>48</v>
      </c>
      <c r="S2" s="493">
        <f>'14'!S2+1</f>
        <v>46127</v>
      </c>
      <c r="T2" s="492">
        <f>'14'!T2+1</f>
        <v>1</v>
      </c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1009"/>
      <c r="AR2" s="491"/>
      <c r="AS2" s="491"/>
      <c r="AT2" s="491"/>
      <c r="AU2" s="491"/>
      <c r="AV2" s="491"/>
    </row>
    <row r="3" spans="1:55" s="481" customFormat="1">
      <c r="A3" s="494"/>
      <c r="B3" s="495" t="s">
        <v>0</v>
      </c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6" t="s">
        <v>1</v>
      </c>
      <c r="S3" s="496"/>
      <c r="T3" s="496"/>
      <c r="U3" s="497" t="s">
        <v>2</v>
      </c>
      <c r="V3" s="497"/>
      <c r="W3" s="497"/>
      <c r="X3" s="497"/>
      <c r="Y3" s="497"/>
      <c r="Z3" s="498" t="s">
        <v>3</v>
      </c>
      <c r="AA3" s="498"/>
      <c r="AB3" s="498"/>
      <c r="AC3" s="498"/>
      <c r="AD3" s="498"/>
      <c r="AE3" s="498"/>
      <c r="AF3" s="498"/>
      <c r="AG3" s="498"/>
      <c r="AH3" s="499" t="s">
        <v>29</v>
      </c>
      <c r="AI3" s="500"/>
      <c r="AJ3" s="500"/>
      <c r="AK3" s="500"/>
      <c r="AL3" s="500"/>
      <c r="AM3" s="501"/>
      <c r="AN3" s="496" t="s">
        <v>4</v>
      </c>
      <c r="AO3" s="496"/>
      <c r="AP3" s="496"/>
      <c r="AQ3" s="1010"/>
      <c r="AR3" s="496"/>
      <c r="AS3" s="496"/>
      <c r="AT3" s="496"/>
      <c r="AU3" s="496"/>
      <c r="AV3" s="502" t="s">
        <v>28</v>
      </c>
      <c r="AW3" s="1242" t="s">
        <v>119</v>
      </c>
      <c r="AX3" s="1243"/>
      <c r="AY3" s="1243"/>
      <c r="AZ3" s="1243"/>
      <c r="BA3" s="1243"/>
      <c r="BB3" s="1243"/>
      <c r="BC3" s="1244"/>
    </row>
    <row r="4" spans="1:55" s="483" customFormat="1" ht="56.25" customHeight="1">
      <c r="A4" s="362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54" t="s">
        <v>35</v>
      </c>
      <c r="AR4" s="337" t="s">
        <v>18</v>
      </c>
      <c r="AS4" s="337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340" t="s">
        <v>51</v>
      </c>
      <c r="BC4" s="332" t="s">
        <v>87</v>
      </c>
    </row>
    <row r="5" spans="1:55" s="360" customFormat="1" ht="21">
      <c r="A5" s="223" t="str">
        <f>'ENTRY SHEET'!F5</f>
        <v>VOLVO 300-2</v>
      </c>
      <c r="B5" s="333">
        <f>'14'!C5</f>
        <v>22017.4</v>
      </c>
      <c r="C5" s="333">
        <v>22017.4</v>
      </c>
      <c r="D5" s="333">
        <f>C5-B5</f>
        <v>0</v>
      </c>
      <c r="E5" s="333">
        <v>12</v>
      </c>
      <c r="F5" s="333"/>
      <c r="G5" s="136">
        <f>D5-H5-I5-J5-K5-L5-M5-N5-O5-P5</f>
        <v>0</v>
      </c>
      <c r="H5" s="333"/>
      <c r="I5" s="333"/>
      <c r="J5" s="333"/>
      <c r="K5" s="333"/>
      <c r="L5" s="333"/>
      <c r="M5" s="333"/>
      <c r="N5" s="333"/>
      <c r="O5" s="333"/>
      <c r="P5" s="333"/>
      <c r="Q5" s="333">
        <f>F5+G5+H5+I5+J5+K5+L5+M5+N5+O5+P5</f>
        <v>0</v>
      </c>
      <c r="R5" s="333"/>
      <c r="S5" s="333"/>
      <c r="T5" s="333"/>
      <c r="U5" s="333"/>
      <c r="V5" s="333"/>
      <c r="W5" s="333"/>
      <c r="X5" s="333"/>
      <c r="Y5" s="333">
        <f>X5+W5+V5+U5</f>
        <v>0</v>
      </c>
      <c r="Z5" s="333"/>
      <c r="AA5" s="333"/>
      <c r="AB5" s="333"/>
      <c r="AC5" s="333"/>
      <c r="AD5" s="333"/>
      <c r="AE5" s="333"/>
      <c r="AF5" s="333"/>
      <c r="AG5" s="333">
        <f>Z5+AA5+AB5+AC5+AD5+AE5+AF5</f>
        <v>0</v>
      </c>
      <c r="AH5" s="333"/>
      <c r="AI5" s="333"/>
      <c r="AJ5" s="333"/>
      <c r="AK5" s="351"/>
      <c r="AL5" s="358">
        <f t="shared" ref="AL5:AL59" si="0">AH5+AI5</f>
        <v>0</v>
      </c>
      <c r="AM5" s="333">
        <f t="shared" ref="AM5:AM59" si="1">AJ5+AK5</f>
        <v>0</v>
      </c>
      <c r="AN5" s="358">
        <f>'14'!AR5</f>
        <v>120</v>
      </c>
      <c r="AO5" s="358"/>
      <c r="AP5" s="358">
        <f>AO5+AN5</f>
        <v>120</v>
      </c>
      <c r="AQ5" s="607">
        <f t="shared" ref="AQ5" si="2">AP5-AR5</f>
        <v>0</v>
      </c>
      <c r="AR5" s="358">
        <v>120</v>
      </c>
      <c r="AS5" s="359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6" t="e">
        <f>ROUNDUP(I5*AS5,0)</f>
        <v>#DIV/0!</v>
      </c>
      <c r="AX5" s="6" t="e">
        <f>ROUNDUP(H5*AS5,0)</f>
        <v>#DIV/0!</v>
      </c>
      <c r="AY5" s="6" t="e">
        <f>ROUNDUP(J5*AS5,0)</f>
        <v>#DIV/0!</v>
      </c>
      <c r="AZ5" s="6" t="e">
        <f>AS5*L5</f>
        <v>#DIV/0!</v>
      </c>
      <c r="BA5" s="6" t="e">
        <f>AS5*K5</f>
        <v>#DIV/0!</v>
      </c>
      <c r="BB5" s="6" t="e">
        <f>AQ5-AW5-AX5-AY5</f>
        <v>#DIV/0!</v>
      </c>
      <c r="BC5" s="351"/>
    </row>
    <row r="6" spans="1:55" s="360" customFormat="1" ht="21">
      <c r="A6" s="223" t="str">
        <f>'ENTRY SHEET'!F6</f>
        <v>VOLVO-300-7</v>
      </c>
      <c r="B6" s="333">
        <f>'14'!C6</f>
        <v>17712.3</v>
      </c>
      <c r="C6" s="333">
        <v>17721.5</v>
      </c>
      <c r="D6" s="333">
        <f t="shared" ref="D6:D59" si="4">C6-B6</f>
        <v>9.2000000000007276</v>
      </c>
      <c r="E6" s="333">
        <v>12</v>
      </c>
      <c r="F6" s="333"/>
      <c r="G6" s="136">
        <v>0</v>
      </c>
      <c r="H6" s="333">
        <v>9.1999999999999993</v>
      </c>
      <c r="I6" s="333"/>
      <c r="J6" s="333"/>
      <c r="K6" s="333"/>
      <c r="L6" s="333"/>
      <c r="M6" s="333"/>
      <c r="N6" s="333"/>
      <c r="O6" s="333"/>
      <c r="P6" s="333"/>
      <c r="Q6" s="333">
        <f t="shared" ref="Q6:Q64" si="5">F6+G6+H6+I6+J6+K6+L6+M6+N6+O6+P6</f>
        <v>9.1999999999999993</v>
      </c>
      <c r="R6" s="333"/>
      <c r="S6" s="333"/>
      <c r="T6" s="333"/>
      <c r="U6" s="333"/>
      <c r="V6" s="333"/>
      <c r="W6" s="333"/>
      <c r="X6" s="333"/>
      <c r="Y6" s="333">
        <f>X6+W6+V6+U6</f>
        <v>0</v>
      </c>
      <c r="Z6" s="333"/>
      <c r="AA6" s="333"/>
      <c r="AB6" s="333"/>
      <c r="AC6" s="333"/>
      <c r="AD6" s="333">
        <v>98</v>
      </c>
      <c r="AE6" s="333"/>
      <c r="AF6" s="333"/>
      <c r="AG6" s="333">
        <f>Z6+AA6+AB6+AC6+AD6+AE6+AF6</f>
        <v>98</v>
      </c>
      <c r="AH6" s="333"/>
      <c r="AI6" s="333"/>
      <c r="AJ6" s="333"/>
      <c r="AK6" s="351"/>
      <c r="AL6" s="358">
        <f t="shared" si="0"/>
        <v>0</v>
      </c>
      <c r="AM6" s="333">
        <f t="shared" si="1"/>
        <v>0</v>
      </c>
      <c r="AN6" s="358">
        <f>'14'!AR6</f>
        <v>190</v>
      </c>
      <c r="AO6" s="358"/>
      <c r="AP6" s="358">
        <f t="shared" ref="AP6:AP69" si="6">AO6+AN6</f>
        <v>190</v>
      </c>
      <c r="AQ6" s="607">
        <f t="shared" ref="AQ6:AQ69" si="7">AP6-AR6</f>
        <v>50</v>
      </c>
      <c r="AR6" s="358">
        <v>140</v>
      </c>
      <c r="AS6" s="359">
        <f t="shared" si="3"/>
        <v>5.4347826086952225</v>
      </c>
      <c r="AT6" s="216">
        <f>'08'!AT6</f>
        <v>470</v>
      </c>
      <c r="AU6" s="224">
        <f t="shared" ref="AU6:AU69" si="8">AT6-AR6</f>
        <v>330</v>
      </c>
      <c r="AV6" s="238"/>
      <c r="AW6" s="6">
        <f t="shared" ref="AW6:AW69" si="9">ROUNDUP(I6*AS6,0)</f>
        <v>0</v>
      </c>
      <c r="AX6" s="6">
        <f t="shared" ref="AX6:AX69" si="10">ROUNDUP(H6*AS6,0)</f>
        <v>50</v>
      </c>
      <c r="AY6" s="6">
        <f t="shared" ref="AY6:AY69" si="11">ROUNDUP(J6*AS6,0)</f>
        <v>0</v>
      </c>
      <c r="AZ6" s="6">
        <f t="shared" ref="AZ6:AZ69" si="12">AS6*L6</f>
        <v>0</v>
      </c>
      <c r="BA6" s="6">
        <f t="shared" ref="BA6:BA69" si="13">AS6*K6</f>
        <v>0</v>
      </c>
      <c r="BB6" s="6">
        <f t="shared" ref="BB6:BB69" si="14">AQ6-AW6-AX6-AY6</f>
        <v>0</v>
      </c>
      <c r="BC6" s="351"/>
    </row>
    <row r="7" spans="1:55" s="360" customFormat="1" ht="21">
      <c r="A7" s="223" t="str">
        <f>'ENTRY SHEET'!F7</f>
        <v>HITACHI-350</v>
      </c>
      <c r="B7" s="333">
        <f>'14'!C7</f>
        <v>15823.6</v>
      </c>
      <c r="C7" s="333">
        <v>15823.6</v>
      </c>
      <c r="D7" s="333">
        <f t="shared" si="4"/>
        <v>0</v>
      </c>
      <c r="E7" s="333">
        <v>12</v>
      </c>
      <c r="F7" s="333"/>
      <c r="G7" s="136">
        <f t="shared" ref="G7:G15" si="15">D7-H7-I7-J7-K7-L7-M7-N7-O7-P7</f>
        <v>0</v>
      </c>
      <c r="H7" s="333"/>
      <c r="I7" s="333"/>
      <c r="J7" s="333"/>
      <c r="K7" s="333"/>
      <c r="L7" s="333"/>
      <c r="M7" s="333"/>
      <c r="N7" s="333"/>
      <c r="O7" s="333"/>
      <c r="P7" s="333"/>
      <c r="Q7" s="333">
        <f t="shared" si="5"/>
        <v>0</v>
      </c>
      <c r="R7" s="333"/>
      <c r="S7" s="333"/>
      <c r="T7" s="333"/>
      <c r="U7" s="333"/>
      <c r="V7" s="333"/>
      <c r="W7" s="333"/>
      <c r="X7" s="333"/>
      <c r="Y7" s="333">
        <f t="shared" ref="Y7:Y59" si="16">X7+W7+V7+U7</f>
        <v>0</v>
      </c>
      <c r="Z7" s="333"/>
      <c r="AA7" s="333"/>
      <c r="AB7" s="333"/>
      <c r="AC7" s="333"/>
      <c r="AD7" s="333"/>
      <c r="AE7" s="333"/>
      <c r="AF7" s="333"/>
      <c r="AG7" s="333">
        <f t="shared" ref="AG7:AG64" si="17">Z7+AA7+AB7+AC7+AD7+AE7+AF7</f>
        <v>0</v>
      </c>
      <c r="AH7" s="333"/>
      <c r="AI7" s="333"/>
      <c r="AJ7" s="333"/>
      <c r="AK7" s="351"/>
      <c r="AL7" s="358">
        <f t="shared" si="0"/>
        <v>0</v>
      </c>
      <c r="AM7" s="333">
        <f t="shared" si="1"/>
        <v>0</v>
      </c>
      <c r="AN7" s="358">
        <f>'14'!AR7</f>
        <v>320</v>
      </c>
      <c r="AO7" s="358"/>
      <c r="AP7" s="358">
        <f t="shared" si="6"/>
        <v>320</v>
      </c>
      <c r="AQ7" s="607">
        <f t="shared" si="7"/>
        <v>0</v>
      </c>
      <c r="AR7" s="358">
        <v>320</v>
      </c>
      <c r="AS7" s="359" t="e">
        <f t="shared" si="3"/>
        <v>#DIV/0!</v>
      </c>
      <c r="AT7" s="216">
        <f>'08'!AT7</f>
        <v>630</v>
      </c>
      <c r="AU7" s="224">
        <f t="shared" si="8"/>
        <v>310</v>
      </c>
      <c r="AV7" s="138"/>
      <c r="AW7" s="6" t="e">
        <f t="shared" si="9"/>
        <v>#DIV/0!</v>
      </c>
      <c r="AX7" s="6" t="e">
        <f t="shared" si="10"/>
        <v>#DIV/0!</v>
      </c>
      <c r="AY7" s="6" t="e">
        <f t="shared" si="11"/>
        <v>#DIV/0!</v>
      </c>
      <c r="AZ7" s="6" t="e">
        <f t="shared" si="12"/>
        <v>#DIV/0!</v>
      </c>
      <c r="BA7" s="6" t="e">
        <f t="shared" si="13"/>
        <v>#DIV/0!</v>
      </c>
      <c r="BB7" s="6" t="e">
        <f t="shared" si="14"/>
        <v>#DIV/0!</v>
      </c>
      <c r="BC7" s="351"/>
    </row>
    <row r="8" spans="1:55" s="360" customFormat="1" ht="21">
      <c r="A8" s="223" t="str">
        <f>'ENTRY SHEET'!F8</f>
        <v>VOLVO-480</v>
      </c>
      <c r="B8" s="333">
        <v>953.1</v>
      </c>
      <c r="C8" s="333">
        <v>960.4</v>
      </c>
      <c r="D8" s="333">
        <f t="shared" si="4"/>
        <v>7.2999999999999545</v>
      </c>
      <c r="E8" s="333">
        <v>12</v>
      </c>
      <c r="F8" s="333"/>
      <c r="G8" s="136">
        <f t="shared" si="15"/>
        <v>7.2999999999999545</v>
      </c>
      <c r="H8" s="333"/>
      <c r="I8" s="333"/>
      <c r="J8" s="333"/>
      <c r="K8" s="333"/>
      <c r="L8" s="333"/>
      <c r="M8" s="333"/>
      <c r="N8" s="333"/>
      <c r="O8" s="333"/>
      <c r="P8" s="333"/>
      <c r="Q8" s="333">
        <f t="shared" si="5"/>
        <v>7.2999999999999545</v>
      </c>
      <c r="R8" s="342"/>
      <c r="S8" s="342"/>
      <c r="T8" s="333"/>
      <c r="U8" s="333"/>
      <c r="V8" s="333">
        <v>30</v>
      </c>
      <c r="W8" s="333"/>
      <c r="X8" s="333">
        <v>13</v>
      </c>
      <c r="Y8" s="333">
        <f t="shared" si="16"/>
        <v>43</v>
      </c>
      <c r="Z8" s="333"/>
      <c r="AA8" s="333"/>
      <c r="AB8" s="333"/>
      <c r="AC8" s="333"/>
      <c r="AD8" s="333"/>
      <c r="AE8" s="333"/>
      <c r="AF8" s="333"/>
      <c r="AG8" s="333">
        <f t="shared" si="17"/>
        <v>0</v>
      </c>
      <c r="AH8" s="333"/>
      <c r="AI8" s="333"/>
      <c r="AJ8" s="333"/>
      <c r="AK8" s="351"/>
      <c r="AL8" s="358">
        <f t="shared" si="0"/>
        <v>0</v>
      </c>
      <c r="AM8" s="333">
        <f t="shared" si="1"/>
        <v>0</v>
      </c>
      <c r="AN8" s="358">
        <f>'14'!AR8</f>
        <v>120</v>
      </c>
      <c r="AO8" s="358">
        <v>352</v>
      </c>
      <c r="AP8" s="358">
        <f t="shared" si="6"/>
        <v>472</v>
      </c>
      <c r="AQ8" s="607">
        <f t="shared" si="7"/>
        <v>262</v>
      </c>
      <c r="AR8" s="358">
        <v>210</v>
      </c>
      <c r="AS8" s="359">
        <f t="shared" si="3"/>
        <v>35.890410958904333</v>
      </c>
      <c r="AT8" s="216">
        <f>'08'!AT8</f>
        <v>650</v>
      </c>
      <c r="AU8" s="224">
        <f t="shared" si="8"/>
        <v>440</v>
      </c>
      <c r="AV8" s="138"/>
      <c r="AW8" s="6">
        <f t="shared" si="9"/>
        <v>0</v>
      </c>
      <c r="AX8" s="6">
        <f t="shared" si="10"/>
        <v>0</v>
      </c>
      <c r="AY8" s="6">
        <f t="shared" si="11"/>
        <v>0</v>
      </c>
      <c r="AZ8" s="6">
        <f t="shared" si="12"/>
        <v>0</v>
      </c>
      <c r="BA8" s="6">
        <f t="shared" si="13"/>
        <v>0</v>
      </c>
      <c r="BB8" s="6">
        <f t="shared" si="14"/>
        <v>262</v>
      </c>
      <c r="BC8" s="351"/>
    </row>
    <row r="9" spans="1:55" s="1004" customFormat="1" ht="21">
      <c r="A9" s="892" t="str">
        <f>'ENTRY SHEET'!F9</f>
        <v>KOMASTU-350 DMC</v>
      </c>
      <c r="B9" s="993">
        <f>'14'!C9</f>
        <v>12681.7</v>
      </c>
      <c r="C9" s="993">
        <v>12690</v>
      </c>
      <c r="D9" s="993">
        <f t="shared" si="4"/>
        <v>8.2999999999992724</v>
      </c>
      <c r="E9" s="993">
        <v>12</v>
      </c>
      <c r="F9" s="993"/>
      <c r="G9" s="684">
        <f t="shared" si="15"/>
        <v>8.2999999999992724</v>
      </c>
      <c r="H9" s="993"/>
      <c r="I9" s="993"/>
      <c r="J9" s="993"/>
      <c r="K9" s="993"/>
      <c r="L9" s="993"/>
      <c r="M9" s="993"/>
      <c r="N9" s="993"/>
      <c r="O9" s="993"/>
      <c r="P9" s="993"/>
      <c r="Q9" s="993">
        <f t="shared" si="5"/>
        <v>8.2999999999992724</v>
      </c>
      <c r="R9" s="993"/>
      <c r="S9" s="993"/>
      <c r="T9" s="993"/>
      <c r="U9" s="993"/>
      <c r="V9" s="993">
        <v>61</v>
      </c>
      <c r="W9" s="993"/>
      <c r="X9" s="993"/>
      <c r="Y9" s="993">
        <f t="shared" si="16"/>
        <v>61</v>
      </c>
      <c r="Z9" s="993"/>
      <c r="AA9" s="993"/>
      <c r="AB9" s="993"/>
      <c r="AC9" s="993"/>
      <c r="AD9" s="993"/>
      <c r="AE9" s="993"/>
      <c r="AF9" s="993"/>
      <c r="AG9" s="993">
        <f t="shared" si="17"/>
        <v>0</v>
      </c>
      <c r="AH9" s="993"/>
      <c r="AI9" s="993"/>
      <c r="AJ9" s="993"/>
      <c r="AK9" s="901"/>
      <c r="AL9" s="1001">
        <f t="shared" si="0"/>
        <v>0</v>
      </c>
      <c r="AM9" s="993">
        <f t="shared" si="1"/>
        <v>0</v>
      </c>
      <c r="AN9" s="1001">
        <f>'14'!AR9</f>
        <v>284</v>
      </c>
      <c r="AO9" s="1001">
        <v>228</v>
      </c>
      <c r="AP9" s="1001">
        <f t="shared" si="6"/>
        <v>512</v>
      </c>
      <c r="AQ9" s="607">
        <f t="shared" si="7"/>
        <v>512</v>
      </c>
      <c r="AR9" s="1001">
        <v>0</v>
      </c>
      <c r="AS9" s="1003">
        <f t="shared" si="3"/>
        <v>61.686746987957214</v>
      </c>
      <c r="AT9" s="899">
        <f>'08'!AT9</f>
        <v>0</v>
      </c>
      <c r="AU9" s="900">
        <f t="shared" si="8"/>
        <v>0</v>
      </c>
      <c r="AV9" s="907"/>
      <c r="AW9" s="936">
        <f t="shared" si="9"/>
        <v>0</v>
      </c>
      <c r="AX9" s="936">
        <f t="shared" si="10"/>
        <v>0</v>
      </c>
      <c r="AY9" s="936">
        <f t="shared" si="11"/>
        <v>0</v>
      </c>
      <c r="AZ9" s="936">
        <f t="shared" si="12"/>
        <v>0</v>
      </c>
      <c r="BA9" s="936">
        <f t="shared" si="13"/>
        <v>0</v>
      </c>
      <c r="BB9" s="936">
        <f t="shared" si="14"/>
        <v>512</v>
      </c>
      <c r="BC9" s="901"/>
    </row>
    <row r="10" spans="1:55" s="360" customFormat="1" ht="21">
      <c r="A10" s="223" t="str">
        <f>'ENTRY SHEET'!F10</f>
        <v>VOLVO-300(5)</v>
      </c>
      <c r="B10" s="333">
        <f>'14'!C10</f>
        <v>2485</v>
      </c>
      <c r="C10" s="333">
        <v>2490.3000000000002</v>
      </c>
      <c r="D10" s="333">
        <f t="shared" si="4"/>
        <v>5.3000000000001819</v>
      </c>
      <c r="E10" s="333">
        <v>12</v>
      </c>
      <c r="F10" s="333"/>
      <c r="G10" s="136">
        <f t="shared" si="15"/>
        <v>1.3000000000001819</v>
      </c>
      <c r="H10" s="333"/>
      <c r="I10" s="333"/>
      <c r="J10" s="333"/>
      <c r="K10" s="333"/>
      <c r="L10" s="333"/>
      <c r="M10" s="333"/>
      <c r="N10" s="333"/>
      <c r="O10" s="333"/>
      <c r="P10" s="333">
        <v>4</v>
      </c>
      <c r="Q10" s="333">
        <f t="shared" si="5"/>
        <v>5.3000000000001819</v>
      </c>
      <c r="R10" s="333"/>
      <c r="S10" s="333"/>
      <c r="T10" s="333"/>
      <c r="U10" s="333">
        <v>14</v>
      </c>
      <c r="V10" s="333"/>
      <c r="W10" s="333"/>
      <c r="X10" s="333"/>
      <c r="Y10" s="333">
        <f t="shared" si="16"/>
        <v>14</v>
      </c>
      <c r="Z10" s="333"/>
      <c r="AA10" s="333"/>
      <c r="AB10" s="333"/>
      <c r="AC10" s="333"/>
      <c r="AD10" s="333"/>
      <c r="AE10" s="333"/>
      <c r="AF10" s="333"/>
      <c r="AG10" s="333">
        <f t="shared" si="17"/>
        <v>0</v>
      </c>
      <c r="AH10" s="333"/>
      <c r="AI10" s="333"/>
      <c r="AJ10" s="333"/>
      <c r="AK10" s="351"/>
      <c r="AL10" s="358">
        <f t="shared" si="0"/>
        <v>0</v>
      </c>
      <c r="AM10" s="333">
        <f t="shared" si="1"/>
        <v>0</v>
      </c>
      <c r="AN10" s="358">
        <f>'14'!AR10</f>
        <v>285</v>
      </c>
      <c r="AO10" s="358"/>
      <c r="AP10" s="358">
        <f t="shared" si="6"/>
        <v>285</v>
      </c>
      <c r="AQ10" s="607">
        <f t="shared" si="7"/>
        <v>85</v>
      </c>
      <c r="AR10" s="358">
        <v>200</v>
      </c>
      <c r="AS10" s="359">
        <f t="shared" si="3"/>
        <v>16.037735849056052</v>
      </c>
      <c r="AT10" s="216">
        <f>'08'!AT10</f>
        <v>0</v>
      </c>
      <c r="AU10" s="224">
        <f t="shared" si="8"/>
        <v>-200</v>
      </c>
      <c r="AV10" s="138"/>
      <c r="AW10" s="6">
        <f t="shared" si="9"/>
        <v>0</v>
      </c>
      <c r="AX10" s="6">
        <f t="shared" si="10"/>
        <v>0</v>
      </c>
      <c r="AY10" s="6">
        <f t="shared" si="11"/>
        <v>0</v>
      </c>
      <c r="AZ10" s="6">
        <f t="shared" si="12"/>
        <v>0</v>
      </c>
      <c r="BA10" s="6">
        <f t="shared" si="13"/>
        <v>0</v>
      </c>
      <c r="BB10" s="6">
        <f t="shared" si="14"/>
        <v>85</v>
      </c>
      <c r="BC10" s="351"/>
    </row>
    <row r="11" spans="1:55" s="360" customFormat="1" ht="21">
      <c r="A11" s="223" t="str">
        <f>'ENTRY SHEET'!F11</f>
        <v>VOLVO-380</v>
      </c>
      <c r="B11" s="333">
        <f>'14'!C11</f>
        <v>12.5</v>
      </c>
      <c r="C11" s="333">
        <v>18.8</v>
      </c>
      <c r="D11" s="333">
        <f t="shared" si="4"/>
        <v>6.3000000000000007</v>
      </c>
      <c r="E11" s="333">
        <v>12</v>
      </c>
      <c r="F11" s="333"/>
      <c r="G11" s="136">
        <v>0</v>
      </c>
      <c r="H11" s="333">
        <v>2.2999999999999998</v>
      </c>
      <c r="I11" s="333">
        <v>4</v>
      </c>
      <c r="J11" s="333"/>
      <c r="K11" s="333"/>
      <c r="L11" s="333"/>
      <c r="M11" s="333"/>
      <c r="N11" s="333"/>
      <c r="O11" s="333"/>
      <c r="P11" s="333"/>
      <c r="Q11" s="333">
        <f t="shared" si="5"/>
        <v>6.3</v>
      </c>
      <c r="R11" s="333"/>
      <c r="S11" s="333"/>
      <c r="T11" s="333"/>
      <c r="U11" s="333"/>
      <c r="V11" s="333"/>
      <c r="W11" s="333"/>
      <c r="X11" s="333"/>
      <c r="Y11" s="333">
        <f t="shared" si="16"/>
        <v>0</v>
      </c>
      <c r="Z11" s="333">
        <v>12</v>
      </c>
      <c r="AA11" s="333"/>
      <c r="AB11" s="333"/>
      <c r="AC11" s="333"/>
      <c r="AD11" s="333"/>
      <c r="AE11" s="333"/>
      <c r="AF11" s="333"/>
      <c r="AG11" s="333">
        <f t="shared" si="17"/>
        <v>12</v>
      </c>
      <c r="AH11" s="333"/>
      <c r="AI11" s="333">
        <v>22</v>
      </c>
      <c r="AJ11" s="333"/>
      <c r="AK11" s="351">
        <v>744.71</v>
      </c>
      <c r="AL11" s="358">
        <f t="shared" si="0"/>
        <v>22</v>
      </c>
      <c r="AM11" s="333">
        <f t="shared" si="1"/>
        <v>744.71</v>
      </c>
      <c r="AN11" s="358">
        <f>'14'!AR11</f>
        <v>200</v>
      </c>
      <c r="AO11" s="358">
        <v>250</v>
      </c>
      <c r="AP11" s="358">
        <f t="shared" si="6"/>
        <v>450</v>
      </c>
      <c r="AQ11" s="607">
        <f t="shared" si="7"/>
        <v>0</v>
      </c>
      <c r="AR11" s="358">
        <v>450</v>
      </c>
      <c r="AS11" s="359">
        <f t="shared" si="3"/>
        <v>0</v>
      </c>
      <c r="AT11" s="216">
        <f>'08'!AT11</f>
        <v>0</v>
      </c>
      <c r="AU11" s="224">
        <f t="shared" si="8"/>
        <v>-450</v>
      </c>
      <c r="AV11" s="138"/>
      <c r="AW11" s="6">
        <f t="shared" si="9"/>
        <v>0</v>
      </c>
      <c r="AX11" s="6">
        <f t="shared" si="10"/>
        <v>0</v>
      </c>
      <c r="AY11" s="6">
        <f t="shared" si="11"/>
        <v>0</v>
      </c>
      <c r="AZ11" s="6">
        <f t="shared" si="12"/>
        <v>0</v>
      </c>
      <c r="BA11" s="6">
        <f t="shared" si="13"/>
        <v>0</v>
      </c>
      <c r="BB11" s="6">
        <f t="shared" si="14"/>
        <v>0</v>
      </c>
      <c r="BC11" s="351"/>
    </row>
    <row r="12" spans="1:55" s="360" customFormat="1" ht="21">
      <c r="A12" s="223" t="str">
        <f>'ENTRY SHEET'!F12</f>
        <v>DOZZER D65E</v>
      </c>
      <c r="B12" s="333">
        <f>'14'!C12</f>
        <v>2286</v>
      </c>
      <c r="C12" s="333">
        <v>2289.9</v>
      </c>
      <c r="D12" s="333">
        <f t="shared" si="4"/>
        <v>3.9000000000000909</v>
      </c>
      <c r="E12" s="333">
        <v>12</v>
      </c>
      <c r="F12" s="333"/>
      <c r="G12" s="136">
        <f t="shared" si="15"/>
        <v>3.9000000000000909</v>
      </c>
      <c r="H12" s="333"/>
      <c r="I12" s="333"/>
      <c r="J12" s="333"/>
      <c r="K12" s="333"/>
      <c r="L12" s="333"/>
      <c r="M12" s="333"/>
      <c r="N12" s="333"/>
      <c r="O12" s="333"/>
      <c r="P12" s="333"/>
      <c r="Q12" s="333">
        <f t="shared" si="5"/>
        <v>3.9000000000000909</v>
      </c>
      <c r="R12" s="333"/>
      <c r="S12" s="333"/>
      <c r="T12" s="333"/>
      <c r="U12" s="333"/>
      <c r="V12" s="333"/>
      <c r="W12" s="333"/>
      <c r="X12" s="333"/>
      <c r="Y12" s="333">
        <f t="shared" si="16"/>
        <v>0</v>
      </c>
      <c r="Z12" s="333"/>
      <c r="AA12" s="333"/>
      <c r="AB12" s="333"/>
      <c r="AC12" s="333"/>
      <c r="AD12" s="333"/>
      <c r="AE12" s="333"/>
      <c r="AF12" s="333"/>
      <c r="AG12" s="333">
        <f t="shared" si="17"/>
        <v>0</v>
      </c>
      <c r="AH12" s="333"/>
      <c r="AI12" s="333"/>
      <c r="AJ12" s="333"/>
      <c r="AK12" s="351"/>
      <c r="AL12" s="358">
        <f t="shared" si="0"/>
        <v>0</v>
      </c>
      <c r="AM12" s="333">
        <f t="shared" si="1"/>
        <v>0</v>
      </c>
      <c r="AN12" s="358">
        <f>'14'!AR12</f>
        <v>220</v>
      </c>
      <c r="AO12" s="358"/>
      <c r="AP12" s="358">
        <f t="shared" si="6"/>
        <v>220</v>
      </c>
      <c r="AQ12" s="607">
        <f t="shared" si="7"/>
        <v>55</v>
      </c>
      <c r="AR12" s="358">
        <v>165</v>
      </c>
      <c r="AS12" s="359">
        <f t="shared" si="3"/>
        <v>14.102564102563774</v>
      </c>
      <c r="AT12" s="216">
        <f>'08'!AT12</f>
        <v>350</v>
      </c>
      <c r="AU12" s="224">
        <f t="shared" si="8"/>
        <v>185</v>
      </c>
      <c r="AV12" s="138"/>
      <c r="AW12" s="6">
        <f t="shared" si="9"/>
        <v>0</v>
      </c>
      <c r="AX12" s="6">
        <f t="shared" si="10"/>
        <v>0</v>
      </c>
      <c r="AY12" s="6">
        <f t="shared" si="11"/>
        <v>0</v>
      </c>
      <c r="AZ12" s="6">
        <f t="shared" si="12"/>
        <v>0</v>
      </c>
      <c r="BA12" s="6">
        <f t="shared" si="13"/>
        <v>0</v>
      </c>
      <c r="BB12" s="6">
        <f t="shared" si="14"/>
        <v>55</v>
      </c>
      <c r="BC12" s="351"/>
    </row>
    <row r="13" spans="1:55" s="360" customFormat="1" ht="21">
      <c r="A13" s="223" t="str">
        <f>'ENTRY SHEET'!F13</f>
        <v>BD 85 DOZER</v>
      </c>
      <c r="B13" s="333">
        <f>'14'!C13</f>
        <v>317.5</v>
      </c>
      <c r="C13" s="333">
        <v>324.10000000000002</v>
      </c>
      <c r="D13" s="333">
        <f t="shared" si="4"/>
        <v>6.6000000000000227</v>
      </c>
      <c r="E13" s="333">
        <v>12</v>
      </c>
      <c r="F13" s="333"/>
      <c r="G13" s="136">
        <f t="shared" si="15"/>
        <v>6.6000000000000227</v>
      </c>
      <c r="H13" s="333"/>
      <c r="I13" s="333"/>
      <c r="J13" s="333"/>
      <c r="K13" s="333"/>
      <c r="L13" s="333"/>
      <c r="M13" s="333"/>
      <c r="N13" s="333"/>
      <c r="O13" s="333"/>
      <c r="P13" s="333"/>
      <c r="Q13" s="333">
        <f t="shared" si="5"/>
        <v>6.6000000000000227</v>
      </c>
      <c r="R13" s="333"/>
      <c r="S13" s="333"/>
      <c r="T13" s="333"/>
      <c r="U13" s="333"/>
      <c r="V13" s="333"/>
      <c r="W13" s="333"/>
      <c r="X13" s="333"/>
      <c r="Y13" s="333">
        <f t="shared" si="16"/>
        <v>0</v>
      </c>
      <c r="Z13" s="333"/>
      <c r="AA13" s="333"/>
      <c r="AB13" s="333"/>
      <c r="AC13" s="333"/>
      <c r="AD13" s="333"/>
      <c r="AE13" s="333"/>
      <c r="AF13" s="333"/>
      <c r="AG13" s="333">
        <f t="shared" si="17"/>
        <v>0</v>
      </c>
      <c r="AH13" s="333"/>
      <c r="AI13" s="333"/>
      <c r="AJ13" s="333"/>
      <c r="AK13" s="351"/>
      <c r="AL13" s="358">
        <f t="shared" si="0"/>
        <v>0</v>
      </c>
      <c r="AM13" s="333">
        <f t="shared" si="1"/>
        <v>0</v>
      </c>
      <c r="AN13" s="358">
        <f>'14'!AR13</f>
        <v>95</v>
      </c>
      <c r="AO13" s="358"/>
      <c r="AP13" s="358">
        <f t="shared" si="6"/>
        <v>95</v>
      </c>
      <c r="AQ13" s="607">
        <f t="shared" si="7"/>
        <v>85</v>
      </c>
      <c r="AR13" s="358">
        <v>10</v>
      </c>
      <c r="AS13" s="359">
        <f t="shared" si="3"/>
        <v>12.878787878787834</v>
      </c>
      <c r="AT13" s="216">
        <f>'08'!AT13</f>
        <v>350</v>
      </c>
      <c r="AU13" s="224">
        <f t="shared" si="8"/>
        <v>340</v>
      </c>
      <c r="AV13" s="138"/>
      <c r="AW13" s="6">
        <f t="shared" si="9"/>
        <v>0</v>
      </c>
      <c r="AX13" s="6">
        <f t="shared" si="10"/>
        <v>0</v>
      </c>
      <c r="AY13" s="6">
        <f t="shared" si="11"/>
        <v>0</v>
      </c>
      <c r="AZ13" s="6">
        <f t="shared" si="12"/>
        <v>0</v>
      </c>
      <c r="BA13" s="6">
        <f t="shared" si="13"/>
        <v>0</v>
      </c>
      <c r="BB13" s="6">
        <f t="shared" si="14"/>
        <v>85</v>
      </c>
      <c r="BC13" s="351"/>
    </row>
    <row r="14" spans="1:55" s="360" customFormat="1" ht="21">
      <c r="A14" s="223" t="str">
        <f>'ENTRY SHEET'!F14</f>
        <v>KOBELCO-380 DMCS</v>
      </c>
      <c r="B14" s="333">
        <f>'14'!C14</f>
        <v>0</v>
      </c>
      <c r="C14" s="333"/>
      <c r="D14" s="333">
        <f t="shared" si="4"/>
        <v>0</v>
      </c>
      <c r="E14" s="333">
        <v>12</v>
      </c>
      <c r="F14" s="333"/>
      <c r="G14" s="136">
        <f t="shared" si="15"/>
        <v>0</v>
      </c>
      <c r="H14" s="333"/>
      <c r="I14" s="333"/>
      <c r="J14" s="333"/>
      <c r="K14" s="333"/>
      <c r="L14" s="333"/>
      <c r="M14" s="333"/>
      <c r="N14" s="333"/>
      <c r="O14" s="333"/>
      <c r="P14" s="333"/>
      <c r="Q14" s="333">
        <f t="shared" si="5"/>
        <v>0</v>
      </c>
      <c r="R14" s="333"/>
      <c r="S14" s="333"/>
      <c r="T14" s="333"/>
      <c r="U14" s="333"/>
      <c r="V14" s="333"/>
      <c r="W14" s="333"/>
      <c r="X14" s="333"/>
      <c r="Y14" s="333">
        <f t="shared" si="16"/>
        <v>0</v>
      </c>
      <c r="Z14" s="333"/>
      <c r="AA14" s="333"/>
      <c r="AB14" s="333"/>
      <c r="AC14" s="333"/>
      <c r="AD14" s="333"/>
      <c r="AE14" s="333"/>
      <c r="AF14" s="333"/>
      <c r="AG14" s="333">
        <f t="shared" si="17"/>
        <v>0</v>
      </c>
      <c r="AH14" s="333"/>
      <c r="AI14" s="333"/>
      <c r="AJ14" s="333"/>
      <c r="AK14" s="351"/>
      <c r="AL14" s="358">
        <f t="shared" si="0"/>
        <v>0</v>
      </c>
      <c r="AM14" s="333">
        <f t="shared" si="1"/>
        <v>0</v>
      </c>
      <c r="AN14" s="358">
        <f>'14'!AR14</f>
        <v>0</v>
      </c>
      <c r="AO14" s="358"/>
      <c r="AP14" s="358">
        <f t="shared" si="6"/>
        <v>0</v>
      </c>
      <c r="AQ14" s="607">
        <f t="shared" si="7"/>
        <v>0</v>
      </c>
      <c r="AR14" s="358"/>
      <c r="AS14" s="359" t="e">
        <f t="shared" si="3"/>
        <v>#DIV/0!</v>
      </c>
      <c r="AT14" s="216">
        <f>'08'!AT14</f>
        <v>350</v>
      </c>
      <c r="AU14" s="224">
        <f t="shared" si="8"/>
        <v>350</v>
      </c>
      <c r="AV14" s="138"/>
      <c r="AW14" s="6" t="e">
        <f t="shared" si="9"/>
        <v>#DIV/0!</v>
      </c>
      <c r="AX14" s="6" t="e">
        <f t="shared" si="10"/>
        <v>#DIV/0!</v>
      </c>
      <c r="AY14" s="6" t="e">
        <f t="shared" si="11"/>
        <v>#DIV/0!</v>
      </c>
      <c r="AZ14" s="6" t="e">
        <f t="shared" si="12"/>
        <v>#DIV/0!</v>
      </c>
      <c r="BA14" s="6" t="e">
        <f t="shared" si="13"/>
        <v>#DIV/0!</v>
      </c>
      <c r="BB14" s="6" t="e">
        <f t="shared" si="14"/>
        <v>#DIV/0!</v>
      </c>
      <c r="BC14" s="351"/>
    </row>
    <row r="15" spans="1:55" s="360" customFormat="1" ht="21">
      <c r="A15" s="223" t="str">
        <f>'ENTRY SHEET'!F15</f>
        <v>GRADER OD09P-1732</v>
      </c>
      <c r="B15" s="333">
        <f>'14'!C15</f>
        <v>4571.6000000000004</v>
      </c>
      <c r="C15" s="333">
        <v>4571.6000000000004</v>
      </c>
      <c r="D15" s="333">
        <f t="shared" si="4"/>
        <v>0</v>
      </c>
      <c r="E15" s="333">
        <v>12</v>
      </c>
      <c r="F15" s="333"/>
      <c r="G15" s="136">
        <f t="shared" si="15"/>
        <v>0</v>
      </c>
      <c r="H15" s="333"/>
      <c r="I15" s="333"/>
      <c r="J15" s="333"/>
      <c r="K15" s="333"/>
      <c r="L15" s="333"/>
      <c r="M15" s="333"/>
      <c r="N15" s="333"/>
      <c r="O15" s="333"/>
      <c r="P15" s="333"/>
      <c r="Q15" s="333">
        <f t="shared" si="5"/>
        <v>0</v>
      </c>
      <c r="R15" s="333"/>
      <c r="S15" s="333"/>
      <c r="T15" s="333"/>
      <c r="U15" s="333"/>
      <c r="V15" s="333"/>
      <c r="W15" s="333"/>
      <c r="X15" s="333"/>
      <c r="Y15" s="333">
        <f t="shared" si="16"/>
        <v>0</v>
      </c>
      <c r="Z15" s="333"/>
      <c r="AA15" s="333"/>
      <c r="AB15" s="333"/>
      <c r="AC15" s="333"/>
      <c r="AD15" s="333"/>
      <c r="AE15" s="333"/>
      <c r="AF15" s="333"/>
      <c r="AG15" s="333">
        <f t="shared" si="17"/>
        <v>0</v>
      </c>
      <c r="AH15" s="333"/>
      <c r="AI15" s="333"/>
      <c r="AJ15" s="333"/>
      <c r="AK15" s="351"/>
      <c r="AL15" s="358">
        <f t="shared" si="0"/>
        <v>0</v>
      </c>
      <c r="AM15" s="333">
        <f t="shared" si="1"/>
        <v>0</v>
      </c>
      <c r="AN15" s="358">
        <f>'14'!AR15</f>
        <v>130</v>
      </c>
      <c r="AO15" s="358"/>
      <c r="AP15" s="358">
        <f t="shared" si="6"/>
        <v>130</v>
      </c>
      <c r="AQ15" s="607">
        <f t="shared" si="7"/>
        <v>0</v>
      </c>
      <c r="AR15" s="358">
        <v>130</v>
      </c>
      <c r="AS15" s="359" t="e">
        <f t="shared" si="3"/>
        <v>#DIV/0!</v>
      </c>
      <c r="AT15" s="216">
        <f>'08'!AT15</f>
        <v>350</v>
      </c>
      <c r="AU15" s="224">
        <f t="shared" si="8"/>
        <v>220</v>
      </c>
      <c r="AV15" s="138"/>
      <c r="AW15" s="6" t="e">
        <f t="shared" si="9"/>
        <v>#DIV/0!</v>
      </c>
      <c r="AX15" s="6" t="e">
        <f t="shared" si="10"/>
        <v>#DIV/0!</v>
      </c>
      <c r="AY15" s="6" t="e">
        <f t="shared" si="11"/>
        <v>#DIV/0!</v>
      </c>
      <c r="AZ15" s="6" t="e">
        <f t="shared" si="12"/>
        <v>#DIV/0!</v>
      </c>
      <c r="BA15" s="6" t="e">
        <f t="shared" si="13"/>
        <v>#DIV/0!</v>
      </c>
      <c r="BB15" s="6" t="e">
        <f t="shared" si="14"/>
        <v>#DIV/0!</v>
      </c>
      <c r="BC15" s="351"/>
    </row>
    <row r="16" spans="1:55" s="360" customFormat="1" ht="21">
      <c r="A16" s="223">
        <f>'ENTRY SHEET'!F16</f>
        <v>0</v>
      </c>
      <c r="B16" s="333">
        <f>'14'!C16</f>
        <v>0</v>
      </c>
      <c r="C16" s="333"/>
      <c r="D16" s="333">
        <f t="shared" si="4"/>
        <v>0</v>
      </c>
      <c r="E16" s="333">
        <v>12</v>
      </c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>
        <f t="shared" si="5"/>
        <v>0</v>
      </c>
      <c r="R16" s="333"/>
      <c r="S16" s="333"/>
      <c r="T16" s="333"/>
      <c r="U16" s="333"/>
      <c r="V16" s="333"/>
      <c r="W16" s="333"/>
      <c r="X16" s="333"/>
      <c r="Y16" s="333">
        <f t="shared" si="16"/>
        <v>0</v>
      </c>
      <c r="Z16" s="333"/>
      <c r="AA16" s="333"/>
      <c r="AB16" s="333"/>
      <c r="AC16" s="333"/>
      <c r="AD16" s="333"/>
      <c r="AE16" s="333"/>
      <c r="AF16" s="333"/>
      <c r="AG16" s="333">
        <f t="shared" si="17"/>
        <v>0</v>
      </c>
      <c r="AH16" s="333"/>
      <c r="AI16" s="333"/>
      <c r="AJ16" s="333"/>
      <c r="AK16" s="351"/>
      <c r="AL16" s="358">
        <f t="shared" si="0"/>
        <v>0</v>
      </c>
      <c r="AM16" s="333">
        <f t="shared" si="1"/>
        <v>0</v>
      </c>
      <c r="AN16" s="358">
        <f>'14'!AR16</f>
        <v>0</v>
      </c>
      <c r="AO16" s="358"/>
      <c r="AP16" s="358">
        <f t="shared" si="6"/>
        <v>0</v>
      </c>
      <c r="AQ16" s="607">
        <f t="shared" si="7"/>
        <v>0</v>
      </c>
      <c r="AR16" s="358"/>
      <c r="AS16" s="359" t="e">
        <f t="shared" si="3"/>
        <v>#DIV/0!</v>
      </c>
      <c r="AT16" s="216">
        <f>'08'!AT16</f>
        <v>0</v>
      </c>
      <c r="AU16" s="224">
        <f t="shared" si="8"/>
        <v>0</v>
      </c>
      <c r="AV16" s="138"/>
      <c r="AW16" s="6" t="e">
        <f t="shared" si="9"/>
        <v>#DIV/0!</v>
      </c>
      <c r="AX16" s="6" t="e">
        <f t="shared" si="10"/>
        <v>#DIV/0!</v>
      </c>
      <c r="AY16" s="6" t="e">
        <f t="shared" si="11"/>
        <v>#DIV/0!</v>
      </c>
      <c r="AZ16" s="6" t="e">
        <f t="shared" si="12"/>
        <v>#DIV/0!</v>
      </c>
      <c r="BA16" s="6" t="e">
        <f t="shared" si="13"/>
        <v>#DIV/0!</v>
      </c>
      <c r="BB16" s="6" t="e">
        <f t="shared" si="14"/>
        <v>#DIV/0!</v>
      </c>
      <c r="BC16" s="351"/>
    </row>
    <row r="17" spans="1:55" s="360" customFormat="1" ht="21">
      <c r="A17" s="223" t="str">
        <f>'ENTRY SHEET'!F17</f>
        <v>OD09C-1962</v>
      </c>
      <c r="B17" s="333">
        <f>'14'!C17</f>
        <v>20692.599999999999</v>
      </c>
      <c r="C17" s="333">
        <v>20700.650000000001</v>
      </c>
      <c r="D17" s="333">
        <f t="shared" si="4"/>
        <v>8.0500000000029104</v>
      </c>
      <c r="E17" s="333">
        <v>12</v>
      </c>
      <c r="F17" s="333"/>
      <c r="G17" s="333">
        <f>D17-H17-I17</f>
        <v>8.0500000000029104</v>
      </c>
      <c r="H17" s="333"/>
      <c r="I17" s="333"/>
      <c r="J17" s="333"/>
      <c r="K17" s="333"/>
      <c r="L17" s="333"/>
      <c r="M17" s="333"/>
      <c r="N17" s="333"/>
      <c r="O17" s="333"/>
      <c r="P17" s="333"/>
      <c r="Q17" s="333">
        <f t="shared" si="5"/>
        <v>8.0500000000029104</v>
      </c>
      <c r="R17" s="333">
        <f>'14'!S17</f>
        <v>156139.29999999999</v>
      </c>
      <c r="S17" s="333">
        <v>156182.20000000001</v>
      </c>
      <c r="T17" s="333">
        <f>S17-R17</f>
        <v>42.900000000023283</v>
      </c>
      <c r="U17" s="333">
        <v>3</v>
      </c>
      <c r="V17" s="333">
        <v>1</v>
      </c>
      <c r="W17" s="333"/>
      <c r="X17" s="333">
        <v>3</v>
      </c>
      <c r="Y17" s="333">
        <f t="shared" si="16"/>
        <v>7</v>
      </c>
      <c r="Z17" s="333"/>
      <c r="AA17" s="333"/>
      <c r="AB17" s="333"/>
      <c r="AC17" s="333"/>
      <c r="AD17" s="333"/>
      <c r="AE17" s="333"/>
      <c r="AF17" s="333"/>
      <c r="AG17" s="333">
        <f t="shared" si="17"/>
        <v>0</v>
      </c>
      <c r="AH17" s="333"/>
      <c r="AI17" s="333"/>
      <c r="AJ17" s="333"/>
      <c r="AK17" s="351"/>
      <c r="AL17" s="358">
        <f t="shared" si="0"/>
        <v>0</v>
      </c>
      <c r="AM17" s="333">
        <f t="shared" si="1"/>
        <v>0</v>
      </c>
      <c r="AN17" s="358">
        <f>'14'!AR17</f>
        <v>115</v>
      </c>
      <c r="AO17" s="358"/>
      <c r="AP17" s="358">
        <f t="shared" si="6"/>
        <v>115</v>
      </c>
      <c r="AQ17" s="607">
        <f t="shared" si="7"/>
        <v>100</v>
      </c>
      <c r="AR17" s="358">
        <v>15</v>
      </c>
      <c r="AS17" s="359">
        <f t="shared" si="3"/>
        <v>12.422360248442715</v>
      </c>
      <c r="AT17" s="216">
        <f>'08'!AT17</f>
        <v>250</v>
      </c>
      <c r="AU17" s="224">
        <f t="shared" si="8"/>
        <v>235</v>
      </c>
      <c r="AV17" s="138"/>
      <c r="AW17" s="6">
        <f t="shared" si="9"/>
        <v>0</v>
      </c>
      <c r="AX17" s="6">
        <f t="shared" si="10"/>
        <v>0</v>
      </c>
      <c r="AY17" s="6">
        <f t="shared" si="11"/>
        <v>0</v>
      </c>
      <c r="AZ17" s="6">
        <f t="shared" si="12"/>
        <v>0</v>
      </c>
      <c r="BA17" s="6">
        <f t="shared" si="13"/>
        <v>0</v>
      </c>
      <c r="BB17" s="6">
        <f t="shared" si="14"/>
        <v>100</v>
      </c>
      <c r="BC17" s="351"/>
    </row>
    <row r="18" spans="1:55" s="360" customFormat="1" ht="21">
      <c r="A18" s="223" t="str">
        <f>'ENTRY SHEET'!F18</f>
        <v>OD09C-1964</v>
      </c>
      <c r="B18" s="333">
        <f>'14'!C18</f>
        <v>14452.65</v>
      </c>
      <c r="C18" s="333">
        <v>14459</v>
      </c>
      <c r="D18" s="333">
        <f t="shared" si="4"/>
        <v>6.3500000000003638</v>
      </c>
      <c r="E18" s="333">
        <v>12</v>
      </c>
      <c r="F18" s="333"/>
      <c r="G18" s="333">
        <f t="shared" ref="G18:G59" si="18">D18-H18-I18</f>
        <v>2.550000000000364</v>
      </c>
      <c r="H18" s="333"/>
      <c r="I18" s="333">
        <v>3.8</v>
      </c>
      <c r="J18" s="333"/>
      <c r="K18" s="333"/>
      <c r="L18" s="333"/>
      <c r="M18" s="333"/>
      <c r="N18" s="333"/>
      <c r="O18" s="333"/>
      <c r="P18" s="333"/>
      <c r="Q18" s="333">
        <f t="shared" si="5"/>
        <v>6.3500000000003638</v>
      </c>
      <c r="R18" s="333">
        <f>'14'!S18</f>
        <v>152740.70000000001</v>
      </c>
      <c r="S18" s="333">
        <v>152776.6</v>
      </c>
      <c r="T18" s="333">
        <f t="shared" ref="T18:T59" si="19">S18-R18</f>
        <v>35.899999999994179</v>
      </c>
      <c r="U18" s="333">
        <v>2</v>
      </c>
      <c r="V18" s="333">
        <v>4</v>
      </c>
      <c r="W18" s="333"/>
      <c r="X18" s="333"/>
      <c r="Y18" s="333">
        <f t="shared" si="16"/>
        <v>6</v>
      </c>
      <c r="Z18" s="333"/>
      <c r="AA18" s="333"/>
      <c r="AB18" s="333"/>
      <c r="AC18" s="333"/>
      <c r="AD18" s="333"/>
      <c r="AE18" s="333"/>
      <c r="AF18" s="333"/>
      <c r="AG18" s="333">
        <f t="shared" si="17"/>
        <v>0</v>
      </c>
      <c r="AH18" s="333"/>
      <c r="AI18" s="333">
        <v>7</v>
      </c>
      <c r="AJ18" s="333"/>
      <c r="AK18" s="351">
        <v>268.97000000000003</v>
      </c>
      <c r="AL18" s="358">
        <f t="shared" si="0"/>
        <v>7</v>
      </c>
      <c r="AM18" s="333">
        <f t="shared" si="1"/>
        <v>268.97000000000003</v>
      </c>
      <c r="AN18" s="358">
        <f>'14'!AR18</f>
        <v>60</v>
      </c>
      <c r="AO18" s="358">
        <v>50</v>
      </c>
      <c r="AP18" s="358">
        <f t="shared" si="6"/>
        <v>110</v>
      </c>
      <c r="AQ18" s="607">
        <f t="shared" si="7"/>
        <v>40</v>
      </c>
      <c r="AR18" s="358">
        <v>70</v>
      </c>
      <c r="AS18" s="359">
        <f t="shared" si="3"/>
        <v>6.2992125984248357</v>
      </c>
      <c r="AT18" s="216">
        <f>'08'!AT18</f>
        <v>250</v>
      </c>
      <c r="AU18" s="224">
        <f t="shared" si="8"/>
        <v>180</v>
      </c>
      <c r="AV18" s="138"/>
      <c r="AW18" s="6">
        <f t="shared" si="9"/>
        <v>24</v>
      </c>
      <c r="AX18" s="6">
        <f t="shared" si="10"/>
        <v>0</v>
      </c>
      <c r="AY18" s="6">
        <f t="shared" si="11"/>
        <v>0</v>
      </c>
      <c r="AZ18" s="6">
        <f t="shared" si="12"/>
        <v>0</v>
      </c>
      <c r="BA18" s="6">
        <f t="shared" si="13"/>
        <v>0</v>
      </c>
      <c r="BB18" s="6">
        <f t="shared" si="14"/>
        <v>16</v>
      </c>
      <c r="BC18" s="351"/>
    </row>
    <row r="19" spans="1:55" s="360" customFormat="1" ht="21">
      <c r="A19" s="223" t="str">
        <f>'ENTRY SHEET'!F19</f>
        <v>OD09C1965</v>
      </c>
      <c r="B19" s="333">
        <f>'14'!C19</f>
        <v>16565.8</v>
      </c>
      <c r="C19" s="333">
        <v>16565.8</v>
      </c>
      <c r="D19" s="333">
        <f t="shared" si="4"/>
        <v>0</v>
      </c>
      <c r="E19" s="333">
        <v>12</v>
      </c>
      <c r="F19" s="333"/>
      <c r="G19" s="333">
        <f t="shared" si="18"/>
        <v>0</v>
      </c>
      <c r="H19" s="333"/>
      <c r="I19" s="333"/>
      <c r="J19" s="333"/>
      <c r="K19" s="333"/>
      <c r="L19" s="333"/>
      <c r="M19" s="333"/>
      <c r="N19" s="333"/>
      <c r="O19" s="333"/>
      <c r="P19" s="333"/>
      <c r="Q19" s="333">
        <f t="shared" si="5"/>
        <v>0</v>
      </c>
      <c r="R19" s="333">
        <f>'14'!S19</f>
        <v>166053.29999999999</v>
      </c>
      <c r="S19" s="333">
        <v>166053.29999999999</v>
      </c>
      <c r="T19" s="333">
        <f t="shared" si="19"/>
        <v>0</v>
      </c>
      <c r="U19" s="333"/>
      <c r="V19" s="333"/>
      <c r="W19" s="333"/>
      <c r="X19" s="333"/>
      <c r="Y19" s="333">
        <f t="shared" si="16"/>
        <v>0</v>
      </c>
      <c r="Z19" s="333"/>
      <c r="AA19" s="333"/>
      <c r="AB19" s="333"/>
      <c r="AC19" s="333"/>
      <c r="AD19" s="333"/>
      <c r="AE19" s="333"/>
      <c r="AF19" s="333"/>
      <c r="AG19" s="333">
        <f t="shared" si="17"/>
        <v>0</v>
      </c>
      <c r="AH19" s="333"/>
      <c r="AI19" s="333"/>
      <c r="AJ19" s="333"/>
      <c r="AK19" s="351"/>
      <c r="AL19" s="358">
        <f t="shared" si="0"/>
        <v>0</v>
      </c>
      <c r="AM19" s="333">
        <f t="shared" si="1"/>
        <v>0</v>
      </c>
      <c r="AN19" s="358">
        <f>'14'!AR19</f>
        <v>0</v>
      </c>
      <c r="AO19" s="358"/>
      <c r="AP19" s="358">
        <f t="shared" si="6"/>
        <v>0</v>
      </c>
      <c r="AQ19" s="607">
        <f t="shared" si="7"/>
        <v>0</v>
      </c>
      <c r="AR19" s="358"/>
      <c r="AS19" s="359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6" t="e">
        <f t="shared" si="9"/>
        <v>#DIV/0!</v>
      </c>
      <c r="AX19" s="6" t="e">
        <f t="shared" si="10"/>
        <v>#DIV/0!</v>
      </c>
      <c r="AY19" s="6" t="e">
        <f t="shared" si="11"/>
        <v>#DIV/0!</v>
      </c>
      <c r="AZ19" s="6" t="e">
        <f t="shared" si="12"/>
        <v>#DIV/0!</v>
      </c>
      <c r="BA19" s="6" t="e">
        <f t="shared" si="13"/>
        <v>#DIV/0!</v>
      </c>
      <c r="BB19" s="6" t="e">
        <f t="shared" si="14"/>
        <v>#DIV/0!</v>
      </c>
      <c r="BC19" s="351"/>
    </row>
    <row r="20" spans="1:55" s="360" customFormat="1" ht="21">
      <c r="A20" s="223" t="str">
        <f>'ENTRY SHEET'!F20</f>
        <v>ODO9C5136</v>
      </c>
      <c r="B20" s="333">
        <f>'14'!C20</f>
        <v>454.7</v>
      </c>
      <c r="C20" s="333">
        <v>454.7</v>
      </c>
      <c r="D20" s="333">
        <f t="shared" si="4"/>
        <v>0</v>
      </c>
      <c r="E20" s="333">
        <v>12</v>
      </c>
      <c r="F20" s="333"/>
      <c r="G20" s="333">
        <f t="shared" si="18"/>
        <v>0</v>
      </c>
      <c r="H20" s="333"/>
      <c r="I20" s="333"/>
      <c r="J20" s="333"/>
      <c r="K20" s="333"/>
      <c r="L20" s="333"/>
      <c r="M20" s="333"/>
      <c r="N20" s="333"/>
      <c r="O20" s="333"/>
      <c r="P20" s="333"/>
      <c r="Q20" s="333">
        <f t="shared" si="5"/>
        <v>0</v>
      </c>
      <c r="R20" s="333">
        <f>'14'!S20</f>
        <v>125294.1</v>
      </c>
      <c r="S20" s="333">
        <v>125294.1</v>
      </c>
      <c r="T20" s="333">
        <f t="shared" si="19"/>
        <v>0</v>
      </c>
      <c r="U20" s="333"/>
      <c r="V20" s="333"/>
      <c r="W20" s="333"/>
      <c r="X20" s="333"/>
      <c r="Y20" s="333">
        <f t="shared" si="16"/>
        <v>0</v>
      </c>
      <c r="Z20" s="333"/>
      <c r="AA20" s="333"/>
      <c r="AB20" s="333"/>
      <c r="AC20" s="333"/>
      <c r="AD20" s="333"/>
      <c r="AE20" s="333"/>
      <c r="AF20" s="333"/>
      <c r="AG20" s="333">
        <f t="shared" si="17"/>
        <v>0</v>
      </c>
      <c r="AH20" s="333"/>
      <c r="AI20" s="333"/>
      <c r="AJ20" s="333"/>
      <c r="AK20" s="351"/>
      <c r="AL20" s="358">
        <f t="shared" si="0"/>
        <v>0</v>
      </c>
      <c r="AM20" s="333">
        <f t="shared" si="1"/>
        <v>0</v>
      </c>
      <c r="AN20" s="358">
        <f>'14'!AR20</f>
        <v>70</v>
      </c>
      <c r="AO20" s="358"/>
      <c r="AP20" s="358">
        <f t="shared" si="6"/>
        <v>70</v>
      </c>
      <c r="AQ20" s="607">
        <f t="shared" si="7"/>
        <v>0</v>
      </c>
      <c r="AR20" s="358">
        <v>70</v>
      </c>
      <c r="AS20" s="359" t="e">
        <f t="shared" si="3"/>
        <v>#DIV/0!</v>
      </c>
      <c r="AT20" s="216">
        <f>'08'!AT20</f>
        <v>250</v>
      </c>
      <c r="AU20" s="224">
        <f t="shared" si="8"/>
        <v>180</v>
      </c>
      <c r="AV20" s="138"/>
      <c r="AW20" s="6" t="e">
        <f t="shared" si="9"/>
        <v>#DIV/0!</v>
      </c>
      <c r="AX20" s="6" t="e">
        <f t="shared" si="10"/>
        <v>#DIV/0!</v>
      </c>
      <c r="AY20" s="6" t="e">
        <f t="shared" si="11"/>
        <v>#DIV/0!</v>
      </c>
      <c r="AZ20" s="6" t="e">
        <f t="shared" si="12"/>
        <v>#DIV/0!</v>
      </c>
      <c r="BA20" s="6" t="e">
        <f t="shared" si="13"/>
        <v>#DIV/0!</v>
      </c>
      <c r="BB20" s="6" t="e">
        <f t="shared" si="14"/>
        <v>#DIV/0!</v>
      </c>
      <c r="BC20" s="351"/>
    </row>
    <row r="21" spans="1:55" s="360" customFormat="1" ht="21">
      <c r="A21" s="223" t="str">
        <f>'ENTRY SHEET'!F21</f>
        <v>OD09C5137</v>
      </c>
      <c r="B21" s="333">
        <f>'14'!C21</f>
        <v>17100.349999999999</v>
      </c>
      <c r="C21" s="333">
        <v>17100.349999999999</v>
      </c>
      <c r="D21" s="333">
        <f t="shared" si="4"/>
        <v>0</v>
      </c>
      <c r="E21" s="333">
        <v>12</v>
      </c>
      <c r="F21" s="333"/>
      <c r="G21" s="333">
        <v>0</v>
      </c>
      <c r="H21" s="333"/>
      <c r="I21" s="333"/>
      <c r="J21" s="333"/>
      <c r="K21" s="333"/>
      <c r="L21" s="333"/>
      <c r="M21" s="333"/>
      <c r="N21" s="333"/>
      <c r="O21" s="333"/>
      <c r="P21" s="333"/>
      <c r="Q21" s="333">
        <f t="shared" si="5"/>
        <v>0</v>
      </c>
      <c r="R21" s="333">
        <f>'14'!S21</f>
        <v>131760.79999999999</v>
      </c>
      <c r="S21" s="333">
        <v>131760.79999999999</v>
      </c>
      <c r="T21" s="333">
        <f t="shared" si="19"/>
        <v>0</v>
      </c>
      <c r="U21" s="333"/>
      <c r="V21" s="333"/>
      <c r="W21" s="333"/>
      <c r="X21" s="333"/>
      <c r="Y21" s="333">
        <f t="shared" si="16"/>
        <v>0</v>
      </c>
      <c r="Z21" s="333"/>
      <c r="AA21" s="333"/>
      <c r="AB21" s="333"/>
      <c r="AC21" s="333"/>
      <c r="AD21" s="333"/>
      <c r="AE21" s="333"/>
      <c r="AF21" s="333"/>
      <c r="AG21" s="333">
        <f t="shared" si="17"/>
        <v>0</v>
      </c>
      <c r="AH21" s="333"/>
      <c r="AI21" s="333"/>
      <c r="AJ21" s="333"/>
      <c r="AK21" s="351"/>
      <c r="AL21" s="358">
        <f t="shared" si="0"/>
        <v>0</v>
      </c>
      <c r="AM21" s="333">
        <f t="shared" si="1"/>
        <v>0</v>
      </c>
      <c r="AN21" s="358">
        <f>'14'!AR21</f>
        <v>70</v>
      </c>
      <c r="AO21" s="358"/>
      <c r="AP21" s="358">
        <f t="shared" si="6"/>
        <v>70</v>
      </c>
      <c r="AQ21" s="607">
        <f t="shared" si="7"/>
        <v>0</v>
      </c>
      <c r="AR21" s="358">
        <v>70</v>
      </c>
      <c r="AS21" s="359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6" t="e">
        <f t="shared" si="9"/>
        <v>#DIV/0!</v>
      </c>
      <c r="AX21" s="6" t="e">
        <f t="shared" si="10"/>
        <v>#DIV/0!</v>
      </c>
      <c r="AY21" s="6" t="e">
        <f t="shared" si="11"/>
        <v>#DIV/0!</v>
      </c>
      <c r="AZ21" s="6" t="e">
        <f t="shared" si="12"/>
        <v>#DIV/0!</v>
      </c>
      <c r="BA21" s="6" t="e">
        <f t="shared" si="13"/>
        <v>#DIV/0!</v>
      </c>
      <c r="BB21" s="6" t="e">
        <f t="shared" si="14"/>
        <v>#DIV/0!</v>
      </c>
      <c r="BC21" s="351"/>
    </row>
    <row r="22" spans="1:55" s="360" customFormat="1" ht="21">
      <c r="A22" s="223" t="str">
        <f>'ENTRY SHEET'!F22</f>
        <v>OD09C4623</v>
      </c>
      <c r="B22" s="333">
        <f>'14'!C22</f>
        <v>1457.5</v>
      </c>
      <c r="C22" s="333">
        <v>1457.5</v>
      </c>
      <c r="D22" s="333">
        <f t="shared" si="4"/>
        <v>0</v>
      </c>
      <c r="E22" s="333">
        <v>12</v>
      </c>
      <c r="F22" s="333"/>
      <c r="G22" s="333">
        <f t="shared" si="18"/>
        <v>0</v>
      </c>
      <c r="H22" s="333"/>
      <c r="I22" s="333"/>
      <c r="J22" s="333"/>
      <c r="K22" s="333"/>
      <c r="L22" s="333"/>
      <c r="M22" s="333"/>
      <c r="N22" s="333"/>
      <c r="O22" s="333"/>
      <c r="P22" s="333"/>
      <c r="Q22" s="333">
        <f t="shared" si="5"/>
        <v>0</v>
      </c>
      <c r="R22" s="333">
        <f>'14'!S22</f>
        <v>65563</v>
      </c>
      <c r="S22" s="333">
        <v>65563</v>
      </c>
      <c r="T22" s="333">
        <f t="shared" si="19"/>
        <v>0</v>
      </c>
      <c r="U22" s="333"/>
      <c r="V22" s="333"/>
      <c r="W22" s="333"/>
      <c r="X22" s="333"/>
      <c r="Y22" s="333">
        <f t="shared" si="16"/>
        <v>0</v>
      </c>
      <c r="Z22" s="333"/>
      <c r="AA22" s="333"/>
      <c r="AB22" s="333"/>
      <c r="AC22" s="333"/>
      <c r="AD22" s="333"/>
      <c r="AE22" s="333"/>
      <c r="AF22" s="333"/>
      <c r="AG22" s="333">
        <f t="shared" si="17"/>
        <v>0</v>
      </c>
      <c r="AH22" s="333"/>
      <c r="AI22" s="333"/>
      <c r="AJ22" s="333"/>
      <c r="AK22" s="351"/>
      <c r="AL22" s="358">
        <f t="shared" si="0"/>
        <v>0</v>
      </c>
      <c r="AM22" s="333">
        <f t="shared" si="1"/>
        <v>0</v>
      </c>
      <c r="AN22" s="358">
        <f>'14'!AR22</f>
        <v>0</v>
      </c>
      <c r="AO22" s="358"/>
      <c r="AP22" s="358">
        <f t="shared" si="6"/>
        <v>0</v>
      </c>
      <c r="AQ22" s="607">
        <f t="shared" si="7"/>
        <v>0</v>
      </c>
      <c r="AR22" s="358"/>
      <c r="AS22" s="359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6" t="e">
        <f t="shared" si="9"/>
        <v>#DIV/0!</v>
      </c>
      <c r="AX22" s="6" t="e">
        <f t="shared" si="10"/>
        <v>#DIV/0!</v>
      </c>
      <c r="AY22" s="6" t="e">
        <f t="shared" si="11"/>
        <v>#DIV/0!</v>
      </c>
      <c r="AZ22" s="6" t="e">
        <f t="shared" si="12"/>
        <v>#DIV/0!</v>
      </c>
      <c r="BA22" s="6" t="e">
        <f t="shared" si="13"/>
        <v>#DIV/0!</v>
      </c>
      <c r="BB22" s="6" t="e">
        <f t="shared" si="14"/>
        <v>#DIV/0!</v>
      </c>
      <c r="BC22" s="351"/>
    </row>
    <row r="23" spans="1:55" s="360" customFormat="1" ht="21">
      <c r="A23" s="223" t="str">
        <f>'ENTRY SHEET'!F23</f>
        <v>OD09C4625</v>
      </c>
      <c r="B23" s="333">
        <f>'14'!C23</f>
        <v>24138.400000000001</v>
      </c>
      <c r="C23" s="333">
        <v>24138.400000000001</v>
      </c>
      <c r="D23" s="333">
        <f t="shared" si="4"/>
        <v>0</v>
      </c>
      <c r="E23" s="333">
        <v>12</v>
      </c>
      <c r="F23" s="333"/>
      <c r="G23" s="333">
        <f t="shared" si="18"/>
        <v>0</v>
      </c>
      <c r="H23" s="333"/>
      <c r="I23" s="333"/>
      <c r="J23" s="333"/>
      <c r="K23" s="333"/>
      <c r="L23" s="333"/>
      <c r="M23" s="333"/>
      <c r="N23" s="333"/>
      <c r="O23" s="333"/>
      <c r="P23" s="333"/>
      <c r="Q23" s="333">
        <f t="shared" si="5"/>
        <v>0</v>
      </c>
      <c r="R23" s="333">
        <f>'14'!S23</f>
        <v>88820.7</v>
      </c>
      <c r="S23" s="333">
        <v>88820.7</v>
      </c>
      <c r="T23" s="333">
        <f t="shared" si="19"/>
        <v>0</v>
      </c>
      <c r="U23" s="333"/>
      <c r="V23" s="333"/>
      <c r="W23" s="333"/>
      <c r="X23" s="333"/>
      <c r="Y23" s="333">
        <f t="shared" si="16"/>
        <v>0</v>
      </c>
      <c r="Z23" s="333"/>
      <c r="AA23" s="333"/>
      <c r="AB23" s="333"/>
      <c r="AC23" s="333"/>
      <c r="AD23" s="333"/>
      <c r="AE23" s="333"/>
      <c r="AF23" s="333"/>
      <c r="AG23" s="333">
        <f t="shared" si="17"/>
        <v>0</v>
      </c>
      <c r="AH23" s="333"/>
      <c r="AI23" s="333"/>
      <c r="AJ23" s="333"/>
      <c r="AK23" s="351"/>
      <c r="AL23" s="358">
        <f t="shared" si="0"/>
        <v>0</v>
      </c>
      <c r="AM23" s="333">
        <f t="shared" si="1"/>
        <v>0</v>
      </c>
      <c r="AN23" s="358">
        <f>'14'!AR23</f>
        <v>80</v>
      </c>
      <c r="AO23" s="358"/>
      <c r="AP23" s="358">
        <f t="shared" si="6"/>
        <v>80</v>
      </c>
      <c r="AQ23" s="607">
        <f t="shared" si="7"/>
        <v>0</v>
      </c>
      <c r="AR23" s="358">
        <v>80</v>
      </c>
      <c r="AS23" s="359" t="e">
        <f t="shared" si="3"/>
        <v>#DIV/0!</v>
      </c>
      <c r="AT23" s="216">
        <f>'08'!AT23</f>
        <v>250</v>
      </c>
      <c r="AU23" s="224">
        <f t="shared" si="8"/>
        <v>170</v>
      </c>
      <c r="AV23" s="138"/>
      <c r="AW23" s="6" t="e">
        <f t="shared" si="9"/>
        <v>#DIV/0!</v>
      </c>
      <c r="AX23" s="6" t="e">
        <f t="shared" si="10"/>
        <v>#DIV/0!</v>
      </c>
      <c r="AY23" s="6" t="e">
        <f t="shared" si="11"/>
        <v>#DIV/0!</v>
      </c>
      <c r="AZ23" s="6" t="e">
        <f t="shared" si="12"/>
        <v>#DIV/0!</v>
      </c>
      <c r="BA23" s="6" t="e">
        <f t="shared" si="13"/>
        <v>#DIV/0!</v>
      </c>
      <c r="BB23" s="6" t="e">
        <f t="shared" si="14"/>
        <v>#DIV/0!</v>
      </c>
      <c r="BC23" s="351"/>
    </row>
    <row r="24" spans="1:55" s="360" customFormat="1" ht="21">
      <c r="A24" s="223" t="str">
        <f>'ENTRY SHEET'!F24</f>
        <v>OD09C4823</v>
      </c>
      <c r="B24" s="333">
        <f>'14'!C24</f>
        <v>24048</v>
      </c>
      <c r="C24" s="333">
        <v>24056.5</v>
      </c>
      <c r="D24" s="333">
        <f t="shared" si="4"/>
        <v>8.5</v>
      </c>
      <c r="E24" s="333">
        <v>12</v>
      </c>
      <c r="F24" s="333"/>
      <c r="G24" s="333">
        <f t="shared" si="18"/>
        <v>0</v>
      </c>
      <c r="H24" s="333">
        <v>2.6</v>
      </c>
      <c r="I24" s="333">
        <v>5.9</v>
      </c>
      <c r="J24" s="333"/>
      <c r="K24" s="333"/>
      <c r="L24" s="333"/>
      <c r="M24" s="333"/>
      <c r="N24" s="333"/>
      <c r="O24" s="333"/>
      <c r="P24" s="333"/>
      <c r="Q24" s="333">
        <f t="shared" si="5"/>
        <v>8.5</v>
      </c>
      <c r="R24" s="333">
        <f>'14'!S24</f>
        <v>146635.4</v>
      </c>
      <c r="S24" s="333">
        <v>146677.70000000001</v>
      </c>
      <c r="T24" s="333">
        <f t="shared" si="19"/>
        <v>42.300000000017462</v>
      </c>
      <c r="U24" s="333"/>
      <c r="V24" s="333"/>
      <c r="W24" s="333"/>
      <c r="X24" s="333"/>
      <c r="Y24" s="333">
        <f t="shared" si="16"/>
        <v>0</v>
      </c>
      <c r="Z24" s="333">
        <v>6</v>
      </c>
      <c r="AA24" s="333"/>
      <c r="AB24" s="333"/>
      <c r="AC24" s="333"/>
      <c r="AD24" s="333"/>
      <c r="AE24" s="333"/>
      <c r="AF24" s="333"/>
      <c r="AG24" s="333">
        <f t="shared" si="17"/>
        <v>6</v>
      </c>
      <c r="AH24" s="333"/>
      <c r="AI24" s="333">
        <v>8</v>
      </c>
      <c r="AJ24" s="333"/>
      <c r="AK24" s="351">
        <v>280.39999999999998</v>
      </c>
      <c r="AL24" s="358">
        <f t="shared" si="0"/>
        <v>8</v>
      </c>
      <c r="AM24" s="333">
        <f t="shared" si="1"/>
        <v>280.39999999999998</v>
      </c>
      <c r="AN24" s="358">
        <f>'14'!AR24</f>
        <v>100</v>
      </c>
      <c r="AO24" s="358"/>
      <c r="AP24" s="358">
        <f t="shared" si="6"/>
        <v>100</v>
      </c>
      <c r="AQ24" s="607">
        <f t="shared" si="7"/>
        <v>60</v>
      </c>
      <c r="AR24" s="358">
        <v>40</v>
      </c>
      <c r="AS24" s="359">
        <f t="shared" si="3"/>
        <v>7.0588235294117645</v>
      </c>
      <c r="AT24" s="216">
        <f>'08'!AT24</f>
        <v>250</v>
      </c>
      <c r="AU24" s="224">
        <f t="shared" si="8"/>
        <v>210</v>
      </c>
      <c r="AV24" s="138"/>
      <c r="AW24" s="6">
        <f t="shared" si="9"/>
        <v>42</v>
      </c>
      <c r="AX24" s="6">
        <f t="shared" si="10"/>
        <v>19</v>
      </c>
      <c r="AY24" s="6">
        <f t="shared" si="11"/>
        <v>0</v>
      </c>
      <c r="AZ24" s="6">
        <f t="shared" si="12"/>
        <v>0</v>
      </c>
      <c r="BA24" s="6">
        <f t="shared" si="13"/>
        <v>0</v>
      </c>
      <c r="BB24" s="6">
        <f t="shared" si="14"/>
        <v>-1</v>
      </c>
      <c r="BC24" s="351"/>
    </row>
    <row r="25" spans="1:55" s="360" customFormat="1" ht="21">
      <c r="A25" s="223" t="str">
        <f>'ENTRY SHEET'!F25</f>
        <v>OD09C-4824</v>
      </c>
      <c r="B25" s="333">
        <f>'14'!C25</f>
        <v>17192.05</v>
      </c>
      <c r="C25" s="333">
        <v>17192.05</v>
      </c>
      <c r="D25" s="333">
        <f t="shared" si="4"/>
        <v>0</v>
      </c>
      <c r="E25" s="333">
        <v>12</v>
      </c>
      <c r="F25" s="333"/>
      <c r="G25" s="333">
        <f t="shared" si="18"/>
        <v>0</v>
      </c>
      <c r="H25" s="333"/>
      <c r="I25" s="333"/>
      <c r="J25" s="333"/>
      <c r="K25" s="333"/>
      <c r="L25" s="333"/>
      <c r="M25" s="333"/>
      <c r="N25" s="333"/>
      <c r="O25" s="333"/>
      <c r="P25" s="333"/>
      <c r="Q25" s="333">
        <f t="shared" si="5"/>
        <v>0</v>
      </c>
      <c r="R25" s="333">
        <f>'14'!S25</f>
        <v>110056.6</v>
      </c>
      <c r="S25" s="333">
        <v>110056.6</v>
      </c>
      <c r="T25" s="333">
        <f t="shared" si="19"/>
        <v>0</v>
      </c>
      <c r="U25" s="333"/>
      <c r="V25" s="333"/>
      <c r="W25" s="333"/>
      <c r="X25" s="333"/>
      <c r="Y25" s="333">
        <f t="shared" si="16"/>
        <v>0</v>
      </c>
      <c r="Z25" s="333"/>
      <c r="AA25" s="333"/>
      <c r="AB25" s="333"/>
      <c r="AC25" s="333"/>
      <c r="AD25" s="333"/>
      <c r="AE25" s="333"/>
      <c r="AF25" s="333"/>
      <c r="AG25" s="333">
        <f t="shared" si="17"/>
        <v>0</v>
      </c>
      <c r="AH25" s="333"/>
      <c r="AI25" s="333"/>
      <c r="AJ25" s="333"/>
      <c r="AK25" s="351"/>
      <c r="AL25" s="358">
        <f t="shared" si="0"/>
        <v>0</v>
      </c>
      <c r="AM25" s="333">
        <f t="shared" si="1"/>
        <v>0</v>
      </c>
      <c r="AN25" s="358">
        <f>'14'!AR25</f>
        <v>175</v>
      </c>
      <c r="AO25" s="358"/>
      <c r="AP25" s="358">
        <f t="shared" si="6"/>
        <v>175</v>
      </c>
      <c r="AQ25" s="607">
        <f t="shared" si="7"/>
        <v>0</v>
      </c>
      <c r="AR25" s="358">
        <v>175</v>
      </c>
      <c r="AS25" s="359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6" t="e">
        <f t="shared" si="9"/>
        <v>#DIV/0!</v>
      </c>
      <c r="AX25" s="6" t="e">
        <f t="shared" si="10"/>
        <v>#DIV/0!</v>
      </c>
      <c r="AY25" s="6" t="e">
        <f t="shared" si="11"/>
        <v>#DIV/0!</v>
      </c>
      <c r="AZ25" s="6" t="e">
        <f t="shared" si="12"/>
        <v>#DIV/0!</v>
      </c>
      <c r="BA25" s="6" t="e">
        <f t="shared" si="13"/>
        <v>#DIV/0!</v>
      </c>
      <c r="BB25" s="6" t="e">
        <f t="shared" si="14"/>
        <v>#DIV/0!</v>
      </c>
      <c r="BC25" s="351"/>
    </row>
    <row r="26" spans="1:55" s="360" customFormat="1" ht="21">
      <c r="A26" s="223" t="str">
        <f>'ENTRY SHEET'!F26</f>
        <v>JH06H-3742</v>
      </c>
      <c r="B26" s="333">
        <f>'14'!C26</f>
        <v>0</v>
      </c>
      <c r="C26" s="333">
        <v>0</v>
      </c>
      <c r="D26" s="333">
        <f t="shared" si="4"/>
        <v>0</v>
      </c>
      <c r="E26" s="333">
        <v>12</v>
      </c>
      <c r="F26" s="333"/>
      <c r="G26" s="333">
        <f t="shared" si="18"/>
        <v>0</v>
      </c>
      <c r="H26" s="333"/>
      <c r="I26" s="333"/>
      <c r="J26" s="333"/>
      <c r="K26" s="333"/>
      <c r="L26" s="333"/>
      <c r="M26" s="333"/>
      <c r="N26" s="333"/>
      <c r="O26" s="333"/>
      <c r="P26" s="333"/>
      <c r="Q26" s="333">
        <f t="shared" si="5"/>
        <v>0</v>
      </c>
      <c r="R26" s="333">
        <f>'14'!S26</f>
        <v>0</v>
      </c>
      <c r="S26" s="333">
        <v>0</v>
      </c>
      <c r="T26" s="333">
        <f t="shared" si="19"/>
        <v>0</v>
      </c>
      <c r="U26" s="333"/>
      <c r="V26" s="333"/>
      <c r="W26" s="333"/>
      <c r="X26" s="333"/>
      <c r="Y26" s="333">
        <f t="shared" si="16"/>
        <v>0</v>
      </c>
      <c r="Z26" s="333"/>
      <c r="AA26" s="333"/>
      <c r="AB26" s="333"/>
      <c r="AC26" s="333"/>
      <c r="AD26" s="333"/>
      <c r="AE26" s="333"/>
      <c r="AF26" s="333"/>
      <c r="AG26" s="333">
        <f t="shared" si="17"/>
        <v>0</v>
      </c>
      <c r="AH26" s="333"/>
      <c r="AI26" s="333"/>
      <c r="AJ26" s="333"/>
      <c r="AK26" s="351"/>
      <c r="AL26" s="358">
        <f t="shared" si="0"/>
        <v>0</v>
      </c>
      <c r="AM26" s="333">
        <f t="shared" si="1"/>
        <v>0</v>
      </c>
      <c r="AN26" s="358">
        <f>'14'!AR26</f>
        <v>90</v>
      </c>
      <c r="AO26" s="358"/>
      <c r="AP26" s="358">
        <f t="shared" si="6"/>
        <v>90</v>
      </c>
      <c r="AQ26" s="607">
        <f t="shared" si="7"/>
        <v>0</v>
      </c>
      <c r="AR26" s="358">
        <v>90</v>
      </c>
      <c r="AS26" s="359" t="e">
        <f t="shared" si="3"/>
        <v>#DIV/0!</v>
      </c>
      <c r="AT26" s="216">
        <f>'08'!AT26</f>
        <v>250</v>
      </c>
      <c r="AU26" s="224">
        <f t="shared" si="8"/>
        <v>160</v>
      </c>
      <c r="AV26" s="138"/>
      <c r="AW26" s="6" t="e">
        <f t="shared" si="9"/>
        <v>#DIV/0!</v>
      </c>
      <c r="AX26" s="6" t="e">
        <f t="shared" si="10"/>
        <v>#DIV/0!</v>
      </c>
      <c r="AY26" s="6" t="e">
        <f t="shared" si="11"/>
        <v>#DIV/0!</v>
      </c>
      <c r="AZ26" s="6" t="e">
        <f t="shared" si="12"/>
        <v>#DIV/0!</v>
      </c>
      <c r="BA26" s="6" t="e">
        <f t="shared" si="13"/>
        <v>#DIV/0!</v>
      </c>
      <c r="BB26" s="6" t="e">
        <f t="shared" si="14"/>
        <v>#DIV/0!</v>
      </c>
      <c r="BC26" s="351"/>
    </row>
    <row r="27" spans="1:55" s="360" customFormat="1" ht="21">
      <c r="A27" s="223" t="str">
        <f>'ENTRY SHEET'!F27</f>
        <v>OD09C-4879</v>
      </c>
      <c r="B27" s="333">
        <f>'14'!C27</f>
        <v>13009</v>
      </c>
      <c r="C27" s="333">
        <v>13018</v>
      </c>
      <c r="D27" s="333">
        <f t="shared" si="4"/>
        <v>9</v>
      </c>
      <c r="E27" s="333">
        <v>12</v>
      </c>
      <c r="F27" s="333"/>
      <c r="G27" s="333">
        <f t="shared" si="18"/>
        <v>0</v>
      </c>
      <c r="H27" s="333">
        <f>18-9</f>
        <v>9</v>
      </c>
      <c r="I27" s="333"/>
      <c r="J27" s="333"/>
      <c r="K27" s="333"/>
      <c r="L27" s="333"/>
      <c r="M27" s="333"/>
      <c r="N27" s="333"/>
      <c r="O27" s="333"/>
      <c r="P27" s="333"/>
      <c r="Q27" s="333">
        <f t="shared" si="5"/>
        <v>9</v>
      </c>
      <c r="R27" s="333">
        <f>'14'!S27</f>
        <v>0</v>
      </c>
      <c r="S27" s="333">
        <v>0</v>
      </c>
      <c r="T27" s="333">
        <f t="shared" si="19"/>
        <v>0</v>
      </c>
      <c r="U27" s="333"/>
      <c r="V27" s="333"/>
      <c r="W27" s="333"/>
      <c r="X27" s="333"/>
      <c r="Y27" s="333">
        <f t="shared" si="16"/>
        <v>0</v>
      </c>
      <c r="Z27" s="333"/>
      <c r="AA27" s="333"/>
      <c r="AB27" s="333"/>
      <c r="AC27" s="333"/>
      <c r="AD27" s="333">
        <v>25</v>
      </c>
      <c r="AE27" s="333"/>
      <c r="AF27" s="333"/>
      <c r="AG27" s="333">
        <f t="shared" si="17"/>
        <v>25</v>
      </c>
      <c r="AH27" s="333"/>
      <c r="AI27" s="333"/>
      <c r="AJ27" s="333"/>
      <c r="AK27" s="351"/>
      <c r="AL27" s="358">
        <f t="shared" si="0"/>
        <v>0</v>
      </c>
      <c r="AM27" s="333">
        <f t="shared" si="1"/>
        <v>0</v>
      </c>
      <c r="AN27" s="358">
        <f>'14'!AR27</f>
        <v>105</v>
      </c>
      <c r="AO27" s="358"/>
      <c r="AP27" s="358">
        <f t="shared" si="6"/>
        <v>105</v>
      </c>
      <c r="AQ27" s="607">
        <f t="shared" si="7"/>
        <v>55</v>
      </c>
      <c r="AR27" s="358">
        <v>50</v>
      </c>
      <c r="AS27" s="359">
        <f t="shared" si="3"/>
        <v>6.1111111111111107</v>
      </c>
      <c r="AT27" s="216">
        <f>'08'!AT27</f>
        <v>250</v>
      </c>
      <c r="AU27" s="224">
        <f t="shared" si="8"/>
        <v>200</v>
      </c>
      <c r="AV27" s="138"/>
      <c r="AW27" s="6">
        <f t="shared" si="9"/>
        <v>0</v>
      </c>
      <c r="AX27" s="6">
        <f t="shared" si="10"/>
        <v>55</v>
      </c>
      <c r="AY27" s="6">
        <f t="shared" si="11"/>
        <v>0</v>
      </c>
      <c r="AZ27" s="6">
        <f t="shared" si="12"/>
        <v>0</v>
      </c>
      <c r="BA27" s="6">
        <f t="shared" si="13"/>
        <v>0</v>
      </c>
      <c r="BB27" s="6">
        <f t="shared" si="14"/>
        <v>0</v>
      </c>
      <c r="BC27" s="351"/>
    </row>
    <row r="28" spans="1:55" s="360" customFormat="1" ht="21">
      <c r="A28" s="223" t="str">
        <f>'ENTRY SHEET'!F28</f>
        <v>OD09C-1371</v>
      </c>
      <c r="B28" s="333">
        <f>'14'!C28</f>
        <v>11518</v>
      </c>
      <c r="C28" s="333">
        <v>11518</v>
      </c>
      <c r="D28" s="333">
        <f t="shared" si="4"/>
        <v>0</v>
      </c>
      <c r="E28" s="333">
        <v>12</v>
      </c>
      <c r="F28" s="333"/>
      <c r="G28" s="333">
        <f t="shared" si="18"/>
        <v>0</v>
      </c>
      <c r="H28" s="333"/>
      <c r="I28" s="333"/>
      <c r="J28" s="333"/>
      <c r="K28" s="333"/>
      <c r="L28" s="333"/>
      <c r="M28" s="333"/>
      <c r="N28" s="333"/>
      <c r="O28" s="333"/>
      <c r="P28" s="333"/>
      <c r="Q28" s="333">
        <f t="shared" si="5"/>
        <v>0</v>
      </c>
      <c r="R28" s="333">
        <f>'14'!S28</f>
        <v>137701</v>
      </c>
      <c r="S28" s="333">
        <v>137701</v>
      </c>
      <c r="T28" s="333">
        <f t="shared" si="19"/>
        <v>0</v>
      </c>
      <c r="U28" s="333"/>
      <c r="V28" s="333"/>
      <c r="W28" s="333"/>
      <c r="X28" s="333"/>
      <c r="Y28" s="333">
        <f t="shared" si="16"/>
        <v>0</v>
      </c>
      <c r="Z28" s="333"/>
      <c r="AA28" s="333"/>
      <c r="AB28" s="333"/>
      <c r="AC28" s="333"/>
      <c r="AD28" s="333"/>
      <c r="AE28" s="333"/>
      <c r="AF28" s="333"/>
      <c r="AG28" s="333">
        <f t="shared" si="17"/>
        <v>0</v>
      </c>
      <c r="AH28" s="333"/>
      <c r="AI28" s="333"/>
      <c r="AJ28" s="333"/>
      <c r="AK28" s="351"/>
      <c r="AL28" s="358">
        <f t="shared" si="0"/>
        <v>0</v>
      </c>
      <c r="AM28" s="333">
        <f t="shared" si="1"/>
        <v>0</v>
      </c>
      <c r="AN28" s="358">
        <f>'14'!AR28</f>
        <v>147</v>
      </c>
      <c r="AO28" s="358"/>
      <c r="AP28" s="358">
        <f t="shared" si="6"/>
        <v>147</v>
      </c>
      <c r="AQ28" s="607">
        <f t="shared" si="7"/>
        <v>0</v>
      </c>
      <c r="AR28" s="358">
        <v>147</v>
      </c>
      <c r="AS28" s="359" t="e">
        <f t="shared" si="3"/>
        <v>#DIV/0!</v>
      </c>
      <c r="AT28" s="216">
        <f>'08'!AT28</f>
        <v>250</v>
      </c>
      <c r="AU28" s="224">
        <f t="shared" si="8"/>
        <v>103</v>
      </c>
      <c r="AV28" s="138"/>
      <c r="AW28" s="6" t="e">
        <f t="shared" si="9"/>
        <v>#DIV/0!</v>
      </c>
      <c r="AX28" s="6" t="e">
        <f t="shared" si="10"/>
        <v>#DIV/0!</v>
      </c>
      <c r="AY28" s="6" t="e">
        <f t="shared" si="11"/>
        <v>#DIV/0!</v>
      </c>
      <c r="AZ28" s="6" t="e">
        <f t="shared" si="12"/>
        <v>#DIV/0!</v>
      </c>
      <c r="BA28" s="6" t="e">
        <f t="shared" si="13"/>
        <v>#DIV/0!</v>
      </c>
      <c r="BB28" s="6" t="e">
        <f t="shared" si="14"/>
        <v>#DIV/0!</v>
      </c>
      <c r="BC28" s="351"/>
    </row>
    <row r="29" spans="1:55" s="360" customFormat="1" ht="18.75" customHeight="1">
      <c r="A29" s="223" t="str">
        <f>'ENTRY SHEET'!F29</f>
        <v>OD09C-4878</v>
      </c>
      <c r="B29" s="333">
        <f>'14'!C29</f>
        <v>0</v>
      </c>
      <c r="C29" s="333"/>
      <c r="D29" s="333">
        <f t="shared" si="4"/>
        <v>0</v>
      </c>
      <c r="E29" s="333">
        <v>12</v>
      </c>
      <c r="F29" s="333"/>
      <c r="G29" s="333">
        <f t="shared" si="18"/>
        <v>0</v>
      </c>
      <c r="H29" s="333"/>
      <c r="I29" s="333"/>
      <c r="J29" s="333"/>
      <c r="K29" s="333"/>
      <c r="L29" s="333"/>
      <c r="M29" s="333"/>
      <c r="N29" s="333"/>
      <c r="O29" s="333"/>
      <c r="P29" s="333"/>
      <c r="Q29" s="333">
        <f t="shared" si="5"/>
        <v>0</v>
      </c>
      <c r="R29" s="333">
        <f>'14'!S29</f>
        <v>0</v>
      </c>
      <c r="S29" s="333">
        <v>0</v>
      </c>
      <c r="T29" s="333">
        <f t="shared" si="19"/>
        <v>0</v>
      </c>
      <c r="U29" s="333"/>
      <c r="V29" s="333"/>
      <c r="W29" s="333"/>
      <c r="X29" s="333"/>
      <c r="Y29" s="333">
        <f t="shared" si="16"/>
        <v>0</v>
      </c>
      <c r="Z29" s="333"/>
      <c r="AA29" s="333"/>
      <c r="AB29" s="333"/>
      <c r="AC29" s="333"/>
      <c r="AD29" s="333"/>
      <c r="AE29" s="333"/>
      <c r="AF29" s="333"/>
      <c r="AG29" s="333">
        <f t="shared" si="17"/>
        <v>0</v>
      </c>
      <c r="AH29" s="333"/>
      <c r="AI29" s="333"/>
      <c r="AJ29" s="333"/>
      <c r="AK29" s="351"/>
      <c r="AL29" s="358">
        <f t="shared" si="0"/>
        <v>0</v>
      </c>
      <c r="AM29" s="333">
        <f t="shared" si="1"/>
        <v>0</v>
      </c>
      <c r="AN29" s="358">
        <f>'14'!AR29</f>
        <v>0</v>
      </c>
      <c r="AO29" s="358"/>
      <c r="AP29" s="358">
        <f t="shared" si="6"/>
        <v>0</v>
      </c>
      <c r="AQ29" s="607">
        <f t="shared" si="7"/>
        <v>0</v>
      </c>
      <c r="AR29" s="358"/>
      <c r="AS29" s="359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6" t="e">
        <f t="shared" si="9"/>
        <v>#DIV/0!</v>
      </c>
      <c r="AX29" s="6" t="e">
        <f t="shared" si="10"/>
        <v>#DIV/0!</v>
      </c>
      <c r="AY29" s="6" t="e">
        <f t="shared" si="11"/>
        <v>#DIV/0!</v>
      </c>
      <c r="AZ29" s="6" t="e">
        <f t="shared" si="12"/>
        <v>#DIV/0!</v>
      </c>
      <c r="BA29" s="6" t="e">
        <f t="shared" si="13"/>
        <v>#DIV/0!</v>
      </c>
      <c r="BB29" s="6" t="e">
        <f t="shared" si="14"/>
        <v>#DIV/0!</v>
      </c>
      <c r="BC29" s="351"/>
    </row>
    <row r="30" spans="1:55" s="360" customFormat="1" ht="21">
      <c r="A30" s="223" t="str">
        <f>'ENTRY SHEET'!F30</f>
        <v>OD09C-8163</v>
      </c>
      <c r="B30" s="333">
        <f>'14'!C30</f>
        <v>13416.8</v>
      </c>
      <c r="C30" s="333">
        <v>13424.8</v>
      </c>
      <c r="D30" s="333">
        <f t="shared" si="4"/>
        <v>8</v>
      </c>
      <c r="E30" s="333">
        <v>12</v>
      </c>
      <c r="F30" s="333"/>
      <c r="G30" s="333">
        <f t="shared" si="18"/>
        <v>1.7999999999999998</v>
      </c>
      <c r="H30" s="333"/>
      <c r="I30" s="333">
        <v>6.2</v>
      </c>
      <c r="J30" s="333"/>
      <c r="K30" s="333"/>
      <c r="L30" s="333"/>
      <c r="M30" s="333"/>
      <c r="N30" s="333"/>
      <c r="O30" s="333"/>
      <c r="P30" s="333"/>
      <c r="Q30" s="333">
        <f t="shared" si="5"/>
        <v>8</v>
      </c>
      <c r="R30" s="333">
        <f>'14'!S30</f>
        <v>61739</v>
      </c>
      <c r="S30" s="333">
        <v>61785</v>
      </c>
      <c r="T30" s="333">
        <f t="shared" si="19"/>
        <v>46</v>
      </c>
      <c r="U30" s="333"/>
      <c r="V30" s="333">
        <v>2</v>
      </c>
      <c r="W30" s="333"/>
      <c r="X30" s="333"/>
      <c r="Y30" s="333">
        <f t="shared" si="16"/>
        <v>2</v>
      </c>
      <c r="Z30" s="333"/>
      <c r="AA30" s="333"/>
      <c r="AB30" s="333"/>
      <c r="AC30" s="333"/>
      <c r="AD30" s="333"/>
      <c r="AE30" s="333"/>
      <c r="AF30" s="333"/>
      <c r="AG30" s="333">
        <f t="shared" si="17"/>
        <v>0</v>
      </c>
      <c r="AH30" s="333"/>
      <c r="AI30" s="333">
        <v>9</v>
      </c>
      <c r="AJ30" s="333"/>
      <c r="AK30" s="351">
        <v>275.29000000000002</v>
      </c>
      <c r="AL30" s="358">
        <f t="shared" si="0"/>
        <v>9</v>
      </c>
      <c r="AM30" s="333">
        <f t="shared" si="1"/>
        <v>275.29000000000002</v>
      </c>
      <c r="AN30" s="358">
        <f>'14'!AR30</f>
        <v>90</v>
      </c>
      <c r="AO30" s="358"/>
      <c r="AP30" s="358">
        <f t="shared" si="6"/>
        <v>90</v>
      </c>
      <c r="AQ30" s="607">
        <f t="shared" si="7"/>
        <v>50</v>
      </c>
      <c r="AR30" s="358">
        <v>40</v>
      </c>
      <c r="AS30" s="359">
        <f t="shared" si="3"/>
        <v>6.25</v>
      </c>
      <c r="AT30" s="216">
        <f>'08'!AT30</f>
        <v>250</v>
      </c>
      <c r="AU30" s="224">
        <f t="shared" si="8"/>
        <v>210</v>
      </c>
      <c r="AV30" s="138"/>
      <c r="AW30" s="6">
        <f t="shared" si="9"/>
        <v>39</v>
      </c>
      <c r="AX30" s="6">
        <f t="shared" si="10"/>
        <v>0</v>
      </c>
      <c r="AY30" s="6">
        <f t="shared" si="11"/>
        <v>0</v>
      </c>
      <c r="AZ30" s="6">
        <f t="shared" si="12"/>
        <v>0</v>
      </c>
      <c r="BA30" s="6">
        <f t="shared" si="13"/>
        <v>0</v>
      </c>
      <c r="BB30" s="6">
        <f t="shared" si="14"/>
        <v>11</v>
      </c>
      <c r="BC30" s="351"/>
    </row>
    <row r="31" spans="1:55" s="360" customFormat="1" ht="21">
      <c r="A31" s="223" t="str">
        <f>'ENTRY SHEET'!F31</f>
        <v>OD09A-5106</v>
      </c>
      <c r="B31" s="333">
        <f>'14'!C31</f>
        <v>15093</v>
      </c>
      <c r="C31" s="333">
        <v>15093</v>
      </c>
      <c r="D31" s="333">
        <f t="shared" si="4"/>
        <v>0</v>
      </c>
      <c r="E31" s="333">
        <v>12</v>
      </c>
      <c r="F31" s="333"/>
      <c r="G31" s="333">
        <f t="shared" si="18"/>
        <v>0</v>
      </c>
      <c r="H31" s="333"/>
      <c r="I31" s="333"/>
      <c r="J31" s="333"/>
      <c r="K31" s="333"/>
      <c r="L31" s="333"/>
      <c r="M31" s="333"/>
      <c r="N31" s="333"/>
      <c r="O31" s="333"/>
      <c r="P31" s="333"/>
      <c r="Q31" s="333">
        <f t="shared" si="5"/>
        <v>0</v>
      </c>
      <c r="R31" s="333">
        <f>'14'!S31</f>
        <v>123300</v>
      </c>
      <c r="S31" s="333">
        <v>123300</v>
      </c>
      <c r="T31" s="333">
        <f t="shared" si="19"/>
        <v>0</v>
      </c>
      <c r="U31" s="333"/>
      <c r="V31" s="333"/>
      <c r="W31" s="333"/>
      <c r="X31" s="333"/>
      <c r="Y31" s="333">
        <f t="shared" si="16"/>
        <v>0</v>
      </c>
      <c r="Z31" s="333"/>
      <c r="AA31" s="333"/>
      <c r="AB31" s="333"/>
      <c r="AC31" s="333"/>
      <c r="AD31" s="333"/>
      <c r="AE31" s="333"/>
      <c r="AF31" s="333"/>
      <c r="AG31" s="333">
        <f t="shared" si="17"/>
        <v>0</v>
      </c>
      <c r="AH31" s="333"/>
      <c r="AI31" s="333"/>
      <c r="AJ31" s="333"/>
      <c r="AK31" s="351"/>
      <c r="AL31" s="358">
        <f t="shared" si="0"/>
        <v>0</v>
      </c>
      <c r="AM31" s="333">
        <f t="shared" si="1"/>
        <v>0</v>
      </c>
      <c r="AN31" s="358">
        <f>'14'!AR31</f>
        <v>138</v>
      </c>
      <c r="AO31" s="358"/>
      <c r="AP31" s="358">
        <f t="shared" si="6"/>
        <v>138</v>
      </c>
      <c r="AQ31" s="607">
        <f t="shared" si="7"/>
        <v>0</v>
      </c>
      <c r="AR31" s="358">
        <v>138</v>
      </c>
      <c r="AS31" s="359" t="e">
        <f t="shared" si="3"/>
        <v>#DIV/0!</v>
      </c>
      <c r="AT31" s="216">
        <f>'08'!AT31</f>
        <v>250</v>
      </c>
      <c r="AU31" s="224">
        <f t="shared" si="8"/>
        <v>112</v>
      </c>
      <c r="AV31" s="138"/>
      <c r="AW31" s="6" t="e">
        <f t="shared" si="9"/>
        <v>#DIV/0!</v>
      </c>
      <c r="AX31" s="6" t="e">
        <f t="shared" si="10"/>
        <v>#DIV/0!</v>
      </c>
      <c r="AY31" s="6" t="e">
        <f t="shared" si="11"/>
        <v>#DIV/0!</v>
      </c>
      <c r="AZ31" s="6" t="e">
        <f t="shared" si="12"/>
        <v>#DIV/0!</v>
      </c>
      <c r="BA31" s="6" t="e">
        <f t="shared" si="13"/>
        <v>#DIV/0!</v>
      </c>
      <c r="BB31" s="6" t="e">
        <f t="shared" si="14"/>
        <v>#DIV/0!</v>
      </c>
      <c r="BC31" s="351"/>
    </row>
    <row r="32" spans="1:55" s="360" customFormat="1" ht="21">
      <c r="A32" s="223" t="str">
        <f>'ENTRY SHEET'!F32</f>
        <v>OD09C-8164</v>
      </c>
      <c r="B32" s="333">
        <f>'14'!C32</f>
        <v>10417.200000000001</v>
      </c>
      <c r="C32" s="333">
        <v>10425.200000000001</v>
      </c>
      <c r="D32" s="333">
        <f t="shared" si="4"/>
        <v>8</v>
      </c>
      <c r="E32" s="333">
        <v>12</v>
      </c>
      <c r="F32" s="333"/>
      <c r="G32" s="333">
        <f t="shared" si="18"/>
        <v>4</v>
      </c>
      <c r="H32" s="333"/>
      <c r="I32" s="333">
        <v>4</v>
      </c>
      <c r="J32" s="333"/>
      <c r="K32" s="333"/>
      <c r="L32" s="333"/>
      <c r="M32" s="333"/>
      <c r="N32" s="333"/>
      <c r="O32" s="333"/>
      <c r="P32" s="333"/>
      <c r="Q32" s="333">
        <f t="shared" si="5"/>
        <v>8</v>
      </c>
      <c r="R32" s="333">
        <f>'14'!S32</f>
        <v>69819</v>
      </c>
      <c r="S32" s="333">
        <v>69862</v>
      </c>
      <c r="T32" s="333">
        <f t="shared" si="19"/>
        <v>43</v>
      </c>
      <c r="U32" s="333"/>
      <c r="V32" s="333">
        <v>1</v>
      </c>
      <c r="W32" s="333"/>
      <c r="X32" s="333"/>
      <c r="Y32" s="333">
        <f t="shared" si="16"/>
        <v>1</v>
      </c>
      <c r="Z32" s="333"/>
      <c r="AA32" s="333"/>
      <c r="AB32" s="333"/>
      <c r="AC32" s="333"/>
      <c r="AD32" s="333"/>
      <c r="AE32" s="333"/>
      <c r="AF32" s="333"/>
      <c r="AG32" s="333">
        <f t="shared" si="17"/>
        <v>0</v>
      </c>
      <c r="AH32" s="333"/>
      <c r="AI32" s="333">
        <v>8</v>
      </c>
      <c r="AJ32" s="333"/>
      <c r="AK32" s="351">
        <v>259.83</v>
      </c>
      <c r="AL32" s="358">
        <f t="shared" si="0"/>
        <v>8</v>
      </c>
      <c r="AM32" s="333">
        <f t="shared" si="1"/>
        <v>259.83</v>
      </c>
      <c r="AN32" s="358">
        <f>'14'!AR32</f>
        <v>120</v>
      </c>
      <c r="AO32" s="358"/>
      <c r="AP32" s="358">
        <f t="shared" si="6"/>
        <v>120</v>
      </c>
      <c r="AQ32" s="607">
        <f t="shared" si="7"/>
        <v>60</v>
      </c>
      <c r="AR32" s="358">
        <v>60</v>
      </c>
      <c r="AS32" s="359">
        <f t="shared" si="3"/>
        <v>7.5</v>
      </c>
      <c r="AT32" s="216">
        <f>'08'!AT32</f>
        <v>250</v>
      </c>
      <c r="AU32" s="224">
        <f t="shared" si="8"/>
        <v>190</v>
      </c>
      <c r="AV32" s="138"/>
      <c r="AW32" s="6">
        <f t="shared" si="9"/>
        <v>30</v>
      </c>
      <c r="AX32" s="6">
        <f t="shared" si="10"/>
        <v>0</v>
      </c>
      <c r="AY32" s="6">
        <f t="shared" si="11"/>
        <v>0</v>
      </c>
      <c r="AZ32" s="6">
        <f t="shared" si="12"/>
        <v>0</v>
      </c>
      <c r="BA32" s="6">
        <f t="shared" si="13"/>
        <v>0</v>
      </c>
      <c r="BB32" s="6">
        <f t="shared" si="14"/>
        <v>30</v>
      </c>
      <c r="BC32" s="351"/>
    </row>
    <row r="33" spans="1:55" s="360" customFormat="1" ht="21">
      <c r="A33" s="223" t="str">
        <f>'ENTRY SHEET'!F33</f>
        <v>OD09C-1373</v>
      </c>
      <c r="B33" s="333">
        <f>'14'!C33</f>
        <v>0</v>
      </c>
      <c r="C33" s="333"/>
      <c r="D33" s="333">
        <f t="shared" si="4"/>
        <v>0</v>
      </c>
      <c r="E33" s="333">
        <v>12</v>
      </c>
      <c r="F33" s="333"/>
      <c r="G33" s="333">
        <f t="shared" si="18"/>
        <v>0</v>
      </c>
      <c r="H33" s="333"/>
      <c r="I33" s="333"/>
      <c r="J33" s="333"/>
      <c r="K33" s="333"/>
      <c r="L33" s="333"/>
      <c r="M33" s="333"/>
      <c r="N33" s="333"/>
      <c r="O33" s="333"/>
      <c r="P33" s="333"/>
      <c r="Q33" s="333">
        <f t="shared" si="5"/>
        <v>0</v>
      </c>
      <c r="R33" s="333">
        <f>'14'!S33</f>
        <v>0</v>
      </c>
      <c r="S33" s="333"/>
      <c r="T33" s="333">
        <f t="shared" si="19"/>
        <v>0</v>
      </c>
      <c r="U33" s="333"/>
      <c r="V33" s="333"/>
      <c r="W33" s="333"/>
      <c r="X33" s="333"/>
      <c r="Y33" s="333">
        <f t="shared" si="16"/>
        <v>0</v>
      </c>
      <c r="Z33" s="333"/>
      <c r="AA33" s="333"/>
      <c r="AB33" s="333"/>
      <c r="AC33" s="333"/>
      <c r="AD33" s="333"/>
      <c r="AE33" s="333"/>
      <c r="AF33" s="333"/>
      <c r="AG33" s="333">
        <f t="shared" si="17"/>
        <v>0</v>
      </c>
      <c r="AH33" s="333"/>
      <c r="AI33" s="333"/>
      <c r="AJ33" s="333"/>
      <c r="AK33" s="351"/>
      <c r="AL33" s="358">
        <f t="shared" si="0"/>
        <v>0</v>
      </c>
      <c r="AM33" s="333">
        <f t="shared" si="1"/>
        <v>0</v>
      </c>
      <c r="AN33" s="358">
        <f>'14'!AR33</f>
        <v>0</v>
      </c>
      <c r="AO33" s="358"/>
      <c r="AP33" s="358">
        <f t="shared" si="6"/>
        <v>0</v>
      </c>
      <c r="AQ33" s="607">
        <f t="shared" si="7"/>
        <v>0</v>
      </c>
      <c r="AR33" s="358"/>
      <c r="AS33" s="359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6" t="e">
        <f t="shared" si="9"/>
        <v>#DIV/0!</v>
      </c>
      <c r="AX33" s="6" t="e">
        <f t="shared" si="10"/>
        <v>#DIV/0!</v>
      </c>
      <c r="AY33" s="6" t="e">
        <f t="shared" si="11"/>
        <v>#DIV/0!</v>
      </c>
      <c r="AZ33" s="6" t="e">
        <f t="shared" si="12"/>
        <v>#DIV/0!</v>
      </c>
      <c r="BA33" s="6" t="e">
        <f t="shared" si="13"/>
        <v>#DIV/0!</v>
      </c>
      <c r="BB33" s="6" t="e">
        <f t="shared" si="14"/>
        <v>#DIV/0!</v>
      </c>
      <c r="BC33" s="351"/>
    </row>
    <row r="34" spans="1:55" s="360" customFormat="1" ht="21">
      <c r="A34" s="223" t="str">
        <f>'ENTRY SHEET'!F34</f>
        <v>OD09A-5666</v>
      </c>
      <c r="B34" s="333">
        <f>'14'!C34</f>
        <v>21908</v>
      </c>
      <c r="C34" s="333">
        <v>21912</v>
      </c>
      <c r="D34" s="333">
        <f t="shared" si="4"/>
        <v>4</v>
      </c>
      <c r="E34" s="333">
        <v>12</v>
      </c>
      <c r="F34" s="333"/>
      <c r="G34" s="333">
        <f t="shared" si="18"/>
        <v>2</v>
      </c>
      <c r="H34" s="333"/>
      <c r="I34" s="333">
        <v>2</v>
      </c>
      <c r="J34" s="333"/>
      <c r="K34" s="333"/>
      <c r="L34" s="333"/>
      <c r="M34" s="333"/>
      <c r="N34" s="333"/>
      <c r="O34" s="333"/>
      <c r="P34" s="333"/>
      <c r="Q34" s="333">
        <f t="shared" si="5"/>
        <v>4</v>
      </c>
      <c r="R34" s="333">
        <f>'14'!S34</f>
        <v>102378</v>
      </c>
      <c r="S34" s="333">
        <v>102402</v>
      </c>
      <c r="T34" s="333">
        <f t="shared" si="19"/>
        <v>24</v>
      </c>
      <c r="U34" s="333">
        <v>1</v>
      </c>
      <c r="V34" s="333">
        <v>1</v>
      </c>
      <c r="W34" s="333"/>
      <c r="X34" s="351">
        <v>1</v>
      </c>
      <c r="Y34" s="333">
        <f t="shared" si="16"/>
        <v>3</v>
      </c>
      <c r="Z34" s="333"/>
      <c r="AA34" s="333"/>
      <c r="AB34" s="333"/>
      <c r="AC34" s="333"/>
      <c r="AD34" s="333"/>
      <c r="AE34" s="333"/>
      <c r="AF34" s="333"/>
      <c r="AG34" s="333">
        <f t="shared" si="17"/>
        <v>0</v>
      </c>
      <c r="AH34" s="333"/>
      <c r="AI34" s="333">
        <v>4</v>
      </c>
      <c r="AJ34" s="333"/>
      <c r="AK34" s="351">
        <v>140.81</v>
      </c>
      <c r="AL34" s="358">
        <f t="shared" si="0"/>
        <v>4</v>
      </c>
      <c r="AM34" s="333">
        <f t="shared" si="1"/>
        <v>140.81</v>
      </c>
      <c r="AN34" s="358">
        <f>'14'!AR34</f>
        <v>80</v>
      </c>
      <c r="AO34" s="358"/>
      <c r="AP34" s="358">
        <f t="shared" si="6"/>
        <v>80</v>
      </c>
      <c r="AQ34" s="607">
        <f t="shared" si="7"/>
        <v>60</v>
      </c>
      <c r="AR34" s="358">
        <v>20</v>
      </c>
      <c r="AS34" s="359">
        <f t="shared" si="3"/>
        <v>15</v>
      </c>
      <c r="AT34" s="216">
        <f>'08'!AT34</f>
        <v>250</v>
      </c>
      <c r="AU34" s="224">
        <f t="shared" si="8"/>
        <v>230</v>
      </c>
      <c r="AV34" s="138"/>
      <c r="AW34" s="6">
        <f t="shared" si="9"/>
        <v>30</v>
      </c>
      <c r="AX34" s="6">
        <f t="shared" si="10"/>
        <v>0</v>
      </c>
      <c r="AY34" s="6">
        <f t="shared" si="11"/>
        <v>0</v>
      </c>
      <c r="AZ34" s="6">
        <f t="shared" si="12"/>
        <v>0</v>
      </c>
      <c r="BA34" s="6">
        <f t="shared" si="13"/>
        <v>0</v>
      </c>
      <c r="BB34" s="6">
        <f t="shared" si="14"/>
        <v>30</v>
      </c>
      <c r="BC34" s="351"/>
    </row>
    <row r="35" spans="1:55" s="360" customFormat="1" ht="21">
      <c r="A35" s="223" t="str">
        <f>'ENTRY SHEET'!F35</f>
        <v>OD09A-6059</v>
      </c>
      <c r="B35" s="333">
        <f>'14'!C35</f>
        <v>14103</v>
      </c>
      <c r="C35" s="333">
        <v>14111</v>
      </c>
      <c r="D35" s="333">
        <f t="shared" si="4"/>
        <v>8</v>
      </c>
      <c r="E35" s="333">
        <v>12</v>
      </c>
      <c r="F35" s="333"/>
      <c r="G35" s="333">
        <f t="shared" si="18"/>
        <v>2</v>
      </c>
      <c r="H35" s="333">
        <v>3</v>
      </c>
      <c r="I35" s="333">
        <v>3</v>
      </c>
      <c r="J35" s="333"/>
      <c r="K35" s="333"/>
      <c r="L35" s="333"/>
      <c r="M35" s="333"/>
      <c r="N35" s="333"/>
      <c r="O35" s="333"/>
      <c r="P35" s="333"/>
      <c r="Q35" s="333">
        <f t="shared" si="5"/>
        <v>8</v>
      </c>
      <c r="R35" s="333">
        <f>'14'!S35</f>
        <v>91913</v>
      </c>
      <c r="S35" s="333">
        <v>91960</v>
      </c>
      <c r="T35" s="333">
        <f t="shared" si="19"/>
        <v>47</v>
      </c>
      <c r="U35" s="333"/>
      <c r="V35" s="333"/>
      <c r="W35" s="333"/>
      <c r="X35" s="351"/>
      <c r="Y35" s="333">
        <f t="shared" si="16"/>
        <v>0</v>
      </c>
      <c r="Z35" s="333">
        <v>6</v>
      </c>
      <c r="AA35" s="333"/>
      <c r="AB35" s="333"/>
      <c r="AC35" s="333"/>
      <c r="AD35" s="333"/>
      <c r="AE35" s="333"/>
      <c r="AF35" s="333"/>
      <c r="AG35" s="333">
        <f t="shared" si="17"/>
        <v>6</v>
      </c>
      <c r="AH35" s="333"/>
      <c r="AI35" s="333">
        <v>8</v>
      </c>
      <c r="AJ35" s="333"/>
      <c r="AK35" s="351">
        <v>276.51</v>
      </c>
      <c r="AL35" s="358">
        <f t="shared" si="0"/>
        <v>8</v>
      </c>
      <c r="AM35" s="333">
        <f t="shared" si="1"/>
        <v>276.51</v>
      </c>
      <c r="AN35" s="358">
        <f>'14'!AR35</f>
        <v>120</v>
      </c>
      <c r="AO35" s="358"/>
      <c r="AP35" s="358">
        <f t="shared" si="6"/>
        <v>120</v>
      </c>
      <c r="AQ35" s="607">
        <f t="shared" si="7"/>
        <v>100</v>
      </c>
      <c r="AR35" s="358">
        <v>20</v>
      </c>
      <c r="AS35" s="359">
        <f t="shared" si="3"/>
        <v>12.5</v>
      </c>
      <c r="AT35" s="216">
        <f>'08'!AT35</f>
        <v>250</v>
      </c>
      <c r="AU35" s="224">
        <f t="shared" si="8"/>
        <v>230</v>
      </c>
      <c r="AV35" s="138"/>
      <c r="AW35" s="6">
        <f t="shared" si="9"/>
        <v>38</v>
      </c>
      <c r="AX35" s="6">
        <f t="shared" si="10"/>
        <v>38</v>
      </c>
      <c r="AY35" s="6">
        <f t="shared" si="11"/>
        <v>0</v>
      </c>
      <c r="AZ35" s="6">
        <f t="shared" si="12"/>
        <v>0</v>
      </c>
      <c r="BA35" s="6">
        <f t="shared" si="13"/>
        <v>0</v>
      </c>
      <c r="BB35" s="6">
        <f t="shared" si="14"/>
        <v>24</v>
      </c>
      <c r="BC35" s="351"/>
    </row>
    <row r="36" spans="1:55" s="360" customFormat="1" ht="21">
      <c r="A36" s="223" t="str">
        <f>'ENTRY SHEET'!F36</f>
        <v>JH06H-9654</v>
      </c>
      <c r="B36" s="333">
        <f>'14'!C36</f>
        <v>0</v>
      </c>
      <c r="C36" s="333"/>
      <c r="D36" s="333">
        <f t="shared" si="4"/>
        <v>0</v>
      </c>
      <c r="E36" s="333">
        <v>12</v>
      </c>
      <c r="F36" s="333"/>
      <c r="G36" s="333">
        <f t="shared" si="18"/>
        <v>0</v>
      </c>
      <c r="H36" s="333"/>
      <c r="I36" s="333"/>
      <c r="J36" s="333"/>
      <c r="K36" s="333"/>
      <c r="L36" s="333"/>
      <c r="M36" s="333"/>
      <c r="N36" s="333"/>
      <c r="O36" s="333"/>
      <c r="P36" s="333"/>
      <c r="Q36" s="333">
        <f t="shared" si="5"/>
        <v>0</v>
      </c>
      <c r="R36" s="333">
        <f>'14'!S36</f>
        <v>101161</v>
      </c>
      <c r="S36" s="333"/>
      <c r="T36" s="333">
        <v>0</v>
      </c>
      <c r="U36" s="333"/>
      <c r="V36" s="333"/>
      <c r="W36" s="333"/>
      <c r="X36" s="351"/>
      <c r="Y36" s="333">
        <f t="shared" si="16"/>
        <v>0</v>
      </c>
      <c r="Z36" s="333"/>
      <c r="AA36" s="333"/>
      <c r="AB36" s="333"/>
      <c r="AC36" s="333"/>
      <c r="AD36" s="333"/>
      <c r="AE36" s="333"/>
      <c r="AF36" s="333"/>
      <c r="AG36" s="333">
        <f t="shared" si="17"/>
        <v>0</v>
      </c>
      <c r="AH36" s="333"/>
      <c r="AI36" s="333"/>
      <c r="AJ36" s="333"/>
      <c r="AK36" s="351"/>
      <c r="AL36" s="358">
        <f t="shared" si="0"/>
        <v>0</v>
      </c>
      <c r="AM36" s="333">
        <f t="shared" si="1"/>
        <v>0</v>
      </c>
      <c r="AN36" s="358">
        <f>'14'!AR36</f>
        <v>70</v>
      </c>
      <c r="AO36" s="358"/>
      <c r="AP36" s="358">
        <f t="shared" si="6"/>
        <v>70</v>
      </c>
      <c r="AQ36" s="607">
        <f t="shared" si="7"/>
        <v>0</v>
      </c>
      <c r="AR36" s="358">
        <v>70</v>
      </c>
      <c r="AS36" s="359" t="e">
        <f t="shared" si="3"/>
        <v>#DIV/0!</v>
      </c>
      <c r="AT36" s="216">
        <f>'08'!AT36</f>
        <v>250</v>
      </c>
      <c r="AU36" s="224">
        <f t="shared" si="8"/>
        <v>180</v>
      </c>
      <c r="AV36" s="138"/>
      <c r="AW36" s="6" t="e">
        <f t="shared" si="9"/>
        <v>#DIV/0!</v>
      </c>
      <c r="AX36" s="6" t="e">
        <f t="shared" si="10"/>
        <v>#DIV/0!</v>
      </c>
      <c r="AY36" s="6" t="e">
        <f t="shared" si="11"/>
        <v>#DIV/0!</v>
      </c>
      <c r="AZ36" s="6" t="e">
        <f t="shared" si="12"/>
        <v>#DIV/0!</v>
      </c>
      <c r="BA36" s="6" t="e">
        <f t="shared" si="13"/>
        <v>#DIV/0!</v>
      </c>
      <c r="BB36" s="6" t="e">
        <f t="shared" si="14"/>
        <v>#DIV/0!</v>
      </c>
      <c r="BC36" s="351"/>
    </row>
    <row r="37" spans="1:55" s="360" customFormat="1" ht="21">
      <c r="A37" s="223" t="str">
        <f>'ENTRY SHEET'!F37</f>
        <v>OD09A-5105</v>
      </c>
      <c r="B37" s="333">
        <f>'14'!C37</f>
        <v>12679</v>
      </c>
      <c r="C37" s="333">
        <v>12689</v>
      </c>
      <c r="D37" s="333">
        <f t="shared" si="4"/>
        <v>10</v>
      </c>
      <c r="E37" s="333">
        <v>12</v>
      </c>
      <c r="F37" s="333"/>
      <c r="G37" s="333">
        <f t="shared" si="18"/>
        <v>0</v>
      </c>
      <c r="H37" s="333">
        <f>89-79</f>
        <v>10</v>
      </c>
      <c r="I37" s="333"/>
      <c r="J37" s="333"/>
      <c r="K37" s="333"/>
      <c r="L37" s="333"/>
      <c r="M37" s="333"/>
      <c r="N37" s="333"/>
      <c r="O37" s="333"/>
      <c r="P37" s="333"/>
      <c r="Q37" s="333">
        <f t="shared" si="5"/>
        <v>10</v>
      </c>
      <c r="R37" s="333">
        <f>'14'!S37</f>
        <v>91693</v>
      </c>
      <c r="S37" s="333">
        <v>91756</v>
      </c>
      <c r="T37" s="333">
        <f t="shared" si="19"/>
        <v>63</v>
      </c>
      <c r="U37" s="333"/>
      <c r="V37" s="333"/>
      <c r="W37" s="333"/>
      <c r="X37" s="351"/>
      <c r="Y37" s="333">
        <f t="shared" si="16"/>
        <v>0</v>
      </c>
      <c r="Z37" s="333"/>
      <c r="AA37" s="333"/>
      <c r="AB37" s="333"/>
      <c r="AC37" s="333"/>
      <c r="AD37" s="333">
        <v>24</v>
      </c>
      <c r="AE37" s="333"/>
      <c r="AF37" s="333"/>
      <c r="AG37" s="333">
        <f t="shared" si="17"/>
        <v>24</v>
      </c>
      <c r="AH37" s="333"/>
      <c r="AI37" s="333"/>
      <c r="AJ37" s="333"/>
      <c r="AK37" s="351"/>
      <c r="AL37" s="358">
        <f t="shared" si="0"/>
        <v>0</v>
      </c>
      <c r="AM37" s="333">
        <f t="shared" si="1"/>
        <v>0</v>
      </c>
      <c r="AN37" s="358">
        <f>'14'!AR37</f>
        <v>110</v>
      </c>
      <c r="AO37" s="358"/>
      <c r="AP37" s="358">
        <f t="shared" si="6"/>
        <v>110</v>
      </c>
      <c r="AQ37" s="607">
        <f t="shared" si="7"/>
        <v>80</v>
      </c>
      <c r="AR37" s="358">
        <v>30</v>
      </c>
      <c r="AS37" s="359">
        <f t="shared" ref="AS37:AS59" si="20">AQ37/D37</f>
        <v>8</v>
      </c>
      <c r="AT37" s="216">
        <f>'08'!AT37</f>
        <v>250</v>
      </c>
      <c r="AU37" s="224">
        <f t="shared" si="8"/>
        <v>220</v>
      </c>
      <c r="AV37" s="138"/>
      <c r="AW37" s="6">
        <f t="shared" si="9"/>
        <v>0</v>
      </c>
      <c r="AX37" s="6">
        <f t="shared" si="10"/>
        <v>80</v>
      </c>
      <c r="AY37" s="6">
        <f t="shared" si="11"/>
        <v>0</v>
      </c>
      <c r="AZ37" s="6">
        <f t="shared" si="12"/>
        <v>0</v>
      </c>
      <c r="BA37" s="6">
        <f t="shared" si="13"/>
        <v>0</v>
      </c>
      <c r="BB37" s="6">
        <f t="shared" si="14"/>
        <v>0</v>
      </c>
      <c r="BC37" s="351"/>
    </row>
    <row r="38" spans="1:55" s="360" customFormat="1" ht="21">
      <c r="A38" s="223" t="str">
        <f>'ENTRY SHEET'!F38</f>
        <v>JH06G-4703</v>
      </c>
      <c r="B38" s="333">
        <f>'14'!C38</f>
        <v>8221</v>
      </c>
      <c r="C38" s="333">
        <v>8230</v>
      </c>
      <c r="D38" s="333">
        <f t="shared" si="4"/>
        <v>9</v>
      </c>
      <c r="E38" s="333">
        <v>12</v>
      </c>
      <c r="F38" s="333"/>
      <c r="G38" s="333">
        <f t="shared" si="18"/>
        <v>0</v>
      </c>
      <c r="H38" s="333">
        <f>30-21</f>
        <v>9</v>
      </c>
      <c r="I38" s="333"/>
      <c r="J38" s="333"/>
      <c r="K38" s="333"/>
      <c r="L38" s="333"/>
      <c r="M38" s="333"/>
      <c r="N38" s="333"/>
      <c r="O38" s="333"/>
      <c r="P38" s="333"/>
      <c r="Q38" s="333">
        <f t="shared" si="5"/>
        <v>9</v>
      </c>
      <c r="R38" s="333">
        <f>'14'!S38</f>
        <v>95879</v>
      </c>
      <c r="S38" s="333">
        <v>95950</v>
      </c>
      <c r="T38" s="333">
        <f t="shared" si="19"/>
        <v>71</v>
      </c>
      <c r="U38" s="333"/>
      <c r="V38" s="333"/>
      <c r="W38" s="333"/>
      <c r="X38" s="358"/>
      <c r="Y38" s="333">
        <f t="shared" si="16"/>
        <v>0</v>
      </c>
      <c r="Z38" s="333"/>
      <c r="AA38" s="333"/>
      <c r="AB38" s="333"/>
      <c r="AC38" s="333"/>
      <c r="AD38" s="333">
        <v>27</v>
      </c>
      <c r="AE38" s="333"/>
      <c r="AF38" s="333"/>
      <c r="AG38" s="333">
        <f t="shared" si="17"/>
        <v>27</v>
      </c>
      <c r="AH38" s="333"/>
      <c r="AI38" s="333"/>
      <c r="AJ38" s="333"/>
      <c r="AK38" s="351"/>
      <c r="AL38" s="358">
        <f t="shared" si="0"/>
        <v>0</v>
      </c>
      <c r="AM38" s="333">
        <f t="shared" si="1"/>
        <v>0</v>
      </c>
      <c r="AN38" s="358">
        <f>'14'!AR38</f>
        <v>110</v>
      </c>
      <c r="AO38" s="358"/>
      <c r="AP38" s="358">
        <f t="shared" si="6"/>
        <v>110</v>
      </c>
      <c r="AQ38" s="607">
        <f t="shared" si="7"/>
        <v>60</v>
      </c>
      <c r="AR38" s="358">
        <v>50</v>
      </c>
      <c r="AS38" s="359">
        <f t="shared" si="20"/>
        <v>6.666666666666667</v>
      </c>
      <c r="AT38" s="216">
        <f>'08'!AT38</f>
        <v>250</v>
      </c>
      <c r="AU38" s="224">
        <f t="shared" si="8"/>
        <v>200</v>
      </c>
      <c r="AV38" s="138"/>
      <c r="AW38" s="6">
        <f t="shared" si="9"/>
        <v>0</v>
      </c>
      <c r="AX38" s="6">
        <f t="shared" si="10"/>
        <v>60</v>
      </c>
      <c r="AY38" s="6">
        <f t="shared" si="11"/>
        <v>0</v>
      </c>
      <c r="AZ38" s="6">
        <f t="shared" si="12"/>
        <v>0</v>
      </c>
      <c r="BA38" s="6">
        <f t="shared" si="13"/>
        <v>0</v>
      </c>
      <c r="BB38" s="6">
        <f t="shared" si="14"/>
        <v>0</v>
      </c>
      <c r="BC38" s="351"/>
    </row>
    <row r="39" spans="1:55" s="360" customFormat="1" ht="21">
      <c r="A39" s="223" t="str">
        <f>'ENTRY SHEET'!F39</f>
        <v>JH06H-5348</v>
      </c>
      <c r="B39" s="333">
        <f>'14'!C39</f>
        <v>468.1</v>
      </c>
      <c r="C39" s="333">
        <v>473.5</v>
      </c>
      <c r="D39" s="333">
        <f t="shared" si="4"/>
        <v>5.3999999999999773</v>
      </c>
      <c r="E39" s="333">
        <v>12</v>
      </c>
      <c r="F39" s="333"/>
      <c r="G39" s="333">
        <f t="shared" si="18"/>
        <v>5.3999999999999773</v>
      </c>
      <c r="H39" s="333"/>
      <c r="I39" s="333"/>
      <c r="J39" s="333"/>
      <c r="K39" s="333"/>
      <c r="L39" s="333"/>
      <c r="M39" s="333"/>
      <c r="N39" s="333"/>
      <c r="O39" s="333"/>
      <c r="P39" s="333"/>
      <c r="Q39" s="333">
        <f t="shared" si="5"/>
        <v>5.3999999999999773</v>
      </c>
      <c r="R39" s="333">
        <f>'14'!S39</f>
        <v>122377</v>
      </c>
      <c r="S39" s="333">
        <v>122401</v>
      </c>
      <c r="T39" s="333">
        <f t="shared" si="19"/>
        <v>24</v>
      </c>
      <c r="U39" s="333">
        <v>2</v>
      </c>
      <c r="V39" s="333">
        <v>4</v>
      </c>
      <c r="W39" s="333"/>
      <c r="X39" s="358">
        <v>1</v>
      </c>
      <c r="Y39" s="333">
        <f t="shared" si="16"/>
        <v>7</v>
      </c>
      <c r="Z39" s="333"/>
      <c r="AA39" s="333"/>
      <c r="AB39" s="333"/>
      <c r="AC39" s="333"/>
      <c r="AD39" s="333"/>
      <c r="AE39" s="333"/>
      <c r="AF39" s="333"/>
      <c r="AG39" s="333">
        <f t="shared" si="17"/>
        <v>0</v>
      </c>
      <c r="AH39" s="333"/>
      <c r="AI39" s="333"/>
      <c r="AJ39" s="333"/>
      <c r="AK39" s="351"/>
      <c r="AL39" s="358">
        <f t="shared" si="0"/>
        <v>0</v>
      </c>
      <c r="AM39" s="333">
        <f t="shared" si="1"/>
        <v>0</v>
      </c>
      <c r="AN39" s="358">
        <f>'14'!AR39</f>
        <v>55</v>
      </c>
      <c r="AO39" s="358"/>
      <c r="AP39" s="358">
        <f t="shared" si="6"/>
        <v>55</v>
      </c>
      <c r="AQ39" s="607">
        <f t="shared" si="7"/>
        <v>35</v>
      </c>
      <c r="AR39" s="358">
        <v>20</v>
      </c>
      <c r="AS39" s="359">
        <f t="shared" si="20"/>
        <v>6.4814814814815085</v>
      </c>
      <c r="AT39" s="216">
        <f>'08'!AT39</f>
        <v>0</v>
      </c>
      <c r="AU39" s="224">
        <f t="shared" si="8"/>
        <v>-20</v>
      </c>
      <c r="AV39" s="138"/>
      <c r="AW39" s="6">
        <f t="shared" si="9"/>
        <v>0</v>
      </c>
      <c r="AX39" s="6">
        <f t="shared" si="10"/>
        <v>0</v>
      </c>
      <c r="AY39" s="6">
        <f t="shared" si="11"/>
        <v>0</v>
      </c>
      <c r="AZ39" s="6">
        <f t="shared" si="12"/>
        <v>0</v>
      </c>
      <c r="BA39" s="6">
        <f t="shared" si="13"/>
        <v>0</v>
      </c>
      <c r="BB39" s="6">
        <f t="shared" si="14"/>
        <v>35</v>
      </c>
      <c r="BC39" s="351"/>
    </row>
    <row r="40" spans="1:55" s="360" customFormat="1" ht="21">
      <c r="A40" s="223" t="str">
        <f>'ENTRY SHEET'!F40</f>
        <v>OD09K-5036</v>
      </c>
      <c r="B40" s="333">
        <f>'14'!C40</f>
        <v>13265</v>
      </c>
      <c r="C40" s="333">
        <v>13265</v>
      </c>
      <c r="D40" s="333">
        <f t="shared" si="4"/>
        <v>0</v>
      </c>
      <c r="E40" s="333">
        <v>12</v>
      </c>
      <c r="F40" s="333"/>
      <c r="G40" s="333">
        <f t="shared" si="18"/>
        <v>0</v>
      </c>
      <c r="H40" s="333"/>
      <c r="I40" s="333"/>
      <c r="J40" s="333"/>
      <c r="K40" s="333"/>
      <c r="L40" s="333"/>
      <c r="M40" s="333"/>
      <c r="N40" s="333"/>
      <c r="O40" s="333"/>
      <c r="P40" s="333"/>
      <c r="Q40" s="333">
        <f t="shared" si="5"/>
        <v>0</v>
      </c>
      <c r="R40" s="333">
        <f>'14'!S40</f>
        <v>92832</v>
      </c>
      <c r="S40" s="333">
        <v>92832</v>
      </c>
      <c r="T40" s="333">
        <f t="shared" si="19"/>
        <v>0</v>
      </c>
      <c r="U40" s="333"/>
      <c r="V40" s="333"/>
      <c r="W40" s="333"/>
      <c r="X40" s="358"/>
      <c r="Y40" s="333">
        <f t="shared" si="16"/>
        <v>0</v>
      </c>
      <c r="Z40" s="333"/>
      <c r="AA40" s="333"/>
      <c r="AB40" s="333"/>
      <c r="AC40" s="333"/>
      <c r="AD40" s="333"/>
      <c r="AE40" s="333"/>
      <c r="AF40" s="333"/>
      <c r="AG40" s="333">
        <f t="shared" si="17"/>
        <v>0</v>
      </c>
      <c r="AH40" s="333"/>
      <c r="AI40" s="333"/>
      <c r="AJ40" s="333"/>
      <c r="AK40" s="351"/>
      <c r="AL40" s="358">
        <f t="shared" si="0"/>
        <v>0</v>
      </c>
      <c r="AM40" s="333">
        <f t="shared" si="1"/>
        <v>0</v>
      </c>
      <c r="AN40" s="358">
        <f>'14'!AR40</f>
        <v>145</v>
      </c>
      <c r="AO40" s="358"/>
      <c r="AP40" s="358">
        <f t="shared" si="6"/>
        <v>145</v>
      </c>
      <c r="AQ40" s="607">
        <f t="shared" si="7"/>
        <v>0</v>
      </c>
      <c r="AR40" s="358">
        <v>145</v>
      </c>
      <c r="AS40" s="359" t="e">
        <f t="shared" si="20"/>
        <v>#DIV/0!</v>
      </c>
      <c r="AT40" s="216">
        <f>'08'!AT40</f>
        <v>0</v>
      </c>
      <c r="AU40" s="224">
        <f t="shared" si="8"/>
        <v>-145</v>
      </c>
      <c r="AV40" s="138"/>
      <c r="AW40" s="6" t="e">
        <f t="shared" si="9"/>
        <v>#DIV/0!</v>
      </c>
      <c r="AX40" s="6" t="e">
        <f t="shared" si="10"/>
        <v>#DIV/0!</v>
      </c>
      <c r="AY40" s="6" t="e">
        <f t="shared" si="11"/>
        <v>#DIV/0!</v>
      </c>
      <c r="AZ40" s="6" t="e">
        <f t="shared" si="12"/>
        <v>#DIV/0!</v>
      </c>
      <c r="BA40" s="6" t="e">
        <f t="shared" si="13"/>
        <v>#DIV/0!</v>
      </c>
      <c r="BB40" s="6" t="e">
        <f t="shared" si="14"/>
        <v>#DIV/0!</v>
      </c>
      <c r="BC40" s="351"/>
    </row>
    <row r="41" spans="1:55" s="360" customFormat="1" ht="21">
      <c r="A41" s="223" t="str">
        <f>'ENTRY SHEET'!F41</f>
        <v>OD09K-1394</v>
      </c>
      <c r="B41" s="333">
        <f>'14'!C41</f>
        <v>10128</v>
      </c>
      <c r="C41" s="333">
        <v>10128</v>
      </c>
      <c r="D41" s="333">
        <f t="shared" si="4"/>
        <v>0</v>
      </c>
      <c r="E41" s="333">
        <v>12</v>
      </c>
      <c r="F41" s="333"/>
      <c r="G41" s="333">
        <f t="shared" si="18"/>
        <v>0</v>
      </c>
      <c r="H41" s="333"/>
      <c r="I41" s="333"/>
      <c r="J41" s="333"/>
      <c r="K41" s="333"/>
      <c r="L41" s="333"/>
      <c r="M41" s="333"/>
      <c r="N41" s="333"/>
      <c r="O41" s="333"/>
      <c r="P41" s="333"/>
      <c r="Q41" s="333">
        <f t="shared" si="5"/>
        <v>0</v>
      </c>
      <c r="R41" s="333">
        <f>'14'!S41</f>
        <v>50235.4</v>
      </c>
      <c r="S41" s="333">
        <v>50235.4</v>
      </c>
      <c r="T41" s="333">
        <f t="shared" si="19"/>
        <v>0</v>
      </c>
      <c r="U41" s="333"/>
      <c r="V41" s="333"/>
      <c r="W41" s="333"/>
      <c r="X41" s="358"/>
      <c r="Y41" s="333">
        <f t="shared" si="16"/>
        <v>0</v>
      </c>
      <c r="Z41" s="333"/>
      <c r="AA41" s="333"/>
      <c r="AB41" s="333"/>
      <c r="AC41" s="333"/>
      <c r="AD41" s="333"/>
      <c r="AE41" s="333"/>
      <c r="AF41" s="333"/>
      <c r="AG41" s="333">
        <f t="shared" si="17"/>
        <v>0</v>
      </c>
      <c r="AH41" s="333"/>
      <c r="AI41" s="333"/>
      <c r="AJ41" s="333"/>
      <c r="AK41" s="351"/>
      <c r="AL41" s="358">
        <f t="shared" si="0"/>
        <v>0</v>
      </c>
      <c r="AM41" s="333">
        <f t="shared" si="1"/>
        <v>0</v>
      </c>
      <c r="AN41" s="358">
        <f>'14'!AR41</f>
        <v>160</v>
      </c>
      <c r="AO41" s="358"/>
      <c r="AP41" s="358">
        <f t="shared" si="6"/>
        <v>160</v>
      </c>
      <c r="AQ41" s="607">
        <f t="shared" si="7"/>
        <v>0</v>
      </c>
      <c r="AR41" s="358">
        <v>160</v>
      </c>
      <c r="AS41" s="359" t="e">
        <f t="shared" si="20"/>
        <v>#DIV/0!</v>
      </c>
      <c r="AT41" s="216">
        <f>'08'!AT41</f>
        <v>0</v>
      </c>
      <c r="AU41" s="224">
        <f t="shared" si="8"/>
        <v>-160</v>
      </c>
      <c r="AV41" s="138"/>
      <c r="AW41" s="6" t="e">
        <f t="shared" si="9"/>
        <v>#DIV/0!</v>
      </c>
      <c r="AX41" s="6" t="e">
        <f t="shared" si="10"/>
        <v>#DIV/0!</v>
      </c>
      <c r="AY41" s="6" t="e">
        <f t="shared" si="11"/>
        <v>#DIV/0!</v>
      </c>
      <c r="AZ41" s="6" t="e">
        <f t="shared" si="12"/>
        <v>#DIV/0!</v>
      </c>
      <c r="BA41" s="6" t="e">
        <f t="shared" si="13"/>
        <v>#DIV/0!</v>
      </c>
      <c r="BB41" s="6" t="e">
        <f t="shared" si="14"/>
        <v>#DIV/0!</v>
      </c>
      <c r="BC41" s="351"/>
    </row>
    <row r="42" spans="1:55" s="360" customFormat="1" ht="21">
      <c r="A42" s="223" t="str">
        <f>'ENTRY SHEET'!F42</f>
        <v>JH06T-7706</v>
      </c>
      <c r="B42" s="333">
        <f>'14'!C42</f>
        <v>16111.9</v>
      </c>
      <c r="C42" s="333">
        <v>16111.9</v>
      </c>
      <c r="D42" s="333">
        <f t="shared" si="4"/>
        <v>0</v>
      </c>
      <c r="E42" s="333">
        <v>12</v>
      </c>
      <c r="F42" s="333"/>
      <c r="G42" s="333">
        <f t="shared" si="18"/>
        <v>0</v>
      </c>
      <c r="H42" s="333"/>
      <c r="I42" s="333"/>
      <c r="J42" s="333"/>
      <c r="K42" s="333"/>
      <c r="L42" s="333"/>
      <c r="M42" s="333"/>
      <c r="N42" s="333"/>
      <c r="O42" s="333"/>
      <c r="P42" s="333"/>
      <c r="Q42" s="333">
        <f t="shared" si="5"/>
        <v>0</v>
      </c>
      <c r="R42" s="333">
        <f>'14'!S42</f>
        <v>105592</v>
      </c>
      <c r="S42" s="333">
        <v>105592</v>
      </c>
      <c r="T42" s="333">
        <f t="shared" si="19"/>
        <v>0</v>
      </c>
      <c r="U42" s="333"/>
      <c r="V42" s="333"/>
      <c r="W42" s="333"/>
      <c r="X42" s="358"/>
      <c r="Y42" s="333">
        <f t="shared" si="16"/>
        <v>0</v>
      </c>
      <c r="Z42" s="333"/>
      <c r="AA42" s="333"/>
      <c r="AB42" s="333"/>
      <c r="AC42" s="333"/>
      <c r="AD42" s="333"/>
      <c r="AE42" s="333"/>
      <c r="AF42" s="333"/>
      <c r="AG42" s="333">
        <f t="shared" si="17"/>
        <v>0</v>
      </c>
      <c r="AH42" s="333"/>
      <c r="AI42" s="333"/>
      <c r="AJ42" s="333"/>
      <c r="AK42" s="351"/>
      <c r="AL42" s="358">
        <f t="shared" si="0"/>
        <v>0</v>
      </c>
      <c r="AM42" s="333">
        <f t="shared" si="1"/>
        <v>0</v>
      </c>
      <c r="AN42" s="358">
        <f>'14'!AR42</f>
        <v>140</v>
      </c>
      <c r="AO42" s="358"/>
      <c r="AP42" s="358">
        <f t="shared" si="6"/>
        <v>140</v>
      </c>
      <c r="AQ42" s="607">
        <f t="shared" si="7"/>
        <v>0</v>
      </c>
      <c r="AR42" s="358">
        <v>140</v>
      </c>
      <c r="AS42" s="359" t="e">
        <f t="shared" si="20"/>
        <v>#DIV/0!</v>
      </c>
      <c r="AT42" s="216">
        <f>'08'!AT42</f>
        <v>0</v>
      </c>
      <c r="AU42" s="224">
        <f t="shared" si="8"/>
        <v>-140</v>
      </c>
      <c r="AV42" s="138"/>
      <c r="AW42" s="6" t="e">
        <f t="shared" si="9"/>
        <v>#DIV/0!</v>
      </c>
      <c r="AX42" s="6" t="e">
        <f t="shared" si="10"/>
        <v>#DIV/0!</v>
      </c>
      <c r="AY42" s="6" t="e">
        <f t="shared" si="11"/>
        <v>#DIV/0!</v>
      </c>
      <c r="AZ42" s="6" t="e">
        <f t="shared" si="12"/>
        <v>#DIV/0!</v>
      </c>
      <c r="BA42" s="6" t="e">
        <f t="shared" si="13"/>
        <v>#DIV/0!</v>
      </c>
      <c r="BB42" s="6" t="e">
        <f t="shared" si="14"/>
        <v>#DIV/0!</v>
      </c>
      <c r="BC42" s="351"/>
    </row>
    <row r="43" spans="1:55" s="360" customFormat="1" ht="21">
      <c r="A43" s="223" t="str">
        <f>'ENTRY SHEET'!F43</f>
        <v>JH06H-7764</v>
      </c>
      <c r="B43" s="333">
        <f>'14'!C43</f>
        <v>17971.599999999999</v>
      </c>
      <c r="C43" s="333">
        <v>17979.8</v>
      </c>
      <c r="D43" s="333">
        <f t="shared" si="4"/>
        <v>8.2000000000007276</v>
      </c>
      <c r="E43" s="333">
        <v>12</v>
      </c>
      <c r="F43" s="333"/>
      <c r="G43" s="333">
        <v>0</v>
      </c>
      <c r="H43" s="333">
        <f>79.8-71.6</f>
        <v>8.2000000000000028</v>
      </c>
      <c r="I43" s="333"/>
      <c r="J43" s="333"/>
      <c r="K43" s="333"/>
      <c r="L43" s="333"/>
      <c r="M43" s="333"/>
      <c r="N43" s="333"/>
      <c r="O43" s="333"/>
      <c r="P43" s="333"/>
      <c r="Q43" s="333">
        <f t="shared" si="5"/>
        <v>8.2000000000000028</v>
      </c>
      <c r="R43" s="333">
        <f>'14'!S43</f>
        <v>87806</v>
      </c>
      <c r="S43" s="333">
        <v>87863</v>
      </c>
      <c r="T43" s="333">
        <f t="shared" si="19"/>
        <v>57</v>
      </c>
      <c r="U43" s="333"/>
      <c r="V43" s="333"/>
      <c r="W43" s="333"/>
      <c r="X43" s="358"/>
      <c r="Y43" s="333">
        <f t="shared" si="16"/>
        <v>0</v>
      </c>
      <c r="Z43" s="333"/>
      <c r="AA43" s="333"/>
      <c r="AB43" s="333"/>
      <c r="AC43" s="333"/>
      <c r="AD43" s="333">
        <v>22</v>
      </c>
      <c r="AE43" s="333"/>
      <c r="AF43" s="333"/>
      <c r="AG43" s="333">
        <f t="shared" si="17"/>
        <v>22</v>
      </c>
      <c r="AH43" s="333"/>
      <c r="AI43" s="333"/>
      <c r="AJ43" s="333"/>
      <c r="AK43" s="351"/>
      <c r="AL43" s="358">
        <f t="shared" si="0"/>
        <v>0</v>
      </c>
      <c r="AM43" s="333">
        <f t="shared" si="1"/>
        <v>0</v>
      </c>
      <c r="AN43" s="358">
        <f>'14'!AR43</f>
        <v>80</v>
      </c>
      <c r="AO43" s="358"/>
      <c r="AP43" s="358">
        <f t="shared" si="6"/>
        <v>80</v>
      </c>
      <c r="AQ43" s="607">
        <f t="shared" si="7"/>
        <v>50</v>
      </c>
      <c r="AR43" s="358">
        <v>30</v>
      </c>
      <c r="AS43" s="359">
        <f t="shared" si="20"/>
        <v>6.0975609756092153</v>
      </c>
      <c r="AT43" s="216">
        <f>'08'!AT43</f>
        <v>0</v>
      </c>
      <c r="AU43" s="224">
        <f t="shared" si="8"/>
        <v>-30</v>
      </c>
      <c r="AV43" s="138"/>
      <c r="AW43" s="6">
        <f t="shared" si="9"/>
        <v>0</v>
      </c>
      <c r="AX43" s="6">
        <f t="shared" si="10"/>
        <v>50</v>
      </c>
      <c r="AY43" s="6">
        <f t="shared" si="11"/>
        <v>0</v>
      </c>
      <c r="AZ43" s="6">
        <f t="shared" si="12"/>
        <v>0</v>
      </c>
      <c r="BA43" s="6">
        <f t="shared" si="13"/>
        <v>0</v>
      </c>
      <c r="BB43" s="6">
        <f t="shared" si="14"/>
        <v>0</v>
      </c>
      <c r="BC43" s="351"/>
    </row>
    <row r="44" spans="1:55" s="1004" customFormat="1" ht="21">
      <c r="A44" s="892" t="str">
        <f>'ENTRY SHEET'!F44</f>
        <v>OD09AE-5513 DMC</v>
      </c>
      <c r="B44" s="993">
        <f>'14'!C44</f>
        <v>4007.4</v>
      </c>
      <c r="C44" s="993">
        <v>4014.5</v>
      </c>
      <c r="D44" s="993">
        <f t="shared" si="4"/>
        <v>7.0999999999999091</v>
      </c>
      <c r="E44" s="993">
        <v>12</v>
      </c>
      <c r="F44" s="993"/>
      <c r="G44" s="993">
        <f t="shared" si="18"/>
        <v>7.0999999999999091</v>
      </c>
      <c r="H44" s="993"/>
      <c r="I44" s="993"/>
      <c r="J44" s="993"/>
      <c r="K44" s="993"/>
      <c r="L44" s="993"/>
      <c r="M44" s="993"/>
      <c r="N44" s="993"/>
      <c r="O44" s="993"/>
      <c r="P44" s="993"/>
      <c r="Q44" s="993">
        <f t="shared" si="5"/>
        <v>7.0999999999999091</v>
      </c>
      <c r="R44" s="993">
        <f>'14'!S44</f>
        <v>23108.6</v>
      </c>
      <c r="S44" s="993">
        <v>23140.7</v>
      </c>
      <c r="T44" s="993">
        <f t="shared" si="19"/>
        <v>32.100000000002183</v>
      </c>
      <c r="U44" s="993"/>
      <c r="V44" s="993">
        <v>15</v>
      </c>
      <c r="W44" s="993"/>
      <c r="X44" s="1001"/>
      <c r="Y44" s="993">
        <f t="shared" si="16"/>
        <v>15</v>
      </c>
      <c r="Z44" s="993"/>
      <c r="AA44" s="993"/>
      <c r="AB44" s="993"/>
      <c r="AC44" s="993"/>
      <c r="AD44" s="993"/>
      <c r="AE44" s="993"/>
      <c r="AF44" s="993"/>
      <c r="AG44" s="993">
        <f t="shared" si="17"/>
        <v>0</v>
      </c>
      <c r="AH44" s="993"/>
      <c r="AI44" s="993"/>
      <c r="AJ44" s="993"/>
      <c r="AK44" s="901"/>
      <c r="AL44" s="1001">
        <f t="shared" si="0"/>
        <v>0</v>
      </c>
      <c r="AM44" s="993">
        <f t="shared" si="1"/>
        <v>0</v>
      </c>
      <c r="AN44" s="1001">
        <f>'14'!AR44</f>
        <v>0</v>
      </c>
      <c r="AO44" s="1001"/>
      <c r="AP44" s="1001">
        <f t="shared" si="6"/>
        <v>0</v>
      </c>
      <c r="AQ44" s="607">
        <f t="shared" si="7"/>
        <v>0</v>
      </c>
      <c r="AR44" s="1001"/>
      <c r="AS44" s="1003">
        <f t="shared" si="20"/>
        <v>0</v>
      </c>
      <c r="AT44" s="899">
        <f>'08'!AT44</f>
        <v>0</v>
      </c>
      <c r="AU44" s="900">
        <f t="shared" si="8"/>
        <v>0</v>
      </c>
      <c r="AV44" s="907"/>
      <c r="AW44" s="936">
        <f t="shared" si="9"/>
        <v>0</v>
      </c>
      <c r="AX44" s="936">
        <f t="shared" si="10"/>
        <v>0</v>
      </c>
      <c r="AY44" s="936">
        <f t="shared" si="11"/>
        <v>0</v>
      </c>
      <c r="AZ44" s="936">
        <f t="shared" si="12"/>
        <v>0</v>
      </c>
      <c r="BA44" s="936">
        <f t="shared" si="13"/>
        <v>0</v>
      </c>
      <c r="BB44" s="936">
        <f t="shared" si="14"/>
        <v>0</v>
      </c>
      <c r="BC44" s="901"/>
    </row>
    <row r="45" spans="1:55" s="1004" customFormat="1" ht="21">
      <c r="A45" s="892" t="str">
        <f>'ENTRY SHEET'!F45</f>
        <v>OD09Z-5713 DMC</v>
      </c>
      <c r="B45" s="993">
        <f>'14'!C45</f>
        <v>3842.5</v>
      </c>
      <c r="C45" s="993">
        <v>3846.7</v>
      </c>
      <c r="D45" s="993">
        <f t="shared" si="4"/>
        <v>4.1999999999998181</v>
      </c>
      <c r="E45" s="993">
        <v>12</v>
      </c>
      <c r="F45" s="993"/>
      <c r="G45" s="993">
        <f t="shared" si="18"/>
        <v>4.1999999999998181</v>
      </c>
      <c r="H45" s="993"/>
      <c r="I45" s="993"/>
      <c r="J45" s="993"/>
      <c r="K45" s="993"/>
      <c r="L45" s="993"/>
      <c r="M45" s="993"/>
      <c r="N45" s="993"/>
      <c r="O45" s="993"/>
      <c r="P45" s="993"/>
      <c r="Q45" s="993">
        <f t="shared" si="5"/>
        <v>4.1999999999998181</v>
      </c>
      <c r="R45" s="993">
        <f>'14'!S45</f>
        <v>22586.6</v>
      </c>
      <c r="S45" s="993">
        <v>22614.400000000001</v>
      </c>
      <c r="T45" s="993">
        <f t="shared" si="19"/>
        <v>27.80000000000291</v>
      </c>
      <c r="U45" s="993"/>
      <c r="V45" s="993">
        <v>15</v>
      </c>
      <c r="W45" s="993"/>
      <c r="X45" s="1001"/>
      <c r="Y45" s="993">
        <f t="shared" si="16"/>
        <v>15</v>
      </c>
      <c r="Z45" s="993"/>
      <c r="AA45" s="993"/>
      <c r="AB45" s="993"/>
      <c r="AC45" s="993"/>
      <c r="AD45" s="993"/>
      <c r="AE45" s="993"/>
      <c r="AF45" s="993"/>
      <c r="AG45" s="993">
        <f t="shared" si="17"/>
        <v>0</v>
      </c>
      <c r="AH45" s="993"/>
      <c r="AI45" s="993"/>
      <c r="AJ45" s="993"/>
      <c r="AK45" s="901"/>
      <c r="AL45" s="1001">
        <f t="shared" si="0"/>
        <v>0</v>
      </c>
      <c r="AM45" s="993">
        <f t="shared" si="1"/>
        <v>0</v>
      </c>
      <c r="AN45" s="1001">
        <f>'14'!AR45</f>
        <v>0</v>
      </c>
      <c r="AO45" s="1001"/>
      <c r="AP45" s="1001">
        <f t="shared" si="6"/>
        <v>0</v>
      </c>
      <c r="AQ45" s="607">
        <f t="shared" si="7"/>
        <v>0</v>
      </c>
      <c r="AR45" s="1001"/>
      <c r="AS45" s="1003">
        <f t="shared" si="20"/>
        <v>0</v>
      </c>
      <c r="AT45" s="899">
        <f>'08'!AT45</f>
        <v>0</v>
      </c>
      <c r="AU45" s="900">
        <f t="shared" si="8"/>
        <v>0</v>
      </c>
      <c r="AV45" s="907"/>
      <c r="AW45" s="936">
        <f t="shared" si="9"/>
        <v>0</v>
      </c>
      <c r="AX45" s="936">
        <f t="shared" si="10"/>
        <v>0</v>
      </c>
      <c r="AY45" s="936">
        <f t="shared" si="11"/>
        <v>0</v>
      </c>
      <c r="AZ45" s="936">
        <f t="shared" si="12"/>
        <v>0</v>
      </c>
      <c r="BA45" s="936">
        <f t="shared" si="13"/>
        <v>0</v>
      </c>
      <c r="BB45" s="936">
        <f t="shared" si="14"/>
        <v>0</v>
      </c>
      <c r="BC45" s="901"/>
    </row>
    <row r="46" spans="1:55" s="1004" customFormat="1" ht="21">
      <c r="A46" s="892" t="str">
        <f>'ENTRY SHEET'!F46</f>
        <v>OD09Z-5813 DMC</v>
      </c>
      <c r="B46" s="993">
        <f>'14'!C46</f>
        <v>3748.5</v>
      </c>
      <c r="C46" s="993">
        <v>3757.2</v>
      </c>
      <c r="D46" s="993">
        <f t="shared" si="4"/>
        <v>8.6999999999998181</v>
      </c>
      <c r="E46" s="993">
        <v>12</v>
      </c>
      <c r="F46" s="993"/>
      <c r="G46" s="993">
        <f t="shared" si="18"/>
        <v>8.6999999999998181</v>
      </c>
      <c r="H46" s="993"/>
      <c r="I46" s="993"/>
      <c r="J46" s="993"/>
      <c r="K46" s="993"/>
      <c r="L46" s="993"/>
      <c r="M46" s="993"/>
      <c r="N46" s="993"/>
      <c r="O46" s="993"/>
      <c r="P46" s="993"/>
      <c r="Q46" s="993">
        <f t="shared" si="5"/>
        <v>8.6999999999998181</v>
      </c>
      <c r="R46" s="993">
        <f>'14'!S46</f>
        <v>21547.200000000001</v>
      </c>
      <c r="S46" s="993">
        <v>21577.7</v>
      </c>
      <c r="T46" s="993">
        <f t="shared" si="19"/>
        <v>30.5</v>
      </c>
      <c r="U46" s="993"/>
      <c r="V46" s="993">
        <v>16</v>
      </c>
      <c r="W46" s="993"/>
      <c r="X46" s="1001"/>
      <c r="Y46" s="993">
        <f t="shared" si="16"/>
        <v>16</v>
      </c>
      <c r="Z46" s="993"/>
      <c r="AA46" s="993"/>
      <c r="AB46" s="993"/>
      <c r="AC46" s="993"/>
      <c r="AD46" s="993"/>
      <c r="AE46" s="993"/>
      <c r="AF46" s="993"/>
      <c r="AG46" s="993">
        <f t="shared" si="17"/>
        <v>0</v>
      </c>
      <c r="AH46" s="993"/>
      <c r="AI46" s="993"/>
      <c r="AJ46" s="993"/>
      <c r="AK46" s="901"/>
      <c r="AL46" s="1001">
        <f t="shared" si="0"/>
        <v>0</v>
      </c>
      <c r="AM46" s="993">
        <f t="shared" si="1"/>
        <v>0</v>
      </c>
      <c r="AN46" s="1001">
        <f>'14'!AR46</f>
        <v>0</v>
      </c>
      <c r="AO46" s="1001"/>
      <c r="AP46" s="1001">
        <f t="shared" si="6"/>
        <v>0</v>
      </c>
      <c r="AQ46" s="607">
        <f t="shared" si="7"/>
        <v>0</v>
      </c>
      <c r="AR46" s="1001"/>
      <c r="AS46" s="1003">
        <f t="shared" si="20"/>
        <v>0</v>
      </c>
      <c r="AT46" s="899">
        <f>'08'!AT46</f>
        <v>0</v>
      </c>
      <c r="AU46" s="900">
        <f t="shared" si="8"/>
        <v>0</v>
      </c>
      <c r="AV46" s="907"/>
      <c r="AW46" s="936">
        <f t="shared" si="9"/>
        <v>0</v>
      </c>
      <c r="AX46" s="936">
        <f t="shared" si="10"/>
        <v>0</v>
      </c>
      <c r="AY46" s="936">
        <f t="shared" si="11"/>
        <v>0</v>
      </c>
      <c r="AZ46" s="936">
        <f t="shared" si="12"/>
        <v>0</v>
      </c>
      <c r="BA46" s="936">
        <f t="shared" si="13"/>
        <v>0</v>
      </c>
      <c r="BB46" s="936">
        <f t="shared" si="14"/>
        <v>0</v>
      </c>
      <c r="BC46" s="901"/>
    </row>
    <row r="47" spans="1:55" s="1004" customFormat="1" ht="21">
      <c r="A47" s="892" t="str">
        <f>'ENTRY SHEET'!F47</f>
        <v>OD07AR-4113 DMC</v>
      </c>
      <c r="B47" s="993">
        <f>'14'!C47</f>
        <v>0</v>
      </c>
      <c r="C47" s="993"/>
      <c r="D47" s="993">
        <f t="shared" si="4"/>
        <v>0</v>
      </c>
      <c r="E47" s="993">
        <v>12</v>
      </c>
      <c r="F47" s="993"/>
      <c r="G47" s="993">
        <f t="shared" si="18"/>
        <v>0</v>
      </c>
      <c r="H47" s="993"/>
      <c r="I47" s="993"/>
      <c r="J47" s="993"/>
      <c r="K47" s="993"/>
      <c r="L47" s="993"/>
      <c r="M47" s="993"/>
      <c r="N47" s="993"/>
      <c r="O47" s="993"/>
      <c r="P47" s="993"/>
      <c r="Q47" s="993">
        <f t="shared" si="5"/>
        <v>0</v>
      </c>
      <c r="R47" s="993">
        <f>'14'!S47</f>
        <v>48596.1</v>
      </c>
      <c r="S47" s="993">
        <v>48596.1</v>
      </c>
      <c r="T47" s="993">
        <f t="shared" si="19"/>
        <v>0</v>
      </c>
      <c r="U47" s="993"/>
      <c r="V47" s="993"/>
      <c r="W47" s="993"/>
      <c r="X47" s="1001"/>
      <c r="Y47" s="993">
        <f t="shared" si="16"/>
        <v>0</v>
      </c>
      <c r="Z47" s="993"/>
      <c r="AA47" s="993"/>
      <c r="AB47" s="993"/>
      <c r="AC47" s="993"/>
      <c r="AD47" s="993"/>
      <c r="AE47" s="993"/>
      <c r="AF47" s="993"/>
      <c r="AG47" s="993">
        <f t="shared" si="17"/>
        <v>0</v>
      </c>
      <c r="AH47" s="993"/>
      <c r="AI47" s="993"/>
      <c r="AJ47" s="993"/>
      <c r="AK47" s="901"/>
      <c r="AL47" s="1001">
        <f t="shared" si="0"/>
        <v>0</v>
      </c>
      <c r="AM47" s="993">
        <f t="shared" si="1"/>
        <v>0</v>
      </c>
      <c r="AN47" s="1001">
        <f>'14'!AR47</f>
        <v>0</v>
      </c>
      <c r="AO47" s="1001"/>
      <c r="AP47" s="1001">
        <f t="shared" si="6"/>
        <v>0</v>
      </c>
      <c r="AQ47" s="607">
        <f t="shared" si="7"/>
        <v>0</v>
      </c>
      <c r="AR47" s="1001"/>
      <c r="AS47" s="1003" t="e">
        <f t="shared" si="20"/>
        <v>#DIV/0!</v>
      </c>
      <c r="AT47" s="899">
        <f>'08'!AT47</f>
        <v>0</v>
      </c>
      <c r="AU47" s="900">
        <f t="shared" si="8"/>
        <v>0</v>
      </c>
      <c r="AV47" s="907"/>
      <c r="AW47" s="936" t="e">
        <f t="shared" si="9"/>
        <v>#DIV/0!</v>
      </c>
      <c r="AX47" s="936" t="e">
        <f t="shared" si="10"/>
        <v>#DIV/0!</v>
      </c>
      <c r="AY47" s="936" t="e">
        <f t="shared" si="11"/>
        <v>#DIV/0!</v>
      </c>
      <c r="AZ47" s="936" t="e">
        <f t="shared" si="12"/>
        <v>#DIV/0!</v>
      </c>
      <c r="BA47" s="936" t="e">
        <f t="shared" si="13"/>
        <v>#DIV/0!</v>
      </c>
      <c r="BB47" s="936" t="e">
        <f t="shared" si="14"/>
        <v>#DIV/0!</v>
      </c>
      <c r="BC47" s="901"/>
    </row>
    <row r="48" spans="1:55" s="1004" customFormat="1" ht="21">
      <c r="A48" s="892" t="str">
        <f>'ENTRY SHEET'!F48</f>
        <v>OD09Z-5913 DMC</v>
      </c>
      <c r="B48" s="993">
        <f>'14'!C48</f>
        <v>3877.3</v>
      </c>
      <c r="C48" s="993">
        <v>3884.5</v>
      </c>
      <c r="D48" s="993">
        <f t="shared" si="4"/>
        <v>7.1999999999998181</v>
      </c>
      <c r="E48" s="993">
        <v>12</v>
      </c>
      <c r="F48" s="993"/>
      <c r="G48" s="993">
        <f t="shared" si="18"/>
        <v>7.1999999999998181</v>
      </c>
      <c r="H48" s="993"/>
      <c r="I48" s="993"/>
      <c r="J48" s="993"/>
      <c r="K48" s="993"/>
      <c r="L48" s="993"/>
      <c r="M48" s="993"/>
      <c r="N48" s="993"/>
      <c r="O48" s="993"/>
      <c r="P48" s="993"/>
      <c r="Q48" s="993">
        <f t="shared" si="5"/>
        <v>7.1999999999998181</v>
      </c>
      <c r="R48" s="993">
        <f>'14'!S48</f>
        <v>22446.7</v>
      </c>
      <c r="S48" s="993">
        <v>22476.3</v>
      </c>
      <c r="T48" s="993">
        <f t="shared" si="19"/>
        <v>29.599999999998545</v>
      </c>
      <c r="U48" s="993"/>
      <c r="V48" s="993">
        <v>15</v>
      </c>
      <c r="W48" s="993"/>
      <c r="X48" s="1001"/>
      <c r="Y48" s="993">
        <f t="shared" si="16"/>
        <v>15</v>
      </c>
      <c r="Z48" s="993"/>
      <c r="AA48" s="993"/>
      <c r="AB48" s="993"/>
      <c r="AC48" s="993"/>
      <c r="AD48" s="993"/>
      <c r="AE48" s="993"/>
      <c r="AF48" s="993"/>
      <c r="AG48" s="993">
        <f t="shared" si="17"/>
        <v>0</v>
      </c>
      <c r="AH48" s="993"/>
      <c r="AI48" s="993"/>
      <c r="AJ48" s="993"/>
      <c r="AK48" s="901"/>
      <c r="AL48" s="1001">
        <f t="shared" si="0"/>
        <v>0</v>
      </c>
      <c r="AM48" s="993">
        <f t="shared" si="1"/>
        <v>0</v>
      </c>
      <c r="AN48" s="1001">
        <f>'14'!AR48</f>
        <v>0</v>
      </c>
      <c r="AO48" s="1001"/>
      <c r="AP48" s="1001">
        <f t="shared" si="6"/>
        <v>0</v>
      </c>
      <c r="AQ48" s="607">
        <f t="shared" si="7"/>
        <v>0</v>
      </c>
      <c r="AR48" s="1001"/>
      <c r="AS48" s="1003">
        <f t="shared" si="20"/>
        <v>0</v>
      </c>
      <c r="AT48" s="899">
        <f>'08'!AT48</f>
        <v>0</v>
      </c>
      <c r="AU48" s="900">
        <f t="shared" si="8"/>
        <v>0</v>
      </c>
      <c r="AV48" s="907"/>
      <c r="AW48" s="936">
        <f t="shared" si="9"/>
        <v>0</v>
      </c>
      <c r="AX48" s="936">
        <f t="shared" si="10"/>
        <v>0</v>
      </c>
      <c r="AY48" s="936">
        <f t="shared" si="11"/>
        <v>0</v>
      </c>
      <c r="AZ48" s="936">
        <f t="shared" si="12"/>
        <v>0</v>
      </c>
      <c r="BA48" s="936">
        <f t="shared" si="13"/>
        <v>0</v>
      </c>
      <c r="BB48" s="936">
        <f t="shared" si="14"/>
        <v>0</v>
      </c>
      <c r="BC48" s="901"/>
    </row>
    <row r="49" spans="1:55" s="1004" customFormat="1" ht="21">
      <c r="A49" s="892" t="str">
        <f>'ENTRY SHEET'!F49</f>
        <v>OD09Z-5613 DMC</v>
      </c>
      <c r="B49" s="993">
        <f>'14'!C49</f>
        <v>3847.8</v>
      </c>
      <c r="C49" s="993">
        <v>3847.8</v>
      </c>
      <c r="D49" s="993">
        <f t="shared" si="4"/>
        <v>0</v>
      </c>
      <c r="E49" s="993">
        <v>12</v>
      </c>
      <c r="F49" s="993"/>
      <c r="G49" s="993">
        <f t="shared" si="18"/>
        <v>0</v>
      </c>
      <c r="H49" s="993"/>
      <c r="I49" s="993"/>
      <c r="J49" s="993"/>
      <c r="K49" s="993"/>
      <c r="L49" s="993"/>
      <c r="M49" s="993"/>
      <c r="N49" s="993"/>
      <c r="O49" s="993"/>
      <c r="P49" s="993"/>
      <c r="Q49" s="993">
        <f t="shared" si="5"/>
        <v>0</v>
      </c>
      <c r="R49" s="993">
        <f>'14'!S49</f>
        <v>23009.9</v>
      </c>
      <c r="S49" s="993">
        <v>23009.9</v>
      </c>
      <c r="T49" s="993">
        <f t="shared" si="19"/>
        <v>0</v>
      </c>
      <c r="U49" s="993"/>
      <c r="V49" s="993"/>
      <c r="W49" s="993"/>
      <c r="X49" s="1001"/>
      <c r="Y49" s="993">
        <f t="shared" si="16"/>
        <v>0</v>
      </c>
      <c r="Z49" s="993"/>
      <c r="AA49" s="993"/>
      <c r="AB49" s="993"/>
      <c r="AC49" s="993"/>
      <c r="AD49" s="993"/>
      <c r="AE49" s="993"/>
      <c r="AF49" s="993"/>
      <c r="AG49" s="993">
        <f t="shared" si="17"/>
        <v>0</v>
      </c>
      <c r="AH49" s="993"/>
      <c r="AI49" s="993"/>
      <c r="AJ49" s="993"/>
      <c r="AK49" s="901"/>
      <c r="AL49" s="1001">
        <f t="shared" si="0"/>
        <v>0</v>
      </c>
      <c r="AM49" s="993">
        <f t="shared" si="1"/>
        <v>0</v>
      </c>
      <c r="AN49" s="1001">
        <f>'14'!AR49</f>
        <v>0</v>
      </c>
      <c r="AO49" s="1001"/>
      <c r="AP49" s="1001">
        <f t="shared" si="6"/>
        <v>0</v>
      </c>
      <c r="AQ49" s="607">
        <f t="shared" si="7"/>
        <v>0</v>
      </c>
      <c r="AR49" s="1001"/>
      <c r="AS49" s="1003" t="e">
        <f t="shared" si="20"/>
        <v>#DIV/0!</v>
      </c>
      <c r="AT49" s="899">
        <f>'08'!AT49</f>
        <v>0</v>
      </c>
      <c r="AU49" s="900">
        <f t="shared" si="8"/>
        <v>0</v>
      </c>
      <c r="AV49" s="907"/>
      <c r="AW49" s="936" t="e">
        <f t="shared" si="9"/>
        <v>#DIV/0!</v>
      </c>
      <c r="AX49" s="936" t="e">
        <f t="shared" si="10"/>
        <v>#DIV/0!</v>
      </c>
      <c r="AY49" s="936" t="e">
        <f t="shared" si="11"/>
        <v>#DIV/0!</v>
      </c>
      <c r="AZ49" s="936" t="e">
        <f t="shared" si="12"/>
        <v>#DIV/0!</v>
      </c>
      <c r="BA49" s="936" t="e">
        <f t="shared" si="13"/>
        <v>#DIV/0!</v>
      </c>
      <c r="BB49" s="936" t="e">
        <f t="shared" si="14"/>
        <v>#DIV/0!</v>
      </c>
      <c r="BC49" s="901"/>
    </row>
    <row r="50" spans="1:55" s="360" customFormat="1" ht="21">
      <c r="A50" s="223" t="str">
        <f>'ENTRY SHEET'!F50</f>
        <v>JH06G-5437</v>
      </c>
      <c r="B50" s="333">
        <f>'14'!C50</f>
        <v>12136</v>
      </c>
      <c r="C50" s="333">
        <v>12144</v>
      </c>
      <c r="D50" s="333">
        <f t="shared" si="4"/>
        <v>8</v>
      </c>
      <c r="E50" s="333">
        <v>12</v>
      </c>
      <c r="F50" s="333"/>
      <c r="G50" s="333">
        <f t="shared" si="18"/>
        <v>8</v>
      </c>
      <c r="H50" s="333"/>
      <c r="I50" s="333"/>
      <c r="J50" s="333"/>
      <c r="K50" s="333"/>
      <c r="L50" s="333"/>
      <c r="M50" s="333"/>
      <c r="N50" s="333"/>
      <c r="O50" s="333"/>
      <c r="P50" s="333"/>
      <c r="Q50" s="333">
        <f t="shared" si="5"/>
        <v>8</v>
      </c>
      <c r="R50" s="333">
        <f>'14'!S50</f>
        <v>82553</v>
      </c>
      <c r="S50" s="333">
        <v>82612</v>
      </c>
      <c r="T50" s="333">
        <f t="shared" si="19"/>
        <v>59</v>
      </c>
      <c r="U50" s="333">
        <v>3</v>
      </c>
      <c r="V50" s="333">
        <v>6</v>
      </c>
      <c r="W50" s="333"/>
      <c r="X50" s="358">
        <v>2</v>
      </c>
      <c r="Y50" s="333">
        <f t="shared" si="16"/>
        <v>11</v>
      </c>
      <c r="Z50" s="333"/>
      <c r="AA50" s="333"/>
      <c r="AB50" s="333"/>
      <c r="AC50" s="333"/>
      <c r="AD50" s="333"/>
      <c r="AE50" s="333"/>
      <c r="AF50" s="333"/>
      <c r="AG50" s="333">
        <f t="shared" si="17"/>
        <v>0</v>
      </c>
      <c r="AH50" s="333"/>
      <c r="AI50" s="333"/>
      <c r="AJ50" s="333"/>
      <c r="AK50" s="351"/>
      <c r="AL50" s="358">
        <f t="shared" si="0"/>
        <v>0</v>
      </c>
      <c r="AM50" s="333">
        <f t="shared" si="1"/>
        <v>0</v>
      </c>
      <c r="AN50" s="358">
        <f>'14'!AR50</f>
        <v>117</v>
      </c>
      <c r="AO50" s="358"/>
      <c r="AP50" s="358">
        <f t="shared" si="6"/>
        <v>117</v>
      </c>
      <c r="AQ50" s="607">
        <f t="shared" si="7"/>
        <v>87</v>
      </c>
      <c r="AR50" s="358">
        <v>30</v>
      </c>
      <c r="AS50" s="359">
        <f t="shared" si="20"/>
        <v>10.875</v>
      </c>
      <c r="AT50" s="216">
        <f>'08'!AT50</f>
        <v>0</v>
      </c>
      <c r="AU50" s="224">
        <f t="shared" si="8"/>
        <v>-30</v>
      </c>
      <c r="AV50" s="138"/>
      <c r="AW50" s="6">
        <f t="shared" si="9"/>
        <v>0</v>
      </c>
      <c r="AX50" s="6">
        <f t="shared" si="10"/>
        <v>0</v>
      </c>
      <c r="AY50" s="6">
        <f t="shared" si="11"/>
        <v>0</v>
      </c>
      <c r="AZ50" s="6">
        <f t="shared" si="12"/>
        <v>0</v>
      </c>
      <c r="BA50" s="6">
        <f t="shared" si="13"/>
        <v>0</v>
      </c>
      <c r="BB50" s="6">
        <f t="shared" si="14"/>
        <v>87</v>
      </c>
      <c r="BC50" s="351"/>
    </row>
    <row r="51" spans="1:55" s="360" customFormat="1" ht="21">
      <c r="A51" s="223" t="str">
        <f>'ENTRY SHEET'!F51</f>
        <v>OD09Z-1273</v>
      </c>
      <c r="B51" s="333">
        <f>'14'!C51</f>
        <v>2652.3</v>
      </c>
      <c r="C51" s="333">
        <v>2659.8</v>
      </c>
      <c r="D51" s="333">
        <f t="shared" si="4"/>
        <v>7.5</v>
      </c>
      <c r="E51" s="333">
        <v>12</v>
      </c>
      <c r="F51" s="333"/>
      <c r="G51" s="333">
        <f t="shared" si="18"/>
        <v>7.5</v>
      </c>
      <c r="H51" s="333"/>
      <c r="I51" s="333"/>
      <c r="J51" s="333"/>
      <c r="K51" s="333"/>
      <c r="L51" s="333"/>
      <c r="M51" s="333"/>
      <c r="N51" s="333"/>
      <c r="O51" s="333"/>
      <c r="P51" s="333"/>
      <c r="Q51" s="333">
        <f t="shared" si="5"/>
        <v>7.5</v>
      </c>
      <c r="R51" s="333">
        <f>'14'!S51</f>
        <v>16881.900000000001</v>
      </c>
      <c r="S51" s="333">
        <v>16927.400000000001</v>
      </c>
      <c r="T51" s="333">
        <f t="shared" si="19"/>
        <v>45.5</v>
      </c>
      <c r="U51" s="333"/>
      <c r="V51" s="333">
        <v>3</v>
      </c>
      <c r="W51" s="333"/>
      <c r="X51" s="358">
        <v>2</v>
      </c>
      <c r="Y51" s="333">
        <f t="shared" si="16"/>
        <v>5</v>
      </c>
      <c r="Z51" s="333"/>
      <c r="AA51" s="333"/>
      <c r="AB51" s="333"/>
      <c r="AC51" s="333"/>
      <c r="AD51" s="333"/>
      <c r="AE51" s="333"/>
      <c r="AF51" s="333"/>
      <c r="AG51" s="333">
        <f t="shared" si="17"/>
        <v>0</v>
      </c>
      <c r="AH51" s="333"/>
      <c r="AI51" s="333"/>
      <c r="AJ51" s="333"/>
      <c r="AK51" s="351"/>
      <c r="AL51" s="358">
        <f t="shared" si="0"/>
        <v>0</v>
      </c>
      <c r="AM51" s="333">
        <f t="shared" si="1"/>
        <v>0</v>
      </c>
      <c r="AN51" s="358">
        <f>'14'!AR51</f>
        <v>150</v>
      </c>
      <c r="AO51" s="358"/>
      <c r="AP51" s="358">
        <f t="shared" si="6"/>
        <v>150</v>
      </c>
      <c r="AQ51" s="607">
        <f t="shared" si="7"/>
        <v>70</v>
      </c>
      <c r="AR51" s="358">
        <v>80</v>
      </c>
      <c r="AS51" s="359">
        <f t="shared" si="20"/>
        <v>9.3333333333333339</v>
      </c>
      <c r="AT51" s="216">
        <f>'08'!AT51</f>
        <v>0</v>
      </c>
      <c r="AU51" s="224">
        <f t="shared" si="8"/>
        <v>-80</v>
      </c>
      <c r="AV51" s="138"/>
      <c r="AW51" s="6">
        <f t="shared" si="9"/>
        <v>0</v>
      </c>
      <c r="AX51" s="6">
        <f t="shared" si="10"/>
        <v>0</v>
      </c>
      <c r="AY51" s="6">
        <f t="shared" si="11"/>
        <v>0</v>
      </c>
      <c r="AZ51" s="6">
        <f t="shared" si="12"/>
        <v>0</v>
      </c>
      <c r="BA51" s="6">
        <f t="shared" si="13"/>
        <v>0</v>
      </c>
      <c r="BB51" s="6">
        <f t="shared" si="14"/>
        <v>70</v>
      </c>
      <c r="BC51" s="351"/>
    </row>
    <row r="52" spans="1:55" s="360" customFormat="1" ht="21">
      <c r="A52" s="223" t="str">
        <f>'ENTRY SHEET'!F52</f>
        <v>OD09Z-1274</v>
      </c>
      <c r="B52" s="333">
        <f>'14'!C52</f>
        <v>3561.1</v>
      </c>
      <c r="C52" s="333">
        <v>3570.1</v>
      </c>
      <c r="D52" s="333">
        <f t="shared" si="4"/>
        <v>9</v>
      </c>
      <c r="E52" s="333">
        <v>12</v>
      </c>
      <c r="F52" s="333"/>
      <c r="G52" s="333">
        <f t="shared" si="18"/>
        <v>9</v>
      </c>
      <c r="H52" s="333"/>
      <c r="I52" s="333"/>
      <c r="J52" s="333"/>
      <c r="K52" s="333"/>
      <c r="L52" s="333"/>
      <c r="M52" s="333"/>
      <c r="N52" s="333"/>
      <c r="O52" s="333"/>
      <c r="P52" s="333"/>
      <c r="Q52" s="333">
        <f t="shared" si="5"/>
        <v>9</v>
      </c>
      <c r="R52" s="333">
        <f>'14'!S52</f>
        <v>24808.9</v>
      </c>
      <c r="S52" s="333">
        <v>24866.1</v>
      </c>
      <c r="T52" s="333">
        <f t="shared" si="19"/>
        <v>57.19999999999709</v>
      </c>
      <c r="U52" s="333"/>
      <c r="V52" s="333">
        <v>4</v>
      </c>
      <c r="W52" s="333"/>
      <c r="X52" s="358">
        <v>2</v>
      </c>
      <c r="Y52" s="333">
        <f t="shared" si="16"/>
        <v>6</v>
      </c>
      <c r="Z52" s="333"/>
      <c r="AA52" s="333"/>
      <c r="AB52" s="333"/>
      <c r="AC52" s="333"/>
      <c r="AD52" s="333"/>
      <c r="AE52" s="333"/>
      <c r="AF52" s="333"/>
      <c r="AG52" s="333">
        <f t="shared" si="17"/>
        <v>0</v>
      </c>
      <c r="AH52" s="333"/>
      <c r="AI52" s="333"/>
      <c r="AJ52" s="333"/>
      <c r="AK52" s="351"/>
      <c r="AL52" s="358">
        <f t="shared" si="0"/>
        <v>0</v>
      </c>
      <c r="AM52" s="333">
        <f t="shared" si="1"/>
        <v>0</v>
      </c>
      <c r="AN52" s="358">
        <f>'14'!AR52</f>
        <v>100</v>
      </c>
      <c r="AO52" s="358"/>
      <c r="AP52" s="358">
        <f t="shared" si="6"/>
        <v>100</v>
      </c>
      <c r="AQ52" s="607">
        <f t="shared" si="7"/>
        <v>70</v>
      </c>
      <c r="AR52" s="358">
        <v>30</v>
      </c>
      <c r="AS52" s="359">
        <f t="shared" si="20"/>
        <v>7.7777777777777777</v>
      </c>
      <c r="AT52" s="216">
        <f>'08'!AT52</f>
        <v>0</v>
      </c>
      <c r="AU52" s="224">
        <f t="shared" si="8"/>
        <v>-30</v>
      </c>
      <c r="AV52" s="271"/>
      <c r="AW52" s="6">
        <f t="shared" si="9"/>
        <v>0</v>
      </c>
      <c r="AX52" s="6">
        <f t="shared" si="10"/>
        <v>0</v>
      </c>
      <c r="AY52" s="6">
        <f t="shared" si="11"/>
        <v>0</v>
      </c>
      <c r="AZ52" s="6">
        <f t="shared" si="12"/>
        <v>0</v>
      </c>
      <c r="BA52" s="6">
        <f t="shared" si="13"/>
        <v>0</v>
      </c>
      <c r="BB52" s="6">
        <f t="shared" si="14"/>
        <v>70</v>
      </c>
      <c r="BC52" s="351"/>
    </row>
    <row r="53" spans="1:55" s="360" customFormat="1" ht="21">
      <c r="A53" s="223" t="str">
        <f>'ENTRY SHEET'!F53</f>
        <v>OD09Z-1202</v>
      </c>
      <c r="B53" s="333">
        <f>'14'!C53</f>
        <v>3576.3</v>
      </c>
      <c r="C53" s="333">
        <v>3585.2</v>
      </c>
      <c r="D53" s="333">
        <f t="shared" si="4"/>
        <v>8.8999999999996362</v>
      </c>
      <c r="E53" s="333">
        <v>12</v>
      </c>
      <c r="F53" s="333"/>
      <c r="G53" s="333">
        <f t="shared" si="18"/>
        <v>8.8999999999996362</v>
      </c>
      <c r="H53" s="333"/>
      <c r="I53" s="333"/>
      <c r="J53" s="333"/>
      <c r="K53" s="333"/>
      <c r="L53" s="333"/>
      <c r="M53" s="333"/>
      <c r="N53" s="333"/>
      <c r="O53" s="333"/>
      <c r="P53" s="333"/>
      <c r="Q53" s="333">
        <f t="shared" si="5"/>
        <v>8.8999999999996362</v>
      </c>
      <c r="R53" s="333">
        <f>'14'!S53</f>
        <v>25462.3</v>
      </c>
      <c r="S53" s="333">
        <v>25513.8</v>
      </c>
      <c r="T53" s="333">
        <f t="shared" si="19"/>
        <v>51.5</v>
      </c>
      <c r="U53" s="333">
        <v>3</v>
      </c>
      <c r="V53" s="333">
        <v>4</v>
      </c>
      <c r="W53" s="333"/>
      <c r="X53" s="358">
        <v>2</v>
      </c>
      <c r="Y53" s="333">
        <f t="shared" si="16"/>
        <v>9</v>
      </c>
      <c r="Z53" s="333"/>
      <c r="AA53" s="333"/>
      <c r="AB53" s="333"/>
      <c r="AC53" s="333"/>
      <c r="AD53" s="333"/>
      <c r="AE53" s="333"/>
      <c r="AF53" s="333"/>
      <c r="AG53" s="333">
        <f t="shared" si="17"/>
        <v>0</v>
      </c>
      <c r="AH53" s="333"/>
      <c r="AI53" s="333"/>
      <c r="AJ53" s="333"/>
      <c r="AK53" s="351"/>
      <c r="AL53" s="358">
        <f t="shared" si="0"/>
        <v>0</v>
      </c>
      <c r="AM53" s="333">
        <f t="shared" si="1"/>
        <v>0</v>
      </c>
      <c r="AN53" s="358">
        <f>'14'!AR53</f>
        <v>130</v>
      </c>
      <c r="AO53" s="358"/>
      <c r="AP53" s="358">
        <f t="shared" si="6"/>
        <v>130</v>
      </c>
      <c r="AQ53" s="607">
        <f t="shared" si="7"/>
        <v>55</v>
      </c>
      <c r="AR53" s="358">
        <v>75</v>
      </c>
      <c r="AS53" s="359">
        <f t="shared" si="20"/>
        <v>6.1797752808991291</v>
      </c>
      <c r="AT53" s="216">
        <f>'08'!AT53</f>
        <v>0</v>
      </c>
      <c r="AU53" s="224">
        <f t="shared" si="8"/>
        <v>-75</v>
      </c>
      <c r="AV53" s="271"/>
      <c r="AW53" s="6">
        <f t="shared" si="9"/>
        <v>0</v>
      </c>
      <c r="AX53" s="6">
        <f t="shared" si="10"/>
        <v>0</v>
      </c>
      <c r="AY53" s="6">
        <f t="shared" si="11"/>
        <v>0</v>
      </c>
      <c r="AZ53" s="6">
        <f t="shared" si="12"/>
        <v>0</v>
      </c>
      <c r="BA53" s="6">
        <f t="shared" si="13"/>
        <v>0</v>
      </c>
      <c r="BB53" s="6">
        <f t="shared" si="14"/>
        <v>55</v>
      </c>
      <c r="BC53" s="351"/>
    </row>
    <row r="54" spans="1:55" s="360" customFormat="1" ht="21">
      <c r="A54" s="223">
        <f>'ENTRY SHEET'!F54</f>
        <v>0</v>
      </c>
      <c r="B54" s="333">
        <f>'14'!C54</f>
        <v>0</v>
      </c>
      <c r="C54" s="333"/>
      <c r="D54" s="333">
        <f t="shared" si="4"/>
        <v>0</v>
      </c>
      <c r="E54" s="333">
        <v>12</v>
      </c>
      <c r="F54" s="333"/>
      <c r="G54" s="333">
        <f t="shared" si="18"/>
        <v>0</v>
      </c>
      <c r="H54" s="333"/>
      <c r="I54" s="333"/>
      <c r="J54" s="333"/>
      <c r="K54" s="333"/>
      <c r="L54" s="333"/>
      <c r="M54" s="333"/>
      <c r="N54" s="333"/>
      <c r="O54" s="333"/>
      <c r="P54" s="333"/>
      <c r="Q54" s="333">
        <f t="shared" si="5"/>
        <v>0</v>
      </c>
      <c r="R54" s="333">
        <f>'14'!S54</f>
        <v>0</v>
      </c>
      <c r="S54" s="333"/>
      <c r="T54" s="333">
        <f t="shared" si="19"/>
        <v>0</v>
      </c>
      <c r="U54" s="333"/>
      <c r="V54" s="333"/>
      <c r="W54" s="333"/>
      <c r="X54" s="358"/>
      <c r="Y54" s="333">
        <f t="shared" si="16"/>
        <v>0</v>
      </c>
      <c r="Z54" s="333"/>
      <c r="AA54" s="333"/>
      <c r="AB54" s="333"/>
      <c r="AC54" s="333"/>
      <c r="AD54" s="333"/>
      <c r="AE54" s="333"/>
      <c r="AF54" s="333"/>
      <c r="AG54" s="333">
        <f t="shared" si="17"/>
        <v>0</v>
      </c>
      <c r="AH54" s="333"/>
      <c r="AI54" s="333"/>
      <c r="AJ54" s="333"/>
      <c r="AK54" s="351"/>
      <c r="AL54" s="358">
        <f t="shared" si="0"/>
        <v>0</v>
      </c>
      <c r="AM54" s="333">
        <f t="shared" si="1"/>
        <v>0</v>
      </c>
      <c r="AN54" s="358">
        <f>'14'!AR54</f>
        <v>0</v>
      </c>
      <c r="AO54" s="358"/>
      <c r="AP54" s="358">
        <f t="shared" si="6"/>
        <v>0</v>
      </c>
      <c r="AQ54" s="607">
        <f t="shared" si="7"/>
        <v>0</v>
      </c>
      <c r="AR54" s="358"/>
      <c r="AS54" s="359" t="e">
        <f t="shared" si="20"/>
        <v>#DIV/0!</v>
      </c>
      <c r="AT54" s="216">
        <f>'08'!AT54</f>
        <v>0</v>
      </c>
      <c r="AU54" s="224">
        <f t="shared" si="8"/>
        <v>0</v>
      </c>
      <c r="AV54" s="138"/>
      <c r="AW54" s="6" t="e">
        <f t="shared" si="9"/>
        <v>#DIV/0!</v>
      </c>
      <c r="AX54" s="6" t="e">
        <f t="shared" si="10"/>
        <v>#DIV/0!</v>
      </c>
      <c r="AY54" s="6" t="e">
        <f t="shared" si="11"/>
        <v>#DIV/0!</v>
      </c>
      <c r="AZ54" s="6" t="e">
        <f t="shared" si="12"/>
        <v>#DIV/0!</v>
      </c>
      <c r="BA54" s="6" t="e">
        <f t="shared" si="13"/>
        <v>#DIV/0!</v>
      </c>
      <c r="BB54" s="6" t="e">
        <f t="shared" si="14"/>
        <v>#DIV/0!</v>
      </c>
      <c r="BC54" s="351"/>
    </row>
    <row r="55" spans="1:55" s="360" customFormat="1" ht="21">
      <c r="A55" s="223">
        <f>'ENTRY SHEET'!F55</f>
        <v>0</v>
      </c>
      <c r="B55" s="333">
        <f>'14'!C55</f>
        <v>0</v>
      </c>
      <c r="C55" s="333"/>
      <c r="D55" s="333">
        <f t="shared" si="4"/>
        <v>0</v>
      </c>
      <c r="E55" s="333">
        <v>12</v>
      </c>
      <c r="F55" s="333"/>
      <c r="G55" s="333">
        <f t="shared" si="18"/>
        <v>0</v>
      </c>
      <c r="H55" s="333"/>
      <c r="I55" s="333"/>
      <c r="J55" s="333"/>
      <c r="K55" s="333"/>
      <c r="L55" s="333"/>
      <c r="M55" s="333"/>
      <c r="N55" s="333"/>
      <c r="O55" s="333"/>
      <c r="P55" s="333"/>
      <c r="Q55" s="333">
        <f t="shared" si="5"/>
        <v>0</v>
      </c>
      <c r="R55" s="333">
        <f>'14'!S55</f>
        <v>0</v>
      </c>
      <c r="S55" s="333"/>
      <c r="T55" s="333">
        <f t="shared" si="19"/>
        <v>0</v>
      </c>
      <c r="U55" s="333"/>
      <c r="V55" s="333"/>
      <c r="W55" s="333"/>
      <c r="X55" s="358"/>
      <c r="Y55" s="333">
        <f t="shared" si="16"/>
        <v>0</v>
      </c>
      <c r="Z55" s="333"/>
      <c r="AA55" s="333"/>
      <c r="AB55" s="333"/>
      <c r="AC55" s="333"/>
      <c r="AD55" s="333"/>
      <c r="AE55" s="333"/>
      <c r="AF55" s="333"/>
      <c r="AG55" s="333">
        <f t="shared" si="17"/>
        <v>0</v>
      </c>
      <c r="AH55" s="333"/>
      <c r="AI55" s="333"/>
      <c r="AJ55" s="333"/>
      <c r="AK55" s="351"/>
      <c r="AL55" s="358">
        <f t="shared" si="0"/>
        <v>0</v>
      </c>
      <c r="AM55" s="333">
        <f t="shared" si="1"/>
        <v>0</v>
      </c>
      <c r="AN55" s="358">
        <f>'14'!AR55</f>
        <v>0</v>
      </c>
      <c r="AO55" s="358"/>
      <c r="AP55" s="358">
        <f t="shared" si="6"/>
        <v>0</v>
      </c>
      <c r="AQ55" s="607">
        <f t="shared" si="7"/>
        <v>0</v>
      </c>
      <c r="AR55" s="358"/>
      <c r="AS55" s="359" t="e">
        <f t="shared" si="20"/>
        <v>#DIV/0!</v>
      </c>
      <c r="AT55" s="216">
        <f>'08'!AT55</f>
        <v>0</v>
      </c>
      <c r="AU55" s="224">
        <f t="shared" si="8"/>
        <v>0</v>
      </c>
      <c r="AV55" s="138"/>
      <c r="AW55" s="6" t="e">
        <f t="shared" si="9"/>
        <v>#DIV/0!</v>
      </c>
      <c r="AX55" s="6" t="e">
        <f t="shared" si="10"/>
        <v>#DIV/0!</v>
      </c>
      <c r="AY55" s="6" t="e">
        <f t="shared" si="11"/>
        <v>#DIV/0!</v>
      </c>
      <c r="AZ55" s="6" t="e">
        <f t="shared" si="12"/>
        <v>#DIV/0!</v>
      </c>
      <c r="BA55" s="6" t="e">
        <f t="shared" si="13"/>
        <v>#DIV/0!</v>
      </c>
      <c r="BB55" s="6" t="e">
        <f t="shared" si="14"/>
        <v>#DIV/0!</v>
      </c>
      <c r="BC55" s="351"/>
    </row>
    <row r="56" spans="1:55" s="360" customFormat="1" ht="21">
      <c r="A56" s="223">
        <f>'ENTRY SHEET'!F56</f>
        <v>0</v>
      </c>
      <c r="B56" s="333">
        <f>'14'!C56</f>
        <v>0</v>
      </c>
      <c r="C56" s="333"/>
      <c r="D56" s="333">
        <f t="shared" si="4"/>
        <v>0</v>
      </c>
      <c r="E56" s="333">
        <v>12</v>
      </c>
      <c r="F56" s="333"/>
      <c r="G56" s="333">
        <f t="shared" si="18"/>
        <v>0</v>
      </c>
      <c r="H56" s="333"/>
      <c r="I56" s="333"/>
      <c r="J56" s="333"/>
      <c r="K56" s="333"/>
      <c r="L56" s="333"/>
      <c r="M56" s="333"/>
      <c r="N56" s="333"/>
      <c r="O56" s="333"/>
      <c r="P56" s="333"/>
      <c r="Q56" s="333">
        <f t="shared" si="5"/>
        <v>0</v>
      </c>
      <c r="R56" s="333">
        <f>'14'!S56</f>
        <v>0</v>
      </c>
      <c r="S56" s="333"/>
      <c r="T56" s="333">
        <f t="shared" si="19"/>
        <v>0</v>
      </c>
      <c r="U56" s="333"/>
      <c r="V56" s="333"/>
      <c r="W56" s="333"/>
      <c r="X56" s="358"/>
      <c r="Y56" s="333">
        <f t="shared" si="16"/>
        <v>0</v>
      </c>
      <c r="Z56" s="333"/>
      <c r="AA56" s="333"/>
      <c r="AB56" s="333"/>
      <c r="AC56" s="333"/>
      <c r="AD56" s="333"/>
      <c r="AE56" s="333"/>
      <c r="AF56" s="333"/>
      <c r="AG56" s="333">
        <f t="shared" si="17"/>
        <v>0</v>
      </c>
      <c r="AH56" s="333"/>
      <c r="AI56" s="333"/>
      <c r="AJ56" s="333"/>
      <c r="AK56" s="351"/>
      <c r="AL56" s="358">
        <f t="shared" si="0"/>
        <v>0</v>
      </c>
      <c r="AM56" s="333">
        <f t="shared" si="1"/>
        <v>0</v>
      </c>
      <c r="AN56" s="358">
        <f>'14'!AR56</f>
        <v>0</v>
      </c>
      <c r="AO56" s="358"/>
      <c r="AP56" s="358">
        <f t="shared" si="6"/>
        <v>0</v>
      </c>
      <c r="AQ56" s="607">
        <f t="shared" si="7"/>
        <v>0</v>
      </c>
      <c r="AR56" s="358"/>
      <c r="AS56" s="359" t="e">
        <f t="shared" si="20"/>
        <v>#DIV/0!</v>
      </c>
      <c r="AT56" s="216">
        <f>'08'!AT56</f>
        <v>0</v>
      </c>
      <c r="AU56" s="224">
        <f t="shared" si="8"/>
        <v>0</v>
      </c>
      <c r="AV56" s="138"/>
      <c r="AW56" s="6" t="e">
        <f t="shared" si="9"/>
        <v>#DIV/0!</v>
      </c>
      <c r="AX56" s="6" t="e">
        <f t="shared" si="10"/>
        <v>#DIV/0!</v>
      </c>
      <c r="AY56" s="6" t="e">
        <f t="shared" si="11"/>
        <v>#DIV/0!</v>
      </c>
      <c r="AZ56" s="6" t="e">
        <f t="shared" si="12"/>
        <v>#DIV/0!</v>
      </c>
      <c r="BA56" s="6" t="e">
        <f t="shared" si="13"/>
        <v>#DIV/0!</v>
      </c>
      <c r="BB56" s="6" t="e">
        <f t="shared" si="14"/>
        <v>#DIV/0!</v>
      </c>
      <c r="BC56" s="351"/>
    </row>
    <row r="57" spans="1:55" s="360" customFormat="1" ht="21">
      <c r="A57" s="223" t="str">
        <f>'ENTRY SHEET'!F57</f>
        <v>OD09P-6973 W.TANKER</v>
      </c>
      <c r="B57" s="333">
        <f>'14'!C57</f>
        <v>4716.1000000000004</v>
      </c>
      <c r="C57" s="333">
        <v>4720.7</v>
      </c>
      <c r="D57" s="333">
        <f t="shared" si="4"/>
        <v>4.5999999999994543</v>
      </c>
      <c r="E57" s="333">
        <v>12</v>
      </c>
      <c r="F57" s="333"/>
      <c r="G57" s="333">
        <f t="shared" si="18"/>
        <v>4.5999999999994543</v>
      </c>
      <c r="H57" s="333"/>
      <c r="I57" s="333"/>
      <c r="J57" s="333"/>
      <c r="K57" s="333"/>
      <c r="L57" s="333"/>
      <c r="M57" s="333"/>
      <c r="N57" s="333"/>
      <c r="O57" s="333"/>
      <c r="P57" s="333"/>
      <c r="Q57" s="333">
        <f t="shared" si="5"/>
        <v>4.5999999999994543</v>
      </c>
      <c r="R57" s="333">
        <f>'14'!S57</f>
        <v>52680.6</v>
      </c>
      <c r="S57" s="333">
        <v>52741.8</v>
      </c>
      <c r="T57" s="333">
        <f t="shared" si="19"/>
        <v>61.200000000004366</v>
      </c>
      <c r="U57" s="333">
        <v>3</v>
      </c>
      <c r="V57" s="333"/>
      <c r="W57" s="333"/>
      <c r="X57" s="358"/>
      <c r="Y57" s="333">
        <f t="shared" si="16"/>
        <v>3</v>
      </c>
      <c r="Z57" s="333"/>
      <c r="AA57" s="333"/>
      <c r="AB57" s="333"/>
      <c r="AC57" s="333"/>
      <c r="AD57" s="333"/>
      <c r="AE57" s="333"/>
      <c r="AF57" s="333"/>
      <c r="AG57" s="333">
        <f t="shared" si="17"/>
        <v>0</v>
      </c>
      <c r="AH57" s="333"/>
      <c r="AI57" s="333"/>
      <c r="AJ57" s="333"/>
      <c r="AK57" s="351"/>
      <c r="AL57" s="358">
        <f t="shared" si="0"/>
        <v>0</v>
      </c>
      <c r="AM57" s="333">
        <f t="shared" si="1"/>
        <v>0</v>
      </c>
      <c r="AN57" s="358">
        <f>'14'!AR57</f>
        <v>45</v>
      </c>
      <c r="AO57" s="358"/>
      <c r="AP57" s="358">
        <f t="shared" si="6"/>
        <v>45</v>
      </c>
      <c r="AQ57" s="607">
        <f t="shared" si="7"/>
        <v>35</v>
      </c>
      <c r="AR57" s="358">
        <v>10</v>
      </c>
      <c r="AS57" s="359">
        <f t="shared" si="20"/>
        <v>7.6086956521748155</v>
      </c>
      <c r="AT57" s="216">
        <f>'08'!AT57</f>
        <v>260</v>
      </c>
      <c r="AU57" s="224">
        <f t="shared" si="8"/>
        <v>250</v>
      </c>
      <c r="AV57" s="137"/>
      <c r="AW57" s="6">
        <f t="shared" si="9"/>
        <v>0</v>
      </c>
      <c r="AX57" s="6">
        <f t="shared" si="10"/>
        <v>0</v>
      </c>
      <c r="AY57" s="6">
        <f t="shared" si="11"/>
        <v>0</v>
      </c>
      <c r="AZ57" s="6">
        <f t="shared" si="12"/>
        <v>0</v>
      </c>
      <c r="BA57" s="6">
        <f t="shared" si="13"/>
        <v>0</v>
      </c>
      <c r="BB57" s="6"/>
      <c r="BC57" s="351"/>
    </row>
    <row r="58" spans="1:55" s="360" customFormat="1" ht="21">
      <c r="A58" s="223" t="str">
        <f>'ENTRY SHEET'!F58</f>
        <v>OD09K-2512 W.TANKER</v>
      </c>
      <c r="B58" s="333">
        <f>'14'!C58</f>
        <v>3052</v>
      </c>
      <c r="C58" s="333">
        <v>3056</v>
      </c>
      <c r="D58" s="333">
        <f t="shared" si="4"/>
        <v>4</v>
      </c>
      <c r="E58" s="333">
        <v>12</v>
      </c>
      <c r="F58" s="333"/>
      <c r="G58" s="333">
        <f t="shared" si="18"/>
        <v>4</v>
      </c>
      <c r="H58" s="333"/>
      <c r="I58" s="333"/>
      <c r="J58" s="333"/>
      <c r="K58" s="333"/>
      <c r="L58" s="333"/>
      <c r="M58" s="333"/>
      <c r="N58" s="333"/>
      <c r="O58" s="333"/>
      <c r="P58" s="333"/>
      <c r="Q58" s="333">
        <f t="shared" si="5"/>
        <v>4</v>
      </c>
      <c r="R58" s="333">
        <f>'14'!S58</f>
        <v>44525.3</v>
      </c>
      <c r="S58" s="333">
        <v>44576.3</v>
      </c>
      <c r="T58" s="333">
        <f t="shared" si="19"/>
        <v>51</v>
      </c>
      <c r="U58" s="333">
        <v>8</v>
      </c>
      <c r="V58" s="333"/>
      <c r="W58" s="333"/>
      <c r="X58" s="358"/>
      <c r="Y58" s="333">
        <f t="shared" si="16"/>
        <v>8</v>
      </c>
      <c r="Z58" s="333"/>
      <c r="AA58" s="333"/>
      <c r="AB58" s="333"/>
      <c r="AC58" s="333"/>
      <c r="AD58" s="333"/>
      <c r="AE58" s="333"/>
      <c r="AF58" s="333"/>
      <c r="AG58" s="333">
        <f t="shared" si="17"/>
        <v>0</v>
      </c>
      <c r="AH58" s="333"/>
      <c r="AI58" s="333"/>
      <c r="AJ58" s="333"/>
      <c r="AK58" s="351"/>
      <c r="AL58" s="358">
        <f t="shared" si="0"/>
        <v>0</v>
      </c>
      <c r="AM58" s="333">
        <f t="shared" si="1"/>
        <v>0</v>
      </c>
      <c r="AN58" s="358">
        <f>'14'!AR58</f>
        <v>50</v>
      </c>
      <c r="AO58" s="358"/>
      <c r="AP58" s="358">
        <f t="shared" si="6"/>
        <v>50</v>
      </c>
      <c r="AQ58" s="607">
        <f t="shared" si="7"/>
        <v>40</v>
      </c>
      <c r="AR58" s="358">
        <v>10</v>
      </c>
      <c r="AS58" s="359">
        <f t="shared" si="20"/>
        <v>10</v>
      </c>
      <c r="AT58" s="216">
        <f>'08'!AT58</f>
        <v>250</v>
      </c>
      <c r="AU58" s="224">
        <f t="shared" si="8"/>
        <v>240</v>
      </c>
      <c r="AV58" s="221"/>
      <c r="AW58" s="6">
        <f t="shared" si="9"/>
        <v>0</v>
      </c>
      <c r="AX58" s="6">
        <f t="shared" si="10"/>
        <v>0</v>
      </c>
      <c r="AY58" s="6">
        <f t="shared" si="11"/>
        <v>0</v>
      </c>
      <c r="AZ58" s="6">
        <f t="shared" si="12"/>
        <v>0</v>
      </c>
      <c r="BA58" s="6">
        <f t="shared" si="13"/>
        <v>0</v>
      </c>
      <c r="BB58" s="6"/>
      <c r="BC58" s="351"/>
    </row>
    <row r="59" spans="1:55" s="360" customFormat="1" ht="21">
      <c r="A59" s="223">
        <f>'ENTRY SHEET'!F59</f>
        <v>0</v>
      </c>
      <c r="B59" s="333">
        <f>'14'!C59</f>
        <v>0</v>
      </c>
      <c r="C59" s="333"/>
      <c r="D59" s="333">
        <f t="shared" si="4"/>
        <v>0</v>
      </c>
      <c r="E59" s="333">
        <v>12</v>
      </c>
      <c r="F59" s="333"/>
      <c r="G59" s="333">
        <f t="shared" si="18"/>
        <v>0</v>
      </c>
      <c r="H59" s="333"/>
      <c r="I59" s="333"/>
      <c r="J59" s="333"/>
      <c r="K59" s="333"/>
      <c r="L59" s="333"/>
      <c r="M59" s="333"/>
      <c r="N59" s="333"/>
      <c r="O59" s="333"/>
      <c r="P59" s="333"/>
      <c r="Q59" s="333">
        <f t="shared" si="5"/>
        <v>0</v>
      </c>
      <c r="R59" s="333">
        <f>'14'!S59</f>
        <v>0</v>
      </c>
      <c r="S59" s="333"/>
      <c r="T59" s="333">
        <f t="shared" si="19"/>
        <v>0</v>
      </c>
      <c r="U59" s="333"/>
      <c r="V59" s="333"/>
      <c r="W59" s="333"/>
      <c r="X59" s="358"/>
      <c r="Y59" s="333">
        <f t="shared" si="16"/>
        <v>0</v>
      </c>
      <c r="Z59" s="333"/>
      <c r="AA59" s="333"/>
      <c r="AB59" s="333"/>
      <c r="AC59" s="333"/>
      <c r="AD59" s="333"/>
      <c r="AE59" s="333"/>
      <c r="AF59" s="333"/>
      <c r="AG59" s="333">
        <f t="shared" si="17"/>
        <v>0</v>
      </c>
      <c r="AH59" s="333"/>
      <c r="AI59" s="333"/>
      <c r="AJ59" s="333"/>
      <c r="AK59" s="351"/>
      <c r="AL59" s="358">
        <f t="shared" si="0"/>
        <v>0</v>
      </c>
      <c r="AM59" s="333">
        <f t="shared" si="1"/>
        <v>0</v>
      </c>
      <c r="AN59" s="358">
        <f>'14'!AR59</f>
        <v>0</v>
      </c>
      <c r="AO59" s="358"/>
      <c r="AP59" s="358">
        <f t="shared" si="6"/>
        <v>0</v>
      </c>
      <c r="AQ59" s="607">
        <f t="shared" si="7"/>
        <v>0</v>
      </c>
      <c r="AR59" s="358"/>
      <c r="AS59" s="359" t="e">
        <f t="shared" si="20"/>
        <v>#DIV/0!</v>
      </c>
      <c r="AT59" s="216">
        <f>'08'!AT59</f>
        <v>0</v>
      </c>
      <c r="AU59" s="224">
        <f t="shared" si="8"/>
        <v>0</v>
      </c>
      <c r="AV59" s="221"/>
      <c r="AW59" s="6" t="e">
        <f t="shared" si="9"/>
        <v>#DIV/0!</v>
      </c>
      <c r="AX59" s="6" t="e">
        <f t="shared" si="10"/>
        <v>#DIV/0!</v>
      </c>
      <c r="AY59" s="6" t="e">
        <f t="shared" si="11"/>
        <v>#DIV/0!</v>
      </c>
      <c r="AZ59" s="6" t="e">
        <f t="shared" si="12"/>
        <v>#DIV/0!</v>
      </c>
      <c r="BA59" s="6" t="e">
        <f t="shared" si="13"/>
        <v>#DIV/0!</v>
      </c>
      <c r="BB59" s="6"/>
      <c r="BC59" s="351"/>
    </row>
    <row r="60" spans="1:55" s="373" customFormat="1" ht="46.8">
      <c r="A60" s="223" t="str">
        <f>'ENTRY SHEET'!F60</f>
        <v>DILLING DETALIS</v>
      </c>
      <c r="B60" s="333">
        <f>'14'!C60</f>
        <v>0</v>
      </c>
      <c r="C60" s="348"/>
      <c r="D60" s="346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7"/>
        <v>0</v>
      </c>
      <c r="AH60" s="332"/>
      <c r="AI60" s="332"/>
      <c r="AJ60" s="332"/>
      <c r="AK60" s="332"/>
      <c r="AL60" s="332"/>
      <c r="AM60" s="332"/>
      <c r="AN60" s="482">
        <f>'14'!AR60</f>
        <v>0</v>
      </c>
      <c r="AO60" s="482"/>
      <c r="AP60" s="482">
        <f t="shared" si="6"/>
        <v>0</v>
      </c>
      <c r="AQ60" s="990">
        <f t="shared" si="7"/>
        <v>0</v>
      </c>
      <c r="AR60" s="482"/>
      <c r="AS60" s="503"/>
      <c r="AT60" s="216">
        <f>'08'!AT60</f>
        <v>0</v>
      </c>
      <c r="AU60" s="224">
        <f t="shared" si="8"/>
        <v>0</v>
      </c>
      <c r="AV60" s="63"/>
      <c r="AW60" s="6" t="e">
        <f t="shared" si="9"/>
        <v>#VALUE!</v>
      </c>
      <c r="AX60" s="6" t="e">
        <f t="shared" si="10"/>
        <v>#VALUE!</v>
      </c>
      <c r="AY60" s="6" t="e">
        <f t="shared" si="11"/>
        <v>#VALUE!</v>
      </c>
      <c r="AZ60" s="6" t="e">
        <f t="shared" si="12"/>
        <v>#VALUE!</v>
      </c>
      <c r="BA60" s="6" t="e">
        <f t="shared" si="13"/>
        <v>#VALUE!</v>
      </c>
      <c r="BB60" s="63"/>
      <c r="BC60" s="332"/>
    </row>
    <row r="61" spans="1:55" s="360" customFormat="1" ht="21">
      <c r="A61" s="223" t="str">
        <f>'ENTRY SHEET'!F61</f>
        <v>DRILL-ELGI-650</v>
      </c>
      <c r="B61" s="333">
        <f>'14'!C61</f>
        <v>790.5</v>
      </c>
      <c r="C61" s="356">
        <v>792.5</v>
      </c>
      <c r="D61" s="333">
        <f t="shared" ref="D61:E86" si="21">C61-B61</f>
        <v>2</v>
      </c>
      <c r="E61" s="333">
        <v>12</v>
      </c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>
        <f t="shared" si="5"/>
        <v>0</v>
      </c>
      <c r="R61" s="333">
        <v>50.8</v>
      </c>
      <c r="S61" s="333">
        <v>20</v>
      </c>
      <c r="T61" s="333"/>
      <c r="U61" s="333">
        <v>50.8</v>
      </c>
      <c r="V61" s="333"/>
      <c r="W61" s="333">
        <f>+T61+U61+V61</f>
        <v>50.8</v>
      </c>
      <c r="X61" s="333"/>
      <c r="Y61" s="333"/>
      <c r="Z61" s="333"/>
      <c r="AA61" s="333"/>
      <c r="AB61" s="333"/>
      <c r="AC61" s="333"/>
      <c r="AD61" s="333"/>
      <c r="AE61" s="333"/>
      <c r="AF61" s="333"/>
      <c r="AG61" s="333">
        <f t="shared" si="17"/>
        <v>0</v>
      </c>
      <c r="AH61" s="333"/>
      <c r="AI61" s="333"/>
      <c r="AJ61" s="333"/>
      <c r="AK61" s="333"/>
      <c r="AL61" s="333"/>
      <c r="AM61" s="333"/>
      <c r="AN61" s="358">
        <f>'14'!AR61</f>
        <v>0</v>
      </c>
      <c r="AO61" s="358">
        <v>200</v>
      </c>
      <c r="AP61" s="358">
        <f t="shared" si="6"/>
        <v>200</v>
      </c>
      <c r="AQ61" s="607">
        <f t="shared" si="7"/>
        <v>200</v>
      </c>
      <c r="AR61" s="358">
        <v>0</v>
      </c>
      <c r="AS61" s="359">
        <f>AQ61/D61</f>
        <v>100</v>
      </c>
      <c r="AT61" s="216">
        <f>'08'!AT61</f>
        <v>400</v>
      </c>
      <c r="AU61" s="224">
        <f t="shared" si="8"/>
        <v>400</v>
      </c>
      <c r="AV61" s="221"/>
      <c r="AW61" s="6">
        <f t="shared" si="9"/>
        <v>0</v>
      </c>
      <c r="AX61" s="6">
        <f t="shared" si="10"/>
        <v>0</v>
      </c>
      <c r="AY61" s="6">
        <f t="shared" si="11"/>
        <v>0</v>
      </c>
      <c r="AZ61" s="6">
        <f t="shared" si="12"/>
        <v>0</v>
      </c>
      <c r="BA61" s="6">
        <f t="shared" si="13"/>
        <v>0</v>
      </c>
      <c r="BB61" s="6"/>
      <c r="BC61" s="351"/>
    </row>
    <row r="62" spans="1:55" s="360" customFormat="1" ht="21">
      <c r="A62" s="223" t="str">
        <f>'ENTRY SHEET'!F62</f>
        <v>JRD-600+CD-360</v>
      </c>
      <c r="B62" s="333">
        <f>'14'!C62</f>
        <v>0</v>
      </c>
      <c r="C62" s="356"/>
      <c r="D62" s="333">
        <v>5</v>
      </c>
      <c r="E62" s="333">
        <v>12</v>
      </c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>
        <f t="shared" si="5"/>
        <v>0</v>
      </c>
      <c r="R62" s="333">
        <v>74.5</v>
      </c>
      <c r="S62" s="333">
        <v>12</v>
      </c>
      <c r="T62" s="333"/>
      <c r="U62" s="333">
        <v>74.5</v>
      </c>
      <c r="V62" s="333"/>
      <c r="W62" s="333">
        <f>+T62+U62+V62</f>
        <v>74.5</v>
      </c>
      <c r="X62" s="358"/>
      <c r="Y62" s="333"/>
      <c r="Z62" s="333"/>
      <c r="AA62" s="333"/>
      <c r="AB62" s="333"/>
      <c r="AC62" s="333"/>
      <c r="AD62" s="333"/>
      <c r="AE62" s="333"/>
      <c r="AF62" s="333"/>
      <c r="AG62" s="333">
        <f t="shared" si="17"/>
        <v>0</v>
      </c>
      <c r="AH62" s="333"/>
      <c r="AI62" s="333"/>
      <c r="AJ62" s="333"/>
      <c r="AK62" s="351"/>
      <c r="AL62" s="358"/>
      <c r="AM62" s="333"/>
      <c r="AN62" s="358">
        <f>'14'!AR62</f>
        <v>0</v>
      </c>
      <c r="AO62" s="358"/>
      <c r="AP62" s="358">
        <f t="shared" si="6"/>
        <v>0</v>
      </c>
      <c r="AQ62" s="607">
        <f t="shared" si="7"/>
        <v>0</v>
      </c>
      <c r="AR62" s="358"/>
      <c r="AS62" s="359">
        <f>AQ62/D62</f>
        <v>0</v>
      </c>
      <c r="AT62" s="216">
        <f>'08'!AT62</f>
        <v>400</v>
      </c>
      <c r="AU62" s="224">
        <f t="shared" si="8"/>
        <v>400</v>
      </c>
      <c r="AV62" s="137"/>
      <c r="AW62" s="6">
        <f t="shared" si="9"/>
        <v>0</v>
      </c>
      <c r="AX62" s="6">
        <f t="shared" si="10"/>
        <v>0</v>
      </c>
      <c r="AY62" s="6">
        <f t="shared" si="11"/>
        <v>0</v>
      </c>
      <c r="AZ62" s="6">
        <f t="shared" si="12"/>
        <v>0</v>
      </c>
      <c r="BA62" s="6">
        <f t="shared" si="13"/>
        <v>0</v>
      </c>
      <c r="BB62" s="6"/>
      <c r="BC62" s="351"/>
    </row>
    <row r="63" spans="1:55" s="360" customFormat="1" ht="21">
      <c r="A63" s="223" t="str">
        <f>'ENTRY SHEET'!F63</f>
        <v>JRD-450+650-1</v>
      </c>
      <c r="B63" s="333">
        <f>'14'!C63</f>
        <v>8214.4</v>
      </c>
      <c r="C63" s="356">
        <v>8221.2000000000007</v>
      </c>
      <c r="D63" s="333">
        <f t="shared" si="21"/>
        <v>6.8000000000010914</v>
      </c>
      <c r="E63" s="333">
        <v>12</v>
      </c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>
        <f t="shared" si="5"/>
        <v>0</v>
      </c>
      <c r="R63" s="333">
        <v>109.8</v>
      </c>
      <c r="S63" s="333">
        <v>17</v>
      </c>
      <c r="T63" s="333"/>
      <c r="U63" s="333">
        <v>109.8</v>
      </c>
      <c r="V63" s="333"/>
      <c r="W63" s="333">
        <f t="shared" ref="W63:W64" si="22">+T63+U63+V63</f>
        <v>109.8</v>
      </c>
      <c r="X63" s="358"/>
      <c r="Y63" s="333"/>
      <c r="Z63" s="351"/>
      <c r="AA63" s="351"/>
      <c r="AB63" s="351"/>
      <c r="AC63" s="351"/>
      <c r="AD63" s="351"/>
      <c r="AE63" s="351"/>
      <c r="AF63" s="351"/>
      <c r="AG63" s="333">
        <f t="shared" si="17"/>
        <v>0</v>
      </c>
      <c r="AH63" s="333"/>
      <c r="AI63" s="333"/>
      <c r="AJ63" s="333"/>
      <c r="AK63" s="351"/>
      <c r="AL63" s="358"/>
      <c r="AM63" s="333"/>
      <c r="AN63" s="358">
        <f>'14'!AR63</f>
        <v>0</v>
      </c>
      <c r="AO63" s="358">
        <v>251</v>
      </c>
      <c r="AP63" s="358">
        <f t="shared" si="6"/>
        <v>251</v>
      </c>
      <c r="AQ63" s="607">
        <f t="shared" si="7"/>
        <v>251</v>
      </c>
      <c r="AR63" s="358">
        <v>0</v>
      </c>
      <c r="AS63" s="359">
        <f>AQ63/D63</f>
        <v>36.911764705876429</v>
      </c>
      <c r="AT63" s="216">
        <f>'08'!AT63</f>
        <v>400</v>
      </c>
      <c r="AU63" s="224">
        <f t="shared" si="8"/>
        <v>400</v>
      </c>
      <c r="AV63" s="137"/>
      <c r="AW63" s="6">
        <f t="shared" si="9"/>
        <v>0</v>
      </c>
      <c r="AX63" s="6">
        <f t="shared" si="10"/>
        <v>0</v>
      </c>
      <c r="AY63" s="6">
        <f t="shared" si="11"/>
        <v>0</v>
      </c>
      <c r="AZ63" s="6">
        <f t="shared" si="12"/>
        <v>0</v>
      </c>
      <c r="BA63" s="6">
        <f t="shared" si="13"/>
        <v>0</v>
      </c>
      <c r="BB63" s="6"/>
      <c r="BC63" s="351"/>
    </row>
    <row r="64" spans="1:55" s="360" customFormat="1" ht="21">
      <c r="A64" s="223">
        <f>'ENTRY SHEET'!F64</f>
        <v>0</v>
      </c>
      <c r="B64" s="333">
        <f>'14'!C64</f>
        <v>0</v>
      </c>
      <c r="C64" s="356"/>
      <c r="D64" s="333">
        <f t="shared" si="21"/>
        <v>0</v>
      </c>
      <c r="E64" s="333">
        <v>12</v>
      </c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>
        <f t="shared" si="5"/>
        <v>0</v>
      </c>
      <c r="R64" s="333"/>
      <c r="S64" s="333"/>
      <c r="T64" s="333"/>
      <c r="U64" s="333"/>
      <c r="V64" s="333">
        <v>0</v>
      </c>
      <c r="W64" s="333">
        <f t="shared" si="22"/>
        <v>0</v>
      </c>
      <c r="X64" s="358"/>
      <c r="Y64" s="333"/>
      <c r="Z64" s="351"/>
      <c r="AA64" s="351"/>
      <c r="AB64" s="351"/>
      <c r="AC64" s="351"/>
      <c r="AD64" s="351"/>
      <c r="AE64" s="351"/>
      <c r="AF64" s="351"/>
      <c r="AG64" s="333">
        <f t="shared" si="17"/>
        <v>0</v>
      </c>
      <c r="AH64" s="333"/>
      <c r="AI64" s="333"/>
      <c r="AJ64" s="333"/>
      <c r="AK64" s="351"/>
      <c r="AL64" s="358"/>
      <c r="AM64" s="333"/>
      <c r="AN64" s="358">
        <f>'14'!AR64</f>
        <v>0</v>
      </c>
      <c r="AO64" s="358"/>
      <c r="AP64" s="358">
        <f t="shared" si="6"/>
        <v>0</v>
      </c>
      <c r="AQ64" s="607">
        <f t="shared" si="7"/>
        <v>0</v>
      </c>
      <c r="AR64" s="358"/>
      <c r="AS64" s="359" t="e">
        <f>AQ64/D64</f>
        <v>#DIV/0!</v>
      </c>
      <c r="AT64" s="216">
        <f>'08'!AT64</f>
        <v>400</v>
      </c>
      <c r="AU64" s="224">
        <f t="shared" si="8"/>
        <v>400</v>
      </c>
      <c r="AV64" s="137"/>
      <c r="AW64" s="6" t="e">
        <f t="shared" si="9"/>
        <v>#DIV/0!</v>
      </c>
      <c r="AX64" s="6" t="e">
        <f t="shared" si="10"/>
        <v>#DIV/0!</v>
      </c>
      <c r="AY64" s="6" t="e">
        <f t="shared" si="11"/>
        <v>#DIV/0!</v>
      </c>
      <c r="AZ64" s="6" t="e">
        <f t="shared" si="12"/>
        <v>#DIV/0!</v>
      </c>
      <c r="BA64" s="6" t="e">
        <f t="shared" si="13"/>
        <v>#DIV/0!</v>
      </c>
      <c r="BB64" s="6"/>
      <c r="BC64" s="351"/>
    </row>
    <row r="65" spans="1:55" s="988" customFormat="1" ht="35.4" customHeight="1">
      <c r="A65" s="751" t="str">
        <f>'ENTRY SHEET'!F65</f>
        <v>CRUSHER DETAILS</v>
      </c>
      <c r="B65" s="433">
        <f>'14'!C65</f>
        <v>0</v>
      </c>
      <c r="C65" s="668"/>
      <c r="D65" s="331" t="s">
        <v>8</v>
      </c>
      <c r="E65" s="653" t="s">
        <v>116</v>
      </c>
      <c r="F65" s="414" t="s">
        <v>118</v>
      </c>
      <c r="G65" s="414" t="s">
        <v>113</v>
      </c>
      <c r="H65" s="414" t="s">
        <v>126</v>
      </c>
      <c r="I65" s="414" t="s">
        <v>125</v>
      </c>
      <c r="J65" s="414" t="s">
        <v>124</v>
      </c>
      <c r="K65" s="414" t="s">
        <v>52</v>
      </c>
      <c r="L65" s="414" t="s">
        <v>133</v>
      </c>
      <c r="M65" s="414" t="s">
        <v>117</v>
      </c>
      <c r="N65" s="414" t="s">
        <v>127</v>
      </c>
      <c r="O65" s="414" t="s">
        <v>138</v>
      </c>
      <c r="P65" s="414" t="s">
        <v>139</v>
      </c>
      <c r="Q65" s="414" t="s">
        <v>122</v>
      </c>
      <c r="R65" s="653" t="s">
        <v>88</v>
      </c>
      <c r="S65" s="653" t="s">
        <v>114</v>
      </c>
      <c r="T65" s="653" t="s">
        <v>115</v>
      </c>
      <c r="U65" s="653" t="s">
        <v>90</v>
      </c>
      <c r="V65" s="653" t="s">
        <v>91</v>
      </c>
      <c r="W65" s="653" t="s">
        <v>134</v>
      </c>
      <c r="X65" s="653"/>
      <c r="Y65" s="653" t="s">
        <v>92</v>
      </c>
      <c r="Z65" s="653" t="s">
        <v>43</v>
      </c>
      <c r="AA65" s="654" t="s">
        <v>44</v>
      </c>
      <c r="AB65" s="653" t="s">
        <v>45</v>
      </c>
      <c r="AC65" s="653" t="s">
        <v>46</v>
      </c>
      <c r="AD65" s="653" t="s">
        <v>121</v>
      </c>
      <c r="AE65" s="653" t="s">
        <v>67</v>
      </c>
      <c r="AF65" s="653" t="s">
        <v>105</v>
      </c>
      <c r="AG65" s="331" t="s">
        <v>32</v>
      </c>
      <c r="AH65" s="654" t="s">
        <v>41</v>
      </c>
      <c r="AI65" s="654" t="s">
        <v>42</v>
      </c>
      <c r="AJ65" s="654" t="s">
        <v>38</v>
      </c>
      <c r="AK65" s="654" t="s">
        <v>39</v>
      </c>
      <c r="AL65" s="653" t="s">
        <v>31</v>
      </c>
      <c r="AM65" s="654" t="s">
        <v>30</v>
      </c>
      <c r="AN65" s="986">
        <f>'14'!AR65</f>
        <v>0</v>
      </c>
      <c r="AO65" s="986"/>
      <c r="AP65" s="986">
        <f t="shared" si="6"/>
        <v>0</v>
      </c>
      <c r="AQ65" s="990">
        <f t="shared" si="7"/>
        <v>0</v>
      </c>
      <c r="AR65" s="986"/>
      <c r="AS65" s="987"/>
      <c r="AT65" s="659">
        <f>'08'!AT65</f>
        <v>0</v>
      </c>
      <c r="AU65" s="660">
        <f t="shared" si="8"/>
        <v>0</v>
      </c>
      <c r="AV65" s="578"/>
      <c r="AW65" s="890" t="e">
        <f t="shared" si="9"/>
        <v>#VALUE!</v>
      </c>
      <c r="AX65" s="890" t="e">
        <f t="shared" si="10"/>
        <v>#VALUE!</v>
      </c>
      <c r="AY65" s="890" t="e">
        <f t="shared" si="11"/>
        <v>#VALUE!</v>
      </c>
      <c r="AZ65" s="890" t="e">
        <f t="shared" si="12"/>
        <v>#VALUE!</v>
      </c>
      <c r="BA65" s="890" t="e">
        <f t="shared" si="13"/>
        <v>#VALUE!</v>
      </c>
      <c r="BB65" s="532"/>
      <c r="BC65" s="414"/>
    </row>
    <row r="66" spans="1:55" s="656" customFormat="1" ht="21">
      <c r="A66" s="751" t="str">
        <f>'ENTRY SHEET'!F66</f>
        <v>CRUSHER(FEEDER)</v>
      </c>
      <c r="B66" s="433">
        <f>'14'!C66</f>
        <v>1765.82</v>
      </c>
      <c r="C66" s="590">
        <v>1777.56</v>
      </c>
      <c r="D66" s="433">
        <f t="shared" si="21"/>
        <v>11.740000000000009</v>
      </c>
      <c r="E66" s="433">
        <v>16</v>
      </c>
      <c r="F66" s="433"/>
      <c r="G66" s="433"/>
      <c r="H66" s="433"/>
      <c r="I66" s="433"/>
      <c r="J66" s="433">
        <f>D66-G66-H66-I66-K66-L66-O66-P66-F66-M66-N66</f>
        <v>11.740000000000009</v>
      </c>
      <c r="K66" s="433"/>
      <c r="L66" s="433"/>
      <c r="M66" s="433"/>
      <c r="N66" s="433"/>
      <c r="O66" s="433"/>
      <c r="P66" s="433"/>
      <c r="Q66" s="433">
        <f>F66+G66+H66+I66+J66+K66+L66+M66+N66+O66+P66</f>
        <v>11.740000000000009</v>
      </c>
      <c r="R66" s="433">
        <v>1900</v>
      </c>
      <c r="S66" s="433">
        <v>950</v>
      </c>
      <c r="T66" s="433">
        <v>950</v>
      </c>
      <c r="U66" s="433"/>
      <c r="V66" s="433"/>
      <c r="W66" s="433"/>
      <c r="X66" s="611"/>
      <c r="Y66" s="433">
        <f>U66+V66+W66+X66</f>
        <v>0</v>
      </c>
      <c r="Z66" s="612"/>
      <c r="AA66" s="612"/>
      <c r="AB66" s="612"/>
      <c r="AC66" s="612"/>
      <c r="AD66" s="612"/>
      <c r="AE66" s="612"/>
      <c r="AF66" s="612"/>
      <c r="AG66" s="433">
        <f t="shared" ref="AG66:AG73" si="23">Z66+AA66+AB66+AC66+AD66+AE66+AF66</f>
        <v>0</v>
      </c>
      <c r="AH66" s="433"/>
      <c r="AI66" s="433"/>
      <c r="AJ66" s="433"/>
      <c r="AK66" s="612"/>
      <c r="AL66" s="611"/>
      <c r="AM66" s="433"/>
      <c r="AN66" s="611">
        <f>'14'!AR66</f>
        <v>0</v>
      </c>
      <c r="AO66" s="611"/>
      <c r="AP66" s="611">
        <f t="shared" si="6"/>
        <v>0</v>
      </c>
      <c r="AQ66" s="607">
        <f t="shared" si="7"/>
        <v>0</v>
      </c>
      <c r="AR66" s="611"/>
      <c r="AS66" s="613">
        <f t="shared" ref="AS66:AS73" si="24">AQ66/D66</f>
        <v>0</v>
      </c>
      <c r="AT66" s="659">
        <f>'08'!AT66</f>
        <v>0</v>
      </c>
      <c r="AU66" s="660">
        <f t="shared" si="8"/>
        <v>0</v>
      </c>
      <c r="AV66" s="617"/>
      <c r="AW66" s="890">
        <f t="shared" si="9"/>
        <v>0</v>
      </c>
      <c r="AX66" s="890">
        <f t="shared" si="10"/>
        <v>0</v>
      </c>
      <c r="AY66" s="890">
        <f t="shared" si="11"/>
        <v>0</v>
      </c>
      <c r="AZ66" s="890">
        <f t="shared" si="12"/>
        <v>0</v>
      </c>
      <c r="BA66" s="890">
        <f t="shared" si="13"/>
        <v>0</v>
      </c>
      <c r="BB66" s="890">
        <f t="shared" si="14"/>
        <v>0</v>
      </c>
      <c r="BC66" s="612"/>
    </row>
    <row r="67" spans="1:55" s="656" customFormat="1" ht="21">
      <c r="A67" s="751" t="str">
        <f>'ENTRY SHEET'!F67</f>
        <v>CRUSHER ( JAW )</v>
      </c>
      <c r="B67" s="433">
        <f>'14'!C67</f>
        <v>13544</v>
      </c>
      <c r="C67" s="590">
        <v>13556</v>
      </c>
      <c r="D67" s="433">
        <f t="shared" si="21"/>
        <v>12</v>
      </c>
      <c r="E67" s="433">
        <v>16</v>
      </c>
      <c r="F67" s="433"/>
      <c r="G67" s="433"/>
      <c r="H67" s="433"/>
      <c r="I67" s="433"/>
      <c r="J67" s="433">
        <f t="shared" ref="J67:J73" si="25">D67-G67-H67-I67-K67-L67-O67-P67-F67-M67-N67</f>
        <v>12</v>
      </c>
      <c r="K67" s="433"/>
      <c r="L67" s="433"/>
      <c r="M67" s="433"/>
      <c r="N67" s="433"/>
      <c r="O67" s="433"/>
      <c r="P67" s="433"/>
      <c r="Q67" s="433">
        <f t="shared" ref="Q67:Q73" si="26">F67+G67+H67+I67+J67+K67+L67+M67+N67+O67+P67</f>
        <v>12</v>
      </c>
      <c r="R67" s="433"/>
      <c r="S67" s="433"/>
      <c r="T67" s="433"/>
      <c r="U67" s="433"/>
      <c r="V67" s="433"/>
      <c r="W67" s="433"/>
      <c r="X67" s="611"/>
      <c r="Y67" s="433">
        <f t="shared" ref="Y67:Y73" si="27">U67+V67+W67+X67</f>
        <v>0</v>
      </c>
      <c r="Z67" s="612"/>
      <c r="AA67" s="612"/>
      <c r="AB67" s="612"/>
      <c r="AC67" s="612"/>
      <c r="AD67" s="612"/>
      <c r="AE67" s="612"/>
      <c r="AF67" s="612"/>
      <c r="AG67" s="433">
        <f t="shared" si="23"/>
        <v>0</v>
      </c>
      <c r="AH67" s="433"/>
      <c r="AI67" s="433"/>
      <c r="AJ67" s="433"/>
      <c r="AK67" s="612"/>
      <c r="AL67" s="611"/>
      <c r="AM67" s="433"/>
      <c r="AN67" s="611">
        <f>'14'!AR67</f>
        <v>0</v>
      </c>
      <c r="AO67" s="611"/>
      <c r="AP67" s="611">
        <f t="shared" si="6"/>
        <v>0</v>
      </c>
      <c r="AQ67" s="607">
        <f t="shared" si="7"/>
        <v>0</v>
      </c>
      <c r="AR67" s="611"/>
      <c r="AS67" s="613">
        <f t="shared" si="24"/>
        <v>0</v>
      </c>
      <c r="AT67" s="659">
        <f>'08'!AT67</f>
        <v>0</v>
      </c>
      <c r="AU67" s="660">
        <f t="shared" si="8"/>
        <v>0</v>
      </c>
      <c r="AV67" s="617"/>
      <c r="AW67" s="890">
        <f t="shared" si="9"/>
        <v>0</v>
      </c>
      <c r="AX67" s="890">
        <f t="shared" si="10"/>
        <v>0</v>
      </c>
      <c r="AY67" s="890">
        <f t="shared" si="11"/>
        <v>0</v>
      </c>
      <c r="AZ67" s="890">
        <f t="shared" si="12"/>
        <v>0</v>
      </c>
      <c r="BA67" s="890">
        <f t="shared" si="13"/>
        <v>0</v>
      </c>
      <c r="BB67" s="890">
        <f t="shared" si="14"/>
        <v>0</v>
      </c>
      <c r="BC67" s="612"/>
    </row>
    <row r="68" spans="1:55" s="656" customFormat="1" ht="21">
      <c r="A68" s="751" t="str">
        <f>'ENTRY SHEET'!F68</f>
        <v>CRUSHER ( CONE )</v>
      </c>
      <c r="B68" s="433">
        <f>'14'!C68</f>
        <v>13617</v>
      </c>
      <c r="C68" s="590">
        <v>13630</v>
      </c>
      <c r="D68" s="433">
        <f t="shared" si="21"/>
        <v>13</v>
      </c>
      <c r="E68" s="433">
        <v>16</v>
      </c>
      <c r="F68" s="433"/>
      <c r="G68" s="433"/>
      <c r="H68" s="433"/>
      <c r="I68" s="433"/>
      <c r="J68" s="433">
        <f t="shared" si="25"/>
        <v>13</v>
      </c>
      <c r="K68" s="433"/>
      <c r="L68" s="433"/>
      <c r="M68" s="433"/>
      <c r="N68" s="433"/>
      <c r="O68" s="433"/>
      <c r="P68" s="433"/>
      <c r="Q68" s="433">
        <f t="shared" si="26"/>
        <v>13</v>
      </c>
      <c r="R68" s="433"/>
      <c r="S68" s="433"/>
      <c r="T68" s="433"/>
      <c r="U68" s="433"/>
      <c r="V68" s="433"/>
      <c r="W68" s="433"/>
      <c r="X68" s="433"/>
      <c r="Y68" s="433">
        <f t="shared" si="27"/>
        <v>0</v>
      </c>
      <c r="Z68" s="433"/>
      <c r="AA68" s="989"/>
      <c r="AB68" s="433"/>
      <c r="AC68" s="433"/>
      <c r="AD68" s="433"/>
      <c r="AE68" s="433"/>
      <c r="AF68" s="433"/>
      <c r="AG68" s="433">
        <f t="shared" si="23"/>
        <v>0</v>
      </c>
      <c r="AH68" s="989"/>
      <c r="AI68" s="989"/>
      <c r="AJ68" s="989"/>
      <c r="AK68" s="989"/>
      <c r="AL68" s="433"/>
      <c r="AM68" s="989"/>
      <c r="AN68" s="611">
        <f>'14'!AR68</f>
        <v>0</v>
      </c>
      <c r="AO68" s="611"/>
      <c r="AP68" s="611">
        <f t="shared" si="6"/>
        <v>0</v>
      </c>
      <c r="AQ68" s="607">
        <f t="shared" si="7"/>
        <v>0</v>
      </c>
      <c r="AR68" s="611"/>
      <c r="AS68" s="613">
        <f t="shared" si="24"/>
        <v>0</v>
      </c>
      <c r="AT68" s="659">
        <f>'08'!AT68</f>
        <v>0</v>
      </c>
      <c r="AU68" s="660">
        <f t="shared" si="8"/>
        <v>0</v>
      </c>
      <c r="AV68" s="657"/>
      <c r="AW68" s="890">
        <f t="shared" si="9"/>
        <v>0</v>
      </c>
      <c r="AX68" s="890">
        <f t="shared" si="10"/>
        <v>0</v>
      </c>
      <c r="AY68" s="890">
        <f t="shared" si="11"/>
        <v>0</v>
      </c>
      <c r="AZ68" s="890">
        <f t="shared" si="12"/>
        <v>0</v>
      </c>
      <c r="BA68" s="890">
        <f t="shared" si="13"/>
        <v>0</v>
      </c>
      <c r="BB68" s="890">
        <f t="shared" si="14"/>
        <v>0</v>
      </c>
      <c r="BC68" s="433"/>
    </row>
    <row r="69" spans="1:55" s="656" customFormat="1" ht="21">
      <c r="A69" s="751" t="str">
        <f>'ENTRY SHEET'!F69</f>
        <v>CRUSHER DG</v>
      </c>
      <c r="B69" s="433">
        <f>'14'!C69</f>
        <v>17203.240000000002</v>
      </c>
      <c r="C69" s="590">
        <v>17203.240000000002</v>
      </c>
      <c r="D69" s="433">
        <f t="shared" si="21"/>
        <v>0</v>
      </c>
      <c r="E69" s="433">
        <v>16</v>
      </c>
      <c r="F69" s="433"/>
      <c r="G69" s="433"/>
      <c r="H69" s="433"/>
      <c r="I69" s="433"/>
      <c r="J69" s="433">
        <f t="shared" si="25"/>
        <v>0</v>
      </c>
      <c r="K69" s="433"/>
      <c r="L69" s="433"/>
      <c r="M69" s="433"/>
      <c r="N69" s="433"/>
      <c r="O69" s="433"/>
      <c r="P69" s="433"/>
      <c r="Q69" s="433">
        <f t="shared" si="26"/>
        <v>0</v>
      </c>
      <c r="R69" s="433"/>
      <c r="S69" s="433"/>
      <c r="T69" s="433"/>
      <c r="U69" s="433"/>
      <c r="V69" s="433"/>
      <c r="W69" s="433"/>
      <c r="X69" s="611"/>
      <c r="Y69" s="433">
        <f t="shared" si="27"/>
        <v>0</v>
      </c>
      <c r="Z69" s="612"/>
      <c r="AA69" s="612"/>
      <c r="AB69" s="612"/>
      <c r="AC69" s="612"/>
      <c r="AD69" s="612"/>
      <c r="AE69" s="612"/>
      <c r="AF69" s="612"/>
      <c r="AG69" s="433">
        <f t="shared" si="23"/>
        <v>0</v>
      </c>
      <c r="AH69" s="433"/>
      <c r="AI69" s="433"/>
      <c r="AJ69" s="433"/>
      <c r="AK69" s="612"/>
      <c r="AL69" s="611">
        <f>AH69+AI69</f>
        <v>0</v>
      </c>
      <c r="AM69" s="433">
        <f>AJ69+AK69</f>
        <v>0</v>
      </c>
      <c r="AN69" s="611">
        <f>'14'!AR69</f>
        <v>526</v>
      </c>
      <c r="AO69" s="611"/>
      <c r="AP69" s="611">
        <f t="shared" si="6"/>
        <v>526</v>
      </c>
      <c r="AQ69" s="607">
        <f t="shared" si="7"/>
        <v>0</v>
      </c>
      <c r="AR69" s="611">
        <v>526</v>
      </c>
      <c r="AS69" s="613" t="e">
        <f t="shared" si="24"/>
        <v>#DIV/0!</v>
      </c>
      <c r="AT69" s="659">
        <f>'08'!AT69</f>
        <v>1000</v>
      </c>
      <c r="AU69" s="660">
        <f t="shared" si="8"/>
        <v>474</v>
      </c>
      <c r="AV69" s="657"/>
      <c r="AW69" s="890" t="e">
        <f t="shared" si="9"/>
        <v>#DIV/0!</v>
      </c>
      <c r="AX69" s="890" t="e">
        <f t="shared" si="10"/>
        <v>#DIV/0!</v>
      </c>
      <c r="AY69" s="890" t="e">
        <f t="shared" si="11"/>
        <v>#DIV/0!</v>
      </c>
      <c r="AZ69" s="890" t="e">
        <f t="shared" si="12"/>
        <v>#DIV/0!</v>
      </c>
      <c r="BA69" s="890" t="e">
        <f t="shared" si="13"/>
        <v>#DIV/0!</v>
      </c>
      <c r="BB69" s="890" t="e">
        <f t="shared" si="14"/>
        <v>#DIV/0!</v>
      </c>
      <c r="BC69" s="612"/>
    </row>
    <row r="70" spans="1:55" s="656" customFormat="1" ht="21">
      <c r="A70" s="751" t="str">
        <f>'ENTRY SHEET'!F70</f>
        <v>KAMASTU-210</v>
      </c>
      <c r="B70" s="433">
        <f>'14'!C70</f>
        <v>25932.2</v>
      </c>
      <c r="C70" s="590">
        <v>25945</v>
      </c>
      <c r="D70" s="433">
        <f t="shared" si="21"/>
        <v>12.799999999999272</v>
      </c>
      <c r="E70" s="433">
        <v>16</v>
      </c>
      <c r="F70" s="433"/>
      <c r="G70" s="433"/>
      <c r="H70" s="433"/>
      <c r="I70" s="433"/>
      <c r="J70" s="433">
        <f t="shared" si="25"/>
        <v>12.799999999999272</v>
      </c>
      <c r="K70" s="433"/>
      <c r="L70" s="433"/>
      <c r="M70" s="433"/>
      <c r="N70" s="433"/>
      <c r="O70" s="433"/>
      <c r="P70" s="433"/>
      <c r="Q70" s="433">
        <f t="shared" si="26"/>
        <v>12.799999999999272</v>
      </c>
      <c r="R70" s="433"/>
      <c r="S70" s="433"/>
      <c r="T70" s="433"/>
      <c r="U70" s="433"/>
      <c r="V70" s="433"/>
      <c r="W70" s="433"/>
      <c r="X70" s="611"/>
      <c r="Y70" s="433">
        <f t="shared" si="27"/>
        <v>0</v>
      </c>
      <c r="Z70" s="612"/>
      <c r="AA70" s="612"/>
      <c r="AB70" s="612"/>
      <c r="AC70" s="612"/>
      <c r="AD70" s="612"/>
      <c r="AE70" s="612"/>
      <c r="AF70" s="612"/>
      <c r="AG70" s="433">
        <f t="shared" si="23"/>
        <v>0</v>
      </c>
      <c r="AH70" s="433"/>
      <c r="AI70" s="433"/>
      <c r="AJ70" s="433"/>
      <c r="AK70" s="612"/>
      <c r="AL70" s="611">
        <f>AH70+AI70</f>
        <v>0</v>
      </c>
      <c r="AM70" s="433">
        <f>AJ70+AK70</f>
        <v>0</v>
      </c>
      <c r="AN70" s="611">
        <f>'14'!AR70</f>
        <v>150</v>
      </c>
      <c r="AO70" s="611">
        <v>200</v>
      </c>
      <c r="AP70" s="611">
        <f t="shared" ref="AP70:AP104" si="28">AO70+AN70</f>
        <v>350</v>
      </c>
      <c r="AQ70" s="607">
        <f t="shared" ref="AQ70:AQ104" si="29">AP70-AR70</f>
        <v>190</v>
      </c>
      <c r="AR70" s="611">
        <v>160</v>
      </c>
      <c r="AS70" s="613">
        <f t="shared" si="24"/>
        <v>14.843750000000844</v>
      </c>
      <c r="AT70" s="659">
        <f>'08'!AT70</f>
        <v>340</v>
      </c>
      <c r="AU70" s="660">
        <f t="shared" ref="AU70:AU104" si="30">AT70-AR70</f>
        <v>180</v>
      </c>
      <c r="AV70" s="657"/>
      <c r="AW70" s="890">
        <f t="shared" ref="AW70:AW99" si="31">ROUNDUP(I70*AS70,0)</f>
        <v>0</v>
      </c>
      <c r="AX70" s="890">
        <f t="shared" ref="AX70:AX99" si="32">ROUNDUP(H70*AS70,0)</f>
        <v>0</v>
      </c>
      <c r="AY70" s="890">
        <f t="shared" ref="AY70:AY99" si="33">ROUNDUP(J70*AS70,0)</f>
        <v>190</v>
      </c>
      <c r="AZ70" s="890">
        <f t="shared" ref="AZ70:AZ99" si="34">AS70*L70</f>
        <v>0</v>
      </c>
      <c r="BA70" s="890">
        <f t="shared" ref="BA70:BA99" si="35">AS70*K70</f>
        <v>0</v>
      </c>
      <c r="BB70" s="890"/>
      <c r="BC70" s="612">
        <v>64</v>
      </c>
    </row>
    <row r="71" spans="1:55" s="656" customFormat="1" ht="21">
      <c r="A71" s="751" t="str">
        <f>'ENTRY SHEET'!F71</f>
        <v>JCB-8262 LOADER</v>
      </c>
      <c r="B71" s="433">
        <f>'14'!C71</f>
        <v>16100.1</v>
      </c>
      <c r="C71" s="590">
        <v>16109.7</v>
      </c>
      <c r="D71" s="433">
        <f t="shared" si="21"/>
        <v>9.6000000000003638</v>
      </c>
      <c r="E71" s="433">
        <v>16</v>
      </c>
      <c r="F71" s="433"/>
      <c r="G71" s="433"/>
      <c r="H71" s="433"/>
      <c r="I71" s="433"/>
      <c r="J71" s="433">
        <f t="shared" si="25"/>
        <v>9.6000000000003638</v>
      </c>
      <c r="K71" s="433"/>
      <c r="L71" s="433"/>
      <c r="M71" s="433"/>
      <c r="N71" s="433"/>
      <c r="O71" s="433"/>
      <c r="P71" s="433"/>
      <c r="Q71" s="433">
        <f t="shared" si="26"/>
        <v>9.6000000000003638</v>
      </c>
      <c r="R71" s="433"/>
      <c r="S71" s="433"/>
      <c r="T71" s="433"/>
      <c r="U71" s="433"/>
      <c r="V71" s="433"/>
      <c r="W71" s="433"/>
      <c r="X71" s="611"/>
      <c r="Y71" s="433">
        <f t="shared" si="27"/>
        <v>0</v>
      </c>
      <c r="Z71" s="612"/>
      <c r="AA71" s="612"/>
      <c r="AB71" s="612"/>
      <c r="AC71" s="612"/>
      <c r="AD71" s="612"/>
      <c r="AE71" s="612"/>
      <c r="AF71" s="612"/>
      <c r="AG71" s="433">
        <f t="shared" si="23"/>
        <v>0</v>
      </c>
      <c r="AH71" s="433"/>
      <c r="AI71" s="433"/>
      <c r="AJ71" s="433"/>
      <c r="AK71" s="612"/>
      <c r="AL71" s="611">
        <f>AH71+AI71</f>
        <v>0</v>
      </c>
      <c r="AM71" s="433">
        <f>AJ71+AK71</f>
        <v>0</v>
      </c>
      <c r="AN71" s="611">
        <f>'14'!AR71</f>
        <v>40</v>
      </c>
      <c r="AO71" s="611">
        <v>160</v>
      </c>
      <c r="AP71" s="611">
        <f t="shared" si="28"/>
        <v>200</v>
      </c>
      <c r="AQ71" s="607">
        <f t="shared" si="29"/>
        <v>145</v>
      </c>
      <c r="AR71" s="611">
        <v>55</v>
      </c>
      <c r="AS71" s="613">
        <f t="shared" si="24"/>
        <v>15.104166666666094</v>
      </c>
      <c r="AT71" s="659">
        <f>'08'!AT71</f>
        <v>210</v>
      </c>
      <c r="AU71" s="660">
        <f t="shared" si="30"/>
        <v>155</v>
      </c>
      <c r="AV71" s="657"/>
      <c r="AW71" s="890">
        <f t="shared" si="31"/>
        <v>0</v>
      </c>
      <c r="AX71" s="890">
        <f t="shared" si="32"/>
        <v>0</v>
      </c>
      <c r="AY71" s="890">
        <f t="shared" si="33"/>
        <v>145</v>
      </c>
      <c r="AZ71" s="890">
        <f t="shared" si="34"/>
        <v>0</v>
      </c>
      <c r="BA71" s="890">
        <f t="shared" si="35"/>
        <v>0</v>
      </c>
      <c r="BB71" s="890">
        <f t="shared" ref="BB71:BB99" si="36">AQ71-AW71-AX71-AY71</f>
        <v>0</v>
      </c>
      <c r="BC71" s="612"/>
    </row>
    <row r="72" spans="1:55" s="656" customFormat="1" ht="21">
      <c r="A72" s="751" t="str">
        <f>'ENTRY SHEET'!F72</f>
        <v>OD09C-5609 JCB</v>
      </c>
      <c r="B72" s="433">
        <f>'14'!C72</f>
        <v>0</v>
      </c>
      <c r="C72" s="590"/>
      <c r="D72" s="433">
        <f t="shared" si="21"/>
        <v>0</v>
      </c>
      <c r="E72" s="433">
        <v>16</v>
      </c>
      <c r="F72" s="433"/>
      <c r="G72" s="433"/>
      <c r="H72" s="433"/>
      <c r="I72" s="433"/>
      <c r="J72" s="433">
        <f t="shared" si="25"/>
        <v>0</v>
      </c>
      <c r="K72" s="433"/>
      <c r="L72" s="433"/>
      <c r="M72" s="433"/>
      <c r="N72" s="433"/>
      <c r="O72" s="433"/>
      <c r="P72" s="433"/>
      <c r="Q72" s="433">
        <f t="shared" si="26"/>
        <v>0</v>
      </c>
      <c r="R72" s="433"/>
      <c r="S72" s="433"/>
      <c r="T72" s="433"/>
      <c r="U72" s="433"/>
      <c r="V72" s="433"/>
      <c r="W72" s="433"/>
      <c r="X72" s="611"/>
      <c r="Y72" s="433">
        <f t="shared" si="27"/>
        <v>0</v>
      </c>
      <c r="Z72" s="612"/>
      <c r="AA72" s="612"/>
      <c r="AB72" s="612"/>
      <c r="AC72" s="612"/>
      <c r="AD72" s="612"/>
      <c r="AE72" s="612"/>
      <c r="AF72" s="612"/>
      <c r="AG72" s="433">
        <f t="shared" si="23"/>
        <v>0</v>
      </c>
      <c r="AH72" s="433"/>
      <c r="AI72" s="433"/>
      <c r="AJ72" s="433"/>
      <c r="AK72" s="612"/>
      <c r="AL72" s="611">
        <f>AH72+AI72</f>
        <v>0</v>
      </c>
      <c r="AM72" s="433">
        <f>AJ72+AK72</f>
        <v>0</v>
      </c>
      <c r="AN72" s="611">
        <f>'14'!AR72</f>
        <v>90</v>
      </c>
      <c r="AO72" s="611"/>
      <c r="AP72" s="611">
        <f t="shared" si="28"/>
        <v>90</v>
      </c>
      <c r="AQ72" s="607">
        <f t="shared" si="29"/>
        <v>0</v>
      </c>
      <c r="AR72" s="611">
        <v>90</v>
      </c>
      <c r="AS72" s="613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890" t="e">
        <f t="shared" si="31"/>
        <v>#DIV/0!</v>
      </c>
      <c r="AX72" s="890" t="e">
        <f t="shared" si="32"/>
        <v>#DIV/0!</v>
      </c>
      <c r="AY72" s="890" t="e">
        <f t="shared" si="33"/>
        <v>#DIV/0!</v>
      </c>
      <c r="AZ72" s="890" t="e">
        <f t="shared" si="34"/>
        <v>#DIV/0!</v>
      </c>
      <c r="BA72" s="890" t="e">
        <f t="shared" si="35"/>
        <v>#DIV/0!</v>
      </c>
      <c r="BB72" s="890" t="e">
        <f t="shared" si="36"/>
        <v>#DIV/0!</v>
      </c>
      <c r="BC72" s="612"/>
    </row>
    <row r="73" spans="1:55" s="656" customFormat="1" ht="21">
      <c r="A73" s="751" t="str">
        <f>'ENTRY SHEET'!F73</f>
        <v>TATA LOADER-OD02AY-0516</v>
      </c>
      <c r="B73" s="433">
        <f>'14'!C73</f>
        <v>15507.7</v>
      </c>
      <c r="C73" s="590">
        <v>15507.7</v>
      </c>
      <c r="D73" s="433">
        <f t="shared" si="21"/>
        <v>0</v>
      </c>
      <c r="E73" s="433"/>
      <c r="F73" s="433"/>
      <c r="G73" s="433"/>
      <c r="H73" s="433"/>
      <c r="I73" s="433"/>
      <c r="J73" s="433">
        <f t="shared" si="25"/>
        <v>0</v>
      </c>
      <c r="K73" s="433"/>
      <c r="L73" s="433"/>
      <c r="M73" s="433"/>
      <c r="N73" s="433"/>
      <c r="O73" s="433"/>
      <c r="P73" s="433"/>
      <c r="Q73" s="433">
        <f t="shared" si="26"/>
        <v>0</v>
      </c>
      <c r="R73" s="433"/>
      <c r="S73" s="433"/>
      <c r="T73" s="433"/>
      <c r="U73" s="433"/>
      <c r="V73" s="433"/>
      <c r="W73" s="433"/>
      <c r="X73" s="611"/>
      <c r="Y73" s="433">
        <f t="shared" si="27"/>
        <v>0</v>
      </c>
      <c r="Z73" s="612"/>
      <c r="AA73" s="612"/>
      <c r="AB73" s="612"/>
      <c r="AC73" s="612"/>
      <c r="AD73" s="612"/>
      <c r="AE73" s="612"/>
      <c r="AF73" s="612"/>
      <c r="AG73" s="433">
        <f t="shared" si="23"/>
        <v>0</v>
      </c>
      <c r="AH73" s="433"/>
      <c r="AI73" s="433"/>
      <c r="AJ73" s="433"/>
      <c r="AK73" s="612"/>
      <c r="AL73" s="611">
        <f>AH73+AI73</f>
        <v>0</v>
      </c>
      <c r="AM73" s="433">
        <f>AJ73+AK73</f>
        <v>0</v>
      </c>
      <c r="AN73" s="611">
        <f>'14'!AR73</f>
        <v>100</v>
      </c>
      <c r="AO73" s="611"/>
      <c r="AP73" s="611">
        <f t="shared" si="28"/>
        <v>100</v>
      </c>
      <c r="AQ73" s="607">
        <f t="shared" si="29"/>
        <v>0</v>
      </c>
      <c r="AR73" s="611">
        <v>100</v>
      </c>
      <c r="AS73" s="613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890" t="e">
        <f t="shared" si="31"/>
        <v>#DIV/0!</v>
      </c>
      <c r="AX73" s="890" t="e">
        <f t="shared" si="32"/>
        <v>#DIV/0!</v>
      </c>
      <c r="AY73" s="890" t="e">
        <f t="shared" si="33"/>
        <v>#DIV/0!</v>
      </c>
      <c r="AZ73" s="890" t="e">
        <f t="shared" si="34"/>
        <v>#DIV/0!</v>
      </c>
      <c r="BA73" s="890" t="e">
        <f t="shared" si="35"/>
        <v>#DIV/0!</v>
      </c>
      <c r="BB73" s="890"/>
      <c r="BC73" s="612"/>
    </row>
    <row r="74" spans="1:55" s="992" customFormat="1" ht="46.2" customHeight="1">
      <c r="A74" s="786" t="str">
        <f>'ENTRY SHEET'!F74</f>
        <v>POWER SCREEN DETAILS</v>
      </c>
      <c r="B74" s="1005">
        <f>'14'!C74</f>
        <v>0</v>
      </c>
      <c r="C74" s="1007"/>
      <c r="D74" s="1006" t="s">
        <v>8</v>
      </c>
      <c r="E74" s="1006" t="s">
        <v>116</v>
      </c>
      <c r="F74" s="1006" t="s">
        <v>118</v>
      </c>
      <c r="G74" s="1006" t="s">
        <v>113</v>
      </c>
      <c r="H74" s="1006" t="s">
        <v>126</v>
      </c>
      <c r="I74" s="1006" t="s">
        <v>125</v>
      </c>
      <c r="J74" s="1006" t="s">
        <v>124</v>
      </c>
      <c r="K74" s="1006" t="s">
        <v>52</v>
      </c>
      <c r="L74" s="1006" t="s">
        <v>133</v>
      </c>
      <c r="M74" s="1006" t="s">
        <v>117</v>
      </c>
      <c r="N74" s="1006" t="s">
        <v>127</v>
      </c>
      <c r="O74" s="1006" t="s">
        <v>138</v>
      </c>
      <c r="P74" s="1006" t="s">
        <v>139</v>
      </c>
      <c r="Q74" s="1006" t="s">
        <v>122</v>
      </c>
      <c r="R74" s="1006" t="s">
        <v>88</v>
      </c>
      <c r="S74" s="1006" t="s">
        <v>89</v>
      </c>
      <c r="T74" s="642" t="s">
        <v>106</v>
      </c>
      <c r="U74" s="642" t="s">
        <v>90</v>
      </c>
      <c r="V74" s="642" t="s">
        <v>91</v>
      </c>
      <c r="W74" s="642"/>
      <c r="X74" s="642"/>
      <c r="Y74" s="477" t="s">
        <v>92</v>
      </c>
      <c r="Z74" s="642" t="s">
        <v>43</v>
      </c>
      <c r="AA74" s="643" t="s">
        <v>44</v>
      </c>
      <c r="AB74" s="642" t="s">
        <v>45</v>
      </c>
      <c r="AC74" s="642" t="s">
        <v>46</v>
      </c>
      <c r="AD74" s="642" t="s">
        <v>121</v>
      </c>
      <c r="AE74" s="642" t="s">
        <v>67</v>
      </c>
      <c r="AF74" s="642" t="s">
        <v>105</v>
      </c>
      <c r="AG74" s="606" t="s">
        <v>32</v>
      </c>
      <c r="AH74" s="643"/>
      <c r="AI74" s="643" t="s">
        <v>42</v>
      </c>
      <c r="AJ74" s="643"/>
      <c r="AK74" s="643" t="s">
        <v>39</v>
      </c>
      <c r="AL74" s="642" t="s">
        <v>31</v>
      </c>
      <c r="AM74" s="643" t="s">
        <v>30</v>
      </c>
      <c r="AN74" s="990">
        <f>'14'!AR74</f>
        <v>0</v>
      </c>
      <c r="AO74" s="990"/>
      <c r="AP74" s="990">
        <f t="shared" si="28"/>
        <v>0</v>
      </c>
      <c r="AQ74" s="990">
        <f t="shared" si="29"/>
        <v>0</v>
      </c>
      <c r="AR74" s="990"/>
      <c r="AS74" s="991"/>
      <c r="AT74" s="651">
        <f>'08'!AT74</f>
        <v>0</v>
      </c>
      <c r="AU74" s="652">
        <f t="shared" si="30"/>
        <v>0</v>
      </c>
      <c r="AV74" s="886"/>
      <c r="AW74" s="891" t="e">
        <f t="shared" si="31"/>
        <v>#VALUE!</v>
      </c>
      <c r="AX74" s="891" t="e">
        <f t="shared" si="32"/>
        <v>#VALUE!</v>
      </c>
      <c r="AY74" s="891" t="e">
        <f t="shared" si="33"/>
        <v>#VALUE!</v>
      </c>
      <c r="AZ74" s="891" t="e">
        <f t="shared" si="34"/>
        <v>#VALUE!</v>
      </c>
      <c r="BA74" s="891" t="e">
        <f t="shared" si="35"/>
        <v>#VALUE!</v>
      </c>
      <c r="BB74" s="939" t="e">
        <f t="shared" si="36"/>
        <v>#VALUE!</v>
      </c>
      <c r="BC74" s="642"/>
    </row>
    <row r="75" spans="1:55" s="645" customFormat="1" ht="21">
      <c r="A75" s="786" t="str">
        <f>'ENTRY SHEET'!F75</f>
        <v>POWER SCREEN RHS</v>
      </c>
      <c r="B75" s="605">
        <f>'14'!C75</f>
        <v>4439</v>
      </c>
      <c r="C75" s="604">
        <v>4444.3999999999996</v>
      </c>
      <c r="D75" s="605">
        <f t="shared" si="21"/>
        <v>5.3999999999996362</v>
      </c>
      <c r="E75" s="605">
        <v>12</v>
      </c>
      <c r="F75" s="605"/>
      <c r="G75" s="605"/>
      <c r="H75" s="605"/>
      <c r="I75" s="605"/>
      <c r="J75" s="605"/>
      <c r="K75" s="605">
        <f>D75-G75-H75-I75-J75-L75-M75-N75-O75-P75-F75</f>
        <v>5.3999999999996362</v>
      </c>
      <c r="L75" s="605"/>
      <c r="M75" s="605"/>
      <c r="N75" s="605"/>
      <c r="O75" s="605"/>
      <c r="P75" s="605"/>
      <c r="Q75" s="605">
        <f>F75+G75+H75+I75+J75+K75+L75+M75+N75+O75+P75</f>
        <v>5.3999999999996362</v>
      </c>
      <c r="R75" s="605">
        <v>400</v>
      </c>
      <c r="S75" s="605"/>
      <c r="T75" s="605"/>
      <c r="U75" s="605"/>
      <c r="V75" s="605"/>
      <c r="W75" s="605"/>
      <c r="X75" s="607"/>
      <c r="Y75" s="605">
        <f t="shared" ref="Y75:Y77" si="37">X75+W75+V75+U75</f>
        <v>0</v>
      </c>
      <c r="Z75" s="608"/>
      <c r="AA75" s="608"/>
      <c r="AB75" s="608"/>
      <c r="AC75" s="608"/>
      <c r="AD75" s="608"/>
      <c r="AE75" s="608"/>
      <c r="AF75" s="608"/>
      <c r="AG75" s="605">
        <f t="shared" ref="AG75:AG84" si="38">Z75+AA75+AB75+AC75+AD75+AE75+AF75</f>
        <v>0</v>
      </c>
      <c r="AH75" s="605"/>
      <c r="AI75" s="605"/>
      <c r="AJ75" s="605"/>
      <c r="AK75" s="608"/>
      <c r="AL75" s="607">
        <f>AH75+AI75</f>
        <v>0</v>
      </c>
      <c r="AM75" s="605">
        <f>AJ75+AK75</f>
        <v>0</v>
      </c>
      <c r="AN75" s="607">
        <f>'14'!AR75</f>
        <v>82</v>
      </c>
      <c r="AO75" s="607">
        <v>100</v>
      </c>
      <c r="AP75" s="607">
        <f t="shared" si="28"/>
        <v>182</v>
      </c>
      <c r="AQ75" s="607">
        <f t="shared" si="29"/>
        <v>60</v>
      </c>
      <c r="AR75" s="607">
        <v>122</v>
      </c>
      <c r="AS75" s="610">
        <f t="shared" ref="AS75:AS81" si="39">AQ75/D75</f>
        <v>11.11111111111186</v>
      </c>
      <c r="AT75" s="651">
        <f>'08'!AT75</f>
        <v>0</v>
      </c>
      <c r="AU75" s="652">
        <f t="shared" si="30"/>
        <v>-122</v>
      </c>
      <c r="AV75" s="646"/>
      <c r="AW75" s="891">
        <f t="shared" si="31"/>
        <v>0</v>
      </c>
      <c r="AX75" s="891">
        <f t="shared" si="32"/>
        <v>0</v>
      </c>
      <c r="AY75" s="891">
        <f t="shared" si="33"/>
        <v>0</v>
      </c>
      <c r="AZ75" s="891">
        <f t="shared" si="34"/>
        <v>0</v>
      </c>
      <c r="BA75" s="891">
        <f t="shared" si="35"/>
        <v>60.000000000000007</v>
      </c>
      <c r="BB75" s="891"/>
      <c r="BC75" s="608">
        <f>AP75</f>
        <v>182</v>
      </c>
    </row>
    <row r="76" spans="1:55" s="645" customFormat="1" ht="21">
      <c r="A76" s="786" t="str">
        <f>'ENTRY SHEET'!F76</f>
        <v>HITACHI-120</v>
      </c>
      <c r="B76" s="605">
        <f>'14'!C76</f>
        <v>13139.9</v>
      </c>
      <c r="C76" s="607">
        <v>13139.9</v>
      </c>
      <c r="D76" s="605">
        <f t="shared" si="21"/>
        <v>0</v>
      </c>
      <c r="E76" s="605">
        <v>12</v>
      </c>
      <c r="F76" s="605"/>
      <c r="G76" s="605"/>
      <c r="H76" s="605"/>
      <c r="I76" s="605"/>
      <c r="J76" s="605"/>
      <c r="K76" s="605">
        <f t="shared" ref="K76" si="40">D76-G76-H76-I76-J76-L76-M76-N76-O76-P76-F76</f>
        <v>0</v>
      </c>
      <c r="L76" s="605"/>
      <c r="M76" s="605"/>
      <c r="N76" s="605"/>
      <c r="O76" s="605"/>
      <c r="P76" s="605"/>
      <c r="Q76" s="605">
        <f t="shared" ref="Q76:Q77" si="41">F76+G76+H76+I76+J76+K76+L76+M76+N76</f>
        <v>0</v>
      </c>
      <c r="R76" s="608"/>
      <c r="S76" s="608"/>
      <c r="T76" s="608"/>
      <c r="U76" s="608"/>
      <c r="V76" s="608"/>
      <c r="W76" s="608"/>
      <c r="X76" s="608"/>
      <c r="Y76" s="605">
        <f t="shared" si="37"/>
        <v>0</v>
      </c>
      <c r="Z76" s="608"/>
      <c r="AA76" s="608"/>
      <c r="AB76" s="608"/>
      <c r="AC76" s="608"/>
      <c r="AD76" s="608"/>
      <c r="AE76" s="608"/>
      <c r="AF76" s="608"/>
      <c r="AG76" s="605">
        <f t="shared" si="38"/>
        <v>0</v>
      </c>
      <c r="AH76" s="608"/>
      <c r="AI76" s="608"/>
      <c r="AJ76" s="608"/>
      <c r="AK76" s="608"/>
      <c r="AL76" s="607">
        <f t="shared" ref="AL76:AL77" si="42">AH76+AI76</f>
        <v>0</v>
      </c>
      <c r="AM76" s="605">
        <f t="shared" ref="AM76:AM84" si="43">AJ76+AK76</f>
        <v>0</v>
      </c>
      <c r="AN76" s="607">
        <f>'14'!AR76</f>
        <v>215</v>
      </c>
      <c r="AO76" s="607"/>
      <c r="AP76" s="607">
        <f t="shared" si="28"/>
        <v>215</v>
      </c>
      <c r="AQ76" s="607">
        <f t="shared" si="29"/>
        <v>0</v>
      </c>
      <c r="AR76" s="607">
        <v>215</v>
      </c>
      <c r="AS76" s="610" t="e">
        <f t="shared" si="39"/>
        <v>#DIV/0!</v>
      </c>
      <c r="AT76" s="651">
        <f>'08'!AT76</f>
        <v>700</v>
      </c>
      <c r="AU76" s="652">
        <f t="shared" si="30"/>
        <v>485</v>
      </c>
      <c r="AV76" s="646"/>
      <c r="AW76" s="891" t="e">
        <f t="shared" si="31"/>
        <v>#DIV/0!</v>
      </c>
      <c r="AX76" s="891" t="e">
        <f t="shared" si="32"/>
        <v>#DIV/0!</v>
      </c>
      <c r="AY76" s="891" t="e">
        <f t="shared" si="33"/>
        <v>#DIV/0!</v>
      </c>
      <c r="AZ76" s="891" t="e">
        <f t="shared" si="34"/>
        <v>#DIV/0!</v>
      </c>
      <c r="BA76" s="891" t="e">
        <f t="shared" si="35"/>
        <v>#DIV/0!</v>
      </c>
      <c r="BB76" s="891" t="e">
        <f t="shared" si="36"/>
        <v>#DIV/0!</v>
      </c>
      <c r="BC76" s="608"/>
    </row>
    <row r="77" spans="1:55" s="645" customFormat="1" ht="21">
      <c r="A77" s="786" t="str">
        <f>'ENTRY SHEET'!F77</f>
        <v>L-6268 SDLG</v>
      </c>
      <c r="B77" s="605">
        <f>'14'!C77</f>
        <v>7241</v>
      </c>
      <c r="C77" s="604">
        <v>7250.4</v>
      </c>
      <c r="D77" s="605">
        <f t="shared" si="21"/>
        <v>9.3999999999996362</v>
      </c>
      <c r="E77" s="605">
        <v>12</v>
      </c>
      <c r="F77" s="605"/>
      <c r="G77" s="605"/>
      <c r="H77" s="605"/>
      <c r="I77" s="605">
        <v>4.2</v>
      </c>
      <c r="J77" s="605">
        <f>9.4-4.2</f>
        <v>5.2</v>
      </c>
      <c r="K77" s="605">
        <v>0</v>
      </c>
      <c r="L77" s="605"/>
      <c r="M77" s="605"/>
      <c r="N77" s="605"/>
      <c r="O77" s="605"/>
      <c r="P77" s="605"/>
      <c r="Q77" s="605">
        <f t="shared" si="41"/>
        <v>9.4</v>
      </c>
      <c r="R77" s="608"/>
      <c r="S77" s="608"/>
      <c r="T77" s="608"/>
      <c r="U77" s="608"/>
      <c r="V77" s="608"/>
      <c r="W77" s="608"/>
      <c r="X77" s="608"/>
      <c r="Y77" s="605">
        <f t="shared" si="37"/>
        <v>0</v>
      </c>
      <c r="Z77" s="608"/>
      <c r="AA77" s="608"/>
      <c r="AB77" s="608"/>
      <c r="AC77" s="608"/>
      <c r="AD77" s="608"/>
      <c r="AE77" s="608"/>
      <c r="AF77" s="608"/>
      <c r="AG77" s="605">
        <f t="shared" si="38"/>
        <v>0</v>
      </c>
      <c r="AH77" s="608"/>
      <c r="AI77" s="608">
        <v>22</v>
      </c>
      <c r="AJ77" s="608"/>
      <c r="AK77" s="608">
        <v>757.1</v>
      </c>
      <c r="AL77" s="607">
        <f t="shared" si="42"/>
        <v>22</v>
      </c>
      <c r="AM77" s="605">
        <f t="shared" si="43"/>
        <v>757.1</v>
      </c>
      <c r="AN77" s="607">
        <f>'14'!AR77</f>
        <v>185</v>
      </c>
      <c r="AO77" s="607">
        <v>109</v>
      </c>
      <c r="AP77" s="607">
        <f t="shared" si="28"/>
        <v>294</v>
      </c>
      <c r="AQ77" s="607">
        <f t="shared" si="29"/>
        <v>134</v>
      </c>
      <c r="AR77" s="607">
        <v>160</v>
      </c>
      <c r="AS77" s="610">
        <f t="shared" si="39"/>
        <v>14.255319148936723</v>
      </c>
      <c r="AT77" s="651">
        <f>'08'!AT77</f>
        <v>0</v>
      </c>
      <c r="AU77" s="652">
        <f t="shared" si="30"/>
        <v>-160</v>
      </c>
      <c r="AV77" s="646"/>
      <c r="AW77" s="891">
        <f t="shared" si="31"/>
        <v>60</v>
      </c>
      <c r="AX77" s="891">
        <f t="shared" si="32"/>
        <v>0</v>
      </c>
      <c r="AY77" s="891">
        <f t="shared" si="33"/>
        <v>75</v>
      </c>
      <c r="AZ77" s="891">
        <f t="shared" si="34"/>
        <v>0</v>
      </c>
      <c r="BA77" s="891">
        <f t="shared" si="35"/>
        <v>0</v>
      </c>
      <c r="BB77" s="891"/>
      <c r="BC77" s="608"/>
    </row>
    <row r="78" spans="1:55" s="998" customFormat="1" ht="49.2" customHeight="1">
      <c r="A78" s="892" t="str">
        <f>'ENTRY SHEET'!F78</f>
        <v>VICHELE NO.</v>
      </c>
      <c r="B78" s="993">
        <f>'14'!C78</f>
        <v>0</v>
      </c>
      <c r="C78" s="339"/>
      <c r="D78" s="510" t="s">
        <v>8</v>
      </c>
      <c r="E78" s="510" t="s">
        <v>116</v>
      </c>
      <c r="F78" s="510" t="s">
        <v>118</v>
      </c>
      <c r="G78" s="510" t="s">
        <v>113</v>
      </c>
      <c r="H78" s="510" t="s">
        <v>126</v>
      </c>
      <c r="I78" s="510" t="s">
        <v>125</v>
      </c>
      <c r="J78" s="510" t="s">
        <v>124</v>
      </c>
      <c r="K78" s="510" t="s">
        <v>52</v>
      </c>
      <c r="L78" s="510" t="s">
        <v>133</v>
      </c>
      <c r="M78" s="510" t="s">
        <v>117</v>
      </c>
      <c r="N78" s="510" t="s">
        <v>127</v>
      </c>
      <c r="O78" s="510" t="s">
        <v>138</v>
      </c>
      <c r="P78" s="510" t="s">
        <v>139</v>
      </c>
      <c r="Q78" s="510" t="s">
        <v>122</v>
      </c>
      <c r="R78" s="510" t="s">
        <v>123</v>
      </c>
      <c r="S78" s="510" t="s">
        <v>101</v>
      </c>
      <c r="T78" s="510" t="s">
        <v>102</v>
      </c>
      <c r="U78" s="994" t="s">
        <v>90</v>
      </c>
      <c r="V78" s="510" t="s">
        <v>91</v>
      </c>
      <c r="W78" s="510" t="s">
        <v>135</v>
      </c>
      <c r="X78" s="510"/>
      <c r="Y78" s="510" t="s">
        <v>92</v>
      </c>
      <c r="Z78" s="995" t="s">
        <v>43</v>
      </c>
      <c r="AA78" s="995" t="s">
        <v>44</v>
      </c>
      <c r="AB78" s="995" t="s">
        <v>45</v>
      </c>
      <c r="AC78" s="995" t="s">
        <v>46</v>
      </c>
      <c r="AD78" s="995" t="s">
        <v>121</v>
      </c>
      <c r="AE78" s="995" t="s">
        <v>67</v>
      </c>
      <c r="AF78" s="995" t="s">
        <v>105</v>
      </c>
      <c r="AG78" s="510" t="s">
        <v>32</v>
      </c>
      <c r="AH78" s="510" t="s">
        <v>41</v>
      </c>
      <c r="AI78" s="510" t="s">
        <v>42</v>
      </c>
      <c r="AJ78" s="510" t="s">
        <v>38</v>
      </c>
      <c r="AK78" s="995" t="s">
        <v>39</v>
      </c>
      <c r="AL78" s="510" t="s">
        <v>31</v>
      </c>
      <c r="AM78" s="510" t="s">
        <v>30</v>
      </c>
      <c r="AN78" s="996">
        <f>'14'!AR78</f>
        <v>0</v>
      </c>
      <c r="AO78" s="996"/>
      <c r="AP78" s="996">
        <f t="shared" si="28"/>
        <v>0</v>
      </c>
      <c r="AQ78" s="990">
        <f t="shared" si="29"/>
        <v>0</v>
      </c>
      <c r="AR78" s="996"/>
      <c r="AS78" s="997" t="e">
        <f t="shared" si="39"/>
        <v>#VALUE!</v>
      </c>
      <c r="AT78" s="899">
        <f>'08'!AT78</f>
        <v>0</v>
      </c>
      <c r="AU78" s="900">
        <f t="shared" si="30"/>
        <v>0</v>
      </c>
      <c r="AV78" s="894"/>
      <c r="AW78" s="936" t="e">
        <f t="shared" si="31"/>
        <v>#VALUE!</v>
      </c>
      <c r="AX78" s="936" t="e">
        <f t="shared" si="32"/>
        <v>#VALUE!</v>
      </c>
      <c r="AY78" s="936" t="e">
        <f t="shared" si="33"/>
        <v>#VALUE!</v>
      </c>
      <c r="AZ78" s="936" t="e">
        <f t="shared" si="34"/>
        <v>#VALUE!</v>
      </c>
      <c r="BA78" s="936" t="e">
        <f t="shared" si="35"/>
        <v>#VALUE!</v>
      </c>
      <c r="BB78" s="896">
        <v>0</v>
      </c>
      <c r="BC78" s="995"/>
    </row>
    <row r="79" spans="1:55" s="1004" customFormat="1" ht="21">
      <c r="A79" s="892" t="str">
        <f>'ENTRY SHEET'!F79</f>
        <v>LOKO TRACK JAW</v>
      </c>
      <c r="B79" s="993">
        <f>'14'!C79</f>
        <v>16222</v>
      </c>
      <c r="C79" s="999">
        <v>16222</v>
      </c>
      <c r="D79" s="993">
        <f t="shared" si="21"/>
        <v>0</v>
      </c>
      <c r="E79" s="999">
        <v>12</v>
      </c>
      <c r="F79" s="993"/>
      <c r="G79" s="993"/>
      <c r="H79" s="993"/>
      <c r="I79" s="993"/>
      <c r="J79" s="993"/>
      <c r="K79" s="993"/>
      <c r="L79" s="254">
        <f>D79-G79-H79-I79-J79-K79-M79-N79-O79-P79</f>
        <v>0</v>
      </c>
      <c r="M79" s="684"/>
      <c r="N79" s="684"/>
      <c r="O79" s="684"/>
      <c r="P79" s="684"/>
      <c r="Q79" s="254">
        <f t="shared" ref="Q79:Q80" si="44">G79+H79+I79+J79+P79+K79+L79+M79+N79+O79+F79</f>
        <v>0</v>
      </c>
      <c r="R79" s="993">
        <v>0</v>
      </c>
      <c r="S79" s="993"/>
      <c r="T79" s="993"/>
      <c r="U79" s="993"/>
      <c r="V79" s="993"/>
      <c r="W79" s="1000"/>
      <c r="X79" s="993"/>
      <c r="Y79" s="1001"/>
      <c r="Z79" s="993">
        <f>+V79+W79+X79</f>
        <v>0</v>
      </c>
      <c r="AA79" s="1002"/>
      <c r="AB79" s="1002"/>
      <c r="AC79" s="1002"/>
      <c r="AD79" s="1002"/>
      <c r="AE79" s="1002"/>
      <c r="AF79" s="1002"/>
      <c r="AG79" s="993">
        <f t="shared" si="38"/>
        <v>0</v>
      </c>
      <c r="AH79" s="993"/>
      <c r="AI79" s="993"/>
      <c r="AJ79" s="993"/>
      <c r="AK79" s="1002"/>
      <c r="AL79" s="1001">
        <f>AH79+AI79</f>
        <v>0</v>
      </c>
      <c r="AM79" s="993">
        <f t="shared" si="43"/>
        <v>0</v>
      </c>
      <c r="AN79" s="1001">
        <f>'14'!AR79</f>
        <v>230</v>
      </c>
      <c r="AO79" s="1001"/>
      <c r="AP79" s="1001">
        <f t="shared" si="28"/>
        <v>230</v>
      </c>
      <c r="AQ79" s="607">
        <f t="shared" si="29"/>
        <v>0</v>
      </c>
      <c r="AR79" s="1001">
        <v>230</v>
      </c>
      <c r="AS79" s="1003" t="e">
        <f t="shared" si="39"/>
        <v>#DIV/0!</v>
      </c>
      <c r="AT79" s="899">
        <f>'08'!AT79</f>
        <v>0</v>
      </c>
      <c r="AU79" s="900">
        <f t="shared" si="30"/>
        <v>-230</v>
      </c>
      <c r="AV79" s="903"/>
      <c r="AW79" s="936" t="e">
        <f t="shared" si="31"/>
        <v>#DIV/0!</v>
      </c>
      <c r="AX79" s="936" t="e">
        <f t="shared" si="32"/>
        <v>#DIV/0!</v>
      </c>
      <c r="AY79" s="936" t="e">
        <f t="shared" si="33"/>
        <v>#DIV/0!</v>
      </c>
      <c r="AZ79" s="936" t="e">
        <f t="shared" si="34"/>
        <v>#DIV/0!</v>
      </c>
      <c r="BA79" s="936" t="e">
        <f t="shared" si="35"/>
        <v>#DIV/0!</v>
      </c>
      <c r="BB79" s="936">
        <v>0</v>
      </c>
      <c r="BC79" s="901"/>
    </row>
    <row r="80" spans="1:55" s="1004" customFormat="1" ht="21">
      <c r="A80" s="892" t="str">
        <f>'ENTRY SHEET'!F80</f>
        <v>LOKO CONE</v>
      </c>
      <c r="B80" s="993">
        <f>'14'!C80</f>
        <v>16792.099999999999</v>
      </c>
      <c r="C80" s="901">
        <v>16792.099999999999</v>
      </c>
      <c r="D80" s="993">
        <f t="shared" si="21"/>
        <v>0</v>
      </c>
      <c r="E80" s="999">
        <v>12</v>
      </c>
      <c r="F80" s="993"/>
      <c r="G80" s="993"/>
      <c r="H80" s="993"/>
      <c r="I80" s="993"/>
      <c r="J80" s="993"/>
      <c r="K80" s="993"/>
      <c r="L80" s="254">
        <f t="shared" ref="L80:L81" si="45">D80-G80-H80-I80-J80-K80-M80-N80-O80-P80</f>
        <v>0</v>
      </c>
      <c r="M80" s="684"/>
      <c r="N80" s="684"/>
      <c r="O80" s="684"/>
      <c r="P80" s="684"/>
      <c r="Q80" s="254">
        <f t="shared" si="44"/>
        <v>0</v>
      </c>
      <c r="R80" s="993">
        <v>0</v>
      </c>
      <c r="S80" s="901"/>
      <c r="T80" s="901"/>
      <c r="U80" s="901"/>
      <c r="V80" s="901"/>
      <c r="W80" s="901"/>
      <c r="X80" s="901"/>
      <c r="Y80" s="901"/>
      <c r="Z80" s="993">
        <f t="shared" ref="Z80:Z84" si="46">+V80+W80+X80</f>
        <v>0</v>
      </c>
      <c r="AA80" s="901"/>
      <c r="AB80" s="993"/>
      <c r="AC80" s="993"/>
      <c r="AD80" s="993"/>
      <c r="AE80" s="993"/>
      <c r="AF80" s="993"/>
      <c r="AG80" s="993">
        <f t="shared" si="38"/>
        <v>0</v>
      </c>
      <c r="AH80" s="993"/>
      <c r="AI80" s="993"/>
      <c r="AJ80" s="993"/>
      <c r="AK80" s="901"/>
      <c r="AL80" s="1001">
        <f t="shared" ref="AL80:AL84" si="47">AH80+AI80</f>
        <v>0</v>
      </c>
      <c r="AM80" s="993">
        <f t="shared" si="43"/>
        <v>0</v>
      </c>
      <c r="AN80" s="1001">
        <f>'14'!AR80</f>
        <v>480</v>
      </c>
      <c r="AO80" s="1001"/>
      <c r="AP80" s="1001">
        <f t="shared" si="28"/>
        <v>480</v>
      </c>
      <c r="AQ80" s="607">
        <f t="shared" si="29"/>
        <v>0</v>
      </c>
      <c r="AR80" s="1001">
        <v>480</v>
      </c>
      <c r="AS80" s="1003" t="e">
        <f t="shared" si="39"/>
        <v>#DIV/0!</v>
      </c>
      <c r="AT80" s="899">
        <f>'08'!AT80</f>
        <v>0</v>
      </c>
      <c r="AU80" s="900">
        <f t="shared" si="30"/>
        <v>-480</v>
      </c>
      <c r="AV80" s="903"/>
      <c r="AW80" s="936" t="e">
        <f t="shared" si="31"/>
        <v>#DIV/0!</v>
      </c>
      <c r="AX80" s="936" t="e">
        <f t="shared" si="32"/>
        <v>#DIV/0!</v>
      </c>
      <c r="AY80" s="936" t="e">
        <f t="shared" si="33"/>
        <v>#DIV/0!</v>
      </c>
      <c r="AZ80" s="936" t="e">
        <f t="shared" si="34"/>
        <v>#DIV/0!</v>
      </c>
      <c r="BA80" s="936" t="e">
        <f t="shared" si="35"/>
        <v>#DIV/0!</v>
      </c>
      <c r="BB80" s="936">
        <v>0</v>
      </c>
      <c r="BC80" s="901"/>
    </row>
    <row r="81" spans="1:55" s="1004" customFormat="1" ht="21">
      <c r="A81" s="892" t="str">
        <f>'ENTRY SHEET'!F81</f>
        <v>KOMASTU-200</v>
      </c>
      <c r="B81" s="993">
        <f>'14'!C81</f>
        <v>3420.6</v>
      </c>
      <c r="C81" s="999">
        <v>3435</v>
      </c>
      <c r="D81" s="993">
        <f t="shared" si="21"/>
        <v>14.400000000000091</v>
      </c>
      <c r="E81" s="999">
        <v>12</v>
      </c>
      <c r="F81" s="1002"/>
      <c r="G81" s="1002"/>
      <c r="H81" s="1002"/>
      <c r="I81" s="1002"/>
      <c r="J81" s="993"/>
      <c r="K81" s="1002">
        <v>14.4</v>
      </c>
      <c r="L81" s="254">
        <f t="shared" si="45"/>
        <v>9.0594198809412774E-14</v>
      </c>
      <c r="M81" s="684"/>
      <c r="N81" s="684"/>
      <c r="O81" s="684"/>
      <c r="P81" s="684"/>
      <c r="Q81" s="254">
        <f>G81+H81+I81+J81+P81+K81+L81+M81+N81+O81+F81</f>
        <v>14.400000000000091</v>
      </c>
      <c r="R81" s="993">
        <v>0</v>
      </c>
      <c r="S81" s="993"/>
      <c r="T81" s="993"/>
      <c r="U81" s="993"/>
      <c r="V81" s="993"/>
      <c r="W81" s="993"/>
      <c r="X81" s="993"/>
      <c r="Y81" s="993"/>
      <c r="Z81" s="993">
        <f t="shared" si="46"/>
        <v>0</v>
      </c>
      <c r="AA81" s="901"/>
      <c r="AB81" s="901"/>
      <c r="AC81" s="901"/>
      <c r="AD81" s="901"/>
      <c r="AE81" s="901"/>
      <c r="AF81" s="901"/>
      <c r="AG81" s="993">
        <f t="shared" si="38"/>
        <v>0</v>
      </c>
      <c r="AH81" s="901"/>
      <c r="AI81" s="901"/>
      <c r="AJ81" s="901"/>
      <c r="AK81" s="901"/>
      <c r="AL81" s="1001">
        <f t="shared" si="47"/>
        <v>0</v>
      </c>
      <c r="AM81" s="993">
        <f t="shared" si="43"/>
        <v>0</v>
      </c>
      <c r="AN81" s="1001">
        <f>'14'!AR81</f>
        <v>130</v>
      </c>
      <c r="AO81" s="1001">
        <v>100</v>
      </c>
      <c r="AP81" s="1001">
        <f t="shared" si="28"/>
        <v>230</v>
      </c>
      <c r="AQ81" s="607">
        <f t="shared" si="29"/>
        <v>110</v>
      </c>
      <c r="AR81" s="1001">
        <v>120</v>
      </c>
      <c r="AS81" s="1003">
        <f t="shared" si="39"/>
        <v>7.6388888888888404</v>
      </c>
      <c r="AT81" s="899">
        <f>'08'!AT81</f>
        <v>0</v>
      </c>
      <c r="AU81" s="900">
        <f t="shared" si="30"/>
        <v>-120</v>
      </c>
      <c r="AV81" s="903"/>
      <c r="AW81" s="936">
        <f t="shared" si="31"/>
        <v>0</v>
      </c>
      <c r="AX81" s="936">
        <f t="shared" si="32"/>
        <v>0</v>
      </c>
      <c r="AY81" s="936">
        <f t="shared" si="33"/>
        <v>0</v>
      </c>
      <c r="AZ81" s="936">
        <f t="shared" si="34"/>
        <v>6.9203901868300987E-13</v>
      </c>
      <c r="BA81" s="936">
        <f t="shared" si="35"/>
        <v>109.9999999999993</v>
      </c>
      <c r="BB81" s="936">
        <v>0</v>
      </c>
      <c r="BC81" s="993"/>
    </row>
    <row r="82" spans="1:55" s="360" customFormat="1" ht="21">
      <c r="A82" s="223">
        <f>'ENTRY SHEET'!F82</f>
        <v>0</v>
      </c>
      <c r="B82" s="333">
        <f>'14'!C82</f>
        <v>0</v>
      </c>
      <c r="C82" s="356"/>
      <c r="D82" s="333">
        <f t="shared" si="21"/>
        <v>0</v>
      </c>
      <c r="E82" s="356">
        <f t="shared" si="21"/>
        <v>0</v>
      </c>
      <c r="F82" s="333"/>
      <c r="G82" s="333"/>
      <c r="H82" s="333"/>
      <c r="I82" s="333"/>
      <c r="J82" s="333"/>
      <c r="K82" s="333"/>
      <c r="L82" s="356">
        <f t="shared" ref="L82:L84" si="48">G82-H82-I82-J82-K82-M82-N82-O82-P82-F82</f>
        <v>0</v>
      </c>
      <c r="M82" s="333"/>
      <c r="N82" s="333"/>
      <c r="O82" s="333"/>
      <c r="P82" s="333"/>
      <c r="Q82" s="333">
        <v>0</v>
      </c>
      <c r="R82" s="333">
        <v>0</v>
      </c>
      <c r="S82" s="333"/>
      <c r="T82" s="333"/>
      <c r="U82" s="333"/>
      <c r="V82" s="333"/>
      <c r="W82" s="333"/>
      <c r="X82" s="333"/>
      <c r="Y82" s="358"/>
      <c r="Z82" s="333">
        <f t="shared" si="46"/>
        <v>0</v>
      </c>
      <c r="AA82" s="484"/>
      <c r="AB82" s="333"/>
      <c r="AC82" s="333"/>
      <c r="AD82" s="333"/>
      <c r="AE82" s="333"/>
      <c r="AF82" s="333"/>
      <c r="AG82" s="333">
        <f t="shared" si="38"/>
        <v>0</v>
      </c>
      <c r="AH82" s="484"/>
      <c r="AI82" s="484"/>
      <c r="AJ82" s="484"/>
      <c r="AK82" s="484"/>
      <c r="AL82" s="358">
        <f t="shared" si="47"/>
        <v>0</v>
      </c>
      <c r="AM82" s="333">
        <f t="shared" si="43"/>
        <v>0</v>
      </c>
      <c r="AN82" s="358">
        <f>'14'!AR82</f>
        <v>0</v>
      </c>
      <c r="AO82" s="358"/>
      <c r="AP82" s="358">
        <f t="shared" si="28"/>
        <v>0</v>
      </c>
      <c r="AQ82" s="607">
        <f t="shared" si="29"/>
        <v>0</v>
      </c>
      <c r="AR82" s="358"/>
      <c r="AS82" s="359" t="e">
        <f t="shared" ref="AS82:AS104" si="49">AQ82/D82</f>
        <v>#DIV/0!</v>
      </c>
      <c r="AT82" s="216">
        <f>'08'!AT82</f>
        <v>0</v>
      </c>
      <c r="AU82" s="224">
        <f t="shared" si="30"/>
        <v>0</v>
      </c>
      <c r="AV82" s="221"/>
      <c r="AW82" s="6" t="e">
        <f t="shared" si="31"/>
        <v>#DIV/0!</v>
      </c>
      <c r="AX82" s="6" t="e">
        <f t="shared" si="32"/>
        <v>#DIV/0!</v>
      </c>
      <c r="AY82" s="6" t="e">
        <f t="shared" si="33"/>
        <v>#DIV/0!</v>
      </c>
      <c r="AZ82" s="6" t="e">
        <f t="shared" si="34"/>
        <v>#DIV/0!</v>
      </c>
      <c r="BA82" s="6" t="e">
        <f t="shared" si="35"/>
        <v>#DIV/0!</v>
      </c>
      <c r="BB82" s="6">
        <v>0</v>
      </c>
      <c r="BC82" s="351"/>
    </row>
    <row r="83" spans="1:55" s="360" customFormat="1" ht="21">
      <c r="A83" s="223">
        <f>'ENTRY SHEET'!F83</f>
        <v>0</v>
      </c>
      <c r="B83" s="333">
        <f>'14'!C83</f>
        <v>0</v>
      </c>
      <c r="C83" s="356"/>
      <c r="D83" s="333">
        <f t="shared" si="21"/>
        <v>0</v>
      </c>
      <c r="E83" s="356">
        <f t="shared" si="21"/>
        <v>0</v>
      </c>
      <c r="F83" s="333"/>
      <c r="G83" s="333"/>
      <c r="H83" s="333"/>
      <c r="I83" s="333"/>
      <c r="J83" s="333"/>
      <c r="K83" s="333"/>
      <c r="L83" s="356">
        <f t="shared" si="48"/>
        <v>0</v>
      </c>
      <c r="M83" s="333"/>
      <c r="N83" s="333"/>
      <c r="O83" s="333"/>
      <c r="P83" s="333"/>
      <c r="Q83" s="333">
        <v>0</v>
      </c>
      <c r="R83" s="333">
        <v>0</v>
      </c>
      <c r="S83" s="333"/>
      <c r="T83" s="333"/>
      <c r="U83" s="333"/>
      <c r="V83" s="333"/>
      <c r="W83" s="333"/>
      <c r="X83" s="333"/>
      <c r="Y83" s="358"/>
      <c r="Z83" s="333">
        <f t="shared" si="46"/>
        <v>0</v>
      </c>
      <c r="AA83" s="351"/>
      <c r="AB83" s="333"/>
      <c r="AC83" s="333"/>
      <c r="AD83" s="333"/>
      <c r="AE83" s="333"/>
      <c r="AF83" s="333"/>
      <c r="AG83" s="333">
        <f t="shared" si="38"/>
        <v>0</v>
      </c>
      <c r="AH83" s="333"/>
      <c r="AI83" s="333"/>
      <c r="AJ83" s="333"/>
      <c r="AK83" s="351"/>
      <c r="AL83" s="358">
        <f t="shared" si="47"/>
        <v>0</v>
      </c>
      <c r="AM83" s="333">
        <f t="shared" si="43"/>
        <v>0</v>
      </c>
      <c r="AN83" s="358">
        <f>'14'!AR83</f>
        <v>0</v>
      </c>
      <c r="AO83" s="358"/>
      <c r="AP83" s="358">
        <f t="shared" si="28"/>
        <v>0</v>
      </c>
      <c r="AQ83" s="607">
        <f t="shared" si="29"/>
        <v>0</v>
      </c>
      <c r="AR83" s="358"/>
      <c r="AS83" s="359" t="e">
        <f t="shared" si="49"/>
        <v>#DIV/0!</v>
      </c>
      <c r="AT83" s="216">
        <f>'08'!AT83</f>
        <v>0</v>
      </c>
      <c r="AU83" s="224">
        <f t="shared" si="30"/>
        <v>0</v>
      </c>
      <c r="AV83" s="221"/>
      <c r="AW83" s="6" t="e">
        <f t="shared" si="31"/>
        <v>#DIV/0!</v>
      </c>
      <c r="AX83" s="6" t="e">
        <f t="shared" si="32"/>
        <v>#DIV/0!</v>
      </c>
      <c r="AY83" s="6" t="e">
        <f t="shared" si="33"/>
        <v>#DIV/0!</v>
      </c>
      <c r="AZ83" s="6" t="e">
        <f t="shared" si="34"/>
        <v>#DIV/0!</v>
      </c>
      <c r="BA83" s="6" t="e">
        <f t="shared" si="35"/>
        <v>#DIV/0!</v>
      </c>
      <c r="BB83" s="6"/>
      <c r="BC83" s="351"/>
    </row>
    <row r="84" spans="1:55" s="360" customFormat="1" ht="21">
      <c r="A84" s="223">
        <f>'ENTRY SHEET'!F84</f>
        <v>0</v>
      </c>
      <c r="B84" s="333">
        <f>'14'!C84</f>
        <v>0</v>
      </c>
      <c r="C84" s="356"/>
      <c r="D84" s="333">
        <f t="shared" si="21"/>
        <v>0</v>
      </c>
      <c r="E84" s="356">
        <f t="shared" si="21"/>
        <v>0</v>
      </c>
      <c r="F84" s="333"/>
      <c r="G84" s="333"/>
      <c r="H84" s="333"/>
      <c r="I84" s="333"/>
      <c r="J84" s="333"/>
      <c r="K84" s="333"/>
      <c r="L84" s="356">
        <f t="shared" si="48"/>
        <v>0</v>
      </c>
      <c r="M84" s="333"/>
      <c r="N84" s="333"/>
      <c r="O84" s="333"/>
      <c r="P84" s="333"/>
      <c r="Q84" s="333">
        <v>0</v>
      </c>
      <c r="R84" s="333">
        <v>0</v>
      </c>
      <c r="S84" s="333"/>
      <c r="T84" s="333"/>
      <c r="U84" s="333"/>
      <c r="V84" s="333"/>
      <c r="W84" s="333"/>
      <c r="X84" s="333"/>
      <c r="Y84" s="358"/>
      <c r="Z84" s="333">
        <f t="shared" si="46"/>
        <v>0</v>
      </c>
      <c r="AA84" s="351"/>
      <c r="AB84" s="333"/>
      <c r="AC84" s="333"/>
      <c r="AD84" s="333"/>
      <c r="AE84" s="333"/>
      <c r="AF84" s="333"/>
      <c r="AG84" s="333">
        <f t="shared" si="38"/>
        <v>0</v>
      </c>
      <c r="AH84" s="333"/>
      <c r="AI84" s="333"/>
      <c r="AJ84" s="333"/>
      <c r="AK84" s="351"/>
      <c r="AL84" s="358">
        <f t="shared" si="47"/>
        <v>0</v>
      </c>
      <c r="AM84" s="333">
        <f t="shared" si="43"/>
        <v>0</v>
      </c>
      <c r="AN84" s="358">
        <f>'14'!AR84</f>
        <v>0</v>
      </c>
      <c r="AO84" s="358"/>
      <c r="AP84" s="358">
        <f t="shared" si="28"/>
        <v>0</v>
      </c>
      <c r="AQ84" s="607">
        <f t="shared" si="29"/>
        <v>0</v>
      </c>
      <c r="AR84" s="358"/>
      <c r="AS84" s="359" t="e">
        <f t="shared" si="49"/>
        <v>#DIV/0!</v>
      </c>
      <c r="AT84" s="216">
        <f>'08'!AT84</f>
        <v>0</v>
      </c>
      <c r="AU84" s="224">
        <f t="shared" si="30"/>
        <v>0</v>
      </c>
      <c r="AV84" s="221"/>
      <c r="AW84" s="6" t="e">
        <f t="shared" si="31"/>
        <v>#DIV/0!</v>
      </c>
      <c r="AX84" s="6" t="e">
        <f t="shared" si="32"/>
        <v>#DIV/0!</v>
      </c>
      <c r="AY84" s="6" t="e">
        <f t="shared" si="33"/>
        <v>#DIV/0!</v>
      </c>
      <c r="AZ84" s="6" t="e">
        <f t="shared" si="34"/>
        <v>#DIV/0!</v>
      </c>
      <c r="BA84" s="6" t="e">
        <f t="shared" si="35"/>
        <v>#DIV/0!</v>
      </c>
      <c r="BB84" s="6"/>
      <c r="BC84" s="351"/>
    </row>
    <row r="85" spans="1:55" s="360" customFormat="1" ht="21">
      <c r="A85" s="223" t="str">
        <f>'ENTRY SHEET'!F85</f>
        <v>OD09P-2986 (CAMPAR)</v>
      </c>
      <c r="B85" s="333">
        <f>'14'!C85</f>
        <v>0</v>
      </c>
      <c r="C85" s="514"/>
      <c r="D85" s="333">
        <f t="shared" si="21"/>
        <v>0</v>
      </c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58"/>
      <c r="Y85" s="333"/>
      <c r="Z85" s="351"/>
      <c r="AA85" s="351"/>
      <c r="AB85" s="333"/>
      <c r="AC85" s="333"/>
      <c r="AD85" s="333"/>
      <c r="AE85" s="333"/>
      <c r="AF85" s="333"/>
      <c r="AG85" s="333"/>
      <c r="AH85" s="333"/>
      <c r="AI85" s="333"/>
      <c r="AJ85" s="333"/>
      <c r="AK85" s="351"/>
      <c r="AL85" s="358"/>
      <c r="AM85" s="333"/>
      <c r="AN85" s="358">
        <f>'14'!AR85</f>
        <v>30</v>
      </c>
      <c r="AO85" s="358"/>
      <c r="AP85" s="358">
        <f t="shared" si="28"/>
        <v>30</v>
      </c>
      <c r="AQ85" s="607">
        <f t="shared" si="29"/>
        <v>10</v>
      </c>
      <c r="AR85" s="358">
        <v>20</v>
      </c>
      <c r="AS85" s="359" t="e">
        <f t="shared" si="49"/>
        <v>#DIV/0!</v>
      </c>
      <c r="AT85" s="216">
        <f>'08'!AT85</f>
        <v>60</v>
      </c>
      <c r="AU85" s="224">
        <f t="shared" si="30"/>
        <v>40</v>
      </c>
      <c r="AV85" s="221"/>
      <c r="AW85" s="6" t="e">
        <f t="shared" si="31"/>
        <v>#DIV/0!</v>
      </c>
      <c r="AX85" s="6" t="e">
        <f t="shared" si="32"/>
        <v>#DIV/0!</v>
      </c>
      <c r="AY85" s="6" t="e">
        <f t="shared" si="33"/>
        <v>#DIV/0!</v>
      </c>
      <c r="AZ85" s="6" t="e">
        <f t="shared" si="34"/>
        <v>#DIV/0!</v>
      </c>
      <c r="BA85" s="6" t="e">
        <f t="shared" si="35"/>
        <v>#DIV/0!</v>
      </c>
      <c r="BB85" s="6"/>
      <c r="BC85" s="351"/>
    </row>
    <row r="86" spans="1:55" s="360" customFormat="1" ht="21">
      <c r="A86" s="223" t="str">
        <f>'ENTRY SHEET'!F86</f>
        <v>JH06P-6214 SCORPIO</v>
      </c>
      <c r="B86" s="333">
        <f>'14'!C86</f>
        <v>184722</v>
      </c>
      <c r="C86" s="514">
        <v>184722</v>
      </c>
      <c r="D86" s="333">
        <f t="shared" si="21"/>
        <v>0</v>
      </c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>
        <f t="shared" ref="Q86:Q94" si="50">F86+G86+H86+I86+J86+K86+L86-E86</f>
        <v>0</v>
      </c>
      <c r="R86" s="333"/>
      <c r="S86" s="333"/>
      <c r="T86" s="333"/>
      <c r="U86" s="333"/>
      <c r="V86" s="333"/>
      <c r="W86" s="333"/>
      <c r="X86" s="358"/>
      <c r="Y86" s="333"/>
      <c r="Z86" s="351"/>
      <c r="AA86" s="351"/>
      <c r="AB86" s="333"/>
      <c r="AC86" s="333"/>
      <c r="AD86" s="333"/>
      <c r="AE86" s="333"/>
      <c r="AF86" s="333"/>
      <c r="AG86" s="333"/>
      <c r="AH86" s="333"/>
      <c r="AI86" s="333"/>
      <c r="AJ86" s="333"/>
      <c r="AK86" s="351"/>
      <c r="AL86" s="358"/>
      <c r="AM86" s="333"/>
      <c r="AN86" s="358">
        <f>'14'!AR86</f>
        <v>40</v>
      </c>
      <c r="AO86" s="358"/>
      <c r="AP86" s="358">
        <f t="shared" si="28"/>
        <v>40</v>
      </c>
      <c r="AQ86" s="607">
        <f t="shared" si="29"/>
        <v>20</v>
      </c>
      <c r="AR86" s="358">
        <v>20</v>
      </c>
      <c r="AS86" s="359" t="e">
        <f t="shared" si="49"/>
        <v>#DIV/0!</v>
      </c>
      <c r="AT86" s="216">
        <f>'08'!AT86</f>
        <v>80</v>
      </c>
      <c r="AU86" s="224">
        <f t="shared" si="30"/>
        <v>60</v>
      </c>
      <c r="AV86" s="221"/>
      <c r="AW86" s="6" t="e">
        <f t="shared" si="31"/>
        <v>#DIV/0!</v>
      </c>
      <c r="AX86" s="6" t="e">
        <f t="shared" si="32"/>
        <v>#DIV/0!</v>
      </c>
      <c r="AY86" s="6" t="e">
        <f t="shared" si="33"/>
        <v>#DIV/0!</v>
      </c>
      <c r="AZ86" s="6" t="e">
        <f t="shared" si="34"/>
        <v>#DIV/0!</v>
      </c>
      <c r="BA86" s="6" t="e">
        <f t="shared" si="35"/>
        <v>#DIV/0!</v>
      </c>
      <c r="BB86" s="6" t="e">
        <f t="shared" si="36"/>
        <v>#DIV/0!</v>
      </c>
      <c r="BC86" s="351"/>
    </row>
    <row r="87" spans="1:55" s="360" customFormat="1" ht="21">
      <c r="A87" s="223" t="str">
        <f>'ENTRY SHEET'!F87</f>
        <v>OD09K-7213 BSM BUS</v>
      </c>
      <c r="B87" s="333">
        <f>'14'!C87</f>
        <v>0</v>
      </c>
      <c r="C87" s="514"/>
      <c r="D87" s="333">
        <f t="shared" ref="D87:D104" si="51">C87-B87</f>
        <v>0</v>
      </c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>
        <f t="shared" si="50"/>
        <v>0</v>
      </c>
      <c r="R87" s="333"/>
      <c r="S87" s="333"/>
      <c r="T87" s="333"/>
      <c r="U87" s="333"/>
      <c r="V87" s="333"/>
      <c r="W87" s="333"/>
      <c r="X87" s="358"/>
      <c r="Y87" s="333"/>
      <c r="Z87" s="351"/>
      <c r="AA87" s="351"/>
      <c r="AB87" s="333"/>
      <c r="AC87" s="333"/>
      <c r="AD87" s="333"/>
      <c r="AE87" s="333"/>
      <c r="AF87" s="333"/>
      <c r="AG87" s="333"/>
      <c r="AH87" s="333"/>
      <c r="AI87" s="333"/>
      <c r="AJ87" s="333"/>
      <c r="AK87" s="351"/>
      <c r="AL87" s="358"/>
      <c r="AM87" s="333"/>
      <c r="AN87" s="358">
        <f>'14'!AR87</f>
        <v>40</v>
      </c>
      <c r="AO87" s="358"/>
      <c r="AP87" s="358">
        <f t="shared" si="28"/>
        <v>40</v>
      </c>
      <c r="AQ87" s="607">
        <f t="shared" si="29"/>
        <v>10</v>
      </c>
      <c r="AR87" s="358">
        <v>30</v>
      </c>
      <c r="AS87" s="359" t="e">
        <f t="shared" si="49"/>
        <v>#DIV/0!</v>
      </c>
      <c r="AT87" s="216">
        <f>'08'!AT87</f>
        <v>60</v>
      </c>
      <c r="AU87" s="224">
        <f t="shared" si="30"/>
        <v>30</v>
      </c>
      <c r="AV87" s="221"/>
      <c r="AW87" s="6" t="e">
        <f t="shared" si="31"/>
        <v>#DIV/0!</v>
      </c>
      <c r="AX87" s="6" t="e">
        <f t="shared" si="32"/>
        <v>#DIV/0!</v>
      </c>
      <c r="AY87" s="6" t="e">
        <f t="shared" si="33"/>
        <v>#DIV/0!</v>
      </c>
      <c r="AZ87" s="6" t="e">
        <f t="shared" si="34"/>
        <v>#DIV/0!</v>
      </c>
      <c r="BA87" s="6" t="e">
        <f t="shared" si="35"/>
        <v>#DIV/0!</v>
      </c>
      <c r="BB87" s="6" t="e">
        <f t="shared" si="36"/>
        <v>#DIV/0!</v>
      </c>
      <c r="BC87" s="351"/>
    </row>
    <row r="88" spans="1:55" s="360" customFormat="1" ht="21">
      <c r="A88" s="223" t="str">
        <f>'ENTRY SHEET'!F88</f>
        <v>OD09G-6065 CAMPER</v>
      </c>
      <c r="B88" s="333">
        <f>'14'!C88</f>
        <v>0</v>
      </c>
      <c r="C88" s="514"/>
      <c r="D88" s="333">
        <f t="shared" si="51"/>
        <v>0</v>
      </c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>
        <f t="shared" si="50"/>
        <v>0</v>
      </c>
      <c r="R88" s="333"/>
      <c r="S88" s="333"/>
      <c r="T88" s="333"/>
      <c r="U88" s="333"/>
      <c r="V88" s="333"/>
      <c r="W88" s="333"/>
      <c r="X88" s="358"/>
      <c r="Y88" s="333"/>
      <c r="Z88" s="351"/>
      <c r="AA88" s="351"/>
      <c r="AB88" s="333"/>
      <c r="AC88" s="333"/>
      <c r="AD88" s="333"/>
      <c r="AE88" s="333"/>
      <c r="AF88" s="333"/>
      <c r="AG88" s="333"/>
      <c r="AH88" s="333"/>
      <c r="AI88" s="333"/>
      <c r="AJ88" s="333"/>
      <c r="AK88" s="351"/>
      <c r="AL88" s="358"/>
      <c r="AM88" s="333"/>
      <c r="AN88" s="358">
        <f>'14'!AR88</f>
        <v>20</v>
      </c>
      <c r="AO88" s="358"/>
      <c r="AP88" s="358">
        <f t="shared" si="28"/>
        <v>20</v>
      </c>
      <c r="AQ88" s="607">
        <f t="shared" si="29"/>
        <v>10</v>
      </c>
      <c r="AR88" s="358">
        <v>10</v>
      </c>
      <c r="AS88" s="359" t="e">
        <f t="shared" si="49"/>
        <v>#DIV/0!</v>
      </c>
      <c r="AT88" s="216">
        <f>'08'!AT88</f>
        <v>120</v>
      </c>
      <c r="AU88" s="224">
        <f t="shared" si="30"/>
        <v>110</v>
      </c>
      <c r="AV88" s="221"/>
      <c r="AW88" s="6" t="e">
        <f t="shared" si="31"/>
        <v>#DIV/0!</v>
      </c>
      <c r="AX88" s="6" t="e">
        <f t="shared" si="32"/>
        <v>#DIV/0!</v>
      </c>
      <c r="AY88" s="6" t="e">
        <f t="shared" si="33"/>
        <v>#DIV/0!</v>
      </c>
      <c r="AZ88" s="6" t="e">
        <f t="shared" si="34"/>
        <v>#DIV/0!</v>
      </c>
      <c r="BA88" s="6" t="e">
        <f t="shared" si="35"/>
        <v>#DIV/0!</v>
      </c>
      <c r="BB88" s="6" t="e">
        <f t="shared" si="36"/>
        <v>#DIV/0!</v>
      </c>
      <c r="BC88" s="351"/>
    </row>
    <row r="89" spans="1:55" s="360" customFormat="1" ht="21">
      <c r="A89" s="223" t="str">
        <f>'ENTRY SHEET'!F89</f>
        <v>OD09V-5619 TATA YODHA</v>
      </c>
      <c r="B89" s="333">
        <f>'14'!C89</f>
        <v>0</v>
      </c>
      <c r="C89" s="333"/>
      <c r="D89" s="333">
        <f t="shared" si="51"/>
        <v>0</v>
      </c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>
        <f t="shared" si="50"/>
        <v>0</v>
      </c>
      <c r="R89" s="333"/>
      <c r="S89" s="333"/>
      <c r="T89" s="333"/>
      <c r="U89" s="333"/>
      <c r="V89" s="333"/>
      <c r="W89" s="333"/>
      <c r="X89" s="358"/>
      <c r="Y89" s="333"/>
      <c r="Z89" s="351"/>
      <c r="AA89" s="351"/>
      <c r="AB89" s="333"/>
      <c r="AC89" s="333"/>
      <c r="AD89" s="333"/>
      <c r="AE89" s="333"/>
      <c r="AF89" s="333"/>
      <c r="AG89" s="333"/>
      <c r="AH89" s="333"/>
      <c r="AI89" s="333"/>
      <c r="AJ89" s="333"/>
      <c r="AK89" s="351"/>
      <c r="AL89" s="358"/>
      <c r="AM89" s="333"/>
      <c r="AN89" s="358">
        <f>'14'!AR89</f>
        <v>10</v>
      </c>
      <c r="AO89" s="358"/>
      <c r="AP89" s="358">
        <f t="shared" si="28"/>
        <v>10</v>
      </c>
      <c r="AQ89" s="607">
        <f t="shared" si="29"/>
        <v>10</v>
      </c>
      <c r="AR89" s="358">
        <v>0</v>
      </c>
      <c r="AS89" s="359" t="e">
        <f t="shared" si="49"/>
        <v>#DIV/0!</v>
      </c>
      <c r="AT89" s="216">
        <f>'08'!AT89</f>
        <v>60</v>
      </c>
      <c r="AU89" s="224">
        <f t="shared" si="30"/>
        <v>60</v>
      </c>
      <c r="AV89" s="221"/>
      <c r="AW89" s="6" t="e">
        <f t="shared" si="31"/>
        <v>#DIV/0!</v>
      </c>
      <c r="AX89" s="6" t="e">
        <f t="shared" si="32"/>
        <v>#DIV/0!</v>
      </c>
      <c r="AY89" s="6" t="e">
        <f t="shared" si="33"/>
        <v>#DIV/0!</v>
      </c>
      <c r="AZ89" s="6" t="e">
        <f t="shared" si="34"/>
        <v>#DIV/0!</v>
      </c>
      <c r="BA89" s="6" t="e">
        <f t="shared" si="35"/>
        <v>#DIV/0!</v>
      </c>
      <c r="BB89" s="6" t="e">
        <f t="shared" si="36"/>
        <v>#DIV/0!</v>
      </c>
      <c r="BC89" s="351"/>
    </row>
    <row r="90" spans="1:55" s="360" customFormat="1" ht="21">
      <c r="A90" s="223" t="str">
        <f>'ENTRY SHEET'!F90</f>
        <v>WATER PUMP</v>
      </c>
      <c r="B90" s="333">
        <f>'14'!C90</f>
        <v>0</v>
      </c>
      <c r="C90" s="333"/>
      <c r="D90" s="333">
        <f t="shared" si="51"/>
        <v>0</v>
      </c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>
        <f t="shared" si="50"/>
        <v>0</v>
      </c>
      <c r="R90" s="333"/>
      <c r="S90" s="333"/>
      <c r="T90" s="333"/>
      <c r="U90" s="333"/>
      <c r="V90" s="333"/>
      <c r="W90" s="333"/>
      <c r="X90" s="358"/>
      <c r="Y90" s="333"/>
      <c r="Z90" s="351"/>
      <c r="AA90" s="351"/>
      <c r="AB90" s="333"/>
      <c r="AC90" s="333"/>
      <c r="AD90" s="333"/>
      <c r="AE90" s="333"/>
      <c r="AF90" s="333"/>
      <c r="AG90" s="333"/>
      <c r="AH90" s="333"/>
      <c r="AI90" s="333"/>
      <c r="AJ90" s="333"/>
      <c r="AK90" s="351"/>
      <c r="AL90" s="358"/>
      <c r="AM90" s="333"/>
      <c r="AN90" s="358">
        <f>'14'!AR90</f>
        <v>0</v>
      </c>
      <c r="AO90" s="358"/>
      <c r="AP90" s="358">
        <f t="shared" si="28"/>
        <v>0</v>
      </c>
      <c r="AQ90" s="607">
        <f t="shared" si="29"/>
        <v>0</v>
      </c>
      <c r="AR90" s="358">
        <v>0</v>
      </c>
      <c r="AS90" s="359" t="e">
        <f t="shared" si="49"/>
        <v>#DIV/0!</v>
      </c>
      <c r="AT90" s="216">
        <f>'08'!AT90</f>
        <v>0</v>
      </c>
      <c r="AU90" s="224">
        <f t="shared" si="30"/>
        <v>0</v>
      </c>
      <c r="AV90" s="221"/>
      <c r="AW90" s="6" t="e">
        <f t="shared" si="31"/>
        <v>#DIV/0!</v>
      </c>
      <c r="AX90" s="6" t="e">
        <f t="shared" si="32"/>
        <v>#DIV/0!</v>
      </c>
      <c r="AY90" s="6" t="e">
        <f t="shared" si="33"/>
        <v>#DIV/0!</v>
      </c>
      <c r="AZ90" s="6" t="e">
        <f t="shared" si="34"/>
        <v>#DIV/0!</v>
      </c>
      <c r="BA90" s="6" t="e">
        <f t="shared" si="35"/>
        <v>#DIV/0!</v>
      </c>
      <c r="BB90" s="6" t="e">
        <f t="shared" si="36"/>
        <v>#DIV/0!</v>
      </c>
      <c r="BC90" s="351"/>
    </row>
    <row r="91" spans="1:55" s="360" customFormat="1" ht="21">
      <c r="A91" s="223" t="str">
        <f>'ENTRY SHEET'!F91</f>
        <v>JH06H-6198 D.TANKER</v>
      </c>
      <c r="B91" s="333">
        <f>'14'!C91</f>
        <v>15531</v>
      </c>
      <c r="C91" s="333">
        <v>15536</v>
      </c>
      <c r="D91" s="333">
        <f t="shared" si="51"/>
        <v>5</v>
      </c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>
        <f t="shared" si="50"/>
        <v>0</v>
      </c>
      <c r="R91" s="333"/>
      <c r="S91" s="333"/>
      <c r="T91" s="333"/>
      <c r="U91" s="333"/>
      <c r="V91" s="333"/>
      <c r="W91" s="333"/>
      <c r="X91" s="358"/>
      <c r="Y91" s="333"/>
      <c r="Z91" s="351"/>
      <c r="AA91" s="351"/>
      <c r="AB91" s="333"/>
      <c r="AC91" s="333"/>
      <c r="AD91" s="333"/>
      <c r="AE91" s="333"/>
      <c r="AF91" s="333"/>
      <c r="AG91" s="333"/>
      <c r="AH91" s="333"/>
      <c r="AI91" s="333"/>
      <c r="AJ91" s="333"/>
      <c r="AK91" s="351"/>
      <c r="AL91" s="358"/>
      <c r="AM91" s="333"/>
      <c r="AN91" s="358">
        <f>'14'!AR91</f>
        <v>30</v>
      </c>
      <c r="AO91" s="358">
        <v>50</v>
      </c>
      <c r="AP91" s="358">
        <f t="shared" si="28"/>
        <v>80</v>
      </c>
      <c r="AQ91" s="607">
        <f t="shared" si="29"/>
        <v>40</v>
      </c>
      <c r="AR91" s="358">
        <v>40</v>
      </c>
      <c r="AS91" s="359">
        <f t="shared" si="49"/>
        <v>8</v>
      </c>
      <c r="AT91" s="216">
        <f>'08'!AT91</f>
        <v>0</v>
      </c>
      <c r="AU91" s="224">
        <f t="shared" si="30"/>
        <v>-40</v>
      </c>
      <c r="AV91" s="221"/>
      <c r="AW91" s="6">
        <f t="shared" si="31"/>
        <v>0</v>
      </c>
      <c r="AX91" s="6">
        <f t="shared" si="32"/>
        <v>0</v>
      </c>
      <c r="AY91" s="6">
        <f t="shared" si="33"/>
        <v>0</v>
      </c>
      <c r="AZ91" s="6">
        <f t="shared" si="34"/>
        <v>0</v>
      </c>
      <c r="BA91" s="6">
        <f t="shared" si="35"/>
        <v>0</v>
      </c>
      <c r="BB91" s="6">
        <f t="shared" si="36"/>
        <v>40</v>
      </c>
      <c r="BC91" s="351"/>
    </row>
    <row r="92" spans="1:55" s="360" customFormat="1" ht="21">
      <c r="A92" s="223" t="str">
        <f>'ENTRY SHEET'!F92</f>
        <v>OMC DG (NIGHT USE)</v>
      </c>
      <c r="B92" s="333">
        <f>'14'!C92</f>
        <v>0</v>
      </c>
      <c r="C92" s="333"/>
      <c r="D92" s="333">
        <f t="shared" si="51"/>
        <v>0</v>
      </c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>
        <f t="shared" si="50"/>
        <v>0</v>
      </c>
      <c r="R92" s="333"/>
      <c r="S92" s="333"/>
      <c r="T92" s="333"/>
      <c r="U92" s="333"/>
      <c r="V92" s="333"/>
      <c r="W92" s="333"/>
      <c r="X92" s="358"/>
      <c r="Y92" s="333"/>
      <c r="Z92" s="351"/>
      <c r="AA92" s="351"/>
      <c r="AB92" s="333"/>
      <c r="AC92" s="333"/>
      <c r="AD92" s="333"/>
      <c r="AE92" s="333"/>
      <c r="AF92" s="333"/>
      <c r="AG92" s="333"/>
      <c r="AH92" s="333"/>
      <c r="AI92" s="333"/>
      <c r="AJ92" s="333"/>
      <c r="AK92" s="351"/>
      <c r="AL92" s="358"/>
      <c r="AM92" s="333"/>
      <c r="AN92" s="358">
        <f>'14'!AR92</f>
        <v>0</v>
      </c>
      <c r="AO92" s="358"/>
      <c r="AP92" s="358">
        <f t="shared" si="28"/>
        <v>0</v>
      </c>
      <c r="AQ92" s="607">
        <f t="shared" si="29"/>
        <v>0</v>
      </c>
      <c r="AR92" s="358"/>
      <c r="AS92" s="359" t="e">
        <f t="shared" si="49"/>
        <v>#DIV/0!</v>
      </c>
      <c r="AT92" s="216">
        <f>'08'!AT92</f>
        <v>0</v>
      </c>
      <c r="AU92" s="224">
        <f t="shared" si="30"/>
        <v>0</v>
      </c>
      <c r="AV92" s="221"/>
      <c r="AW92" s="6" t="e">
        <f t="shared" si="31"/>
        <v>#DIV/0!</v>
      </c>
      <c r="AX92" s="6" t="e">
        <f t="shared" si="32"/>
        <v>#DIV/0!</v>
      </c>
      <c r="AY92" s="6" t="e">
        <f t="shared" si="33"/>
        <v>#DIV/0!</v>
      </c>
      <c r="AZ92" s="6" t="e">
        <f t="shared" si="34"/>
        <v>#DIV/0!</v>
      </c>
      <c r="BA92" s="6" t="e">
        <f t="shared" si="35"/>
        <v>#DIV/0!</v>
      </c>
      <c r="BB92" s="6" t="e">
        <f t="shared" si="36"/>
        <v>#DIV/0!</v>
      </c>
      <c r="BC92" s="351"/>
    </row>
    <row r="93" spans="1:55" s="360" customFormat="1" ht="21">
      <c r="A93" s="223" t="str">
        <f>'ENTRY SHEET'!F93</f>
        <v>HYDRA CRANE-1686</v>
      </c>
      <c r="B93" s="333">
        <f>'14'!C93</f>
        <v>0</v>
      </c>
      <c r="C93" s="333"/>
      <c r="D93" s="333">
        <f t="shared" si="51"/>
        <v>0</v>
      </c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>
        <f t="shared" si="50"/>
        <v>0</v>
      </c>
      <c r="R93" s="333"/>
      <c r="S93" s="333"/>
      <c r="T93" s="333"/>
      <c r="U93" s="333"/>
      <c r="V93" s="333"/>
      <c r="W93" s="333"/>
      <c r="X93" s="358"/>
      <c r="Y93" s="333"/>
      <c r="Z93" s="351"/>
      <c r="AA93" s="351"/>
      <c r="AB93" s="333"/>
      <c r="AC93" s="333"/>
      <c r="AD93" s="333"/>
      <c r="AE93" s="333"/>
      <c r="AF93" s="333"/>
      <c r="AG93" s="333"/>
      <c r="AH93" s="333"/>
      <c r="AI93" s="333"/>
      <c r="AJ93" s="333"/>
      <c r="AK93" s="351"/>
      <c r="AL93" s="358"/>
      <c r="AM93" s="333"/>
      <c r="AN93" s="358">
        <f>'14'!AR93</f>
        <v>0</v>
      </c>
      <c r="AO93" s="358"/>
      <c r="AP93" s="358">
        <f t="shared" si="28"/>
        <v>0</v>
      </c>
      <c r="AQ93" s="607">
        <f t="shared" si="29"/>
        <v>0</v>
      </c>
      <c r="AR93" s="358"/>
      <c r="AS93" s="359" t="e">
        <f t="shared" si="49"/>
        <v>#DIV/0!</v>
      </c>
      <c r="AT93" s="216">
        <f>'08'!AT93</f>
        <v>0</v>
      </c>
      <c r="AU93" s="224">
        <f t="shared" si="30"/>
        <v>0</v>
      </c>
      <c r="AV93" s="221"/>
      <c r="AW93" s="6" t="e">
        <f t="shared" si="31"/>
        <v>#DIV/0!</v>
      </c>
      <c r="AX93" s="6" t="e">
        <f t="shared" si="32"/>
        <v>#DIV/0!</v>
      </c>
      <c r="AY93" s="6" t="e">
        <f t="shared" si="33"/>
        <v>#DIV/0!</v>
      </c>
      <c r="AZ93" s="6" t="e">
        <f t="shared" si="34"/>
        <v>#DIV/0!</v>
      </c>
      <c r="BA93" s="6" t="e">
        <f t="shared" si="35"/>
        <v>#DIV/0!</v>
      </c>
      <c r="BB93" s="6" t="e">
        <f t="shared" si="36"/>
        <v>#DIV/0!</v>
      </c>
      <c r="BC93" s="351"/>
    </row>
    <row r="94" spans="1:55" s="360" customFormat="1" ht="21" hidden="1">
      <c r="A94" s="223">
        <f>'ENTRY SHEET'!F94</f>
        <v>0</v>
      </c>
      <c r="B94" s="333">
        <f>'14'!C94</f>
        <v>0</v>
      </c>
      <c r="C94" s="333"/>
      <c r="D94" s="333">
        <f t="shared" si="51"/>
        <v>0</v>
      </c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>
        <f t="shared" si="50"/>
        <v>0</v>
      </c>
      <c r="R94" s="333"/>
      <c r="S94" s="333"/>
      <c r="T94" s="333"/>
      <c r="U94" s="333"/>
      <c r="V94" s="333"/>
      <c r="W94" s="333"/>
      <c r="X94" s="358"/>
      <c r="Y94" s="333"/>
      <c r="Z94" s="351"/>
      <c r="AA94" s="351"/>
      <c r="AB94" s="333"/>
      <c r="AC94" s="333"/>
      <c r="AD94" s="333"/>
      <c r="AE94" s="333"/>
      <c r="AF94" s="333"/>
      <c r="AG94" s="333"/>
      <c r="AH94" s="333"/>
      <c r="AI94" s="333"/>
      <c r="AJ94" s="333"/>
      <c r="AK94" s="351"/>
      <c r="AL94" s="358"/>
      <c r="AM94" s="333"/>
      <c r="AN94" s="358">
        <f>'14'!AR94</f>
        <v>0</v>
      </c>
      <c r="AO94" s="358"/>
      <c r="AP94" s="358">
        <f t="shared" si="28"/>
        <v>0</v>
      </c>
      <c r="AQ94" s="607">
        <f t="shared" si="29"/>
        <v>0</v>
      </c>
      <c r="AR94" s="358"/>
      <c r="AS94" s="359" t="e">
        <f t="shared" si="49"/>
        <v>#DIV/0!</v>
      </c>
      <c r="AT94" s="216">
        <f>'08'!AT94</f>
        <v>0</v>
      </c>
      <c r="AU94" s="224">
        <f t="shared" si="30"/>
        <v>0</v>
      </c>
      <c r="AV94" s="221"/>
      <c r="AW94" s="6" t="e">
        <f t="shared" si="31"/>
        <v>#DIV/0!</v>
      </c>
      <c r="AX94" s="6" t="e">
        <f t="shared" si="32"/>
        <v>#DIV/0!</v>
      </c>
      <c r="AY94" s="6" t="e">
        <f t="shared" si="33"/>
        <v>#DIV/0!</v>
      </c>
      <c r="AZ94" s="6" t="e">
        <f t="shared" si="34"/>
        <v>#DIV/0!</v>
      </c>
      <c r="BA94" s="6" t="e">
        <f t="shared" si="35"/>
        <v>#DIV/0!</v>
      </c>
      <c r="BB94" s="6" t="e">
        <f t="shared" si="36"/>
        <v>#DIV/0!</v>
      </c>
      <c r="BC94" s="351"/>
    </row>
    <row r="95" spans="1:55" s="360" customFormat="1" ht="21" hidden="1">
      <c r="A95" s="223">
        <f>'ENTRY SHEET'!F95</f>
        <v>0</v>
      </c>
      <c r="B95" s="333">
        <f>'14'!C95</f>
        <v>0</v>
      </c>
      <c r="C95" s="333"/>
      <c r="D95" s="333">
        <f t="shared" si="51"/>
        <v>0</v>
      </c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58"/>
      <c r="Y95" s="333"/>
      <c r="Z95" s="351"/>
      <c r="AA95" s="351"/>
      <c r="AB95" s="333"/>
      <c r="AC95" s="333"/>
      <c r="AD95" s="333"/>
      <c r="AE95" s="333"/>
      <c r="AF95" s="333"/>
      <c r="AG95" s="333"/>
      <c r="AH95" s="333"/>
      <c r="AI95" s="333"/>
      <c r="AJ95" s="333"/>
      <c r="AK95" s="351"/>
      <c r="AL95" s="358"/>
      <c r="AM95" s="333"/>
      <c r="AN95" s="358">
        <f>'14'!AR95</f>
        <v>0</v>
      </c>
      <c r="AO95" s="358"/>
      <c r="AP95" s="358">
        <f t="shared" si="28"/>
        <v>0</v>
      </c>
      <c r="AQ95" s="607">
        <f t="shared" si="29"/>
        <v>0</v>
      </c>
      <c r="AR95" s="358"/>
      <c r="AS95" s="359" t="e">
        <f t="shared" si="49"/>
        <v>#DIV/0!</v>
      </c>
      <c r="AT95" s="216">
        <f>'08'!AT95</f>
        <v>0</v>
      </c>
      <c r="AU95" s="224">
        <f t="shared" si="30"/>
        <v>0</v>
      </c>
      <c r="AV95" s="221"/>
      <c r="AW95" s="6" t="e">
        <f t="shared" si="31"/>
        <v>#DIV/0!</v>
      </c>
      <c r="AX95" s="6" t="e">
        <f t="shared" si="32"/>
        <v>#DIV/0!</v>
      </c>
      <c r="AY95" s="6" t="e">
        <f t="shared" si="33"/>
        <v>#DIV/0!</v>
      </c>
      <c r="AZ95" s="6" t="e">
        <f t="shared" si="34"/>
        <v>#DIV/0!</v>
      </c>
      <c r="BA95" s="6" t="e">
        <f t="shared" si="35"/>
        <v>#DIV/0!</v>
      </c>
      <c r="BB95" s="6" t="e">
        <f t="shared" si="36"/>
        <v>#DIV/0!</v>
      </c>
      <c r="BC95" s="351"/>
    </row>
    <row r="96" spans="1:55" s="360" customFormat="1" ht="21" hidden="1">
      <c r="A96" s="223">
        <f>'ENTRY SHEET'!F96</f>
        <v>0</v>
      </c>
      <c r="B96" s="333">
        <f>'14'!C96</f>
        <v>0</v>
      </c>
      <c r="C96" s="333"/>
      <c r="D96" s="333">
        <f t="shared" si="51"/>
        <v>0</v>
      </c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58"/>
      <c r="T96" s="333"/>
      <c r="U96" s="351"/>
      <c r="V96" s="351"/>
      <c r="W96" s="351"/>
      <c r="X96" s="351"/>
      <c r="Y96" s="333"/>
      <c r="Z96" s="351"/>
      <c r="AA96" s="351"/>
      <c r="AB96" s="351"/>
      <c r="AC96" s="351"/>
      <c r="AD96" s="351"/>
      <c r="AE96" s="351"/>
      <c r="AF96" s="351"/>
      <c r="AG96" s="333"/>
      <c r="AH96" s="333"/>
      <c r="AI96" s="333"/>
      <c r="AJ96" s="333"/>
      <c r="AK96" s="351"/>
      <c r="AL96" s="358"/>
      <c r="AM96" s="333"/>
      <c r="AN96" s="358">
        <f>'14'!AR96</f>
        <v>0</v>
      </c>
      <c r="AO96" s="358"/>
      <c r="AP96" s="358">
        <f t="shared" si="28"/>
        <v>0</v>
      </c>
      <c r="AQ96" s="607">
        <f t="shared" si="29"/>
        <v>0</v>
      </c>
      <c r="AR96" s="358"/>
      <c r="AS96" s="359" t="e">
        <f t="shared" si="49"/>
        <v>#DIV/0!</v>
      </c>
      <c r="AT96" s="216">
        <f>'08'!AT96</f>
        <v>0</v>
      </c>
      <c r="AU96" s="224">
        <f t="shared" si="30"/>
        <v>0</v>
      </c>
      <c r="AV96" s="221"/>
      <c r="AW96" s="6" t="e">
        <f t="shared" si="31"/>
        <v>#DIV/0!</v>
      </c>
      <c r="AX96" s="6" t="e">
        <f t="shared" si="32"/>
        <v>#DIV/0!</v>
      </c>
      <c r="AY96" s="6" t="e">
        <f t="shared" si="33"/>
        <v>#DIV/0!</v>
      </c>
      <c r="AZ96" s="6" t="e">
        <f t="shared" si="34"/>
        <v>#DIV/0!</v>
      </c>
      <c r="BA96" s="6" t="e">
        <f t="shared" si="35"/>
        <v>#DIV/0!</v>
      </c>
      <c r="BB96" s="6" t="e">
        <f t="shared" si="36"/>
        <v>#DIV/0!</v>
      </c>
      <c r="BC96" s="351"/>
    </row>
    <row r="97" spans="1:55" s="360" customFormat="1" ht="21" hidden="1">
      <c r="A97" s="223">
        <f>'ENTRY SHEET'!F97</f>
        <v>0</v>
      </c>
      <c r="B97" s="333">
        <f>'14'!C97</f>
        <v>0</v>
      </c>
      <c r="C97" s="333"/>
      <c r="D97" s="333">
        <f t="shared" si="51"/>
        <v>0</v>
      </c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58"/>
      <c r="T97" s="333"/>
      <c r="U97" s="351"/>
      <c r="V97" s="351"/>
      <c r="W97" s="351"/>
      <c r="X97" s="351"/>
      <c r="Y97" s="333"/>
      <c r="Z97" s="351"/>
      <c r="AA97" s="351"/>
      <c r="AB97" s="351"/>
      <c r="AC97" s="351"/>
      <c r="AD97" s="351"/>
      <c r="AE97" s="351"/>
      <c r="AF97" s="351"/>
      <c r="AG97" s="333"/>
      <c r="AH97" s="333"/>
      <c r="AI97" s="333"/>
      <c r="AJ97" s="333"/>
      <c r="AK97" s="351"/>
      <c r="AL97" s="358"/>
      <c r="AM97" s="333"/>
      <c r="AN97" s="358">
        <f>'14'!AR97</f>
        <v>0</v>
      </c>
      <c r="AO97" s="358"/>
      <c r="AP97" s="358">
        <f t="shared" si="28"/>
        <v>0</v>
      </c>
      <c r="AQ97" s="607">
        <f t="shared" si="29"/>
        <v>0</v>
      </c>
      <c r="AR97" s="358"/>
      <c r="AS97" s="359" t="e">
        <f t="shared" si="49"/>
        <v>#DIV/0!</v>
      </c>
      <c r="AT97" s="216">
        <f>'08'!AT97</f>
        <v>0</v>
      </c>
      <c r="AU97" s="224">
        <f t="shared" si="30"/>
        <v>0</v>
      </c>
      <c r="AV97" s="221"/>
      <c r="AW97" s="6" t="e">
        <f t="shared" si="31"/>
        <v>#DIV/0!</v>
      </c>
      <c r="AX97" s="6" t="e">
        <f t="shared" si="32"/>
        <v>#DIV/0!</v>
      </c>
      <c r="AY97" s="6" t="e">
        <f t="shared" si="33"/>
        <v>#DIV/0!</v>
      </c>
      <c r="AZ97" s="6" t="e">
        <f t="shared" si="34"/>
        <v>#DIV/0!</v>
      </c>
      <c r="BA97" s="6" t="e">
        <f t="shared" si="35"/>
        <v>#DIV/0!</v>
      </c>
      <c r="BB97" s="6" t="e">
        <f t="shared" si="36"/>
        <v>#DIV/0!</v>
      </c>
      <c r="BC97" s="351"/>
    </row>
    <row r="98" spans="1:55" s="360" customFormat="1" ht="21" hidden="1">
      <c r="A98" s="223">
        <f>'ENTRY SHEET'!F98</f>
        <v>0</v>
      </c>
      <c r="B98" s="333">
        <f>'14'!C98</f>
        <v>0</v>
      </c>
      <c r="C98" s="333"/>
      <c r="D98" s="333">
        <f t="shared" si="51"/>
        <v>0</v>
      </c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58"/>
      <c r="T98" s="333"/>
      <c r="U98" s="351"/>
      <c r="V98" s="351"/>
      <c r="W98" s="351"/>
      <c r="X98" s="351"/>
      <c r="Y98" s="333"/>
      <c r="Z98" s="351"/>
      <c r="AA98" s="351"/>
      <c r="AB98" s="351"/>
      <c r="AC98" s="351"/>
      <c r="AD98" s="351"/>
      <c r="AE98" s="351"/>
      <c r="AF98" s="351"/>
      <c r="AG98" s="333"/>
      <c r="AH98" s="333"/>
      <c r="AI98" s="333"/>
      <c r="AJ98" s="333"/>
      <c r="AK98" s="351"/>
      <c r="AL98" s="358"/>
      <c r="AM98" s="333"/>
      <c r="AN98" s="358">
        <f>'14'!AR98</f>
        <v>0</v>
      </c>
      <c r="AO98" s="358"/>
      <c r="AP98" s="358">
        <f t="shared" si="28"/>
        <v>0</v>
      </c>
      <c r="AQ98" s="607">
        <f t="shared" si="29"/>
        <v>0</v>
      </c>
      <c r="AR98" s="358"/>
      <c r="AS98" s="359" t="e">
        <f t="shared" si="49"/>
        <v>#DIV/0!</v>
      </c>
      <c r="AT98" s="216">
        <f>'08'!AT98</f>
        <v>0</v>
      </c>
      <c r="AU98" s="224">
        <f t="shared" si="30"/>
        <v>0</v>
      </c>
      <c r="AV98" s="221"/>
      <c r="AW98" s="6" t="e">
        <f t="shared" si="31"/>
        <v>#DIV/0!</v>
      </c>
      <c r="AX98" s="6" t="e">
        <f t="shared" si="32"/>
        <v>#DIV/0!</v>
      </c>
      <c r="AY98" s="6" t="e">
        <f t="shared" si="33"/>
        <v>#DIV/0!</v>
      </c>
      <c r="AZ98" s="6" t="e">
        <f t="shared" si="34"/>
        <v>#DIV/0!</v>
      </c>
      <c r="BA98" s="6" t="e">
        <f t="shared" si="35"/>
        <v>#DIV/0!</v>
      </c>
      <c r="BB98" s="6" t="e">
        <f t="shared" si="36"/>
        <v>#DIV/0!</v>
      </c>
      <c r="BC98" s="351"/>
    </row>
    <row r="99" spans="1:55" s="360" customFormat="1" ht="21" hidden="1">
      <c r="A99" s="223">
        <f>'ENTRY SHEET'!F99</f>
        <v>0</v>
      </c>
      <c r="B99" s="333">
        <f>'14'!C99</f>
        <v>0</v>
      </c>
      <c r="C99" s="333"/>
      <c r="D99" s="333">
        <f t="shared" si="51"/>
        <v>0</v>
      </c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58"/>
      <c r="T99" s="333"/>
      <c r="U99" s="351"/>
      <c r="V99" s="351"/>
      <c r="W99" s="351"/>
      <c r="X99" s="351"/>
      <c r="Y99" s="333"/>
      <c r="Z99" s="351"/>
      <c r="AA99" s="351"/>
      <c r="AB99" s="351"/>
      <c r="AC99" s="351"/>
      <c r="AD99" s="351"/>
      <c r="AE99" s="351"/>
      <c r="AF99" s="351"/>
      <c r="AG99" s="333"/>
      <c r="AH99" s="333"/>
      <c r="AI99" s="333"/>
      <c r="AJ99" s="333"/>
      <c r="AK99" s="351"/>
      <c r="AL99" s="358"/>
      <c r="AM99" s="333"/>
      <c r="AN99" s="358">
        <f>'14'!AR99</f>
        <v>0</v>
      </c>
      <c r="AO99" s="358"/>
      <c r="AP99" s="358">
        <f t="shared" si="28"/>
        <v>0</v>
      </c>
      <c r="AQ99" s="607">
        <f t="shared" si="29"/>
        <v>0</v>
      </c>
      <c r="AR99" s="358"/>
      <c r="AS99" s="359" t="e">
        <f t="shared" si="49"/>
        <v>#DIV/0!</v>
      </c>
      <c r="AT99" s="216">
        <f>'08'!AT99</f>
        <v>0</v>
      </c>
      <c r="AU99" s="224">
        <f t="shared" si="30"/>
        <v>0</v>
      </c>
      <c r="AV99" s="221"/>
      <c r="AW99" s="6" t="e">
        <f t="shared" si="31"/>
        <v>#DIV/0!</v>
      </c>
      <c r="AX99" s="6" t="e">
        <f t="shared" si="32"/>
        <v>#DIV/0!</v>
      </c>
      <c r="AY99" s="6" t="e">
        <f t="shared" si="33"/>
        <v>#DIV/0!</v>
      </c>
      <c r="AZ99" s="6" t="e">
        <f t="shared" si="34"/>
        <v>#DIV/0!</v>
      </c>
      <c r="BA99" s="6" t="e">
        <f t="shared" si="35"/>
        <v>#DIV/0!</v>
      </c>
      <c r="BB99" s="6" t="e">
        <f t="shared" si="36"/>
        <v>#DIV/0!</v>
      </c>
      <c r="BC99" s="351"/>
    </row>
    <row r="100" spans="1:55" s="360" customFormat="1" ht="21" hidden="1">
      <c r="A100" s="223">
        <f>'ENTRY SHEET'!F100</f>
        <v>0</v>
      </c>
      <c r="B100" s="333">
        <f>'14'!C100</f>
        <v>0</v>
      </c>
      <c r="C100" s="333"/>
      <c r="D100" s="333">
        <f t="shared" si="51"/>
        <v>0</v>
      </c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3"/>
      <c r="Q100" s="333"/>
      <c r="R100" s="333"/>
      <c r="S100" s="358"/>
      <c r="T100" s="333"/>
      <c r="U100" s="351"/>
      <c r="V100" s="351"/>
      <c r="W100" s="351"/>
      <c r="X100" s="351"/>
      <c r="Y100" s="333"/>
      <c r="Z100" s="351"/>
      <c r="AA100" s="351"/>
      <c r="AB100" s="351"/>
      <c r="AC100" s="351"/>
      <c r="AD100" s="351"/>
      <c r="AE100" s="351"/>
      <c r="AF100" s="351"/>
      <c r="AG100" s="333"/>
      <c r="AH100" s="333"/>
      <c r="AI100" s="333"/>
      <c r="AJ100" s="333"/>
      <c r="AK100" s="351"/>
      <c r="AL100" s="358"/>
      <c r="AM100" s="333"/>
      <c r="AN100" s="358">
        <f>'14'!AR100</f>
        <v>0</v>
      </c>
      <c r="AO100" s="358"/>
      <c r="AP100" s="358">
        <f t="shared" si="28"/>
        <v>0</v>
      </c>
      <c r="AQ100" s="607">
        <f t="shared" si="29"/>
        <v>0</v>
      </c>
      <c r="AR100" s="358"/>
      <c r="AS100" s="359" t="e">
        <f t="shared" si="49"/>
        <v>#DIV/0!</v>
      </c>
      <c r="AT100" s="216">
        <f>'10'!AT100</f>
        <v>0</v>
      </c>
      <c r="AU100" s="224">
        <f t="shared" si="30"/>
        <v>0</v>
      </c>
      <c r="AV100" s="221"/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f>AQ100-AW100-AX100-AY100</f>
        <v>0</v>
      </c>
      <c r="BC100" s="351"/>
    </row>
    <row r="101" spans="1:55" s="360" customFormat="1" ht="21" hidden="1">
      <c r="A101" s="223">
        <f>'ENTRY SHEET'!F101</f>
        <v>0</v>
      </c>
      <c r="B101" s="333">
        <f>'14'!C101</f>
        <v>0</v>
      </c>
      <c r="C101" s="333"/>
      <c r="D101" s="333">
        <f t="shared" si="51"/>
        <v>0</v>
      </c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58"/>
      <c r="T101" s="333"/>
      <c r="U101" s="351"/>
      <c r="V101" s="351"/>
      <c r="W101" s="351"/>
      <c r="X101" s="351"/>
      <c r="Y101" s="333"/>
      <c r="Z101" s="351"/>
      <c r="AA101" s="351"/>
      <c r="AB101" s="351"/>
      <c r="AC101" s="351"/>
      <c r="AD101" s="351"/>
      <c r="AE101" s="351"/>
      <c r="AF101" s="351"/>
      <c r="AG101" s="333"/>
      <c r="AH101" s="333"/>
      <c r="AI101" s="333"/>
      <c r="AJ101" s="333"/>
      <c r="AK101" s="351"/>
      <c r="AL101" s="358"/>
      <c r="AM101" s="333"/>
      <c r="AN101" s="358">
        <f>'14'!AR101</f>
        <v>0</v>
      </c>
      <c r="AO101" s="358"/>
      <c r="AP101" s="358">
        <f t="shared" si="28"/>
        <v>0</v>
      </c>
      <c r="AQ101" s="607">
        <f t="shared" si="29"/>
        <v>0</v>
      </c>
      <c r="AR101" s="358"/>
      <c r="AS101" s="359" t="e">
        <f t="shared" si="49"/>
        <v>#DIV/0!</v>
      </c>
      <c r="AT101" s="216">
        <f>'10'!AT101</f>
        <v>0</v>
      </c>
      <c r="AU101" s="224">
        <f t="shared" si="30"/>
        <v>0</v>
      </c>
      <c r="AV101" s="221"/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f>AQ101-AW101-AX101-AY101</f>
        <v>0</v>
      </c>
      <c r="BC101" s="351"/>
    </row>
    <row r="102" spans="1:55" s="360" customFormat="1" ht="21" hidden="1">
      <c r="A102" s="223">
        <f>'ENTRY SHEET'!F102</f>
        <v>0</v>
      </c>
      <c r="B102" s="333">
        <f>'14'!C102</f>
        <v>0</v>
      </c>
      <c r="C102" s="333"/>
      <c r="D102" s="333">
        <f t="shared" si="51"/>
        <v>0</v>
      </c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58"/>
      <c r="T102" s="333"/>
      <c r="U102" s="351"/>
      <c r="V102" s="351"/>
      <c r="W102" s="351"/>
      <c r="X102" s="351"/>
      <c r="Y102" s="333"/>
      <c r="Z102" s="351"/>
      <c r="AA102" s="351"/>
      <c r="AB102" s="351"/>
      <c r="AC102" s="351"/>
      <c r="AD102" s="351"/>
      <c r="AE102" s="351"/>
      <c r="AF102" s="351"/>
      <c r="AG102" s="333"/>
      <c r="AH102" s="333"/>
      <c r="AI102" s="333"/>
      <c r="AJ102" s="333"/>
      <c r="AK102" s="351"/>
      <c r="AL102" s="358"/>
      <c r="AM102" s="333"/>
      <c r="AN102" s="358">
        <f>'14'!AR102</f>
        <v>0</v>
      </c>
      <c r="AO102" s="358"/>
      <c r="AP102" s="358">
        <f t="shared" si="28"/>
        <v>0</v>
      </c>
      <c r="AQ102" s="607">
        <f t="shared" si="29"/>
        <v>0</v>
      </c>
      <c r="AR102" s="358"/>
      <c r="AS102" s="359" t="e">
        <f t="shared" si="49"/>
        <v>#DIV/0!</v>
      </c>
      <c r="AT102" s="216">
        <f>'10'!AT102</f>
        <v>0</v>
      </c>
      <c r="AU102" s="224">
        <f t="shared" si="30"/>
        <v>0</v>
      </c>
      <c r="AV102" s="221"/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f>AQ102-AW102-AX102-AY102</f>
        <v>0</v>
      </c>
      <c r="BC102" s="351"/>
    </row>
    <row r="103" spans="1:55" s="360" customFormat="1" ht="21" hidden="1">
      <c r="A103" s="223">
        <f>'ENTRY SHEET'!F103</f>
        <v>0</v>
      </c>
      <c r="B103" s="333">
        <f>'14'!C103</f>
        <v>0</v>
      </c>
      <c r="C103" s="333"/>
      <c r="D103" s="333">
        <f t="shared" si="51"/>
        <v>0</v>
      </c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58"/>
      <c r="T103" s="333"/>
      <c r="U103" s="351"/>
      <c r="V103" s="351"/>
      <c r="W103" s="351"/>
      <c r="X103" s="351"/>
      <c r="Y103" s="333"/>
      <c r="Z103" s="351"/>
      <c r="AA103" s="351"/>
      <c r="AB103" s="351"/>
      <c r="AC103" s="351"/>
      <c r="AD103" s="351"/>
      <c r="AE103" s="351"/>
      <c r="AF103" s="351"/>
      <c r="AG103" s="333"/>
      <c r="AH103" s="333"/>
      <c r="AI103" s="333"/>
      <c r="AJ103" s="333"/>
      <c r="AK103" s="351"/>
      <c r="AL103" s="358"/>
      <c r="AM103" s="333"/>
      <c r="AN103" s="358">
        <f>'14'!AR103</f>
        <v>0</v>
      </c>
      <c r="AO103" s="358"/>
      <c r="AP103" s="358">
        <f t="shared" si="28"/>
        <v>0</v>
      </c>
      <c r="AQ103" s="607">
        <f t="shared" si="29"/>
        <v>0</v>
      </c>
      <c r="AR103" s="358"/>
      <c r="AS103" s="359" t="e">
        <f t="shared" si="49"/>
        <v>#DIV/0!</v>
      </c>
      <c r="AT103" s="216">
        <f>'10'!AT103</f>
        <v>0</v>
      </c>
      <c r="AU103" s="224">
        <f t="shared" si="30"/>
        <v>0</v>
      </c>
      <c r="AV103" s="221"/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f>AQ103-AW103-AX103-AY103</f>
        <v>0</v>
      </c>
      <c r="BC103" s="351"/>
    </row>
    <row r="104" spans="1:55" s="360" customFormat="1" ht="21" hidden="1">
      <c r="A104" s="223">
        <f>'ENTRY SHEET'!F104</f>
        <v>0</v>
      </c>
      <c r="B104" s="333">
        <f>'14'!C104</f>
        <v>0</v>
      </c>
      <c r="C104" s="333"/>
      <c r="D104" s="333">
        <f t="shared" si="51"/>
        <v>0</v>
      </c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51"/>
      <c r="T104" s="333"/>
      <c r="U104" s="351"/>
      <c r="V104" s="351"/>
      <c r="W104" s="351"/>
      <c r="X104" s="351"/>
      <c r="Y104" s="333"/>
      <c r="Z104" s="351"/>
      <c r="AA104" s="351"/>
      <c r="AB104" s="351"/>
      <c r="AC104" s="351"/>
      <c r="AD104" s="351"/>
      <c r="AE104" s="351"/>
      <c r="AF104" s="351"/>
      <c r="AG104" s="333"/>
      <c r="AH104" s="333"/>
      <c r="AI104" s="333"/>
      <c r="AJ104" s="333"/>
      <c r="AK104" s="351"/>
      <c r="AL104" s="358"/>
      <c r="AM104" s="333"/>
      <c r="AN104" s="358">
        <f>'14'!AR104</f>
        <v>0</v>
      </c>
      <c r="AO104" s="358"/>
      <c r="AP104" s="358">
        <f t="shared" si="28"/>
        <v>0</v>
      </c>
      <c r="AQ104" s="607">
        <f t="shared" si="29"/>
        <v>0</v>
      </c>
      <c r="AR104" s="358"/>
      <c r="AS104" s="359" t="e">
        <f t="shared" si="49"/>
        <v>#DIV/0!</v>
      </c>
      <c r="AT104" s="216">
        <f>'10'!AT104</f>
        <v>0</v>
      </c>
      <c r="AU104" s="224">
        <f t="shared" si="30"/>
        <v>0</v>
      </c>
      <c r="AV104" s="137"/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f>AQ104-AW104-AX104-AY104</f>
        <v>0</v>
      </c>
      <c r="BC104" s="351"/>
    </row>
    <row r="105" spans="1:55" s="360" customFormat="1" ht="28.8" customHeight="1">
      <c r="A105" s="333" t="s">
        <v>27</v>
      </c>
      <c r="B105" s="356"/>
      <c r="C105" s="356"/>
      <c r="D105" s="356">
        <f>SUM(D5:D104)</f>
        <v>315.74000000000279</v>
      </c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>
        <f>SUM(T5:T104)</f>
        <v>1891.50000000004</v>
      </c>
      <c r="U105" s="356">
        <f>SUM(U17:U56)</f>
        <v>14</v>
      </c>
      <c r="V105" s="356">
        <f t="shared" ref="V105:AM105" si="52">SUM(V17:V56)</f>
        <v>91</v>
      </c>
      <c r="W105" s="356">
        <f t="shared" si="52"/>
        <v>0</v>
      </c>
      <c r="X105" s="356">
        <f t="shared" si="52"/>
        <v>13</v>
      </c>
      <c r="Y105" s="356">
        <f t="shared" si="52"/>
        <v>118</v>
      </c>
      <c r="Z105" s="356">
        <f t="shared" si="52"/>
        <v>12</v>
      </c>
      <c r="AA105" s="356">
        <f t="shared" si="52"/>
        <v>0</v>
      </c>
      <c r="AB105" s="356">
        <f t="shared" si="52"/>
        <v>0</v>
      </c>
      <c r="AC105" s="356">
        <f t="shared" si="52"/>
        <v>0</v>
      </c>
      <c r="AD105" s="356">
        <f t="shared" si="52"/>
        <v>98</v>
      </c>
      <c r="AE105" s="356">
        <f t="shared" si="52"/>
        <v>0</v>
      </c>
      <c r="AF105" s="356">
        <f t="shared" si="52"/>
        <v>0</v>
      </c>
      <c r="AG105" s="356">
        <f t="shared" si="52"/>
        <v>110</v>
      </c>
      <c r="AH105" s="356">
        <f t="shared" si="52"/>
        <v>0</v>
      </c>
      <c r="AI105" s="356">
        <f t="shared" si="52"/>
        <v>44</v>
      </c>
      <c r="AJ105" s="356">
        <f t="shared" si="52"/>
        <v>0</v>
      </c>
      <c r="AK105" s="356">
        <f t="shared" si="52"/>
        <v>1501.81</v>
      </c>
      <c r="AL105" s="356">
        <f t="shared" si="52"/>
        <v>44</v>
      </c>
      <c r="AM105" s="356">
        <f t="shared" si="52"/>
        <v>1501.81</v>
      </c>
      <c r="AN105" s="356">
        <f t="shared" ref="AN105:AU105" si="53">SUM(AN5:AN104)</f>
        <v>7384</v>
      </c>
      <c r="AO105" s="356">
        <f t="shared" si="53"/>
        <v>2050</v>
      </c>
      <c r="AP105" s="356">
        <f t="shared" si="53"/>
        <v>9434</v>
      </c>
      <c r="AQ105" s="604">
        <f t="shared" si="53"/>
        <v>3346</v>
      </c>
      <c r="AR105" s="356">
        <f t="shared" si="53"/>
        <v>6088</v>
      </c>
      <c r="AS105" s="356" t="e">
        <f t="shared" si="53"/>
        <v>#DIV/0!</v>
      </c>
      <c r="AT105" s="356">
        <f t="shared" si="53"/>
        <v>14070</v>
      </c>
      <c r="AU105" s="356">
        <f t="shared" si="53"/>
        <v>7982</v>
      </c>
      <c r="AV105" s="333"/>
      <c r="AW105" s="6" t="e">
        <f>AS105*#REF!</f>
        <v>#DIV/0!</v>
      </c>
      <c r="AX105" s="6" t="e">
        <f>AS105*#REF!</f>
        <v>#DIV/0!</v>
      </c>
      <c r="AY105" s="6" t="e">
        <f t="shared" ref="AY105:BC105" si="54">SUM(AY5:AY104)</f>
        <v>#DIV/0!</v>
      </c>
      <c r="AZ105" s="6" t="e">
        <f t="shared" si="54"/>
        <v>#DIV/0!</v>
      </c>
      <c r="BA105" s="6" t="e">
        <f t="shared" si="54"/>
        <v>#DIV/0!</v>
      </c>
      <c r="BB105" s="6" t="e">
        <f t="shared" si="54"/>
        <v>#DIV/0!</v>
      </c>
      <c r="BC105" s="351">
        <f t="shared" si="54"/>
        <v>246</v>
      </c>
    </row>
    <row r="106" spans="1:55">
      <c r="AL106" s="506"/>
      <c r="AM106" s="506"/>
      <c r="AN106" s="506"/>
      <c r="AO106" s="506"/>
      <c r="AQ106" s="645"/>
      <c r="AR106" s="360"/>
      <c r="AS106" s="360"/>
    </row>
    <row r="107" spans="1:55">
      <c r="AL107" s="505"/>
      <c r="AM107" s="505"/>
    </row>
    <row r="108" spans="1:55">
      <c r="AL108" s="505"/>
      <c r="AM108" s="505"/>
    </row>
    <row r="109" spans="1:55">
      <c r="AL109" s="505"/>
      <c r="AM109" s="505"/>
    </row>
    <row r="110" spans="1:55">
      <c r="AL110" s="505"/>
      <c r="AM110" s="505"/>
    </row>
    <row r="111" spans="1:55">
      <c r="AL111" s="505"/>
      <c r="AM111" s="505"/>
    </row>
    <row r="112" spans="1:55">
      <c r="AL112" s="505"/>
      <c r="AM112" s="505"/>
    </row>
    <row r="113" spans="38:39">
      <c r="AL113" s="505"/>
      <c r="AM113" s="505"/>
    </row>
    <row r="114" spans="38:39">
      <c r="AL114" s="505"/>
      <c r="AM114" s="505"/>
    </row>
    <row r="115" spans="38:39">
      <c r="AL115" s="505"/>
      <c r="AM115" s="505"/>
    </row>
    <row r="116" spans="38:39">
      <c r="AL116" s="505"/>
      <c r="AM116" s="505"/>
    </row>
    <row r="117" spans="38:39">
      <c r="AL117" s="505"/>
      <c r="AM117" s="505"/>
    </row>
    <row r="118" spans="38:39">
      <c r="AL118" s="505"/>
      <c r="AM118" s="505"/>
    </row>
    <row r="119" spans="38:39">
      <c r="AL119" s="505"/>
      <c r="AM119" s="505"/>
    </row>
    <row r="120" spans="38:39">
      <c r="AL120" s="505"/>
      <c r="AM120" s="505"/>
    </row>
    <row r="121" spans="38:39">
      <c r="AL121" s="505"/>
      <c r="AM121" s="505"/>
    </row>
    <row r="122" spans="38:39">
      <c r="AL122" s="505"/>
      <c r="AM122" s="505"/>
    </row>
    <row r="123" spans="38:39">
      <c r="AL123" s="505"/>
      <c r="AM123" s="505"/>
    </row>
    <row r="124" spans="38:39">
      <c r="AL124" s="505"/>
      <c r="AM124" s="505"/>
    </row>
    <row r="125" spans="38:39">
      <c r="AL125" s="505"/>
      <c r="AM125" s="505"/>
    </row>
    <row r="126" spans="38:39">
      <c r="AL126" s="505"/>
      <c r="AM126" s="505"/>
    </row>
    <row r="127" spans="38:39">
      <c r="AL127" s="505"/>
      <c r="AM127" s="505"/>
    </row>
    <row r="128" spans="38:39">
      <c r="AL128" s="505"/>
      <c r="AM128" s="505"/>
    </row>
    <row r="129" spans="38:39">
      <c r="AL129" s="505"/>
      <c r="AM129" s="505"/>
    </row>
    <row r="130" spans="38:39">
      <c r="AL130" s="505"/>
      <c r="AM130" s="505"/>
    </row>
    <row r="131" spans="38:39">
      <c r="AL131" s="505"/>
      <c r="AM131" s="505"/>
    </row>
    <row r="132" spans="38:39">
      <c r="AL132" s="505"/>
      <c r="AM132" s="505"/>
    </row>
    <row r="133" spans="38:39">
      <c r="AL133" s="505"/>
      <c r="AM133" s="505"/>
    </row>
    <row r="134" spans="38:39">
      <c r="AL134" s="505"/>
      <c r="AM134" s="505"/>
    </row>
    <row r="135" spans="38:39">
      <c r="AL135" s="505"/>
      <c r="AM135" s="505"/>
    </row>
    <row r="136" spans="38:39">
      <c r="AL136" s="505"/>
      <c r="AM136" s="505"/>
    </row>
    <row r="137" spans="38:39">
      <c r="AL137" s="505"/>
      <c r="AM137" s="505"/>
    </row>
    <row r="138" spans="38:39">
      <c r="AL138" s="505"/>
      <c r="AM138" s="505"/>
    </row>
    <row r="139" spans="38:39">
      <c r="AL139" s="505"/>
      <c r="AM139" s="505"/>
    </row>
    <row r="140" spans="38:39">
      <c r="AL140" s="505"/>
      <c r="AM140" s="505"/>
    </row>
    <row r="141" spans="38:39">
      <c r="AL141" s="505"/>
      <c r="AM141" s="505"/>
    </row>
    <row r="142" spans="38:39">
      <c r="AL142" s="505"/>
      <c r="AM142" s="505"/>
    </row>
    <row r="143" spans="38:39">
      <c r="AL143" s="505"/>
      <c r="AM143" s="505"/>
    </row>
    <row r="144" spans="38:39">
      <c r="AL144" s="505"/>
      <c r="AM144" s="505"/>
    </row>
    <row r="145" spans="38:39">
      <c r="AL145" s="505"/>
      <c r="AM145" s="505"/>
    </row>
    <row r="146" spans="38:39">
      <c r="AL146" s="505"/>
      <c r="AM146" s="505"/>
    </row>
    <row r="147" spans="38:39">
      <c r="AL147" s="505"/>
      <c r="AM147" s="505"/>
    </row>
    <row r="148" spans="38:39">
      <c r="AL148" s="505"/>
      <c r="AM148" s="505"/>
    </row>
    <row r="149" spans="38:39">
      <c r="AL149" s="505"/>
      <c r="AM149" s="505"/>
    </row>
    <row r="150" spans="38:39">
      <c r="AL150" s="505"/>
      <c r="AM150" s="505"/>
    </row>
    <row r="151" spans="38:39">
      <c r="AL151" s="505"/>
      <c r="AM151" s="505"/>
    </row>
    <row r="152" spans="38:39">
      <c r="AL152" s="505"/>
      <c r="AM152" s="505"/>
    </row>
    <row r="153" spans="38:39">
      <c r="AL153" s="505"/>
      <c r="AM153" s="505"/>
    </row>
    <row r="154" spans="38:39">
      <c r="AL154" s="505"/>
      <c r="AM154" s="505"/>
    </row>
    <row r="155" spans="38:39">
      <c r="AL155" s="505"/>
      <c r="AM155" s="505"/>
    </row>
    <row r="156" spans="38:39">
      <c r="AL156" s="505"/>
      <c r="AM156" s="505"/>
    </row>
    <row r="157" spans="38:39">
      <c r="AL157" s="505"/>
      <c r="AM157" s="505"/>
    </row>
    <row r="158" spans="38:39">
      <c r="AL158" s="505"/>
      <c r="AM158" s="505"/>
    </row>
    <row r="159" spans="38:39">
      <c r="AL159" s="505"/>
      <c r="AM159" s="505"/>
    </row>
    <row r="160" spans="38:39">
      <c r="AL160" s="505"/>
      <c r="AM160" s="505"/>
    </row>
    <row r="161" spans="38:39">
      <c r="AL161" s="505"/>
      <c r="AM161" s="505"/>
    </row>
    <row r="162" spans="38:39">
      <c r="AL162" s="505"/>
      <c r="AM162" s="505"/>
    </row>
    <row r="163" spans="38:39">
      <c r="AL163" s="505"/>
      <c r="AM163" s="505"/>
    </row>
    <row r="164" spans="38:39">
      <c r="AL164" s="505"/>
      <c r="AM164" s="505"/>
    </row>
    <row r="165" spans="38:39">
      <c r="AL165" s="505"/>
      <c r="AM165" s="505"/>
    </row>
    <row r="166" spans="38:39">
      <c r="AL166" s="505"/>
      <c r="AM166" s="505"/>
    </row>
    <row r="167" spans="38:39">
      <c r="AL167" s="505"/>
      <c r="AM167" s="505"/>
    </row>
    <row r="168" spans="38:39">
      <c r="AL168" s="505"/>
      <c r="AM168" s="505"/>
    </row>
    <row r="169" spans="38:39">
      <c r="AL169" s="505"/>
      <c r="AM169" s="505"/>
    </row>
    <row r="170" spans="38:39">
      <c r="AL170" s="505"/>
      <c r="AM170" s="505"/>
    </row>
    <row r="171" spans="38:39">
      <c r="AL171" s="505"/>
      <c r="AM171" s="505"/>
    </row>
    <row r="172" spans="38:39">
      <c r="AL172" s="505"/>
      <c r="AM172" s="505"/>
    </row>
    <row r="173" spans="38:39">
      <c r="AL173" s="505"/>
      <c r="AM173" s="505"/>
    </row>
    <row r="174" spans="38:39">
      <c r="AL174" s="505"/>
      <c r="AM174" s="505"/>
    </row>
    <row r="175" spans="38:39">
      <c r="AL175" s="505"/>
      <c r="AM175" s="505"/>
    </row>
    <row r="176" spans="38:39">
      <c r="AL176" s="505"/>
      <c r="AM176" s="505"/>
    </row>
    <row r="177" spans="38:39">
      <c r="AL177" s="505"/>
      <c r="AM177" s="505"/>
    </row>
    <row r="178" spans="38:39">
      <c r="AL178" s="505"/>
      <c r="AM178" s="505"/>
    </row>
    <row r="179" spans="38:39">
      <c r="AL179" s="505"/>
      <c r="AM179" s="505"/>
    </row>
    <row r="180" spans="38:39">
      <c r="AL180" s="505"/>
      <c r="AM180" s="505"/>
    </row>
    <row r="181" spans="38:39">
      <c r="AL181" s="505"/>
      <c r="AM181" s="505"/>
    </row>
    <row r="182" spans="38:39">
      <c r="AL182" s="505"/>
      <c r="AM182" s="505"/>
    </row>
    <row r="183" spans="38:39">
      <c r="AL183" s="505"/>
      <c r="AM183" s="505"/>
    </row>
    <row r="184" spans="38:39">
      <c r="AL184" s="505"/>
      <c r="AM184" s="505"/>
    </row>
    <row r="185" spans="38:39">
      <c r="AL185" s="505"/>
      <c r="AM185" s="505"/>
    </row>
    <row r="186" spans="38:39">
      <c r="AL186" s="505"/>
      <c r="AM186" s="505"/>
    </row>
    <row r="187" spans="38:39">
      <c r="AL187" s="505"/>
      <c r="AM187" s="505"/>
    </row>
    <row r="188" spans="38:39">
      <c r="AL188" s="505"/>
      <c r="AM188" s="505"/>
    </row>
    <row r="189" spans="38:39">
      <c r="AL189" s="505"/>
      <c r="AM189" s="505"/>
    </row>
    <row r="190" spans="38:39">
      <c r="AL190" s="505"/>
      <c r="AM190" s="505"/>
    </row>
    <row r="191" spans="38:39">
      <c r="AL191" s="505"/>
      <c r="AM191" s="505"/>
    </row>
    <row r="192" spans="38:39">
      <c r="AL192" s="505"/>
      <c r="AM192" s="505"/>
    </row>
    <row r="193" spans="38:39">
      <c r="AL193" s="505"/>
      <c r="AM193" s="505"/>
    </row>
    <row r="194" spans="38:39">
      <c r="AL194" s="505"/>
      <c r="AM194" s="505"/>
    </row>
    <row r="195" spans="38:39">
      <c r="AL195" s="505"/>
      <c r="AM195" s="505"/>
    </row>
    <row r="196" spans="38:39">
      <c r="AL196" s="505"/>
      <c r="AM196" s="505"/>
    </row>
    <row r="197" spans="38:39">
      <c r="AL197" s="505"/>
      <c r="AM197" s="505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111"/>
  <sheetViews>
    <sheetView zoomScale="66" zoomScaleNormal="66" workbookViewId="0">
      <pane xSplit="1" ySplit="4" topLeftCell="X29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1.109375" style="145" bestFit="1" customWidth="1"/>
    <col min="2" max="2" width="12.6640625" style="145" customWidth="1"/>
    <col min="3" max="3" width="12.88671875" style="145" bestFit="1" customWidth="1"/>
    <col min="4" max="4" width="16.6640625" style="145" customWidth="1"/>
    <col min="5" max="6" width="16.6640625" style="145" hidden="1" customWidth="1"/>
    <col min="7" max="7" width="10.77734375" style="145" bestFit="1" customWidth="1"/>
    <col min="8" max="8" width="10.5546875" style="145" customWidth="1"/>
    <col min="9" max="9" width="11.44140625" style="145" customWidth="1"/>
    <col min="10" max="10" width="10.109375" style="145" customWidth="1"/>
    <col min="11" max="11" width="12.44140625" style="145" bestFit="1" customWidth="1"/>
    <col min="12" max="12" width="10.88671875" style="145" customWidth="1"/>
    <col min="13" max="13" width="9.88671875" style="145" customWidth="1"/>
    <col min="14" max="15" width="8.88671875" style="145" customWidth="1"/>
    <col min="16" max="16" width="10.5546875" style="145" customWidth="1"/>
    <col min="17" max="17" width="14.109375" style="145" bestFit="1" customWidth="1"/>
    <col min="18" max="18" width="15.44140625" style="145" customWidth="1"/>
    <col min="19" max="19" width="16.77734375" style="145" customWidth="1"/>
    <col min="20" max="20" width="17.77734375" style="145" customWidth="1"/>
    <col min="21" max="21" width="13.88671875" style="145" customWidth="1"/>
    <col min="22" max="22" width="12.44140625" style="145" customWidth="1"/>
    <col min="23" max="23" width="9.109375" style="145" customWidth="1"/>
    <col min="24" max="24" width="9.5546875" style="145" customWidth="1"/>
    <col min="25" max="25" width="16" style="145" customWidth="1"/>
    <col min="26" max="26" width="10.109375" style="145" customWidth="1"/>
    <col min="27" max="27" width="7.6640625" style="145" customWidth="1"/>
    <col min="28" max="28" width="7.6640625" style="145" hidden="1" customWidth="1"/>
    <col min="29" max="29" width="9" style="145" customWidth="1"/>
    <col min="30" max="31" width="12" style="145" customWidth="1"/>
    <col min="32" max="32" width="6.88671875" style="145" hidden="1" customWidth="1"/>
    <col min="33" max="33" width="11.6640625" style="145" customWidth="1"/>
    <col min="34" max="34" width="8.33203125" style="145" bestFit="1" customWidth="1"/>
    <col min="35" max="35" width="8.44140625" style="145" customWidth="1"/>
    <col min="36" max="36" width="12.109375" style="145" bestFit="1" customWidth="1"/>
    <col min="37" max="37" width="10.5546875" style="145" bestFit="1" customWidth="1"/>
    <col min="38" max="38" width="11.77734375" style="145" bestFit="1" customWidth="1"/>
    <col min="39" max="39" width="12.109375" style="145" bestFit="1" customWidth="1"/>
    <col min="40" max="40" width="13.44140625" style="145" bestFit="1" customWidth="1"/>
    <col min="41" max="41" width="11.44140625" style="193" bestFit="1" customWidth="1"/>
    <col min="42" max="42" width="11.109375" style="145" bestFit="1" customWidth="1"/>
    <col min="43" max="43" width="13.109375" style="195" customWidth="1"/>
    <col min="44" max="44" width="16" style="145" customWidth="1"/>
    <col min="45" max="45" width="11.21875" style="145" customWidth="1"/>
    <col min="46" max="46" width="13.44140625" style="145" customWidth="1"/>
    <col min="47" max="47" width="12.88671875" style="145" bestFit="1" customWidth="1"/>
    <col min="48" max="48" width="40" style="145" bestFit="1" customWidth="1"/>
    <col min="49" max="49" width="16.21875" style="145" bestFit="1" customWidth="1"/>
    <col min="50" max="50" width="13.44140625" style="145" bestFit="1" customWidth="1"/>
    <col min="51" max="51" width="17.77734375" style="145" customWidth="1"/>
    <col min="52" max="53" width="12.5546875" style="145" bestFit="1" customWidth="1"/>
    <col min="54" max="54" width="7.44140625" style="145" customWidth="1"/>
    <col min="55" max="55" width="8.5546875" style="145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'15'!S2+1</f>
        <v>46128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3"/>
      <c r="AR2" s="70"/>
      <c r="AS2" s="70"/>
      <c r="AT2" s="70"/>
      <c r="AU2" s="70"/>
      <c r="AV2" s="70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1069"/>
      <c r="AM3" s="1070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523" customFormat="1" ht="90.6" customHeight="1">
      <c r="A4" s="524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807" t="s">
        <v>6</v>
      </c>
      <c r="S4" s="807" t="s">
        <v>7</v>
      </c>
      <c r="T4" s="807" t="s">
        <v>9</v>
      </c>
      <c r="U4" s="924" t="s">
        <v>104</v>
      </c>
      <c r="V4" s="924" t="s">
        <v>105</v>
      </c>
      <c r="W4" s="924" t="s">
        <v>12</v>
      </c>
      <c r="X4" s="924" t="s">
        <v>13</v>
      </c>
      <c r="Y4" s="924" t="s">
        <v>14</v>
      </c>
      <c r="Z4" s="922" t="s">
        <v>43</v>
      </c>
      <c r="AA4" s="925" t="s">
        <v>44</v>
      </c>
      <c r="AB4" s="922" t="s">
        <v>45</v>
      </c>
      <c r="AC4" s="922" t="s">
        <v>46</v>
      </c>
      <c r="AD4" s="922" t="s">
        <v>121</v>
      </c>
      <c r="AE4" s="922" t="s">
        <v>67</v>
      </c>
      <c r="AF4" s="922" t="s">
        <v>105</v>
      </c>
      <c r="AG4" s="922" t="s">
        <v>32</v>
      </c>
      <c r="AH4" s="926" t="s">
        <v>41</v>
      </c>
      <c r="AI4" s="926" t="s">
        <v>42</v>
      </c>
      <c r="AJ4" s="925" t="s">
        <v>38</v>
      </c>
      <c r="AK4" s="925" t="s">
        <v>39</v>
      </c>
      <c r="AL4" s="927" t="s">
        <v>31</v>
      </c>
      <c r="AM4" s="926" t="s">
        <v>30</v>
      </c>
      <c r="AN4" s="1012" t="s">
        <v>15</v>
      </c>
      <c r="AO4" s="1012" t="s">
        <v>16</v>
      </c>
      <c r="AP4" s="1012" t="s">
        <v>17</v>
      </c>
      <c r="AQ4" s="1013" t="s">
        <v>35</v>
      </c>
      <c r="AR4" s="1012" t="s">
        <v>18</v>
      </c>
      <c r="AS4" s="1014" t="s">
        <v>19</v>
      </c>
      <c r="AT4" s="929" t="s">
        <v>20</v>
      </c>
      <c r="AU4" s="807" t="s">
        <v>21</v>
      </c>
      <c r="AV4" s="930"/>
      <c r="AW4" s="521" t="s">
        <v>70</v>
      </c>
      <c r="AX4" s="521" t="s">
        <v>73</v>
      </c>
      <c r="AY4" s="521" t="s">
        <v>84</v>
      </c>
      <c r="AZ4" s="521" t="s">
        <v>85</v>
      </c>
      <c r="BA4" s="521" t="s">
        <v>87</v>
      </c>
      <c r="BB4" s="931" t="s">
        <v>51</v>
      </c>
      <c r="BC4" s="521" t="s">
        <v>87</v>
      </c>
    </row>
    <row r="5" spans="1:55">
      <c r="A5" s="223" t="str">
        <f>'ENTRY SHEET'!F5</f>
        <v>VOLVO 300-2</v>
      </c>
      <c r="B5" s="137">
        <f>'15'!C5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'15'!AR5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'15'!C6</f>
        <v>17721.5</v>
      </c>
      <c r="C6" s="137">
        <v>17729.900000000001</v>
      </c>
      <c r="D6" s="137">
        <f t="shared" ref="D6:D59" si="4">C6-B6</f>
        <v>8.4000000000014552</v>
      </c>
      <c r="E6" s="137">
        <v>12</v>
      </c>
      <c r="F6" s="136"/>
      <c r="G6" s="136">
        <v>0</v>
      </c>
      <c r="H6" s="136">
        <v>8.4</v>
      </c>
      <c r="I6" s="136"/>
      <c r="J6" s="136"/>
      <c r="K6" s="136"/>
      <c r="L6" s="136"/>
      <c r="M6" s="136"/>
      <c r="N6" s="136"/>
      <c r="O6" s="136"/>
      <c r="P6" s="136"/>
      <c r="Q6" s="136">
        <f t="shared" ref="Q6:Q64" si="5">F6+G6+H6+I6+J6+K6+L6+M6+N6+O6+P6</f>
        <v>8.4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>
        <v>99</v>
      </c>
      <c r="AE6" s="137"/>
      <c r="AF6" s="137"/>
      <c r="AG6" s="137">
        <f>Z6+AA6+AB6+AC6+AD6+AE6+AF6</f>
        <v>99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'15'!AR6</f>
        <v>140</v>
      </c>
      <c r="AO6" s="141">
        <v>200</v>
      </c>
      <c r="AP6" s="141">
        <f t="shared" ref="AP6:AP69" si="6">AO6+AN6</f>
        <v>340</v>
      </c>
      <c r="AQ6" s="141">
        <f t="shared" ref="AQ6:AQ69" si="7">AP6-AR6</f>
        <v>250</v>
      </c>
      <c r="AR6" s="141">
        <v>90</v>
      </c>
      <c r="AS6" s="216">
        <f t="shared" si="3"/>
        <v>29.761904761899608</v>
      </c>
      <c r="AT6" s="216">
        <f>'08'!AT6</f>
        <v>470</v>
      </c>
      <c r="AU6" s="224">
        <f t="shared" ref="AU6:AU69" si="8">AT6-AR6</f>
        <v>380</v>
      </c>
      <c r="AV6" s="238"/>
      <c r="AW6" s="138">
        <f t="shared" ref="AW6:AW69" si="9">ROUNDUP(I6*AS6,0)</f>
        <v>0</v>
      </c>
      <c r="AX6" s="138">
        <f t="shared" ref="AX6:AX69" si="10">ROUNDUP(H6*AS6,0)</f>
        <v>250</v>
      </c>
      <c r="AY6" s="138">
        <f t="shared" ref="AY6:AY69" si="11">ROUNDUP(J6*AS6,0)</f>
        <v>0</v>
      </c>
      <c r="AZ6" s="138">
        <f t="shared" ref="AZ6:AZ69" si="12">AS6*L6</f>
        <v>0</v>
      </c>
      <c r="BA6" s="138">
        <f t="shared" ref="BA6:BA69" si="13">AS6*K6</f>
        <v>0</v>
      </c>
      <c r="BB6" s="138">
        <f t="shared" ref="BB6:BB69" si="14">AQ6-AW6-AX6-AY6</f>
        <v>0</v>
      </c>
      <c r="BC6" s="138"/>
    </row>
    <row r="7" spans="1:55">
      <c r="A7" s="223" t="str">
        <f>'ENTRY SHEET'!F7</f>
        <v>HITACHI-350</v>
      </c>
      <c r="B7" s="137">
        <f>'15'!C7</f>
        <v>15823.6</v>
      </c>
      <c r="C7" s="137">
        <v>15831.1</v>
      </c>
      <c r="D7" s="137">
        <f t="shared" si="4"/>
        <v>7.5</v>
      </c>
      <c r="E7" s="137">
        <v>12</v>
      </c>
      <c r="F7" s="136"/>
      <c r="G7" s="136">
        <f t="shared" ref="G7:G15" si="15">D7-H7-I7-J7-K7-L7-M7-N7-O7-P7</f>
        <v>0</v>
      </c>
      <c r="H7" s="136"/>
      <c r="I7" s="136"/>
      <c r="J7" s="136"/>
      <c r="K7" s="136"/>
      <c r="L7" s="136">
        <v>7.5</v>
      </c>
      <c r="M7" s="136"/>
      <c r="N7" s="136"/>
      <c r="O7" s="136"/>
      <c r="P7" s="136"/>
      <c r="Q7" s="136">
        <f t="shared" si="5"/>
        <v>7.5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'15'!AR7</f>
        <v>320</v>
      </c>
      <c r="AO7" s="141"/>
      <c r="AP7" s="141">
        <f t="shared" si="6"/>
        <v>320</v>
      </c>
      <c r="AQ7" s="141">
        <f t="shared" si="7"/>
        <v>240</v>
      </c>
      <c r="AR7" s="141">
        <v>80</v>
      </c>
      <c r="AS7" s="216">
        <f t="shared" si="3"/>
        <v>32</v>
      </c>
      <c r="AT7" s="216">
        <f>'08'!AT7</f>
        <v>630</v>
      </c>
      <c r="AU7" s="224">
        <f t="shared" si="8"/>
        <v>550</v>
      </c>
      <c r="AV7" s="138" t="s">
        <v>187</v>
      </c>
      <c r="AW7" s="138">
        <f t="shared" si="9"/>
        <v>0</v>
      </c>
      <c r="AX7" s="138">
        <f t="shared" si="10"/>
        <v>0</v>
      </c>
      <c r="AY7" s="138">
        <f t="shared" si="11"/>
        <v>0</v>
      </c>
      <c r="AZ7" s="138">
        <f t="shared" si="12"/>
        <v>240</v>
      </c>
      <c r="BA7" s="138">
        <f t="shared" si="13"/>
        <v>0</v>
      </c>
      <c r="BB7" s="138">
        <f t="shared" si="14"/>
        <v>240</v>
      </c>
      <c r="BC7" s="138"/>
    </row>
    <row r="8" spans="1:55">
      <c r="A8" s="223" t="str">
        <f>'ENTRY SHEET'!F8</f>
        <v>VOLVO-480</v>
      </c>
      <c r="B8" s="137">
        <f>'15'!C8</f>
        <v>960.4</v>
      </c>
      <c r="C8" s="137">
        <v>968.9</v>
      </c>
      <c r="D8" s="137">
        <f t="shared" si="4"/>
        <v>8.5</v>
      </c>
      <c r="E8" s="137">
        <v>12</v>
      </c>
      <c r="F8" s="136"/>
      <c r="G8" s="136">
        <f t="shared" si="15"/>
        <v>8.5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5"/>
        <v>8.5</v>
      </c>
      <c r="R8" s="226"/>
      <c r="S8" s="226"/>
      <c r="T8" s="137"/>
      <c r="U8" s="137"/>
      <c r="V8" s="137">
        <v>30</v>
      </c>
      <c r="W8" s="137"/>
      <c r="X8" s="137">
        <v>19</v>
      </c>
      <c r="Y8" s="137">
        <f t="shared" si="16"/>
        <v>49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'15'!AR8</f>
        <v>210</v>
      </c>
      <c r="AO8" s="141">
        <v>150</v>
      </c>
      <c r="AP8" s="141">
        <f t="shared" si="6"/>
        <v>360</v>
      </c>
      <c r="AQ8" s="141">
        <f t="shared" si="7"/>
        <v>210</v>
      </c>
      <c r="AR8" s="141">
        <v>150</v>
      </c>
      <c r="AS8" s="216">
        <f t="shared" si="3"/>
        <v>24.705882352941178</v>
      </c>
      <c r="AT8" s="216">
        <f>'08'!AT8</f>
        <v>650</v>
      </c>
      <c r="AU8" s="224">
        <f t="shared" si="8"/>
        <v>500</v>
      </c>
      <c r="AV8" s="138"/>
      <c r="AW8" s="138">
        <f t="shared" si="9"/>
        <v>0</v>
      </c>
      <c r="AX8" s="138">
        <f t="shared" si="10"/>
        <v>0</v>
      </c>
      <c r="AY8" s="138">
        <f t="shared" si="11"/>
        <v>0</v>
      </c>
      <c r="AZ8" s="138">
        <f t="shared" si="12"/>
        <v>0</v>
      </c>
      <c r="BA8" s="138">
        <f t="shared" si="13"/>
        <v>0</v>
      </c>
      <c r="BB8" s="138">
        <f t="shared" si="14"/>
        <v>210</v>
      </c>
      <c r="BC8" s="138"/>
    </row>
    <row r="9" spans="1:55" s="599" customFormat="1">
      <c r="A9" s="783" t="str">
        <f>'ENTRY SHEET'!F9</f>
        <v>KOMASTU-350 DMC</v>
      </c>
      <c r="B9" s="301">
        <f>'15'!C9</f>
        <v>12690</v>
      </c>
      <c r="C9" s="301">
        <v>12696.1</v>
      </c>
      <c r="D9" s="301">
        <f t="shared" si="4"/>
        <v>6.1000000000003638</v>
      </c>
      <c r="E9" s="301">
        <v>12</v>
      </c>
      <c r="F9" s="362"/>
      <c r="G9" s="362">
        <f t="shared" si="15"/>
        <v>6.1000000000003638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5"/>
        <v>6.1000000000003638</v>
      </c>
      <c r="R9" s="301"/>
      <c r="S9" s="301"/>
      <c r="T9" s="301"/>
      <c r="U9" s="301"/>
      <c r="V9" s="301">
        <v>49</v>
      </c>
      <c r="W9" s="301"/>
      <c r="X9" s="301"/>
      <c r="Y9" s="301">
        <f t="shared" si="16"/>
        <v>49</v>
      </c>
      <c r="Z9" s="301"/>
      <c r="AA9" s="301"/>
      <c r="AB9" s="301"/>
      <c r="AC9" s="301"/>
      <c r="AD9" s="301"/>
      <c r="AE9" s="301"/>
      <c r="AF9" s="301"/>
      <c r="AG9" s="301">
        <f t="shared" si="17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'15'!AR9</f>
        <v>0</v>
      </c>
      <c r="AO9" s="663">
        <v>150</v>
      </c>
      <c r="AP9" s="663">
        <f t="shared" si="6"/>
        <v>150</v>
      </c>
      <c r="AQ9" s="663">
        <f t="shared" si="7"/>
        <v>150</v>
      </c>
      <c r="AR9" s="663">
        <v>0</v>
      </c>
      <c r="AS9" s="665">
        <f t="shared" si="3"/>
        <v>24.590163934424762</v>
      </c>
      <c r="AT9" s="665">
        <f>'08'!AT9</f>
        <v>0</v>
      </c>
      <c r="AU9" s="666">
        <f t="shared" si="8"/>
        <v>0</v>
      </c>
      <c r="AV9" s="664"/>
      <c r="AW9" s="664">
        <f t="shared" si="9"/>
        <v>0</v>
      </c>
      <c r="AX9" s="664">
        <f t="shared" si="10"/>
        <v>0</v>
      </c>
      <c r="AY9" s="664">
        <f t="shared" si="11"/>
        <v>0</v>
      </c>
      <c r="AZ9" s="664">
        <f t="shared" si="12"/>
        <v>0</v>
      </c>
      <c r="BA9" s="664">
        <f t="shared" si="13"/>
        <v>0</v>
      </c>
      <c r="BB9" s="664">
        <f t="shared" si="14"/>
        <v>150</v>
      </c>
      <c r="BC9" s="664"/>
    </row>
    <row r="10" spans="1:55">
      <c r="A10" s="223" t="str">
        <f>'ENTRY SHEET'!F10</f>
        <v>VOLVO-300(5)</v>
      </c>
      <c r="B10" s="137">
        <f>'15'!C10</f>
        <v>2490.3000000000002</v>
      </c>
      <c r="C10" s="137">
        <v>2493.6999999999998</v>
      </c>
      <c r="D10" s="137">
        <f t="shared" si="4"/>
        <v>3.3999999999996362</v>
      </c>
      <c r="E10" s="137">
        <v>12</v>
      </c>
      <c r="F10" s="136"/>
      <c r="G10" s="136">
        <f t="shared" si="15"/>
        <v>3.3999999999996362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5"/>
        <v>3.3999999999996362</v>
      </c>
      <c r="R10" s="137"/>
      <c r="S10" s="137"/>
      <c r="T10" s="137"/>
      <c r="U10" s="137">
        <v>12</v>
      </c>
      <c r="V10" s="137"/>
      <c r="W10" s="137"/>
      <c r="X10" s="137"/>
      <c r="Y10" s="137">
        <f t="shared" si="16"/>
        <v>12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'15'!AR10</f>
        <v>200</v>
      </c>
      <c r="AO10" s="141"/>
      <c r="AP10" s="141">
        <f t="shared" si="6"/>
        <v>200</v>
      </c>
      <c r="AQ10" s="141">
        <f t="shared" si="7"/>
        <v>120</v>
      </c>
      <c r="AR10" s="141">
        <v>80</v>
      </c>
      <c r="AS10" s="216">
        <f t="shared" si="3"/>
        <v>35.294117647062599</v>
      </c>
      <c r="AT10" s="216">
        <f>'08'!AT10</f>
        <v>0</v>
      </c>
      <c r="AU10" s="224">
        <f t="shared" si="8"/>
        <v>-80</v>
      </c>
      <c r="AV10" s="138"/>
      <c r="AW10" s="138">
        <f t="shared" si="9"/>
        <v>0</v>
      </c>
      <c r="AX10" s="138">
        <f t="shared" si="10"/>
        <v>0</v>
      </c>
      <c r="AY10" s="138">
        <f t="shared" si="11"/>
        <v>0</v>
      </c>
      <c r="AZ10" s="138">
        <f t="shared" si="12"/>
        <v>0</v>
      </c>
      <c r="BA10" s="138">
        <f t="shared" si="13"/>
        <v>0</v>
      </c>
      <c r="BB10" s="138">
        <f t="shared" si="14"/>
        <v>120</v>
      </c>
      <c r="BC10" s="138"/>
    </row>
    <row r="11" spans="1:55">
      <c r="A11" s="223" t="str">
        <f>'ENTRY SHEET'!F11</f>
        <v>VOLVO-380</v>
      </c>
      <c r="B11" s="137">
        <f>'15'!C11</f>
        <v>18.8</v>
      </c>
      <c r="C11" s="137">
        <v>22.4</v>
      </c>
      <c r="D11" s="137">
        <f t="shared" si="4"/>
        <v>3.5999999999999979</v>
      </c>
      <c r="E11" s="137">
        <v>12</v>
      </c>
      <c r="F11" s="136"/>
      <c r="G11" s="136">
        <f t="shared" si="15"/>
        <v>0.99999999999999778</v>
      </c>
      <c r="H11" s="136">
        <v>2.6</v>
      </c>
      <c r="I11" s="136"/>
      <c r="J11" s="136"/>
      <c r="K11" s="136"/>
      <c r="L11" s="136"/>
      <c r="M11" s="136"/>
      <c r="N11" s="136"/>
      <c r="O11" s="136"/>
      <c r="P11" s="136"/>
      <c r="Q11" s="136">
        <f t="shared" si="5"/>
        <v>3.5999999999999979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>
        <v>5</v>
      </c>
      <c r="AF11" s="137"/>
      <c r="AG11" s="137">
        <f t="shared" si="17"/>
        <v>5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'15'!AR11</f>
        <v>450</v>
      </c>
      <c r="AO11" s="141"/>
      <c r="AP11" s="141">
        <f t="shared" si="6"/>
        <v>450</v>
      </c>
      <c r="AQ11" s="141">
        <f t="shared" si="7"/>
        <v>270</v>
      </c>
      <c r="AR11" s="141">
        <v>180</v>
      </c>
      <c r="AS11" s="216">
        <f t="shared" si="3"/>
        <v>75.000000000000043</v>
      </c>
      <c r="AT11" s="216">
        <f>'08'!AT11</f>
        <v>0</v>
      </c>
      <c r="AU11" s="224">
        <f t="shared" si="8"/>
        <v>-180</v>
      </c>
      <c r="AV11" s="138"/>
      <c r="AW11" s="138">
        <f t="shared" si="9"/>
        <v>0</v>
      </c>
      <c r="AX11" s="138">
        <f t="shared" si="10"/>
        <v>195</v>
      </c>
      <c r="AY11" s="138">
        <f t="shared" si="11"/>
        <v>0</v>
      </c>
      <c r="AZ11" s="138">
        <f t="shared" si="12"/>
        <v>0</v>
      </c>
      <c r="BA11" s="138">
        <f t="shared" si="13"/>
        <v>0</v>
      </c>
      <c r="BB11" s="138">
        <f t="shared" si="14"/>
        <v>75</v>
      </c>
      <c r="BC11" s="138"/>
    </row>
    <row r="12" spans="1:55">
      <c r="A12" s="223" t="str">
        <f>'ENTRY SHEET'!F12</f>
        <v>DOZZER D65E</v>
      </c>
      <c r="B12" s="137">
        <f>'15'!C12</f>
        <v>2289.9</v>
      </c>
      <c r="C12" s="137">
        <v>2294.5</v>
      </c>
      <c r="D12" s="137">
        <f t="shared" si="4"/>
        <v>4.5999999999999091</v>
      </c>
      <c r="E12" s="137">
        <v>12</v>
      </c>
      <c r="F12" s="136"/>
      <c r="G12" s="136">
        <f t="shared" si="15"/>
        <v>4.5999999999999091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5"/>
        <v>4.5999999999999091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'15'!AR12</f>
        <v>165</v>
      </c>
      <c r="AO12" s="141"/>
      <c r="AP12" s="141">
        <f t="shared" si="6"/>
        <v>165</v>
      </c>
      <c r="AQ12" s="141">
        <f t="shared" si="7"/>
        <v>65</v>
      </c>
      <c r="AR12" s="141">
        <v>100</v>
      </c>
      <c r="AS12" s="216">
        <f t="shared" si="3"/>
        <v>14.130434782608974</v>
      </c>
      <c r="AT12" s="216">
        <f>'08'!AT12</f>
        <v>350</v>
      </c>
      <c r="AU12" s="224">
        <f t="shared" si="8"/>
        <v>250</v>
      </c>
      <c r="AV12" s="138"/>
      <c r="AW12" s="138">
        <f t="shared" si="9"/>
        <v>0</v>
      </c>
      <c r="AX12" s="138">
        <f t="shared" si="10"/>
        <v>0</v>
      </c>
      <c r="AY12" s="138">
        <f t="shared" si="11"/>
        <v>0</v>
      </c>
      <c r="AZ12" s="138">
        <f t="shared" si="12"/>
        <v>0</v>
      </c>
      <c r="BA12" s="138">
        <f t="shared" si="13"/>
        <v>0</v>
      </c>
      <c r="BB12" s="138">
        <f t="shared" si="14"/>
        <v>65</v>
      </c>
      <c r="BC12" s="138"/>
    </row>
    <row r="13" spans="1:55">
      <c r="A13" s="223" t="str">
        <f>'ENTRY SHEET'!F13</f>
        <v>BD 85 DOZER</v>
      </c>
      <c r="B13" s="137">
        <f>'15'!C13</f>
        <v>324.10000000000002</v>
      </c>
      <c r="C13" s="137">
        <v>330.1</v>
      </c>
      <c r="D13" s="137">
        <f t="shared" si="4"/>
        <v>6</v>
      </c>
      <c r="E13" s="137">
        <v>12</v>
      </c>
      <c r="F13" s="136"/>
      <c r="G13" s="136">
        <f t="shared" si="15"/>
        <v>6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5"/>
        <v>6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'15'!AR13</f>
        <v>10</v>
      </c>
      <c r="AO13" s="141">
        <v>150</v>
      </c>
      <c r="AP13" s="141">
        <f t="shared" si="6"/>
        <v>160</v>
      </c>
      <c r="AQ13" s="141">
        <f t="shared" si="7"/>
        <v>135</v>
      </c>
      <c r="AR13" s="141">
        <v>25</v>
      </c>
      <c r="AS13" s="216">
        <f t="shared" si="3"/>
        <v>22.5</v>
      </c>
      <c r="AT13" s="216">
        <f>'08'!AT13</f>
        <v>350</v>
      </c>
      <c r="AU13" s="224">
        <f t="shared" si="8"/>
        <v>325</v>
      </c>
      <c r="AV13" s="138"/>
      <c r="AW13" s="138">
        <f t="shared" si="9"/>
        <v>0</v>
      </c>
      <c r="AX13" s="138">
        <f t="shared" si="10"/>
        <v>0</v>
      </c>
      <c r="AY13" s="138">
        <f t="shared" si="11"/>
        <v>0</v>
      </c>
      <c r="AZ13" s="138">
        <f t="shared" si="12"/>
        <v>0</v>
      </c>
      <c r="BA13" s="138">
        <f t="shared" si="13"/>
        <v>0</v>
      </c>
      <c r="BB13" s="138">
        <f t="shared" si="14"/>
        <v>135</v>
      </c>
      <c r="BC13" s="138"/>
    </row>
    <row r="14" spans="1:55" s="599" customFormat="1">
      <c r="A14" s="783" t="str">
        <f>'ENTRY SHEET'!F14</f>
        <v>KOBELCO-380 DMCS</v>
      </c>
      <c r="B14" s="301">
        <v>5681.3</v>
      </c>
      <c r="C14" s="301">
        <v>5686.8</v>
      </c>
      <c r="D14" s="301">
        <f t="shared" si="4"/>
        <v>5.5</v>
      </c>
      <c r="E14" s="301">
        <v>12</v>
      </c>
      <c r="F14" s="362"/>
      <c r="G14" s="362">
        <f t="shared" si="15"/>
        <v>5.5</v>
      </c>
      <c r="H14" s="362"/>
      <c r="I14" s="362"/>
      <c r="J14" s="362"/>
      <c r="K14" s="362"/>
      <c r="L14" s="362"/>
      <c r="M14" s="362"/>
      <c r="N14" s="362"/>
      <c r="O14" s="362"/>
      <c r="P14" s="362"/>
      <c r="Q14" s="362">
        <f t="shared" si="5"/>
        <v>5.5</v>
      </c>
      <c r="R14" s="301"/>
      <c r="S14" s="301"/>
      <c r="T14" s="301"/>
      <c r="U14" s="301"/>
      <c r="V14" s="301">
        <v>23</v>
      </c>
      <c r="W14" s="301"/>
      <c r="X14" s="301"/>
      <c r="Y14" s="301">
        <f t="shared" si="16"/>
        <v>23</v>
      </c>
      <c r="Z14" s="301"/>
      <c r="AA14" s="301"/>
      <c r="AB14" s="301"/>
      <c r="AC14" s="301"/>
      <c r="AD14" s="301"/>
      <c r="AE14" s="301"/>
      <c r="AF14" s="301"/>
      <c r="AG14" s="301">
        <f t="shared" si="17"/>
        <v>0</v>
      </c>
      <c r="AH14" s="301"/>
      <c r="AI14" s="301"/>
      <c r="AJ14" s="301"/>
      <c r="AK14" s="664"/>
      <c r="AL14" s="663">
        <f t="shared" si="0"/>
        <v>0</v>
      </c>
      <c r="AM14" s="301">
        <f t="shared" si="1"/>
        <v>0</v>
      </c>
      <c r="AN14" s="663">
        <f>'15'!AR14</f>
        <v>0</v>
      </c>
      <c r="AO14" s="663">
        <v>296</v>
      </c>
      <c r="AP14" s="663">
        <f t="shared" si="6"/>
        <v>296</v>
      </c>
      <c r="AQ14" s="663">
        <f t="shared" si="7"/>
        <v>296</v>
      </c>
      <c r="AR14" s="663">
        <v>0</v>
      </c>
      <c r="AS14" s="665">
        <f t="shared" si="3"/>
        <v>53.81818181818182</v>
      </c>
      <c r="AT14" s="665">
        <f>'08'!AT14</f>
        <v>350</v>
      </c>
      <c r="AU14" s="666">
        <f t="shared" si="8"/>
        <v>350</v>
      </c>
      <c r="AV14" s="664"/>
      <c r="AW14" s="664">
        <f t="shared" si="9"/>
        <v>0</v>
      </c>
      <c r="AX14" s="664">
        <f t="shared" si="10"/>
        <v>0</v>
      </c>
      <c r="AY14" s="664">
        <f t="shared" si="11"/>
        <v>0</v>
      </c>
      <c r="AZ14" s="664">
        <f t="shared" si="12"/>
        <v>0</v>
      </c>
      <c r="BA14" s="664">
        <f t="shared" si="13"/>
        <v>0</v>
      </c>
      <c r="BB14" s="664">
        <f t="shared" si="14"/>
        <v>296</v>
      </c>
      <c r="BC14" s="664"/>
    </row>
    <row r="15" spans="1:55">
      <c r="A15" s="223" t="str">
        <f>'ENTRY SHEET'!F15</f>
        <v>GRADER OD09P-1732</v>
      </c>
      <c r="B15" s="137">
        <f>'15'!C15</f>
        <v>4571.6000000000004</v>
      </c>
      <c r="C15" s="137">
        <v>4571.6000000000004</v>
      </c>
      <c r="D15" s="137">
        <f t="shared" si="4"/>
        <v>0</v>
      </c>
      <c r="E15" s="137">
        <v>12</v>
      </c>
      <c r="F15" s="136"/>
      <c r="G15" s="136">
        <f t="shared" si="1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5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'15'!AR15</f>
        <v>130</v>
      </c>
      <c r="AO15" s="141"/>
      <c r="AP15" s="141">
        <f t="shared" si="6"/>
        <v>130</v>
      </c>
      <c r="AQ15" s="141">
        <f t="shared" si="7"/>
        <v>0</v>
      </c>
      <c r="AR15" s="141">
        <v>130</v>
      </c>
      <c r="AS15" s="216" t="e">
        <f t="shared" si="3"/>
        <v>#DIV/0!</v>
      </c>
      <c r="AT15" s="216">
        <f>'08'!AT15</f>
        <v>350</v>
      </c>
      <c r="AU15" s="224">
        <f t="shared" si="8"/>
        <v>220</v>
      </c>
      <c r="AV15" s="138"/>
      <c r="AW15" s="138" t="e">
        <f t="shared" si="9"/>
        <v>#DIV/0!</v>
      </c>
      <c r="AX15" s="138" t="e">
        <f t="shared" si="10"/>
        <v>#DIV/0!</v>
      </c>
      <c r="AY15" s="138" t="e">
        <f t="shared" si="11"/>
        <v>#DIV/0!</v>
      </c>
      <c r="AZ15" s="138" t="e">
        <f t="shared" si="12"/>
        <v>#DIV/0!</v>
      </c>
      <c r="BA15" s="138" t="e">
        <f t="shared" si="13"/>
        <v>#DIV/0!</v>
      </c>
      <c r="BB15" s="138" t="e">
        <f t="shared" si="14"/>
        <v>#DIV/0!</v>
      </c>
      <c r="BC15" s="138"/>
    </row>
    <row r="16" spans="1:55">
      <c r="A16" s="223">
        <f>'ENTRY SHEET'!F16</f>
        <v>0</v>
      </c>
      <c r="B16" s="137">
        <f>'15'!C16</f>
        <v>0</v>
      </c>
      <c r="C16" s="137">
        <v>0</v>
      </c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5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'15'!AR16</f>
        <v>0</v>
      </c>
      <c r="AO16" s="141"/>
      <c r="AP16" s="141">
        <f t="shared" si="6"/>
        <v>0</v>
      </c>
      <c r="AQ16" s="141">
        <f t="shared" si="7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8"/>
        <v>0</v>
      </c>
      <c r="AV16" s="138"/>
      <c r="AW16" s="138" t="e">
        <f t="shared" si="9"/>
        <v>#DIV/0!</v>
      </c>
      <c r="AX16" s="138" t="e">
        <f t="shared" si="10"/>
        <v>#DIV/0!</v>
      </c>
      <c r="AY16" s="138" t="e">
        <f t="shared" si="11"/>
        <v>#DIV/0!</v>
      </c>
      <c r="AZ16" s="138" t="e">
        <f t="shared" si="12"/>
        <v>#DIV/0!</v>
      </c>
      <c r="BA16" s="138" t="e">
        <f t="shared" si="13"/>
        <v>#DIV/0!</v>
      </c>
      <c r="BB16" s="138" t="e">
        <f t="shared" si="14"/>
        <v>#DIV/0!</v>
      </c>
      <c r="BC16" s="138"/>
    </row>
    <row r="17" spans="1:55">
      <c r="A17" s="223" t="str">
        <f>'ENTRY SHEET'!F17</f>
        <v>OD09C-1962</v>
      </c>
      <c r="B17" s="137">
        <f>'15'!C17</f>
        <v>20700.650000000001</v>
      </c>
      <c r="C17" s="137">
        <v>20700.650000000001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5"/>
        <v>0</v>
      </c>
      <c r="R17" s="137">
        <f>'15'!S17</f>
        <v>156182.20000000001</v>
      </c>
      <c r="S17" s="137">
        <v>156182.20000000001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'15'!AR17</f>
        <v>15</v>
      </c>
      <c r="AO17" s="141"/>
      <c r="AP17" s="141">
        <f t="shared" si="6"/>
        <v>15</v>
      </c>
      <c r="AQ17" s="141">
        <f t="shared" si="7"/>
        <v>0</v>
      </c>
      <c r="AR17" s="141">
        <v>15</v>
      </c>
      <c r="AS17" s="216" t="e">
        <f t="shared" si="3"/>
        <v>#DIV/0!</v>
      </c>
      <c r="AT17" s="216">
        <f>'08'!AT17</f>
        <v>250</v>
      </c>
      <c r="AU17" s="224">
        <f t="shared" si="8"/>
        <v>235</v>
      </c>
      <c r="AV17" s="138"/>
      <c r="AW17" s="138" t="e">
        <f t="shared" si="9"/>
        <v>#DIV/0!</v>
      </c>
      <c r="AX17" s="138" t="e">
        <f t="shared" si="10"/>
        <v>#DIV/0!</v>
      </c>
      <c r="AY17" s="138" t="e">
        <f t="shared" si="11"/>
        <v>#DIV/0!</v>
      </c>
      <c r="AZ17" s="138" t="e">
        <f t="shared" si="12"/>
        <v>#DIV/0!</v>
      </c>
      <c r="BA17" s="138" t="e">
        <f t="shared" si="13"/>
        <v>#DIV/0!</v>
      </c>
      <c r="BB17" s="138" t="e">
        <f t="shared" si="14"/>
        <v>#DIV/0!</v>
      </c>
      <c r="BC17" s="138"/>
    </row>
    <row r="18" spans="1:55">
      <c r="A18" s="223" t="str">
        <f>'ENTRY SHEET'!F18</f>
        <v>OD09C-1964</v>
      </c>
      <c r="B18" s="137">
        <f>'15'!C18</f>
        <v>14459</v>
      </c>
      <c r="C18" s="137">
        <v>14467.75</v>
      </c>
      <c r="D18" s="137">
        <f t="shared" si="4"/>
        <v>8.75</v>
      </c>
      <c r="E18" s="137">
        <v>12</v>
      </c>
      <c r="F18" s="136"/>
      <c r="G18" s="136">
        <f t="shared" ref="G18:G59" si="18">D18-H18-I18</f>
        <v>2.0999999999999996</v>
      </c>
      <c r="H18" s="136"/>
      <c r="I18" s="136">
        <v>6.65</v>
      </c>
      <c r="J18" s="136"/>
      <c r="K18" s="136"/>
      <c r="L18" s="136"/>
      <c r="M18" s="136"/>
      <c r="N18" s="136"/>
      <c r="O18" s="136"/>
      <c r="P18" s="136"/>
      <c r="Q18" s="136">
        <f t="shared" si="5"/>
        <v>8.75</v>
      </c>
      <c r="R18" s="137">
        <f>'15'!S18</f>
        <v>152776.6</v>
      </c>
      <c r="S18" s="137">
        <v>152809.1</v>
      </c>
      <c r="T18" s="137">
        <f t="shared" ref="T18:T59" si="19">S18-R18</f>
        <v>32.5</v>
      </c>
      <c r="U18" s="137"/>
      <c r="V18" s="137">
        <v>3</v>
      </c>
      <c r="W18" s="137"/>
      <c r="X18" s="137"/>
      <c r="Y18" s="137">
        <f t="shared" si="16"/>
        <v>3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>
        <v>12</v>
      </c>
      <c r="AI18" s="137">
        <v>4</v>
      </c>
      <c r="AJ18" s="137">
        <v>397.27</v>
      </c>
      <c r="AK18" s="138">
        <v>127.56</v>
      </c>
      <c r="AL18" s="141">
        <f t="shared" si="0"/>
        <v>16</v>
      </c>
      <c r="AM18" s="137">
        <f t="shared" si="1"/>
        <v>524.82999999999993</v>
      </c>
      <c r="AN18" s="141">
        <f>'15'!AR18</f>
        <v>70</v>
      </c>
      <c r="AO18" s="141">
        <v>50</v>
      </c>
      <c r="AP18" s="141">
        <f t="shared" si="6"/>
        <v>120</v>
      </c>
      <c r="AQ18" s="141">
        <f t="shared" si="7"/>
        <v>60</v>
      </c>
      <c r="AR18" s="141">
        <v>60</v>
      </c>
      <c r="AS18" s="216">
        <f t="shared" si="3"/>
        <v>6.8571428571428568</v>
      </c>
      <c r="AT18" s="216">
        <f>'08'!AT18</f>
        <v>250</v>
      </c>
      <c r="AU18" s="224">
        <f t="shared" si="8"/>
        <v>190</v>
      </c>
      <c r="AV18" s="138"/>
      <c r="AW18" s="138">
        <f t="shared" si="9"/>
        <v>46</v>
      </c>
      <c r="AX18" s="138">
        <f t="shared" si="10"/>
        <v>0</v>
      </c>
      <c r="AY18" s="138">
        <f t="shared" si="11"/>
        <v>0</v>
      </c>
      <c r="AZ18" s="138">
        <f t="shared" si="12"/>
        <v>0</v>
      </c>
      <c r="BA18" s="138">
        <f t="shared" si="13"/>
        <v>0</v>
      </c>
      <c r="BB18" s="138">
        <f t="shared" si="14"/>
        <v>14</v>
      </c>
      <c r="BC18" s="138"/>
    </row>
    <row r="19" spans="1:55">
      <c r="A19" s="223" t="str">
        <f>'ENTRY SHEET'!F19</f>
        <v>OD09C1965</v>
      </c>
      <c r="B19" s="137">
        <f>'15'!C19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5"/>
        <v>0</v>
      </c>
      <c r="R19" s="137">
        <f>'15'!S19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'15'!AR19</f>
        <v>0</v>
      </c>
      <c r="AO19" s="141"/>
      <c r="AP19" s="141">
        <f t="shared" si="6"/>
        <v>0</v>
      </c>
      <c r="AQ19" s="141">
        <f t="shared" si="7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138" t="e">
        <f t="shared" si="9"/>
        <v>#DIV/0!</v>
      </c>
      <c r="AX19" s="138" t="e">
        <f t="shared" si="10"/>
        <v>#DIV/0!</v>
      </c>
      <c r="AY19" s="138" t="e">
        <f t="shared" si="11"/>
        <v>#DIV/0!</v>
      </c>
      <c r="AZ19" s="138" t="e">
        <f t="shared" si="12"/>
        <v>#DIV/0!</v>
      </c>
      <c r="BA19" s="138" t="e">
        <f t="shared" si="13"/>
        <v>#DIV/0!</v>
      </c>
      <c r="BB19" s="138" t="e">
        <f t="shared" si="14"/>
        <v>#DIV/0!</v>
      </c>
      <c r="BC19" s="138"/>
    </row>
    <row r="20" spans="1:55">
      <c r="A20" s="223" t="str">
        <f>'ENTRY SHEET'!F20</f>
        <v>ODO9C5136</v>
      </c>
      <c r="B20" s="137">
        <f>'15'!C20</f>
        <v>454.7</v>
      </c>
      <c r="C20" s="137">
        <v>463</v>
      </c>
      <c r="D20" s="137">
        <f t="shared" si="4"/>
        <v>8.3000000000000114</v>
      </c>
      <c r="E20" s="137">
        <v>12</v>
      </c>
      <c r="F20" s="136"/>
      <c r="G20" s="136">
        <v>0</v>
      </c>
      <c r="H20" s="136">
        <v>1.6</v>
      </c>
      <c r="I20" s="136">
        <v>6.7</v>
      </c>
      <c r="J20" s="136"/>
      <c r="K20" s="136"/>
      <c r="L20" s="136"/>
      <c r="M20" s="136"/>
      <c r="N20" s="136"/>
      <c r="O20" s="136"/>
      <c r="P20" s="136"/>
      <c r="Q20" s="136">
        <f t="shared" si="5"/>
        <v>8.3000000000000007</v>
      </c>
      <c r="R20" s="137">
        <f>'15'!S20</f>
        <v>125294.1</v>
      </c>
      <c r="S20" s="137">
        <v>125323.7</v>
      </c>
      <c r="T20" s="137">
        <f t="shared" si="19"/>
        <v>29.599999999991269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>
        <v>1</v>
      </c>
      <c r="AD20" s="137"/>
      <c r="AE20" s="137">
        <v>2</v>
      </c>
      <c r="AF20" s="137"/>
      <c r="AG20" s="137">
        <f t="shared" si="17"/>
        <v>3</v>
      </c>
      <c r="AH20" s="137">
        <v>12</v>
      </c>
      <c r="AI20" s="137">
        <v>4</v>
      </c>
      <c r="AJ20" s="137">
        <v>357.61</v>
      </c>
      <c r="AK20" s="138">
        <v>127.75</v>
      </c>
      <c r="AL20" s="141">
        <f t="shared" si="0"/>
        <v>16</v>
      </c>
      <c r="AM20" s="137">
        <f t="shared" si="1"/>
        <v>485.36</v>
      </c>
      <c r="AN20" s="141">
        <f>'15'!AR20</f>
        <v>70</v>
      </c>
      <c r="AO20" s="141"/>
      <c r="AP20" s="141">
        <f t="shared" si="6"/>
        <v>70</v>
      </c>
      <c r="AQ20" s="141">
        <f t="shared" si="7"/>
        <v>30</v>
      </c>
      <c r="AR20" s="141">
        <v>40</v>
      </c>
      <c r="AS20" s="216">
        <f t="shared" si="3"/>
        <v>3.6144578313252964</v>
      </c>
      <c r="AT20" s="216">
        <f>'08'!AT20</f>
        <v>250</v>
      </c>
      <c r="AU20" s="224">
        <f t="shared" si="8"/>
        <v>210</v>
      </c>
      <c r="AV20" s="138"/>
      <c r="AW20" s="138">
        <f t="shared" si="9"/>
        <v>25</v>
      </c>
      <c r="AX20" s="138">
        <f t="shared" si="10"/>
        <v>6</v>
      </c>
      <c r="AY20" s="138">
        <f t="shared" si="11"/>
        <v>0</v>
      </c>
      <c r="AZ20" s="138">
        <f t="shared" si="12"/>
        <v>0</v>
      </c>
      <c r="BA20" s="138">
        <f t="shared" si="13"/>
        <v>0</v>
      </c>
      <c r="BB20" s="138">
        <f t="shared" si="14"/>
        <v>-1</v>
      </c>
      <c r="BC20" s="138"/>
    </row>
    <row r="21" spans="1:55">
      <c r="A21" s="223" t="str">
        <f>'ENTRY SHEET'!F21</f>
        <v>OD09C5137</v>
      </c>
      <c r="B21" s="137">
        <f>'15'!C21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5"/>
        <v>0</v>
      </c>
      <c r="R21" s="137">
        <f>'15'!S21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'15'!AR21</f>
        <v>70</v>
      </c>
      <c r="AO21" s="141"/>
      <c r="AP21" s="141">
        <f t="shared" si="6"/>
        <v>70</v>
      </c>
      <c r="AQ21" s="141">
        <f t="shared" si="7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138" t="e">
        <f t="shared" si="9"/>
        <v>#DIV/0!</v>
      </c>
      <c r="AX21" s="138" t="e">
        <f t="shared" si="10"/>
        <v>#DIV/0!</v>
      </c>
      <c r="AY21" s="138" t="e">
        <f t="shared" si="11"/>
        <v>#DIV/0!</v>
      </c>
      <c r="AZ21" s="138" t="e">
        <f t="shared" si="12"/>
        <v>#DIV/0!</v>
      </c>
      <c r="BA21" s="138" t="e">
        <f t="shared" si="13"/>
        <v>#DIV/0!</v>
      </c>
      <c r="BB21" s="138" t="e">
        <f t="shared" si="14"/>
        <v>#DIV/0!</v>
      </c>
      <c r="BC21" s="138"/>
    </row>
    <row r="22" spans="1:55">
      <c r="A22" s="223" t="str">
        <f>'ENTRY SHEET'!F22</f>
        <v>OD09C4623</v>
      </c>
      <c r="B22" s="137">
        <f>'15'!C22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5"/>
        <v>0</v>
      </c>
      <c r="R22" s="137">
        <f>'15'!S22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'15'!AR22</f>
        <v>0</v>
      </c>
      <c r="AO22" s="141"/>
      <c r="AP22" s="141">
        <f t="shared" si="6"/>
        <v>0</v>
      </c>
      <c r="AQ22" s="141">
        <f t="shared" si="7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138" t="e">
        <f t="shared" si="9"/>
        <v>#DIV/0!</v>
      </c>
      <c r="AX22" s="138" t="e">
        <f t="shared" si="10"/>
        <v>#DIV/0!</v>
      </c>
      <c r="AY22" s="138" t="e">
        <f t="shared" si="11"/>
        <v>#DIV/0!</v>
      </c>
      <c r="AZ22" s="138" t="e">
        <f t="shared" si="12"/>
        <v>#DIV/0!</v>
      </c>
      <c r="BA22" s="138" t="e">
        <f t="shared" si="13"/>
        <v>#DIV/0!</v>
      </c>
      <c r="BB22" s="138" t="e">
        <f t="shared" si="14"/>
        <v>#DIV/0!</v>
      </c>
      <c r="BC22" s="138"/>
    </row>
    <row r="23" spans="1:55">
      <c r="A23" s="223" t="str">
        <f>'ENTRY SHEET'!F23</f>
        <v>OD09C4625</v>
      </c>
      <c r="B23" s="137">
        <f>'15'!C23</f>
        <v>24138.400000000001</v>
      </c>
      <c r="C23" s="137">
        <v>24146.3</v>
      </c>
      <c r="D23" s="137">
        <f t="shared" si="4"/>
        <v>7.8999999999978172</v>
      </c>
      <c r="E23" s="137">
        <v>12</v>
      </c>
      <c r="F23" s="136"/>
      <c r="G23" s="136">
        <f t="shared" si="18"/>
        <v>1.449999999997817</v>
      </c>
      <c r="H23" s="136">
        <v>0.45</v>
      </c>
      <c r="I23" s="136">
        <v>6</v>
      </c>
      <c r="J23" s="136"/>
      <c r="K23" s="136"/>
      <c r="L23" s="136"/>
      <c r="M23" s="136"/>
      <c r="N23" s="136"/>
      <c r="O23" s="136"/>
      <c r="P23" s="136"/>
      <c r="Q23" s="136">
        <f t="shared" si="5"/>
        <v>7.8999999999978172</v>
      </c>
      <c r="R23" s="137">
        <f>'15'!S23</f>
        <v>88820.7</v>
      </c>
      <c r="S23" s="137">
        <v>88845.7</v>
      </c>
      <c r="T23" s="137">
        <f t="shared" si="19"/>
        <v>25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>
        <v>1</v>
      </c>
      <c r="AD23" s="137"/>
      <c r="AE23" s="137"/>
      <c r="AF23" s="137"/>
      <c r="AG23" s="137">
        <f t="shared" si="17"/>
        <v>1</v>
      </c>
      <c r="AH23" s="137">
        <v>6</v>
      </c>
      <c r="AI23" s="137">
        <v>4</v>
      </c>
      <c r="AJ23" s="137">
        <v>178.3</v>
      </c>
      <c r="AK23" s="138">
        <v>122.83</v>
      </c>
      <c r="AL23" s="141">
        <f t="shared" si="0"/>
        <v>10</v>
      </c>
      <c r="AM23" s="137">
        <f t="shared" si="1"/>
        <v>301.13</v>
      </c>
      <c r="AN23" s="141">
        <f>'15'!AR23</f>
        <v>80</v>
      </c>
      <c r="AO23" s="141"/>
      <c r="AP23" s="141">
        <f t="shared" si="6"/>
        <v>80</v>
      </c>
      <c r="AQ23" s="141">
        <f t="shared" si="7"/>
        <v>10</v>
      </c>
      <c r="AR23" s="141">
        <v>70</v>
      </c>
      <c r="AS23" s="216">
        <f t="shared" si="3"/>
        <v>1.2658227848104764</v>
      </c>
      <c r="AT23" s="216">
        <f>'08'!AT23</f>
        <v>250</v>
      </c>
      <c r="AU23" s="224">
        <f t="shared" si="8"/>
        <v>180</v>
      </c>
      <c r="AV23" s="138"/>
      <c r="AW23" s="138">
        <f t="shared" si="9"/>
        <v>8</v>
      </c>
      <c r="AX23" s="138">
        <f t="shared" si="10"/>
        <v>1</v>
      </c>
      <c r="AY23" s="138">
        <f t="shared" si="11"/>
        <v>0</v>
      </c>
      <c r="AZ23" s="138">
        <f t="shared" si="12"/>
        <v>0</v>
      </c>
      <c r="BA23" s="138">
        <f t="shared" si="13"/>
        <v>0</v>
      </c>
      <c r="BB23" s="138">
        <f t="shared" si="14"/>
        <v>1</v>
      </c>
      <c r="BC23" s="138"/>
    </row>
    <row r="24" spans="1:55">
      <c r="A24" s="223" t="str">
        <f>'ENTRY SHEET'!F24</f>
        <v>OD09C4823</v>
      </c>
      <c r="B24" s="137">
        <f>'15'!C24</f>
        <v>24056.5</v>
      </c>
      <c r="C24" s="137">
        <v>24056.5</v>
      </c>
      <c r="D24" s="137">
        <f t="shared" si="4"/>
        <v>0</v>
      </c>
      <c r="E24" s="137">
        <v>12</v>
      </c>
      <c r="F24" s="136"/>
      <c r="G24" s="136">
        <f t="shared" si="18"/>
        <v>0</v>
      </c>
      <c r="H24" s="136"/>
      <c r="I24" s="136"/>
      <c r="J24" s="136"/>
      <c r="K24" s="136"/>
      <c r="L24" s="136"/>
      <c r="M24" s="136"/>
      <c r="N24" s="136"/>
      <c r="O24" s="136"/>
      <c r="P24" s="136"/>
      <c r="Q24" s="136">
        <f t="shared" si="5"/>
        <v>0</v>
      </c>
      <c r="R24" s="137">
        <f>'15'!S24</f>
        <v>146677.70000000001</v>
      </c>
      <c r="S24" s="137">
        <v>146677.70000000001</v>
      </c>
      <c r="T24" s="137">
        <f t="shared" si="19"/>
        <v>0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'15'!AR24</f>
        <v>40</v>
      </c>
      <c r="AO24" s="141"/>
      <c r="AP24" s="141">
        <f t="shared" si="6"/>
        <v>40</v>
      </c>
      <c r="AQ24" s="141">
        <f t="shared" si="7"/>
        <v>0</v>
      </c>
      <c r="AR24" s="141">
        <v>40</v>
      </c>
      <c r="AS24" s="216" t="e">
        <f t="shared" si="3"/>
        <v>#DIV/0!</v>
      </c>
      <c r="AT24" s="216">
        <f>'08'!AT24</f>
        <v>250</v>
      </c>
      <c r="AU24" s="224">
        <f t="shared" si="8"/>
        <v>210</v>
      </c>
      <c r="AV24" s="138"/>
      <c r="AW24" s="138" t="e">
        <f t="shared" si="9"/>
        <v>#DIV/0!</v>
      </c>
      <c r="AX24" s="138" t="e">
        <f t="shared" si="10"/>
        <v>#DIV/0!</v>
      </c>
      <c r="AY24" s="138" t="e">
        <f t="shared" si="11"/>
        <v>#DIV/0!</v>
      </c>
      <c r="AZ24" s="138" t="e">
        <f t="shared" si="12"/>
        <v>#DIV/0!</v>
      </c>
      <c r="BA24" s="138" t="e">
        <f t="shared" si="13"/>
        <v>#DIV/0!</v>
      </c>
      <c r="BB24" s="138" t="e">
        <f t="shared" si="14"/>
        <v>#DIV/0!</v>
      </c>
      <c r="BC24" s="138"/>
    </row>
    <row r="25" spans="1:55">
      <c r="A25" s="223" t="str">
        <f>'ENTRY SHEET'!F25</f>
        <v>OD09C-4824</v>
      </c>
      <c r="B25" s="137">
        <f>'15'!C25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5"/>
        <v>0</v>
      </c>
      <c r="R25" s="137">
        <f>'15'!S25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'15'!AR25</f>
        <v>175</v>
      </c>
      <c r="AO25" s="141"/>
      <c r="AP25" s="141">
        <f t="shared" si="6"/>
        <v>175</v>
      </c>
      <c r="AQ25" s="141">
        <f t="shared" si="7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138" t="e">
        <f t="shared" si="9"/>
        <v>#DIV/0!</v>
      </c>
      <c r="AX25" s="138" t="e">
        <f t="shared" si="10"/>
        <v>#DIV/0!</v>
      </c>
      <c r="AY25" s="138" t="e">
        <f t="shared" si="11"/>
        <v>#DIV/0!</v>
      </c>
      <c r="AZ25" s="138" t="e">
        <f t="shared" si="12"/>
        <v>#DIV/0!</v>
      </c>
      <c r="BA25" s="138" t="e">
        <f t="shared" si="13"/>
        <v>#DIV/0!</v>
      </c>
      <c r="BB25" s="138" t="e">
        <f t="shared" si="14"/>
        <v>#DIV/0!</v>
      </c>
      <c r="BC25" s="138"/>
    </row>
    <row r="26" spans="1:55">
      <c r="A26" s="223" t="str">
        <f>'ENTRY SHEET'!F26</f>
        <v>JH06H-3742</v>
      </c>
      <c r="B26" s="137">
        <f>'15'!C26</f>
        <v>0</v>
      </c>
      <c r="C26" s="137">
        <v>0</v>
      </c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5"/>
        <v>0</v>
      </c>
      <c r="R26" s="137">
        <f>'15'!S26</f>
        <v>0</v>
      </c>
      <c r="S26" s="137">
        <v>0</v>
      </c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'15'!AR26</f>
        <v>90</v>
      </c>
      <c r="AO26" s="141"/>
      <c r="AP26" s="141">
        <f t="shared" si="6"/>
        <v>90</v>
      </c>
      <c r="AQ26" s="141">
        <f t="shared" si="7"/>
        <v>0</v>
      </c>
      <c r="AR26" s="141">
        <v>90</v>
      </c>
      <c r="AS26" s="216" t="e">
        <f t="shared" si="3"/>
        <v>#DIV/0!</v>
      </c>
      <c r="AT26" s="216">
        <f>'08'!AT26</f>
        <v>250</v>
      </c>
      <c r="AU26" s="224">
        <f t="shared" si="8"/>
        <v>160</v>
      </c>
      <c r="AV26" s="138"/>
      <c r="AW26" s="138" t="e">
        <f t="shared" si="9"/>
        <v>#DIV/0!</v>
      </c>
      <c r="AX26" s="138" t="e">
        <f t="shared" si="10"/>
        <v>#DIV/0!</v>
      </c>
      <c r="AY26" s="138" t="e">
        <f t="shared" si="11"/>
        <v>#DIV/0!</v>
      </c>
      <c r="AZ26" s="138" t="e">
        <f t="shared" si="12"/>
        <v>#DIV/0!</v>
      </c>
      <c r="BA26" s="138" t="e">
        <f t="shared" si="13"/>
        <v>#DIV/0!</v>
      </c>
      <c r="BB26" s="138" t="e">
        <f t="shared" si="14"/>
        <v>#DIV/0!</v>
      </c>
      <c r="BC26" s="138"/>
    </row>
    <row r="27" spans="1:55">
      <c r="A27" s="223" t="str">
        <f>'ENTRY SHEET'!F27</f>
        <v>OD09C-4879</v>
      </c>
      <c r="B27" s="137">
        <f>'15'!C27</f>
        <v>13018</v>
      </c>
      <c r="C27" s="137">
        <v>13021</v>
      </c>
      <c r="D27" s="137">
        <f t="shared" si="4"/>
        <v>3</v>
      </c>
      <c r="E27" s="137">
        <v>12</v>
      </c>
      <c r="F27" s="136"/>
      <c r="G27" s="136">
        <f t="shared" si="18"/>
        <v>3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5"/>
        <v>3</v>
      </c>
      <c r="R27" s="137">
        <f>'15'!S27</f>
        <v>0</v>
      </c>
      <c r="S27" s="137">
        <v>0</v>
      </c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>
        <v>5</v>
      </c>
      <c r="AE27" s="137"/>
      <c r="AF27" s="137"/>
      <c r="AG27" s="137">
        <f t="shared" si="17"/>
        <v>5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'15'!AR27</f>
        <v>50</v>
      </c>
      <c r="AO27" s="141"/>
      <c r="AP27" s="141">
        <f t="shared" si="6"/>
        <v>50</v>
      </c>
      <c r="AQ27" s="141">
        <f t="shared" si="7"/>
        <v>25</v>
      </c>
      <c r="AR27" s="141">
        <v>25</v>
      </c>
      <c r="AS27" s="216">
        <f t="shared" si="3"/>
        <v>8.3333333333333339</v>
      </c>
      <c r="AT27" s="216">
        <f>'08'!AT27</f>
        <v>250</v>
      </c>
      <c r="AU27" s="224">
        <f t="shared" si="8"/>
        <v>225</v>
      </c>
      <c r="AV27" s="138"/>
      <c r="AW27" s="138">
        <f t="shared" si="9"/>
        <v>0</v>
      </c>
      <c r="AX27" s="138">
        <f t="shared" si="10"/>
        <v>0</v>
      </c>
      <c r="AY27" s="138">
        <f t="shared" si="11"/>
        <v>0</v>
      </c>
      <c r="AZ27" s="138">
        <f t="shared" si="12"/>
        <v>0</v>
      </c>
      <c r="BA27" s="138">
        <f t="shared" si="13"/>
        <v>0</v>
      </c>
      <c r="BB27" s="138">
        <f t="shared" si="14"/>
        <v>25</v>
      </c>
      <c r="BC27" s="138"/>
    </row>
    <row r="28" spans="1:55">
      <c r="A28" s="223" t="str">
        <f>'ENTRY SHEET'!F28</f>
        <v>OD09C-1371</v>
      </c>
      <c r="B28" s="137">
        <f>'15'!C28</f>
        <v>11518</v>
      </c>
      <c r="C28" s="137">
        <v>11526</v>
      </c>
      <c r="D28" s="137">
        <f t="shared" si="4"/>
        <v>8</v>
      </c>
      <c r="E28" s="137">
        <v>12</v>
      </c>
      <c r="F28" s="136"/>
      <c r="G28" s="136">
        <f t="shared" si="18"/>
        <v>1</v>
      </c>
      <c r="H28" s="136">
        <v>0.6</v>
      </c>
      <c r="I28" s="136">
        <f>7-0.6</f>
        <v>6.4</v>
      </c>
      <c r="J28" s="136"/>
      <c r="K28" s="136"/>
      <c r="L28" s="136"/>
      <c r="M28" s="136"/>
      <c r="N28" s="136"/>
      <c r="O28" s="136"/>
      <c r="P28" s="136"/>
      <c r="Q28" s="136">
        <f t="shared" si="5"/>
        <v>8</v>
      </c>
      <c r="R28" s="137">
        <f>'15'!S28</f>
        <v>137701</v>
      </c>
      <c r="S28" s="137">
        <v>137727</v>
      </c>
      <c r="T28" s="137">
        <f t="shared" si="19"/>
        <v>26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>
        <v>2</v>
      </c>
      <c r="AD28" s="137"/>
      <c r="AE28" s="137"/>
      <c r="AF28" s="137"/>
      <c r="AG28" s="137">
        <f t="shared" si="17"/>
        <v>2</v>
      </c>
      <c r="AH28" s="137">
        <v>12</v>
      </c>
      <c r="AI28" s="137">
        <v>5</v>
      </c>
      <c r="AJ28" s="137">
        <v>347.55</v>
      </c>
      <c r="AK28" s="138">
        <v>154.19999999999999</v>
      </c>
      <c r="AL28" s="141">
        <f t="shared" si="0"/>
        <v>17</v>
      </c>
      <c r="AM28" s="137">
        <f t="shared" si="1"/>
        <v>501.75</v>
      </c>
      <c r="AN28" s="141">
        <f>'15'!AR28</f>
        <v>147</v>
      </c>
      <c r="AO28" s="141"/>
      <c r="AP28" s="141">
        <f t="shared" si="6"/>
        <v>147</v>
      </c>
      <c r="AQ28" s="141">
        <f t="shared" si="7"/>
        <v>57</v>
      </c>
      <c r="AR28" s="141">
        <v>90</v>
      </c>
      <c r="AS28" s="216">
        <f t="shared" si="3"/>
        <v>7.125</v>
      </c>
      <c r="AT28" s="216">
        <f>'08'!AT28</f>
        <v>250</v>
      </c>
      <c r="AU28" s="224">
        <f t="shared" si="8"/>
        <v>160</v>
      </c>
      <c r="AV28" s="138"/>
      <c r="AW28" s="138">
        <f t="shared" si="9"/>
        <v>46</v>
      </c>
      <c r="AX28" s="138">
        <f t="shared" si="10"/>
        <v>5</v>
      </c>
      <c r="AY28" s="138">
        <f t="shared" si="11"/>
        <v>0</v>
      </c>
      <c r="AZ28" s="138">
        <f t="shared" si="12"/>
        <v>0</v>
      </c>
      <c r="BA28" s="138">
        <f t="shared" si="13"/>
        <v>0</v>
      </c>
      <c r="BB28" s="138">
        <f t="shared" si="14"/>
        <v>6</v>
      </c>
      <c r="BC28" s="138"/>
    </row>
    <row r="29" spans="1:55" ht="18.75" customHeight="1">
      <c r="A29" s="223" t="str">
        <f>'ENTRY SHEET'!F29</f>
        <v>OD09C-4878</v>
      </c>
      <c r="B29" s="137">
        <f>'15'!C29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5"/>
        <v>0</v>
      </c>
      <c r="R29" s="137">
        <f>'15'!S29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'15'!AR29</f>
        <v>0</v>
      </c>
      <c r="AO29" s="141"/>
      <c r="AP29" s="141">
        <f t="shared" si="6"/>
        <v>0</v>
      </c>
      <c r="AQ29" s="141">
        <f t="shared" si="7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138" t="e">
        <f t="shared" si="9"/>
        <v>#DIV/0!</v>
      </c>
      <c r="AX29" s="138" t="e">
        <f t="shared" si="10"/>
        <v>#DIV/0!</v>
      </c>
      <c r="AY29" s="138" t="e">
        <f t="shared" si="11"/>
        <v>#DIV/0!</v>
      </c>
      <c r="AZ29" s="138" t="e">
        <f t="shared" si="12"/>
        <v>#DIV/0!</v>
      </c>
      <c r="BA29" s="138" t="e">
        <f t="shared" si="13"/>
        <v>#DIV/0!</v>
      </c>
      <c r="BB29" s="138" t="e">
        <f t="shared" si="14"/>
        <v>#DIV/0!</v>
      </c>
      <c r="BC29" s="138"/>
    </row>
    <row r="30" spans="1:55">
      <c r="A30" s="223" t="str">
        <f>'ENTRY SHEET'!F30</f>
        <v>OD09C-8163</v>
      </c>
      <c r="B30" s="137">
        <f>'15'!C30</f>
        <v>13424.8</v>
      </c>
      <c r="C30" s="137">
        <v>13432</v>
      </c>
      <c r="D30" s="137">
        <f t="shared" si="4"/>
        <v>7.2000000000007276</v>
      </c>
      <c r="E30" s="137">
        <v>12</v>
      </c>
      <c r="F30" s="136"/>
      <c r="G30" s="136">
        <f t="shared" si="18"/>
        <v>7.2000000000007276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5"/>
        <v>7.2000000000007276</v>
      </c>
      <c r="R30" s="137">
        <f>'15'!S30</f>
        <v>61785</v>
      </c>
      <c r="S30" s="137">
        <v>61836</v>
      </c>
      <c r="T30" s="137">
        <f t="shared" si="19"/>
        <v>51</v>
      </c>
      <c r="U30" s="137">
        <v>2</v>
      </c>
      <c r="V30" s="137">
        <v>5</v>
      </c>
      <c r="W30" s="137"/>
      <c r="X30" s="137">
        <v>5</v>
      </c>
      <c r="Y30" s="137">
        <f t="shared" si="16"/>
        <v>12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'15'!AR30</f>
        <v>40</v>
      </c>
      <c r="AO30" s="141">
        <v>150</v>
      </c>
      <c r="AP30" s="141">
        <f t="shared" si="6"/>
        <v>190</v>
      </c>
      <c r="AQ30" s="141">
        <f t="shared" si="7"/>
        <v>80</v>
      </c>
      <c r="AR30" s="141">
        <v>110</v>
      </c>
      <c r="AS30" s="216">
        <f t="shared" si="3"/>
        <v>11.111111111109988</v>
      </c>
      <c r="AT30" s="216">
        <f>'08'!AT30</f>
        <v>250</v>
      </c>
      <c r="AU30" s="224">
        <f t="shared" si="8"/>
        <v>140</v>
      </c>
      <c r="AV30" s="138"/>
      <c r="AW30" s="138">
        <f t="shared" si="9"/>
        <v>0</v>
      </c>
      <c r="AX30" s="138">
        <f t="shared" si="10"/>
        <v>0</v>
      </c>
      <c r="AY30" s="138">
        <f t="shared" si="11"/>
        <v>0</v>
      </c>
      <c r="AZ30" s="138">
        <f t="shared" si="12"/>
        <v>0</v>
      </c>
      <c r="BA30" s="138">
        <f t="shared" si="13"/>
        <v>0</v>
      </c>
      <c r="BB30" s="138">
        <f t="shared" si="14"/>
        <v>80</v>
      </c>
      <c r="BC30" s="138"/>
    </row>
    <row r="31" spans="1:55">
      <c r="A31" s="223" t="str">
        <f>'ENTRY SHEET'!F31</f>
        <v>OD09A-5106</v>
      </c>
      <c r="B31" s="137">
        <f>'15'!C31</f>
        <v>15093</v>
      </c>
      <c r="C31" s="137">
        <v>15099</v>
      </c>
      <c r="D31" s="137">
        <f t="shared" si="4"/>
        <v>6</v>
      </c>
      <c r="E31" s="137">
        <v>12</v>
      </c>
      <c r="F31" s="136"/>
      <c r="G31" s="136">
        <f t="shared" si="18"/>
        <v>0.5</v>
      </c>
      <c r="H31" s="136">
        <v>1.5</v>
      </c>
      <c r="I31" s="136">
        <v>4</v>
      </c>
      <c r="J31" s="136"/>
      <c r="K31" s="136"/>
      <c r="L31" s="136"/>
      <c r="M31" s="136"/>
      <c r="N31" s="136"/>
      <c r="O31" s="136"/>
      <c r="P31" s="136"/>
      <c r="Q31" s="136">
        <f t="shared" si="5"/>
        <v>6</v>
      </c>
      <c r="R31" s="137">
        <f>'15'!S31</f>
        <v>123300</v>
      </c>
      <c r="S31" s="137">
        <v>123322</v>
      </c>
      <c r="T31" s="137">
        <f t="shared" si="19"/>
        <v>22</v>
      </c>
      <c r="U31" s="137"/>
      <c r="V31" s="137"/>
      <c r="W31" s="137"/>
      <c r="X31" s="137"/>
      <c r="Y31" s="137">
        <f t="shared" si="16"/>
        <v>0</v>
      </c>
      <c r="Z31" s="137"/>
      <c r="AA31" s="137">
        <v>4</v>
      </c>
      <c r="AB31" s="137"/>
      <c r="AC31" s="137"/>
      <c r="AD31" s="137"/>
      <c r="AE31" s="137"/>
      <c r="AF31" s="137"/>
      <c r="AG31" s="137">
        <f t="shared" si="17"/>
        <v>4</v>
      </c>
      <c r="AH31" s="137">
        <v>8</v>
      </c>
      <c r="AI31" s="137">
        <v>5</v>
      </c>
      <c r="AJ31" s="137">
        <v>238.91</v>
      </c>
      <c r="AK31" s="138">
        <v>155.22999999999999</v>
      </c>
      <c r="AL31" s="141">
        <f t="shared" si="0"/>
        <v>13</v>
      </c>
      <c r="AM31" s="137">
        <f t="shared" si="1"/>
        <v>394.14</v>
      </c>
      <c r="AN31" s="141">
        <f>'15'!AR31</f>
        <v>138</v>
      </c>
      <c r="AO31" s="141"/>
      <c r="AP31" s="141">
        <f t="shared" si="6"/>
        <v>138</v>
      </c>
      <c r="AQ31" s="141">
        <f t="shared" si="7"/>
        <v>33</v>
      </c>
      <c r="AR31" s="141">
        <v>105</v>
      </c>
      <c r="AS31" s="216">
        <f t="shared" si="3"/>
        <v>5.5</v>
      </c>
      <c r="AT31" s="216">
        <f>'08'!AT31</f>
        <v>250</v>
      </c>
      <c r="AU31" s="224">
        <f t="shared" si="8"/>
        <v>145</v>
      </c>
      <c r="AV31" s="138"/>
      <c r="AW31" s="138">
        <f t="shared" si="9"/>
        <v>22</v>
      </c>
      <c r="AX31" s="138">
        <f t="shared" si="10"/>
        <v>9</v>
      </c>
      <c r="AY31" s="138">
        <f t="shared" si="11"/>
        <v>0</v>
      </c>
      <c r="AZ31" s="138">
        <f t="shared" si="12"/>
        <v>0</v>
      </c>
      <c r="BA31" s="138">
        <f t="shared" si="13"/>
        <v>0</v>
      </c>
      <c r="BB31" s="138">
        <f t="shared" si="14"/>
        <v>2</v>
      </c>
      <c r="BC31" s="138"/>
    </row>
    <row r="32" spans="1:55">
      <c r="A32" s="223" t="str">
        <f>'ENTRY SHEET'!F32</f>
        <v>OD09C-8164</v>
      </c>
      <c r="B32" s="137">
        <f>'15'!C32</f>
        <v>10425.200000000001</v>
      </c>
      <c r="C32" s="137">
        <v>10433.700000000001</v>
      </c>
      <c r="D32" s="137">
        <f t="shared" si="4"/>
        <v>8.5</v>
      </c>
      <c r="E32" s="137">
        <v>12</v>
      </c>
      <c r="F32" s="136"/>
      <c r="G32" s="136">
        <f t="shared" si="18"/>
        <v>8.5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5"/>
        <v>8.5</v>
      </c>
      <c r="R32" s="137">
        <f>'15'!S32</f>
        <v>69862</v>
      </c>
      <c r="S32" s="137">
        <v>69936</v>
      </c>
      <c r="T32" s="137">
        <f t="shared" si="19"/>
        <v>74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>
        <v>28</v>
      </c>
      <c r="AE32" s="137"/>
      <c r="AF32" s="137"/>
      <c r="AG32" s="137">
        <f t="shared" si="17"/>
        <v>28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'15'!AR32</f>
        <v>60</v>
      </c>
      <c r="AO32" s="141">
        <v>100</v>
      </c>
      <c r="AP32" s="141">
        <f t="shared" si="6"/>
        <v>160</v>
      </c>
      <c r="AQ32" s="141">
        <f t="shared" si="7"/>
        <v>70</v>
      </c>
      <c r="AR32" s="141">
        <v>90</v>
      </c>
      <c r="AS32" s="216">
        <f t="shared" si="3"/>
        <v>8.235294117647058</v>
      </c>
      <c r="AT32" s="216">
        <f>'08'!AT32</f>
        <v>250</v>
      </c>
      <c r="AU32" s="224">
        <f t="shared" si="8"/>
        <v>160</v>
      </c>
      <c r="AV32" s="138"/>
      <c r="AW32" s="138">
        <f t="shared" si="9"/>
        <v>0</v>
      </c>
      <c r="AX32" s="138">
        <f t="shared" si="10"/>
        <v>0</v>
      </c>
      <c r="AY32" s="138">
        <f t="shared" si="11"/>
        <v>0</v>
      </c>
      <c r="AZ32" s="138">
        <f t="shared" si="12"/>
        <v>0</v>
      </c>
      <c r="BA32" s="138">
        <f t="shared" si="13"/>
        <v>0</v>
      </c>
      <c r="BB32" s="138">
        <f t="shared" si="14"/>
        <v>70</v>
      </c>
      <c r="BC32" s="138"/>
    </row>
    <row r="33" spans="1:55">
      <c r="A33" s="223" t="str">
        <f>'ENTRY SHEET'!F33</f>
        <v>OD09C-1373</v>
      </c>
      <c r="B33" s="137">
        <f>'15'!C33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5"/>
        <v>0</v>
      </c>
      <c r="R33" s="137">
        <f>'15'!S33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'15'!AR33</f>
        <v>0</v>
      </c>
      <c r="AO33" s="141"/>
      <c r="AP33" s="141">
        <f t="shared" si="6"/>
        <v>0</v>
      </c>
      <c r="AQ33" s="141">
        <f t="shared" si="7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138" t="e">
        <f t="shared" si="9"/>
        <v>#DIV/0!</v>
      </c>
      <c r="AX33" s="138" t="e">
        <f t="shared" si="10"/>
        <v>#DIV/0!</v>
      </c>
      <c r="AY33" s="138" t="e">
        <f t="shared" si="11"/>
        <v>#DIV/0!</v>
      </c>
      <c r="AZ33" s="138" t="e">
        <f t="shared" si="12"/>
        <v>#DIV/0!</v>
      </c>
      <c r="BA33" s="138" t="e">
        <f t="shared" si="13"/>
        <v>#DIV/0!</v>
      </c>
      <c r="BB33" s="138" t="e">
        <f t="shared" si="14"/>
        <v>#DIV/0!</v>
      </c>
      <c r="BC33" s="138"/>
    </row>
    <row r="34" spans="1:55">
      <c r="A34" s="223" t="str">
        <f>'ENTRY SHEET'!F34</f>
        <v>OD09A-5666</v>
      </c>
      <c r="B34" s="137">
        <f>'15'!C34</f>
        <v>21912</v>
      </c>
      <c r="C34" s="137">
        <v>21918</v>
      </c>
      <c r="D34" s="137">
        <f t="shared" si="4"/>
        <v>6</v>
      </c>
      <c r="E34" s="137">
        <v>12</v>
      </c>
      <c r="F34" s="136"/>
      <c r="G34" s="136">
        <f t="shared" si="18"/>
        <v>6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5"/>
        <v>6</v>
      </c>
      <c r="R34" s="137">
        <f>'15'!S34</f>
        <v>102402</v>
      </c>
      <c r="S34" s="137">
        <v>102452</v>
      </c>
      <c r="T34" s="137">
        <f t="shared" si="19"/>
        <v>50</v>
      </c>
      <c r="U34" s="137">
        <v>3</v>
      </c>
      <c r="V34" s="137"/>
      <c r="W34" s="137"/>
      <c r="X34" s="138"/>
      <c r="Y34" s="137">
        <f t="shared" si="16"/>
        <v>3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'15'!AR34</f>
        <v>20</v>
      </c>
      <c r="AO34" s="141">
        <v>102</v>
      </c>
      <c r="AP34" s="141">
        <f t="shared" si="6"/>
        <v>122</v>
      </c>
      <c r="AQ34" s="141">
        <f t="shared" si="7"/>
        <v>52</v>
      </c>
      <c r="AR34" s="141">
        <v>70</v>
      </c>
      <c r="AS34" s="216">
        <f t="shared" si="3"/>
        <v>8.6666666666666661</v>
      </c>
      <c r="AT34" s="216">
        <f>'08'!AT34</f>
        <v>250</v>
      </c>
      <c r="AU34" s="224">
        <f t="shared" si="8"/>
        <v>180</v>
      </c>
      <c r="AV34" s="138"/>
      <c r="AW34" s="138">
        <f t="shared" si="9"/>
        <v>0</v>
      </c>
      <c r="AX34" s="138">
        <f t="shared" si="10"/>
        <v>0</v>
      </c>
      <c r="AY34" s="138">
        <f t="shared" si="11"/>
        <v>0</v>
      </c>
      <c r="AZ34" s="138">
        <f t="shared" si="12"/>
        <v>0</v>
      </c>
      <c r="BA34" s="138">
        <f t="shared" si="13"/>
        <v>0</v>
      </c>
      <c r="BB34" s="138">
        <f t="shared" si="14"/>
        <v>52</v>
      </c>
      <c r="BC34" s="138"/>
    </row>
    <row r="35" spans="1:55">
      <c r="A35" s="223" t="str">
        <f>'ENTRY SHEET'!F35</f>
        <v>OD09A-6059</v>
      </c>
      <c r="B35" s="137">
        <f>'15'!C35</f>
        <v>14111</v>
      </c>
      <c r="C35" s="137">
        <v>14120</v>
      </c>
      <c r="D35" s="137">
        <f t="shared" si="4"/>
        <v>9</v>
      </c>
      <c r="E35" s="137">
        <v>12</v>
      </c>
      <c r="F35" s="136"/>
      <c r="G35" s="136">
        <f t="shared" si="18"/>
        <v>0</v>
      </c>
      <c r="H35" s="136">
        <v>2</v>
      </c>
      <c r="I35" s="136">
        <v>7</v>
      </c>
      <c r="J35" s="136"/>
      <c r="K35" s="136"/>
      <c r="L35" s="136"/>
      <c r="M35" s="136"/>
      <c r="N35" s="136"/>
      <c r="O35" s="136"/>
      <c r="P35" s="136"/>
      <c r="Q35" s="136">
        <f t="shared" si="5"/>
        <v>9</v>
      </c>
      <c r="R35" s="137">
        <f>'15'!S35</f>
        <v>91960</v>
      </c>
      <c r="S35" s="137">
        <v>91992</v>
      </c>
      <c r="T35" s="137">
        <f t="shared" si="19"/>
        <v>32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>
        <v>2</v>
      </c>
      <c r="AD35" s="137"/>
      <c r="AE35" s="137">
        <v>3</v>
      </c>
      <c r="AF35" s="137"/>
      <c r="AG35" s="137">
        <f t="shared" si="17"/>
        <v>5</v>
      </c>
      <c r="AH35" s="137">
        <v>11</v>
      </c>
      <c r="AI35" s="137">
        <v>4</v>
      </c>
      <c r="AJ35" s="137">
        <v>316.51</v>
      </c>
      <c r="AK35" s="138">
        <v>120.31</v>
      </c>
      <c r="AL35" s="141">
        <f t="shared" si="0"/>
        <v>15</v>
      </c>
      <c r="AM35" s="137">
        <f t="shared" si="1"/>
        <v>436.82</v>
      </c>
      <c r="AN35" s="141">
        <f>'15'!AR35</f>
        <v>20</v>
      </c>
      <c r="AO35" s="141">
        <v>110</v>
      </c>
      <c r="AP35" s="141">
        <f t="shared" si="6"/>
        <v>130</v>
      </c>
      <c r="AQ35" s="141">
        <f t="shared" si="7"/>
        <v>50</v>
      </c>
      <c r="AR35" s="141">
        <v>80</v>
      </c>
      <c r="AS35" s="216">
        <f t="shared" si="3"/>
        <v>5.5555555555555554</v>
      </c>
      <c r="AT35" s="216">
        <f>'08'!AT35</f>
        <v>250</v>
      </c>
      <c r="AU35" s="224">
        <f t="shared" si="8"/>
        <v>170</v>
      </c>
      <c r="AV35" s="138"/>
      <c r="AW35" s="138">
        <f t="shared" si="9"/>
        <v>39</v>
      </c>
      <c r="AX35" s="138">
        <f t="shared" si="10"/>
        <v>12</v>
      </c>
      <c r="AY35" s="138">
        <f t="shared" si="11"/>
        <v>0</v>
      </c>
      <c r="AZ35" s="138">
        <f t="shared" si="12"/>
        <v>0</v>
      </c>
      <c r="BA35" s="138">
        <f t="shared" si="13"/>
        <v>0</v>
      </c>
      <c r="BB35" s="138">
        <f t="shared" si="14"/>
        <v>-1</v>
      </c>
      <c r="BC35" s="138"/>
    </row>
    <row r="36" spans="1:55">
      <c r="A36" s="223" t="str">
        <f>'ENTRY SHEET'!F36</f>
        <v>JH06H-9654</v>
      </c>
      <c r="B36" s="137">
        <f>'15'!C36</f>
        <v>0</v>
      </c>
      <c r="C36" s="137"/>
      <c r="D36" s="137">
        <v>8.5</v>
      </c>
      <c r="E36" s="137">
        <v>12</v>
      </c>
      <c r="F36" s="136"/>
      <c r="G36" s="136"/>
      <c r="H36" s="136">
        <v>8.5</v>
      </c>
      <c r="I36" s="136"/>
      <c r="J36" s="136"/>
      <c r="K36" s="136"/>
      <c r="L36" s="136"/>
      <c r="M36" s="136"/>
      <c r="N36" s="136"/>
      <c r="O36" s="136"/>
      <c r="P36" s="136"/>
      <c r="Q36" s="136">
        <f t="shared" si="5"/>
        <v>8.5</v>
      </c>
      <c r="R36" s="137">
        <v>101161</v>
      </c>
      <c r="S36" s="137">
        <v>101231</v>
      </c>
      <c r="T36" s="137">
        <f t="shared" si="19"/>
        <v>70</v>
      </c>
      <c r="U36" s="137"/>
      <c r="V36" s="137"/>
      <c r="W36" s="137"/>
      <c r="X36" s="138"/>
      <c r="Y36" s="137">
        <f t="shared" si="16"/>
        <v>0</v>
      </c>
      <c r="Z36" s="137"/>
      <c r="AA36" s="137"/>
      <c r="AB36" s="137"/>
      <c r="AC36" s="137"/>
      <c r="AD36" s="137">
        <v>22</v>
      </c>
      <c r="AE36" s="137"/>
      <c r="AF36" s="137"/>
      <c r="AG36" s="137">
        <f t="shared" si="17"/>
        <v>22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'15'!AR36</f>
        <v>70</v>
      </c>
      <c r="AO36" s="141"/>
      <c r="AP36" s="141">
        <f t="shared" si="6"/>
        <v>70</v>
      </c>
      <c r="AQ36" s="141">
        <f t="shared" si="7"/>
        <v>30</v>
      </c>
      <c r="AR36" s="141">
        <v>40</v>
      </c>
      <c r="AS36" s="216">
        <f t="shared" si="3"/>
        <v>3.5294117647058822</v>
      </c>
      <c r="AT36" s="216">
        <f>'08'!AT36</f>
        <v>250</v>
      </c>
      <c r="AU36" s="224">
        <f t="shared" si="8"/>
        <v>210</v>
      </c>
      <c r="AV36" s="138"/>
      <c r="AW36" s="138">
        <f t="shared" si="9"/>
        <v>0</v>
      </c>
      <c r="AX36" s="138">
        <f t="shared" si="10"/>
        <v>30</v>
      </c>
      <c r="AY36" s="138">
        <f t="shared" si="11"/>
        <v>0</v>
      </c>
      <c r="AZ36" s="138">
        <f t="shared" si="12"/>
        <v>0</v>
      </c>
      <c r="BA36" s="138">
        <f t="shared" si="13"/>
        <v>0</v>
      </c>
      <c r="BB36" s="138">
        <f t="shared" si="14"/>
        <v>0</v>
      </c>
      <c r="BC36" s="138"/>
    </row>
    <row r="37" spans="1:55">
      <c r="A37" s="223" t="str">
        <f>'ENTRY SHEET'!F37</f>
        <v>OD09A-5105</v>
      </c>
      <c r="B37" s="137">
        <f>'15'!C37</f>
        <v>12689</v>
      </c>
      <c r="C37" s="137">
        <v>12693</v>
      </c>
      <c r="D37" s="137">
        <f t="shared" si="4"/>
        <v>4</v>
      </c>
      <c r="E37" s="137">
        <v>12</v>
      </c>
      <c r="F37" s="136"/>
      <c r="G37" s="136">
        <f t="shared" si="18"/>
        <v>4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5"/>
        <v>4</v>
      </c>
      <c r="R37" s="137">
        <f>'15'!S37</f>
        <v>91756</v>
      </c>
      <c r="S37" s="137">
        <v>91787</v>
      </c>
      <c r="T37" s="137">
        <f t="shared" si="19"/>
        <v>31</v>
      </c>
      <c r="U37" s="137"/>
      <c r="V37" s="137">
        <v>1</v>
      </c>
      <c r="W37" s="137"/>
      <c r="X37" s="138">
        <v>3</v>
      </c>
      <c r="Y37" s="137">
        <f t="shared" si="16"/>
        <v>4</v>
      </c>
      <c r="Z37" s="137"/>
      <c r="AA37" s="137"/>
      <c r="AB37" s="137"/>
      <c r="AC37" s="137"/>
      <c r="AD37" s="137">
        <v>2</v>
      </c>
      <c r="AE37" s="137"/>
      <c r="AF37" s="137"/>
      <c r="AG37" s="137">
        <f t="shared" si="17"/>
        <v>2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'15'!AR37</f>
        <v>30</v>
      </c>
      <c r="AO37" s="141">
        <v>105</v>
      </c>
      <c r="AP37" s="141">
        <f t="shared" si="6"/>
        <v>135</v>
      </c>
      <c r="AQ37" s="141">
        <f t="shared" si="7"/>
        <v>35</v>
      </c>
      <c r="AR37" s="141">
        <v>100</v>
      </c>
      <c r="AS37" s="216">
        <f t="shared" ref="AS37:AS59" si="20">AQ37/D37</f>
        <v>8.75</v>
      </c>
      <c r="AT37" s="216">
        <f>'08'!AT37</f>
        <v>250</v>
      </c>
      <c r="AU37" s="224">
        <f t="shared" si="8"/>
        <v>150</v>
      </c>
      <c r="AV37" s="138"/>
      <c r="AW37" s="138">
        <f t="shared" si="9"/>
        <v>0</v>
      </c>
      <c r="AX37" s="138">
        <f t="shared" si="10"/>
        <v>0</v>
      </c>
      <c r="AY37" s="138">
        <f t="shared" si="11"/>
        <v>0</v>
      </c>
      <c r="AZ37" s="138">
        <f t="shared" si="12"/>
        <v>0</v>
      </c>
      <c r="BA37" s="138">
        <f t="shared" si="13"/>
        <v>0</v>
      </c>
      <c r="BB37" s="138">
        <f t="shared" si="14"/>
        <v>35</v>
      </c>
      <c r="BC37" s="138"/>
    </row>
    <row r="38" spans="1:55">
      <c r="A38" s="223" t="str">
        <f>'ENTRY SHEET'!F38</f>
        <v>JH06G-4703</v>
      </c>
      <c r="B38" s="137">
        <f>'15'!C38</f>
        <v>8230</v>
      </c>
      <c r="C38" s="137">
        <v>8237</v>
      </c>
      <c r="D38" s="137">
        <f t="shared" si="4"/>
        <v>7</v>
      </c>
      <c r="E38" s="137">
        <v>12</v>
      </c>
      <c r="F38" s="136"/>
      <c r="G38" s="136">
        <f t="shared" si="18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5"/>
        <v>7</v>
      </c>
      <c r="R38" s="137">
        <f>'15'!S38</f>
        <v>95950</v>
      </c>
      <c r="S38" s="137">
        <v>96023</v>
      </c>
      <c r="T38" s="137">
        <f t="shared" si="19"/>
        <v>73</v>
      </c>
      <c r="U38" s="137"/>
      <c r="V38" s="137"/>
      <c r="W38" s="137"/>
      <c r="X38" s="141"/>
      <c r="Y38" s="137">
        <f t="shared" si="16"/>
        <v>0</v>
      </c>
      <c r="Z38" s="137"/>
      <c r="AA38" s="137"/>
      <c r="AB38" s="137"/>
      <c r="AC38" s="137"/>
      <c r="AD38" s="137">
        <v>25</v>
      </c>
      <c r="AE38" s="137"/>
      <c r="AF38" s="137"/>
      <c r="AG38" s="137">
        <f t="shared" si="17"/>
        <v>25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'15'!AR38</f>
        <v>50</v>
      </c>
      <c r="AO38" s="141"/>
      <c r="AP38" s="141">
        <f t="shared" si="6"/>
        <v>50</v>
      </c>
      <c r="AQ38" s="141">
        <f t="shared" si="7"/>
        <v>40</v>
      </c>
      <c r="AR38" s="141">
        <v>10</v>
      </c>
      <c r="AS38" s="216">
        <f t="shared" si="20"/>
        <v>5.7142857142857144</v>
      </c>
      <c r="AT38" s="216">
        <f>'08'!AT38</f>
        <v>250</v>
      </c>
      <c r="AU38" s="224">
        <f t="shared" si="8"/>
        <v>240</v>
      </c>
      <c r="AV38" s="138"/>
      <c r="AW38" s="138">
        <f t="shared" si="9"/>
        <v>0</v>
      </c>
      <c r="AX38" s="138">
        <f t="shared" si="10"/>
        <v>0</v>
      </c>
      <c r="AY38" s="138">
        <f t="shared" si="11"/>
        <v>0</v>
      </c>
      <c r="AZ38" s="138">
        <f t="shared" si="12"/>
        <v>0</v>
      </c>
      <c r="BA38" s="138">
        <f t="shared" si="13"/>
        <v>0</v>
      </c>
      <c r="BB38" s="138">
        <f t="shared" si="14"/>
        <v>40</v>
      </c>
      <c r="BC38" s="138"/>
    </row>
    <row r="39" spans="1:55">
      <c r="A39" s="223" t="str">
        <f>'ENTRY SHEET'!F39</f>
        <v>JH06H-5348</v>
      </c>
      <c r="B39" s="137">
        <f>'15'!C39</f>
        <v>473.5</v>
      </c>
      <c r="C39" s="137">
        <v>476</v>
      </c>
      <c r="D39" s="137">
        <f t="shared" si="4"/>
        <v>2.5</v>
      </c>
      <c r="E39" s="137">
        <v>12</v>
      </c>
      <c r="F39" s="136"/>
      <c r="G39" s="136">
        <f t="shared" si="18"/>
        <v>1</v>
      </c>
      <c r="H39" s="136"/>
      <c r="I39" s="136">
        <v>1.5</v>
      </c>
      <c r="J39" s="136"/>
      <c r="K39" s="136"/>
      <c r="L39" s="136"/>
      <c r="M39" s="136"/>
      <c r="N39" s="136"/>
      <c r="O39" s="136"/>
      <c r="P39" s="136"/>
      <c r="Q39" s="136">
        <f t="shared" si="5"/>
        <v>2.5</v>
      </c>
      <c r="R39" s="137">
        <f>'15'!S39</f>
        <v>122401</v>
      </c>
      <c r="S39" s="137">
        <v>122415</v>
      </c>
      <c r="T39" s="137">
        <f t="shared" si="19"/>
        <v>14</v>
      </c>
      <c r="U39" s="137">
        <v>1</v>
      </c>
      <c r="V39" s="137"/>
      <c r="W39" s="137"/>
      <c r="X39" s="141"/>
      <c r="Y39" s="137">
        <f t="shared" si="16"/>
        <v>1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>
        <v>8</v>
      </c>
      <c r="AI39" s="137"/>
      <c r="AJ39" s="137">
        <v>235.79</v>
      </c>
      <c r="AK39" s="138"/>
      <c r="AL39" s="141">
        <f t="shared" si="0"/>
        <v>8</v>
      </c>
      <c r="AM39" s="137">
        <f t="shared" si="1"/>
        <v>235.79</v>
      </c>
      <c r="AN39" s="141">
        <f>'15'!AR39</f>
        <v>20</v>
      </c>
      <c r="AO39" s="141">
        <v>80</v>
      </c>
      <c r="AP39" s="141">
        <f t="shared" si="6"/>
        <v>100</v>
      </c>
      <c r="AQ39" s="141">
        <f t="shared" si="7"/>
        <v>20</v>
      </c>
      <c r="AR39" s="141">
        <v>80</v>
      </c>
      <c r="AS39" s="216">
        <f t="shared" si="20"/>
        <v>8</v>
      </c>
      <c r="AT39" s="216">
        <f>'08'!AT39</f>
        <v>0</v>
      </c>
      <c r="AU39" s="224">
        <f t="shared" si="8"/>
        <v>-80</v>
      </c>
      <c r="AV39" s="138"/>
      <c r="AW39" s="138">
        <f t="shared" si="9"/>
        <v>12</v>
      </c>
      <c r="AX39" s="138">
        <f t="shared" si="10"/>
        <v>0</v>
      </c>
      <c r="AY39" s="138">
        <f t="shared" si="11"/>
        <v>0</v>
      </c>
      <c r="AZ39" s="138">
        <f t="shared" si="12"/>
        <v>0</v>
      </c>
      <c r="BA39" s="138">
        <f t="shared" si="13"/>
        <v>0</v>
      </c>
      <c r="BB39" s="138">
        <f t="shared" si="14"/>
        <v>8</v>
      </c>
      <c r="BC39" s="138"/>
    </row>
    <row r="40" spans="1:55">
      <c r="A40" s="223" t="str">
        <f>'ENTRY SHEET'!F40</f>
        <v>OD09K-5036</v>
      </c>
      <c r="B40" s="137">
        <f>'15'!C40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5"/>
        <v>0</v>
      </c>
      <c r="R40" s="137">
        <f>'15'!S40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'15'!AR40</f>
        <v>145</v>
      </c>
      <c r="AO40" s="141"/>
      <c r="AP40" s="141">
        <f t="shared" si="6"/>
        <v>145</v>
      </c>
      <c r="AQ40" s="141">
        <f t="shared" si="7"/>
        <v>0</v>
      </c>
      <c r="AR40" s="141">
        <v>145</v>
      </c>
      <c r="AS40" s="216" t="e">
        <f t="shared" si="20"/>
        <v>#DIV/0!</v>
      </c>
      <c r="AT40" s="216">
        <f>'08'!AT40</f>
        <v>0</v>
      </c>
      <c r="AU40" s="224">
        <f t="shared" si="8"/>
        <v>-145</v>
      </c>
      <c r="AV40" s="138"/>
      <c r="AW40" s="138" t="e">
        <f t="shared" si="9"/>
        <v>#DIV/0!</v>
      </c>
      <c r="AX40" s="138" t="e">
        <f t="shared" si="10"/>
        <v>#DIV/0!</v>
      </c>
      <c r="AY40" s="138" t="e">
        <f t="shared" si="11"/>
        <v>#DIV/0!</v>
      </c>
      <c r="AZ40" s="138" t="e">
        <f t="shared" si="12"/>
        <v>#DIV/0!</v>
      </c>
      <c r="BA40" s="138" t="e">
        <f t="shared" si="13"/>
        <v>#DIV/0!</v>
      </c>
      <c r="BB40" s="138" t="e">
        <f t="shared" si="14"/>
        <v>#DIV/0!</v>
      </c>
      <c r="BC40" s="138"/>
    </row>
    <row r="41" spans="1:55">
      <c r="A41" s="223" t="str">
        <f>'ENTRY SHEET'!F41</f>
        <v>OD09K-1394</v>
      </c>
      <c r="B41" s="137">
        <f>'15'!C41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5"/>
        <v>0</v>
      </c>
      <c r="R41" s="137">
        <f>'15'!S41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'15'!AR41</f>
        <v>160</v>
      </c>
      <c r="AO41" s="141"/>
      <c r="AP41" s="141">
        <f t="shared" si="6"/>
        <v>160</v>
      </c>
      <c r="AQ41" s="141">
        <f t="shared" si="7"/>
        <v>0</v>
      </c>
      <c r="AR41" s="141">
        <v>160</v>
      </c>
      <c r="AS41" s="216" t="e">
        <f t="shared" si="20"/>
        <v>#DIV/0!</v>
      </c>
      <c r="AT41" s="216">
        <f>'08'!AT41</f>
        <v>0</v>
      </c>
      <c r="AU41" s="224">
        <f t="shared" si="8"/>
        <v>-160</v>
      </c>
      <c r="AV41" s="138"/>
      <c r="AW41" s="138" t="e">
        <f t="shared" si="9"/>
        <v>#DIV/0!</v>
      </c>
      <c r="AX41" s="138" t="e">
        <f t="shared" si="10"/>
        <v>#DIV/0!</v>
      </c>
      <c r="AY41" s="138" t="e">
        <f t="shared" si="11"/>
        <v>#DIV/0!</v>
      </c>
      <c r="AZ41" s="138" t="e">
        <f t="shared" si="12"/>
        <v>#DIV/0!</v>
      </c>
      <c r="BA41" s="138" t="e">
        <f t="shared" si="13"/>
        <v>#DIV/0!</v>
      </c>
      <c r="BB41" s="138" t="e">
        <f t="shared" si="14"/>
        <v>#DIV/0!</v>
      </c>
      <c r="BC41" s="138"/>
    </row>
    <row r="42" spans="1:55">
      <c r="A42" s="223" t="str">
        <f>'ENTRY SHEET'!F42</f>
        <v>JH06T-7706</v>
      </c>
      <c r="B42" s="137">
        <f>'15'!C42</f>
        <v>16111.9</v>
      </c>
      <c r="C42" s="137">
        <v>16118</v>
      </c>
      <c r="D42" s="137">
        <f t="shared" si="4"/>
        <v>6.1000000000003638</v>
      </c>
      <c r="E42" s="137">
        <v>12</v>
      </c>
      <c r="F42" s="136"/>
      <c r="G42" s="136">
        <v>0</v>
      </c>
      <c r="H42" s="136">
        <f>118-111.9</f>
        <v>6.0999999999999943</v>
      </c>
      <c r="I42" s="136"/>
      <c r="J42" s="136"/>
      <c r="K42" s="136"/>
      <c r="L42" s="136"/>
      <c r="M42" s="136"/>
      <c r="N42" s="136"/>
      <c r="O42" s="136"/>
      <c r="P42" s="136"/>
      <c r="Q42" s="136">
        <f t="shared" si="5"/>
        <v>6.0999999999999943</v>
      </c>
      <c r="R42" s="137">
        <f>'15'!S42</f>
        <v>105592</v>
      </c>
      <c r="S42" s="137">
        <v>105643</v>
      </c>
      <c r="T42" s="137">
        <f t="shared" si="19"/>
        <v>51</v>
      </c>
      <c r="U42" s="137"/>
      <c r="V42" s="137"/>
      <c r="W42" s="137"/>
      <c r="X42" s="141"/>
      <c r="Y42" s="137">
        <f t="shared" si="16"/>
        <v>0</v>
      </c>
      <c r="Z42" s="137"/>
      <c r="AA42" s="137"/>
      <c r="AB42" s="137"/>
      <c r="AC42" s="137"/>
      <c r="AD42" s="137">
        <v>17</v>
      </c>
      <c r="AE42" s="137"/>
      <c r="AF42" s="137"/>
      <c r="AG42" s="137">
        <f t="shared" si="17"/>
        <v>17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'15'!AR42</f>
        <v>140</v>
      </c>
      <c r="AO42" s="141"/>
      <c r="AP42" s="141">
        <f t="shared" si="6"/>
        <v>140</v>
      </c>
      <c r="AQ42" s="141">
        <f t="shared" si="7"/>
        <v>50</v>
      </c>
      <c r="AR42" s="141">
        <v>90</v>
      </c>
      <c r="AS42" s="216">
        <f t="shared" si="20"/>
        <v>8.1967213114749207</v>
      </c>
      <c r="AT42" s="216">
        <f>'08'!AT42</f>
        <v>0</v>
      </c>
      <c r="AU42" s="224">
        <f t="shared" si="8"/>
        <v>-90</v>
      </c>
      <c r="AV42" s="138"/>
      <c r="AW42" s="138">
        <f t="shared" si="9"/>
        <v>0</v>
      </c>
      <c r="AX42" s="138">
        <f t="shared" si="10"/>
        <v>50</v>
      </c>
      <c r="AY42" s="138">
        <f t="shared" si="11"/>
        <v>0</v>
      </c>
      <c r="AZ42" s="138">
        <f t="shared" si="12"/>
        <v>0</v>
      </c>
      <c r="BA42" s="138">
        <f t="shared" si="13"/>
        <v>0</v>
      </c>
      <c r="BB42" s="138">
        <f t="shared" si="14"/>
        <v>0</v>
      </c>
      <c r="BC42" s="138"/>
    </row>
    <row r="43" spans="1:55">
      <c r="A43" s="223" t="str">
        <f>'ENTRY SHEET'!F43</f>
        <v>JH06H-7764</v>
      </c>
      <c r="B43" s="137">
        <f>'15'!C43</f>
        <v>17979.8</v>
      </c>
      <c r="C43" s="137">
        <v>17979.8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5"/>
        <v>0</v>
      </c>
      <c r="R43" s="137">
        <f>'15'!S43</f>
        <v>87863</v>
      </c>
      <c r="S43" s="137">
        <v>87863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'15'!AR43</f>
        <v>30</v>
      </c>
      <c r="AO43" s="141"/>
      <c r="AP43" s="141">
        <f t="shared" si="6"/>
        <v>30</v>
      </c>
      <c r="AQ43" s="141">
        <f t="shared" si="7"/>
        <v>0</v>
      </c>
      <c r="AR43" s="141">
        <v>30</v>
      </c>
      <c r="AS43" s="216" t="e">
        <f t="shared" si="20"/>
        <v>#DIV/0!</v>
      </c>
      <c r="AT43" s="216">
        <f>'08'!AT43</f>
        <v>0</v>
      </c>
      <c r="AU43" s="224">
        <f t="shared" si="8"/>
        <v>-30</v>
      </c>
      <c r="AV43" s="138"/>
      <c r="AW43" s="138" t="e">
        <f t="shared" si="9"/>
        <v>#DIV/0!</v>
      </c>
      <c r="AX43" s="138" t="e">
        <f t="shared" si="10"/>
        <v>#DIV/0!</v>
      </c>
      <c r="AY43" s="138" t="e">
        <f t="shared" si="11"/>
        <v>#DIV/0!</v>
      </c>
      <c r="AZ43" s="138" t="e">
        <f t="shared" si="12"/>
        <v>#DIV/0!</v>
      </c>
      <c r="BA43" s="138" t="e">
        <f t="shared" si="13"/>
        <v>#DIV/0!</v>
      </c>
      <c r="BB43" s="138" t="e">
        <f t="shared" si="14"/>
        <v>#DIV/0!</v>
      </c>
      <c r="BC43" s="138"/>
    </row>
    <row r="44" spans="1:55" s="599" customFormat="1">
      <c r="A44" s="783" t="str">
        <f>'ENTRY SHEET'!F44</f>
        <v>OD09AE-5513 DMC</v>
      </c>
      <c r="B44" s="301">
        <f>'15'!C44</f>
        <v>4014.5</v>
      </c>
      <c r="C44" s="301">
        <v>4020.5</v>
      </c>
      <c r="D44" s="301">
        <f t="shared" si="4"/>
        <v>6</v>
      </c>
      <c r="E44" s="301">
        <v>12</v>
      </c>
      <c r="F44" s="362"/>
      <c r="G44" s="362">
        <f t="shared" si="18"/>
        <v>6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5"/>
        <v>6</v>
      </c>
      <c r="R44" s="301">
        <f>'15'!S44</f>
        <v>23140.7</v>
      </c>
      <c r="S44" s="301">
        <v>23166.7</v>
      </c>
      <c r="T44" s="301">
        <f t="shared" si="19"/>
        <v>26</v>
      </c>
      <c r="U44" s="301"/>
      <c r="V44" s="301">
        <v>15</v>
      </c>
      <c r="W44" s="301"/>
      <c r="X44" s="663"/>
      <c r="Y44" s="301">
        <f t="shared" si="16"/>
        <v>15</v>
      </c>
      <c r="Z44" s="301"/>
      <c r="AA44" s="301"/>
      <c r="AB44" s="301"/>
      <c r="AC44" s="301"/>
      <c r="AD44" s="301"/>
      <c r="AE44" s="301"/>
      <c r="AF44" s="301"/>
      <c r="AG44" s="301">
        <f t="shared" si="17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'15'!AR44</f>
        <v>0</v>
      </c>
      <c r="AO44" s="663">
        <v>114</v>
      </c>
      <c r="AP44" s="663">
        <f t="shared" si="6"/>
        <v>114</v>
      </c>
      <c r="AQ44" s="663">
        <f t="shared" si="7"/>
        <v>114</v>
      </c>
      <c r="AR44" s="663"/>
      <c r="AS44" s="665">
        <f t="shared" si="20"/>
        <v>19</v>
      </c>
      <c r="AT44" s="665">
        <f>'08'!AT44</f>
        <v>0</v>
      </c>
      <c r="AU44" s="666">
        <f t="shared" si="8"/>
        <v>0</v>
      </c>
      <c r="AV44" s="664"/>
      <c r="AW44" s="664">
        <f t="shared" si="9"/>
        <v>0</v>
      </c>
      <c r="AX44" s="664">
        <f t="shared" si="10"/>
        <v>0</v>
      </c>
      <c r="AY44" s="664">
        <f t="shared" si="11"/>
        <v>0</v>
      </c>
      <c r="AZ44" s="664">
        <f t="shared" si="12"/>
        <v>0</v>
      </c>
      <c r="BA44" s="664">
        <f t="shared" si="13"/>
        <v>0</v>
      </c>
      <c r="BB44" s="664">
        <f t="shared" si="14"/>
        <v>114</v>
      </c>
      <c r="BC44" s="664"/>
    </row>
    <row r="45" spans="1:55" s="599" customFormat="1">
      <c r="A45" s="783" t="str">
        <f>'ENTRY SHEET'!F45</f>
        <v>OD09Z-5713 DMC</v>
      </c>
      <c r="B45" s="301">
        <f>'15'!C45</f>
        <v>3846.7</v>
      </c>
      <c r="C45" s="301">
        <v>3851.4</v>
      </c>
      <c r="D45" s="301">
        <f t="shared" si="4"/>
        <v>4.7000000000002728</v>
      </c>
      <c r="E45" s="301">
        <v>12</v>
      </c>
      <c r="F45" s="362"/>
      <c r="G45" s="362">
        <f t="shared" si="18"/>
        <v>4.7000000000002728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5"/>
        <v>4.7000000000002728</v>
      </c>
      <c r="R45" s="301">
        <f>'15'!S45</f>
        <v>22614.400000000001</v>
      </c>
      <c r="S45" s="301">
        <v>22638.1</v>
      </c>
      <c r="T45" s="301">
        <f t="shared" si="19"/>
        <v>23.69999999999709</v>
      </c>
      <c r="U45" s="301"/>
      <c r="V45" s="301">
        <v>14</v>
      </c>
      <c r="W45" s="301"/>
      <c r="X45" s="663"/>
      <c r="Y45" s="301">
        <f t="shared" si="16"/>
        <v>14</v>
      </c>
      <c r="Z45" s="301"/>
      <c r="AA45" s="301"/>
      <c r="AB45" s="301"/>
      <c r="AC45" s="301"/>
      <c r="AD45" s="301"/>
      <c r="AE45" s="301"/>
      <c r="AF45" s="301"/>
      <c r="AG45" s="301">
        <f t="shared" si="17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'15'!AR45</f>
        <v>0</v>
      </c>
      <c r="AO45" s="663"/>
      <c r="AP45" s="663">
        <f t="shared" si="6"/>
        <v>0</v>
      </c>
      <c r="AQ45" s="663">
        <f t="shared" si="7"/>
        <v>0</v>
      </c>
      <c r="AR45" s="663"/>
      <c r="AS45" s="665">
        <f t="shared" si="20"/>
        <v>0</v>
      </c>
      <c r="AT45" s="665">
        <f>'08'!AT45</f>
        <v>0</v>
      </c>
      <c r="AU45" s="666">
        <f t="shared" si="8"/>
        <v>0</v>
      </c>
      <c r="AV45" s="664"/>
      <c r="AW45" s="664">
        <f t="shared" si="9"/>
        <v>0</v>
      </c>
      <c r="AX45" s="664">
        <f t="shared" si="10"/>
        <v>0</v>
      </c>
      <c r="AY45" s="664">
        <f t="shared" si="11"/>
        <v>0</v>
      </c>
      <c r="AZ45" s="664">
        <f t="shared" si="12"/>
        <v>0</v>
      </c>
      <c r="BA45" s="664">
        <f t="shared" si="13"/>
        <v>0</v>
      </c>
      <c r="BB45" s="664">
        <f t="shared" si="14"/>
        <v>0</v>
      </c>
      <c r="BC45" s="664"/>
    </row>
    <row r="46" spans="1:55" s="599" customFormat="1">
      <c r="A46" s="783" t="str">
        <f>'ENTRY SHEET'!F46</f>
        <v>OD09Z-5813 DMC</v>
      </c>
      <c r="B46" s="301">
        <f>'15'!C46</f>
        <v>3757.2</v>
      </c>
      <c r="C46" s="301">
        <v>3765.7</v>
      </c>
      <c r="D46" s="301">
        <f t="shared" si="4"/>
        <v>8.5</v>
      </c>
      <c r="E46" s="301">
        <v>12</v>
      </c>
      <c r="F46" s="362"/>
      <c r="G46" s="362">
        <f t="shared" si="18"/>
        <v>8.5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5"/>
        <v>8.5</v>
      </c>
      <c r="R46" s="301">
        <f>'15'!S46</f>
        <v>21577.7</v>
      </c>
      <c r="S46" s="301">
        <v>21603.4</v>
      </c>
      <c r="T46" s="301">
        <f t="shared" si="19"/>
        <v>25.700000000000728</v>
      </c>
      <c r="U46" s="301"/>
      <c r="V46" s="301">
        <v>14</v>
      </c>
      <c r="W46" s="301"/>
      <c r="X46" s="663"/>
      <c r="Y46" s="301">
        <f t="shared" si="16"/>
        <v>14</v>
      </c>
      <c r="Z46" s="301"/>
      <c r="AA46" s="301"/>
      <c r="AB46" s="301"/>
      <c r="AC46" s="301"/>
      <c r="AD46" s="301"/>
      <c r="AE46" s="301"/>
      <c r="AF46" s="301"/>
      <c r="AG46" s="301">
        <f t="shared" si="17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'15'!AR46</f>
        <v>0</v>
      </c>
      <c r="AO46" s="663">
        <v>114</v>
      </c>
      <c r="AP46" s="663">
        <f t="shared" si="6"/>
        <v>114</v>
      </c>
      <c r="AQ46" s="663">
        <f t="shared" si="7"/>
        <v>114</v>
      </c>
      <c r="AR46" s="663"/>
      <c r="AS46" s="665">
        <f t="shared" si="20"/>
        <v>13.411764705882353</v>
      </c>
      <c r="AT46" s="665">
        <f>'08'!AT46</f>
        <v>0</v>
      </c>
      <c r="AU46" s="666">
        <f t="shared" si="8"/>
        <v>0</v>
      </c>
      <c r="AV46" s="664"/>
      <c r="AW46" s="664">
        <f t="shared" si="9"/>
        <v>0</v>
      </c>
      <c r="AX46" s="664">
        <f t="shared" si="10"/>
        <v>0</v>
      </c>
      <c r="AY46" s="664">
        <f t="shared" si="11"/>
        <v>0</v>
      </c>
      <c r="AZ46" s="664">
        <f t="shared" si="12"/>
        <v>0</v>
      </c>
      <c r="BA46" s="664">
        <f t="shared" si="13"/>
        <v>0</v>
      </c>
      <c r="BB46" s="664">
        <f t="shared" si="14"/>
        <v>114</v>
      </c>
      <c r="BC46" s="664"/>
    </row>
    <row r="47" spans="1:55" s="599" customFormat="1">
      <c r="A47" s="783" t="str">
        <f>'ENTRY SHEET'!F47</f>
        <v>OD07AR-4113 DMC</v>
      </c>
      <c r="B47" s="301">
        <f>'15'!C47</f>
        <v>0</v>
      </c>
      <c r="C47" s="301"/>
      <c r="D47" s="301">
        <v>6.5</v>
      </c>
      <c r="E47" s="301">
        <v>12</v>
      </c>
      <c r="F47" s="362"/>
      <c r="G47" s="362">
        <f t="shared" si="18"/>
        <v>6.5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5"/>
        <v>6.5</v>
      </c>
      <c r="R47" s="301">
        <f>'15'!S47</f>
        <v>48596.1</v>
      </c>
      <c r="S47" s="301">
        <v>48625.5</v>
      </c>
      <c r="T47" s="301">
        <f t="shared" si="19"/>
        <v>29.400000000001455</v>
      </c>
      <c r="U47" s="301"/>
      <c r="V47" s="301">
        <v>15</v>
      </c>
      <c r="W47" s="301"/>
      <c r="X47" s="663"/>
      <c r="Y47" s="301">
        <f t="shared" si="16"/>
        <v>15</v>
      </c>
      <c r="Z47" s="301"/>
      <c r="AA47" s="301"/>
      <c r="AB47" s="301"/>
      <c r="AC47" s="301"/>
      <c r="AD47" s="301"/>
      <c r="AE47" s="301"/>
      <c r="AF47" s="301"/>
      <c r="AG47" s="301">
        <f t="shared" si="17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'15'!AR47</f>
        <v>0</v>
      </c>
      <c r="AO47" s="663">
        <v>109</v>
      </c>
      <c r="AP47" s="663">
        <f t="shared" si="6"/>
        <v>109</v>
      </c>
      <c r="AQ47" s="663">
        <f t="shared" si="7"/>
        <v>109</v>
      </c>
      <c r="AR47" s="663"/>
      <c r="AS47" s="665">
        <f t="shared" si="20"/>
        <v>16.76923076923077</v>
      </c>
      <c r="AT47" s="665">
        <f>'08'!AT47</f>
        <v>0</v>
      </c>
      <c r="AU47" s="666">
        <f t="shared" si="8"/>
        <v>0</v>
      </c>
      <c r="AV47" s="664"/>
      <c r="AW47" s="664">
        <f t="shared" si="9"/>
        <v>0</v>
      </c>
      <c r="AX47" s="664">
        <f t="shared" si="10"/>
        <v>0</v>
      </c>
      <c r="AY47" s="664">
        <f t="shared" si="11"/>
        <v>0</v>
      </c>
      <c r="AZ47" s="664">
        <f t="shared" si="12"/>
        <v>0</v>
      </c>
      <c r="BA47" s="664">
        <f t="shared" si="13"/>
        <v>0</v>
      </c>
      <c r="BB47" s="664">
        <f t="shared" si="14"/>
        <v>109</v>
      </c>
      <c r="BC47" s="664"/>
    </row>
    <row r="48" spans="1:55" s="599" customFormat="1">
      <c r="A48" s="783" t="str">
        <f>'ENTRY SHEET'!F48</f>
        <v>OD09Z-5913 DMC</v>
      </c>
      <c r="B48" s="301">
        <f>'15'!C48</f>
        <v>3884.5</v>
      </c>
      <c r="C48" s="301">
        <v>3891.4</v>
      </c>
      <c r="D48" s="301">
        <f t="shared" si="4"/>
        <v>6.9000000000000909</v>
      </c>
      <c r="E48" s="301">
        <v>12</v>
      </c>
      <c r="F48" s="362"/>
      <c r="G48" s="362">
        <f t="shared" si="18"/>
        <v>6.9000000000000909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5"/>
        <v>6.9000000000000909</v>
      </c>
      <c r="R48" s="301">
        <f>'15'!S48</f>
        <v>22476.3</v>
      </c>
      <c r="S48" s="301">
        <v>22494</v>
      </c>
      <c r="T48" s="301">
        <f t="shared" si="19"/>
        <v>17.700000000000728</v>
      </c>
      <c r="U48" s="301"/>
      <c r="V48" s="301">
        <v>12</v>
      </c>
      <c r="W48" s="301"/>
      <c r="X48" s="663"/>
      <c r="Y48" s="301">
        <f t="shared" si="16"/>
        <v>12</v>
      </c>
      <c r="Z48" s="301"/>
      <c r="AA48" s="301"/>
      <c r="AB48" s="301"/>
      <c r="AC48" s="301"/>
      <c r="AD48" s="301"/>
      <c r="AE48" s="301"/>
      <c r="AF48" s="301"/>
      <c r="AG48" s="301">
        <f t="shared" si="17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'15'!AR48</f>
        <v>0</v>
      </c>
      <c r="AO48" s="663">
        <v>114</v>
      </c>
      <c r="AP48" s="663">
        <f t="shared" si="6"/>
        <v>114</v>
      </c>
      <c r="AQ48" s="663">
        <f t="shared" si="7"/>
        <v>114</v>
      </c>
      <c r="AR48" s="663"/>
      <c r="AS48" s="665">
        <f t="shared" si="20"/>
        <v>16.521739130434565</v>
      </c>
      <c r="AT48" s="665">
        <f>'08'!AT48</f>
        <v>0</v>
      </c>
      <c r="AU48" s="666">
        <f t="shared" si="8"/>
        <v>0</v>
      </c>
      <c r="AV48" s="664"/>
      <c r="AW48" s="664">
        <f t="shared" si="9"/>
        <v>0</v>
      </c>
      <c r="AX48" s="664">
        <f t="shared" si="10"/>
        <v>0</v>
      </c>
      <c r="AY48" s="664">
        <f t="shared" si="11"/>
        <v>0</v>
      </c>
      <c r="AZ48" s="664">
        <f t="shared" si="12"/>
        <v>0</v>
      </c>
      <c r="BA48" s="664">
        <f t="shared" si="13"/>
        <v>0</v>
      </c>
      <c r="BB48" s="664">
        <f t="shared" si="14"/>
        <v>114</v>
      </c>
      <c r="BC48" s="664"/>
    </row>
    <row r="49" spans="1:55" s="599" customFormat="1">
      <c r="A49" s="783" t="str">
        <f>'ENTRY SHEET'!F49</f>
        <v>OD09Z-5613 DMC</v>
      </c>
      <c r="B49" s="301">
        <f>'15'!C49</f>
        <v>3847.8</v>
      </c>
      <c r="C49" s="301">
        <v>3850.1</v>
      </c>
      <c r="D49" s="301">
        <f t="shared" si="4"/>
        <v>2.2999999999997272</v>
      </c>
      <c r="E49" s="301">
        <v>12</v>
      </c>
      <c r="F49" s="362"/>
      <c r="G49" s="362">
        <f t="shared" si="18"/>
        <v>2.2999999999997272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5"/>
        <v>2.2999999999997272</v>
      </c>
      <c r="R49" s="301">
        <f>'15'!S49</f>
        <v>23009.9</v>
      </c>
      <c r="S49" s="301">
        <v>23017.9</v>
      </c>
      <c r="T49" s="301">
        <f t="shared" si="19"/>
        <v>8</v>
      </c>
      <c r="U49" s="301"/>
      <c r="V49" s="301">
        <v>2</v>
      </c>
      <c r="W49" s="301"/>
      <c r="X49" s="663"/>
      <c r="Y49" s="301">
        <f t="shared" si="16"/>
        <v>2</v>
      </c>
      <c r="Z49" s="301"/>
      <c r="AA49" s="301"/>
      <c r="AB49" s="301"/>
      <c r="AC49" s="301"/>
      <c r="AD49" s="301"/>
      <c r="AE49" s="301"/>
      <c r="AF49" s="301"/>
      <c r="AG49" s="301">
        <f t="shared" si="17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'15'!AR49</f>
        <v>0</v>
      </c>
      <c r="AO49" s="663"/>
      <c r="AP49" s="663">
        <f t="shared" si="6"/>
        <v>0</v>
      </c>
      <c r="AQ49" s="663">
        <f t="shared" si="7"/>
        <v>0</v>
      </c>
      <c r="AR49" s="663"/>
      <c r="AS49" s="665">
        <f t="shared" si="20"/>
        <v>0</v>
      </c>
      <c r="AT49" s="665">
        <f>'08'!AT49</f>
        <v>0</v>
      </c>
      <c r="AU49" s="666">
        <f t="shared" si="8"/>
        <v>0</v>
      </c>
      <c r="AV49" s="664"/>
      <c r="AW49" s="664">
        <f t="shared" si="9"/>
        <v>0</v>
      </c>
      <c r="AX49" s="664">
        <f t="shared" si="10"/>
        <v>0</v>
      </c>
      <c r="AY49" s="664">
        <f t="shared" si="11"/>
        <v>0</v>
      </c>
      <c r="AZ49" s="664">
        <f t="shared" si="12"/>
        <v>0</v>
      </c>
      <c r="BA49" s="664">
        <f t="shared" si="13"/>
        <v>0</v>
      </c>
      <c r="BB49" s="664">
        <f t="shared" si="14"/>
        <v>0</v>
      </c>
      <c r="BC49" s="664"/>
    </row>
    <row r="50" spans="1:55">
      <c r="A50" s="223" t="str">
        <f>'ENTRY SHEET'!F50</f>
        <v>JH06G-5437</v>
      </c>
      <c r="B50" s="137">
        <f>'15'!C50</f>
        <v>12144</v>
      </c>
      <c r="C50" s="137">
        <v>12150</v>
      </c>
      <c r="D50" s="137">
        <f t="shared" si="4"/>
        <v>6</v>
      </c>
      <c r="E50" s="137">
        <v>12</v>
      </c>
      <c r="F50" s="136"/>
      <c r="G50" s="136">
        <f t="shared" si="18"/>
        <v>6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5"/>
        <v>6</v>
      </c>
      <c r="R50" s="137">
        <f>'15'!S50</f>
        <v>82612</v>
      </c>
      <c r="S50" s="137">
        <v>82648</v>
      </c>
      <c r="T50" s="137">
        <f t="shared" si="19"/>
        <v>36</v>
      </c>
      <c r="U50" s="137">
        <v>4</v>
      </c>
      <c r="V50" s="137">
        <v>3</v>
      </c>
      <c r="W50" s="137"/>
      <c r="X50" s="141">
        <v>2</v>
      </c>
      <c r="Y50" s="137">
        <f t="shared" si="16"/>
        <v>9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'15'!AR50</f>
        <v>30</v>
      </c>
      <c r="AO50" s="141">
        <v>80</v>
      </c>
      <c r="AP50" s="141">
        <f t="shared" si="6"/>
        <v>110</v>
      </c>
      <c r="AQ50" s="141">
        <f t="shared" si="7"/>
        <v>60</v>
      </c>
      <c r="AR50" s="141">
        <v>50</v>
      </c>
      <c r="AS50" s="216">
        <f t="shared" si="20"/>
        <v>10</v>
      </c>
      <c r="AT50" s="216">
        <f>'08'!AT50</f>
        <v>0</v>
      </c>
      <c r="AU50" s="224">
        <f t="shared" si="8"/>
        <v>-50</v>
      </c>
      <c r="AV50" s="138"/>
      <c r="AW50" s="138">
        <f t="shared" si="9"/>
        <v>0</v>
      </c>
      <c r="AX50" s="138">
        <f t="shared" si="10"/>
        <v>0</v>
      </c>
      <c r="AY50" s="138">
        <f t="shared" si="11"/>
        <v>0</v>
      </c>
      <c r="AZ50" s="138">
        <f t="shared" si="12"/>
        <v>0</v>
      </c>
      <c r="BA50" s="138">
        <f t="shared" si="13"/>
        <v>0</v>
      </c>
      <c r="BB50" s="138">
        <f t="shared" si="14"/>
        <v>60</v>
      </c>
      <c r="BC50" s="138"/>
    </row>
    <row r="51" spans="1:55">
      <c r="A51" s="223" t="str">
        <f>'ENTRY SHEET'!F51</f>
        <v>OD09Z-1273</v>
      </c>
      <c r="B51" s="137">
        <f>'15'!C51</f>
        <v>2659.8</v>
      </c>
      <c r="C51" s="137">
        <v>2669.2</v>
      </c>
      <c r="D51" s="137">
        <f t="shared" si="4"/>
        <v>9.3999999999996362</v>
      </c>
      <c r="E51" s="137">
        <v>12</v>
      </c>
      <c r="F51" s="136"/>
      <c r="G51" s="136">
        <f t="shared" si="18"/>
        <v>9.3999999999996362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5"/>
        <v>9.3999999999996362</v>
      </c>
      <c r="R51" s="137">
        <f>'15'!S51</f>
        <v>16927.400000000001</v>
      </c>
      <c r="S51" s="137">
        <v>16986.599999999999</v>
      </c>
      <c r="T51" s="137">
        <f t="shared" si="19"/>
        <v>59.19999999999709</v>
      </c>
      <c r="U51" s="137">
        <v>1</v>
      </c>
      <c r="V51" s="137">
        <v>7</v>
      </c>
      <c r="W51" s="137"/>
      <c r="X51" s="141">
        <v>4</v>
      </c>
      <c r="Y51" s="137">
        <f t="shared" si="16"/>
        <v>12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'15'!AR51</f>
        <v>80</v>
      </c>
      <c r="AO51" s="141">
        <v>51</v>
      </c>
      <c r="AP51" s="141">
        <f t="shared" si="6"/>
        <v>131</v>
      </c>
      <c r="AQ51" s="141">
        <f t="shared" si="7"/>
        <v>61</v>
      </c>
      <c r="AR51" s="141">
        <v>70</v>
      </c>
      <c r="AS51" s="216">
        <f t="shared" si="20"/>
        <v>6.4893617021279111</v>
      </c>
      <c r="AT51" s="216">
        <f>'08'!AT51</f>
        <v>0</v>
      </c>
      <c r="AU51" s="224">
        <f t="shared" si="8"/>
        <v>-70</v>
      </c>
      <c r="AV51" s="138"/>
      <c r="AW51" s="138">
        <f t="shared" si="9"/>
        <v>0</v>
      </c>
      <c r="AX51" s="138">
        <f t="shared" si="10"/>
        <v>0</v>
      </c>
      <c r="AY51" s="138">
        <f t="shared" si="11"/>
        <v>0</v>
      </c>
      <c r="AZ51" s="138">
        <f t="shared" si="12"/>
        <v>0</v>
      </c>
      <c r="BA51" s="138">
        <f t="shared" si="13"/>
        <v>0</v>
      </c>
      <c r="BB51" s="138">
        <f t="shared" si="14"/>
        <v>61</v>
      </c>
      <c r="BC51" s="138"/>
    </row>
    <row r="52" spans="1:55">
      <c r="A52" s="223" t="str">
        <f>'ENTRY SHEET'!F52</f>
        <v>OD09Z-1274</v>
      </c>
      <c r="B52" s="137">
        <f>'15'!C52</f>
        <v>3570.1</v>
      </c>
      <c r="C52" s="137">
        <v>3579</v>
      </c>
      <c r="D52" s="137">
        <f t="shared" si="4"/>
        <v>8.9000000000000909</v>
      </c>
      <c r="E52" s="137">
        <v>12</v>
      </c>
      <c r="F52" s="136"/>
      <c r="G52" s="136">
        <f t="shared" si="18"/>
        <v>8.9000000000000909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5"/>
        <v>8.9000000000000909</v>
      </c>
      <c r="R52" s="137">
        <f>'15'!S52</f>
        <v>24866.1</v>
      </c>
      <c r="S52" s="137">
        <v>24924.7</v>
      </c>
      <c r="T52" s="137">
        <f t="shared" si="19"/>
        <v>58.600000000002183</v>
      </c>
      <c r="U52" s="137">
        <v>1</v>
      </c>
      <c r="V52" s="137">
        <v>7</v>
      </c>
      <c r="W52" s="137"/>
      <c r="X52" s="141">
        <v>4</v>
      </c>
      <c r="Y52" s="137">
        <f t="shared" si="16"/>
        <v>12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'15'!AR52</f>
        <v>30</v>
      </c>
      <c r="AO52" s="141">
        <v>80</v>
      </c>
      <c r="AP52" s="141">
        <f t="shared" si="6"/>
        <v>110</v>
      </c>
      <c r="AQ52" s="141">
        <f t="shared" si="7"/>
        <v>80</v>
      </c>
      <c r="AR52" s="141">
        <v>30</v>
      </c>
      <c r="AS52" s="216">
        <f t="shared" si="20"/>
        <v>8.9887640449437285</v>
      </c>
      <c r="AT52" s="216">
        <f>'08'!AT52</f>
        <v>0</v>
      </c>
      <c r="AU52" s="224">
        <f t="shared" si="8"/>
        <v>-30</v>
      </c>
      <c r="AV52" s="271"/>
      <c r="AW52" s="138">
        <f t="shared" si="9"/>
        <v>0</v>
      </c>
      <c r="AX52" s="138">
        <f t="shared" si="10"/>
        <v>0</v>
      </c>
      <c r="AY52" s="138">
        <f t="shared" si="11"/>
        <v>0</v>
      </c>
      <c r="AZ52" s="138">
        <f t="shared" si="12"/>
        <v>0</v>
      </c>
      <c r="BA52" s="138">
        <f t="shared" si="13"/>
        <v>0</v>
      </c>
      <c r="BB52" s="138">
        <f t="shared" si="14"/>
        <v>80</v>
      </c>
      <c r="BC52" s="138"/>
    </row>
    <row r="53" spans="1:55">
      <c r="A53" s="223" t="str">
        <f>'ENTRY SHEET'!F53</f>
        <v>OD09Z-1202</v>
      </c>
      <c r="B53" s="137">
        <f>'15'!C53</f>
        <v>3585.2</v>
      </c>
      <c r="C53" s="137">
        <v>3590.6</v>
      </c>
      <c r="D53" s="137">
        <f t="shared" si="4"/>
        <v>5.4000000000000909</v>
      </c>
      <c r="E53" s="137">
        <v>12</v>
      </c>
      <c r="F53" s="136"/>
      <c r="G53" s="136">
        <f t="shared" si="18"/>
        <v>5.4000000000000909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5"/>
        <v>5.4000000000000909</v>
      </c>
      <c r="R53" s="137">
        <f>'15'!S53</f>
        <v>25513.8</v>
      </c>
      <c r="S53" s="137">
        <v>25538.6</v>
      </c>
      <c r="T53" s="137">
        <f t="shared" si="19"/>
        <v>24.799999999999272</v>
      </c>
      <c r="U53" s="137"/>
      <c r="V53" s="137">
        <v>4</v>
      </c>
      <c r="W53" s="137"/>
      <c r="X53" s="141">
        <v>1</v>
      </c>
      <c r="Y53" s="137">
        <f t="shared" si="16"/>
        <v>5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'15'!AR53</f>
        <v>75</v>
      </c>
      <c r="AO53" s="141">
        <v>50</v>
      </c>
      <c r="AP53" s="141">
        <f t="shared" si="6"/>
        <v>125</v>
      </c>
      <c r="AQ53" s="141">
        <f t="shared" si="7"/>
        <v>50</v>
      </c>
      <c r="AR53" s="141">
        <v>75</v>
      </c>
      <c r="AS53" s="216">
        <f t="shared" si="20"/>
        <v>9.2592592592591032</v>
      </c>
      <c r="AT53" s="216">
        <f>'08'!AT53</f>
        <v>0</v>
      </c>
      <c r="AU53" s="224">
        <f t="shared" si="8"/>
        <v>-75</v>
      </c>
      <c r="AV53" s="271"/>
      <c r="AW53" s="138">
        <f t="shared" si="9"/>
        <v>0</v>
      </c>
      <c r="AX53" s="138">
        <f t="shared" si="10"/>
        <v>0</v>
      </c>
      <c r="AY53" s="138">
        <f t="shared" si="11"/>
        <v>0</v>
      </c>
      <c r="AZ53" s="138">
        <f t="shared" si="12"/>
        <v>0</v>
      </c>
      <c r="BA53" s="138">
        <f t="shared" si="13"/>
        <v>0</v>
      </c>
      <c r="BB53" s="138">
        <f t="shared" si="14"/>
        <v>50</v>
      </c>
      <c r="BC53" s="138"/>
    </row>
    <row r="54" spans="1:55">
      <c r="A54" s="223">
        <f>'ENTRY SHEET'!F54</f>
        <v>0</v>
      </c>
      <c r="B54" s="137">
        <f>'15'!C54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5"/>
        <v>0</v>
      </c>
      <c r="R54" s="137">
        <f>'15'!S54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'15'!AR54</f>
        <v>0</v>
      </c>
      <c r="AO54" s="141"/>
      <c r="AP54" s="141">
        <f t="shared" si="6"/>
        <v>0</v>
      </c>
      <c r="AQ54" s="141">
        <f t="shared" si="7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8"/>
        <v>0</v>
      </c>
      <c r="AV54" s="138"/>
      <c r="AW54" s="138" t="e">
        <f t="shared" si="9"/>
        <v>#DIV/0!</v>
      </c>
      <c r="AX54" s="138" t="e">
        <f t="shared" si="10"/>
        <v>#DIV/0!</v>
      </c>
      <c r="AY54" s="138" t="e">
        <f t="shared" si="11"/>
        <v>#DIV/0!</v>
      </c>
      <c r="AZ54" s="138" t="e">
        <f t="shared" si="12"/>
        <v>#DIV/0!</v>
      </c>
      <c r="BA54" s="138" t="e">
        <f t="shared" si="13"/>
        <v>#DIV/0!</v>
      </c>
      <c r="BB54" s="138" t="e">
        <f t="shared" si="14"/>
        <v>#DIV/0!</v>
      </c>
      <c r="BC54" s="138"/>
    </row>
    <row r="55" spans="1:55">
      <c r="A55" s="223">
        <f>'ENTRY SHEET'!F55</f>
        <v>0</v>
      </c>
      <c r="B55" s="137">
        <f>'15'!C55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5"/>
        <v>0</v>
      </c>
      <c r="R55" s="137">
        <f>'15'!S55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'15'!AR55</f>
        <v>0</v>
      </c>
      <c r="AO55" s="141"/>
      <c r="AP55" s="141">
        <f t="shared" si="6"/>
        <v>0</v>
      </c>
      <c r="AQ55" s="141">
        <f t="shared" si="7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8"/>
        <v>0</v>
      </c>
      <c r="AV55" s="138"/>
      <c r="AW55" s="138" t="e">
        <f t="shared" si="9"/>
        <v>#DIV/0!</v>
      </c>
      <c r="AX55" s="138" t="e">
        <f t="shared" si="10"/>
        <v>#DIV/0!</v>
      </c>
      <c r="AY55" s="138" t="e">
        <f t="shared" si="11"/>
        <v>#DIV/0!</v>
      </c>
      <c r="AZ55" s="138" t="e">
        <f t="shared" si="12"/>
        <v>#DIV/0!</v>
      </c>
      <c r="BA55" s="138" t="e">
        <f t="shared" si="13"/>
        <v>#DIV/0!</v>
      </c>
      <c r="BB55" s="138" t="e">
        <f t="shared" si="14"/>
        <v>#DIV/0!</v>
      </c>
      <c r="BC55" s="138"/>
    </row>
    <row r="56" spans="1:55">
      <c r="A56" s="223">
        <f>'ENTRY SHEET'!F56</f>
        <v>0</v>
      </c>
      <c r="B56" s="137">
        <f>'15'!C56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5"/>
        <v>0</v>
      </c>
      <c r="R56" s="137">
        <f>'15'!S56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'15'!AR56</f>
        <v>0</v>
      </c>
      <c r="AO56" s="141"/>
      <c r="AP56" s="141">
        <f t="shared" si="6"/>
        <v>0</v>
      </c>
      <c r="AQ56" s="141">
        <f t="shared" si="7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8"/>
        <v>0</v>
      </c>
      <c r="AV56" s="138"/>
      <c r="AW56" s="138" t="e">
        <f t="shared" si="9"/>
        <v>#DIV/0!</v>
      </c>
      <c r="AX56" s="138" t="e">
        <f t="shared" si="10"/>
        <v>#DIV/0!</v>
      </c>
      <c r="AY56" s="138" t="e">
        <f t="shared" si="11"/>
        <v>#DIV/0!</v>
      </c>
      <c r="AZ56" s="138" t="e">
        <f t="shared" si="12"/>
        <v>#DIV/0!</v>
      </c>
      <c r="BA56" s="138" t="e">
        <f t="shared" si="13"/>
        <v>#DIV/0!</v>
      </c>
      <c r="BB56" s="138" t="e">
        <f t="shared" si="14"/>
        <v>#DIV/0!</v>
      </c>
      <c r="BC56" s="138"/>
    </row>
    <row r="57" spans="1:55">
      <c r="A57" s="223" t="str">
        <f>'ENTRY SHEET'!F57</f>
        <v>OD09P-6973 W.TANKER</v>
      </c>
      <c r="B57" s="137">
        <f>'15'!C57</f>
        <v>4720.7</v>
      </c>
      <c r="C57" s="137">
        <v>4726.2</v>
      </c>
      <c r="D57" s="137">
        <f t="shared" si="4"/>
        <v>5.5</v>
      </c>
      <c r="E57" s="137">
        <v>12</v>
      </c>
      <c r="F57" s="136"/>
      <c r="G57" s="136">
        <f t="shared" si="18"/>
        <v>5.5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5"/>
        <v>5.5</v>
      </c>
      <c r="R57" s="137">
        <f>'15'!S57</f>
        <v>52741.8</v>
      </c>
      <c r="S57" s="137">
        <v>52787.199999999997</v>
      </c>
      <c r="T57" s="137">
        <f t="shared" si="19"/>
        <v>45.399999999994179</v>
      </c>
      <c r="U57" s="137">
        <v>5</v>
      </c>
      <c r="V57" s="137"/>
      <c r="W57" s="137"/>
      <c r="X57" s="141"/>
      <c r="Y57" s="137">
        <f t="shared" si="16"/>
        <v>5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'15'!AR57</f>
        <v>10</v>
      </c>
      <c r="AO57" s="141">
        <v>100</v>
      </c>
      <c r="AP57" s="141">
        <f t="shared" si="6"/>
        <v>110</v>
      </c>
      <c r="AQ57" s="141">
        <f t="shared" si="7"/>
        <v>50</v>
      </c>
      <c r="AR57" s="141">
        <v>60</v>
      </c>
      <c r="AS57" s="216">
        <f t="shared" si="20"/>
        <v>9.0909090909090917</v>
      </c>
      <c r="AT57" s="216">
        <f>'08'!AT57</f>
        <v>260</v>
      </c>
      <c r="AU57" s="224">
        <f t="shared" si="8"/>
        <v>200</v>
      </c>
      <c r="AV57" s="137"/>
      <c r="AW57" s="138">
        <f t="shared" si="9"/>
        <v>0</v>
      </c>
      <c r="AX57" s="138">
        <f t="shared" si="10"/>
        <v>0</v>
      </c>
      <c r="AY57" s="138">
        <f t="shared" si="11"/>
        <v>0</v>
      </c>
      <c r="AZ57" s="138">
        <f t="shared" si="12"/>
        <v>0</v>
      </c>
      <c r="BA57" s="138">
        <f t="shared" si="13"/>
        <v>0</v>
      </c>
      <c r="BB57" s="138"/>
      <c r="BC57" s="138"/>
    </row>
    <row r="58" spans="1:55">
      <c r="A58" s="223" t="str">
        <f>'ENTRY SHEET'!F58</f>
        <v>OD09K-2512 W.TANKER</v>
      </c>
      <c r="B58" s="137">
        <f>'15'!C58</f>
        <v>3056</v>
      </c>
      <c r="C58" s="137">
        <v>3061</v>
      </c>
      <c r="D58" s="137">
        <f t="shared" si="4"/>
        <v>5</v>
      </c>
      <c r="E58" s="137">
        <v>12</v>
      </c>
      <c r="F58" s="136"/>
      <c r="G58" s="136">
        <f t="shared" si="18"/>
        <v>5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5"/>
        <v>5</v>
      </c>
      <c r="R58" s="137">
        <f>'15'!S58</f>
        <v>44576.3</v>
      </c>
      <c r="S58" s="137">
        <v>44629.5</v>
      </c>
      <c r="T58" s="137">
        <f t="shared" si="19"/>
        <v>53.19999999999709</v>
      </c>
      <c r="U58" s="137">
        <v>10</v>
      </c>
      <c r="V58" s="137"/>
      <c r="W58" s="137"/>
      <c r="X58" s="141"/>
      <c r="Y58" s="137">
        <f t="shared" si="16"/>
        <v>10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'15'!AR58</f>
        <v>10</v>
      </c>
      <c r="AO58" s="141">
        <v>50</v>
      </c>
      <c r="AP58" s="141">
        <f t="shared" si="6"/>
        <v>60</v>
      </c>
      <c r="AQ58" s="141">
        <f t="shared" si="7"/>
        <v>50</v>
      </c>
      <c r="AR58" s="141">
        <v>10</v>
      </c>
      <c r="AS58" s="216">
        <f t="shared" si="20"/>
        <v>10</v>
      </c>
      <c r="AT58" s="216">
        <f>'08'!AT58</f>
        <v>250</v>
      </c>
      <c r="AU58" s="224">
        <f t="shared" si="8"/>
        <v>240</v>
      </c>
      <c r="AV58" s="221"/>
      <c r="AW58" s="138">
        <f t="shared" si="9"/>
        <v>0</v>
      </c>
      <c r="AX58" s="138">
        <f t="shared" si="10"/>
        <v>0</v>
      </c>
      <c r="AY58" s="138">
        <f t="shared" si="11"/>
        <v>0</v>
      </c>
      <c r="AZ58" s="138">
        <f t="shared" si="12"/>
        <v>0</v>
      </c>
      <c r="BA58" s="138">
        <f t="shared" si="13"/>
        <v>0</v>
      </c>
      <c r="BB58" s="138"/>
      <c r="BC58" s="138"/>
    </row>
    <row r="59" spans="1:55">
      <c r="A59" s="223">
        <f>'ENTRY SHEET'!F59</f>
        <v>0</v>
      </c>
      <c r="B59" s="137">
        <f>'15'!C59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5"/>
        <v>0</v>
      </c>
      <c r="R59" s="137">
        <f>'15'!S59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'15'!AR59</f>
        <v>0</v>
      </c>
      <c r="AO59" s="141"/>
      <c r="AP59" s="141">
        <f t="shared" si="6"/>
        <v>0</v>
      </c>
      <c r="AQ59" s="141">
        <f t="shared" si="7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8"/>
        <v>0</v>
      </c>
      <c r="AV59" s="221"/>
      <c r="AW59" s="138" t="e">
        <f t="shared" si="9"/>
        <v>#DIV/0!</v>
      </c>
      <c r="AX59" s="138" t="e">
        <f t="shared" si="10"/>
        <v>#DIV/0!</v>
      </c>
      <c r="AY59" s="138" t="e">
        <f t="shared" si="11"/>
        <v>#DIV/0!</v>
      </c>
      <c r="AZ59" s="138" t="e">
        <f t="shared" si="12"/>
        <v>#DIV/0!</v>
      </c>
      <c r="BA59" s="138" t="e">
        <f t="shared" si="13"/>
        <v>#DIV/0!</v>
      </c>
      <c r="BB59" s="138"/>
      <c r="BC59" s="138"/>
    </row>
    <row r="60" spans="1:55" s="515" customFormat="1" ht="46.8">
      <c r="A60" s="223" t="str">
        <f>'ENTRY SHEET'!F60</f>
        <v>DILLING DETALIS</v>
      </c>
      <c r="B60" s="137">
        <f>'15'!C60</f>
        <v>0</v>
      </c>
      <c r="C60" s="356"/>
      <c r="D60" s="333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3" t="s">
        <v>97</v>
      </c>
      <c r="S60" s="333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3"/>
      <c r="Y60" s="333"/>
      <c r="Z60" s="333"/>
      <c r="AA60" s="333"/>
      <c r="AB60" s="333"/>
      <c r="AC60" s="333"/>
      <c r="AD60" s="333"/>
      <c r="AE60" s="333"/>
      <c r="AF60" s="333"/>
      <c r="AG60" s="333">
        <f t="shared" si="17"/>
        <v>0</v>
      </c>
      <c r="AH60" s="333"/>
      <c r="AI60" s="333"/>
      <c r="AJ60" s="333"/>
      <c r="AK60" s="333"/>
      <c r="AL60" s="333"/>
      <c r="AM60" s="333"/>
      <c r="AN60" s="333">
        <f>'15'!AR60</f>
        <v>0</v>
      </c>
      <c r="AO60" s="333"/>
      <c r="AP60" s="333">
        <f t="shared" si="6"/>
        <v>0</v>
      </c>
      <c r="AQ60" s="333">
        <f t="shared" si="7"/>
        <v>0</v>
      </c>
      <c r="AR60" s="333"/>
      <c r="AS60" s="356"/>
      <c r="AT60" s="216">
        <f>'08'!AT60</f>
        <v>0</v>
      </c>
      <c r="AU60" s="224">
        <f t="shared" si="8"/>
        <v>0</v>
      </c>
      <c r="AV60" s="63"/>
      <c r="AW60" s="138" t="e">
        <f t="shared" si="9"/>
        <v>#VALUE!</v>
      </c>
      <c r="AX60" s="138" t="e">
        <f t="shared" si="10"/>
        <v>#VALUE!</v>
      </c>
      <c r="AY60" s="138" t="e">
        <f t="shared" si="11"/>
        <v>#VALUE!</v>
      </c>
      <c r="AZ60" s="138" t="e">
        <f t="shared" si="12"/>
        <v>#VALUE!</v>
      </c>
      <c r="BA60" s="138" t="e">
        <f t="shared" si="13"/>
        <v>#VALUE!</v>
      </c>
      <c r="BB60" s="333"/>
      <c r="BC60" s="333"/>
    </row>
    <row r="61" spans="1:55">
      <c r="A61" s="223" t="str">
        <f>'ENTRY SHEET'!F61</f>
        <v>DRILL-ELGI-650</v>
      </c>
      <c r="B61" s="137">
        <f>'15'!C61</f>
        <v>792.5</v>
      </c>
      <c r="C61" s="221">
        <v>794.8</v>
      </c>
      <c r="D61" s="137">
        <f t="shared" ref="D61:E86" si="21">C61-B61</f>
        <v>2.2999999999999545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5"/>
        <v>0</v>
      </c>
      <c r="R61" s="137">
        <v>50.4</v>
      </c>
      <c r="S61" s="137">
        <v>14</v>
      </c>
      <c r="T61" s="136"/>
      <c r="U61" s="136">
        <v>50.4</v>
      </c>
      <c r="V61" s="136"/>
      <c r="W61" s="137">
        <f>+T61+U61+V61</f>
        <v>50.4</v>
      </c>
      <c r="X61" s="137"/>
      <c r="Y61" s="137">
        <f>T61+U61+V61</f>
        <v>50.4</v>
      </c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'15'!AR61</f>
        <v>0</v>
      </c>
      <c r="AO61" s="141"/>
      <c r="AP61" s="141">
        <f t="shared" si="6"/>
        <v>0</v>
      </c>
      <c r="AQ61" s="141">
        <f t="shared" si="7"/>
        <v>0</v>
      </c>
      <c r="AR61" s="141"/>
      <c r="AS61" s="216">
        <f>AQ61/D61</f>
        <v>0</v>
      </c>
      <c r="AT61" s="216">
        <f>'08'!AT61</f>
        <v>400</v>
      </c>
      <c r="AU61" s="224">
        <f t="shared" si="8"/>
        <v>400</v>
      </c>
      <c r="AV61" s="221"/>
      <c r="AW61" s="138">
        <f t="shared" si="9"/>
        <v>0</v>
      </c>
      <c r="AX61" s="138">
        <f t="shared" si="10"/>
        <v>0</v>
      </c>
      <c r="AY61" s="138">
        <f t="shared" si="11"/>
        <v>0</v>
      </c>
      <c r="AZ61" s="138">
        <f t="shared" si="12"/>
        <v>0</v>
      </c>
      <c r="BA61" s="138">
        <f t="shared" si="13"/>
        <v>0</v>
      </c>
      <c r="BB61" s="138"/>
      <c r="BC61" s="138"/>
    </row>
    <row r="62" spans="1:55">
      <c r="A62" s="223" t="str">
        <f>'ENTRY SHEET'!F62</f>
        <v>JRD-600+CD-360</v>
      </c>
      <c r="B62" s="137">
        <f>'15'!C62</f>
        <v>0</v>
      </c>
      <c r="C62" s="221"/>
      <c r="D62" s="137">
        <v>4.0999999999999996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5"/>
        <v>0</v>
      </c>
      <c r="R62" s="137">
        <v>61</v>
      </c>
      <c r="S62" s="137">
        <v>10</v>
      </c>
      <c r="T62" s="137"/>
      <c r="U62" s="137">
        <v>61</v>
      </c>
      <c r="V62" s="137"/>
      <c r="W62" s="137">
        <f>+T62+U62+V62</f>
        <v>61</v>
      </c>
      <c r="X62" s="141"/>
      <c r="Y62" s="137">
        <f t="shared" ref="Y62:Y64" si="22">T62+U62+V62</f>
        <v>61</v>
      </c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'15'!AR62</f>
        <v>0</v>
      </c>
      <c r="AO62" s="141">
        <f>217+100</f>
        <v>317</v>
      </c>
      <c r="AP62" s="141">
        <f t="shared" si="6"/>
        <v>317</v>
      </c>
      <c r="AQ62" s="141">
        <f t="shared" si="7"/>
        <v>317</v>
      </c>
      <c r="AR62" s="141">
        <v>0</v>
      </c>
      <c r="AS62" s="216">
        <f>AQ62/D62</f>
        <v>77.317073170731717</v>
      </c>
      <c r="AT62" s="216">
        <f>'08'!AT62</f>
        <v>400</v>
      </c>
      <c r="AU62" s="224">
        <f t="shared" si="8"/>
        <v>400</v>
      </c>
      <c r="AV62" s="137"/>
      <c r="AW62" s="138">
        <f t="shared" si="9"/>
        <v>0</v>
      </c>
      <c r="AX62" s="138">
        <f t="shared" si="10"/>
        <v>0</v>
      </c>
      <c r="AY62" s="138">
        <f t="shared" si="11"/>
        <v>0</v>
      </c>
      <c r="AZ62" s="138">
        <f t="shared" si="12"/>
        <v>0</v>
      </c>
      <c r="BA62" s="138">
        <f t="shared" si="13"/>
        <v>0</v>
      </c>
      <c r="BB62" s="138"/>
      <c r="BC62" s="138"/>
    </row>
    <row r="63" spans="1:55">
      <c r="A63" s="223" t="str">
        <f>'ENTRY SHEET'!F63</f>
        <v>JRD-450+650-1</v>
      </c>
      <c r="B63" s="137">
        <f>'15'!C63</f>
        <v>8221.2000000000007</v>
      </c>
      <c r="C63" s="221">
        <v>8226.1</v>
      </c>
      <c r="D63" s="137">
        <f t="shared" si="21"/>
        <v>4.8999999999996362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5"/>
        <v>0</v>
      </c>
      <c r="R63" s="137">
        <v>97</v>
      </c>
      <c r="S63" s="137">
        <v>20</v>
      </c>
      <c r="T63" s="137"/>
      <c r="U63" s="137">
        <v>97</v>
      </c>
      <c r="V63" s="137"/>
      <c r="W63" s="137">
        <f t="shared" ref="W63:W64" si="23">+T63+U63+V63</f>
        <v>97</v>
      </c>
      <c r="X63" s="141"/>
      <c r="Y63" s="137">
        <f t="shared" si="22"/>
        <v>97</v>
      </c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'15'!AR63</f>
        <v>0</v>
      </c>
      <c r="AO63" s="141"/>
      <c r="AP63" s="141">
        <f t="shared" si="6"/>
        <v>0</v>
      </c>
      <c r="AQ63" s="141">
        <f t="shared" si="7"/>
        <v>0</v>
      </c>
      <c r="AR63" s="141"/>
      <c r="AS63" s="216">
        <f>AQ63/D63</f>
        <v>0</v>
      </c>
      <c r="AT63" s="216">
        <f>'08'!AT63</f>
        <v>400</v>
      </c>
      <c r="AU63" s="224">
        <f t="shared" si="8"/>
        <v>400</v>
      </c>
      <c r="AV63" s="137"/>
      <c r="AW63" s="138">
        <f t="shared" si="9"/>
        <v>0</v>
      </c>
      <c r="AX63" s="138">
        <f t="shared" si="10"/>
        <v>0</v>
      </c>
      <c r="AY63" s="138">
        <f t="shared" si="11"/>
        <v>0</v>
      </c>
      <c r="AZ63" s="138">
        <f t="shared" si="12"/>
        <v>0</v>
      </c>
      <c r="BA63" s="138">
        <f t="shared" si="13"/>
        <v>0</v>
      </c>
      <c r="BB63" s="138"/>
      <c r="BC63" s="138"/>
    </row>
    <row r="64" spans="1:55">
      <c r="A64" s="223">
        <f>'ENTRY SHEET'!F64</f>
        <v>0</v>
      </c>
      <c r="B64" s="137">
        <f>'15'!C64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5"/>
        <v>0</v>
      </c>
      <c r="R64" s="137"/>
      <c r="S64" s="137"/>
      <c r="T64" s="137"/>
      <c r="U64" s="137"/>
      <c r="V64" s="137"/>
      <c r="W64" s="137">
        <f t="shared" si="23"/>
        <v>0</v>
      </c>
      <c r="X64" s="141"/>
      <c r="Y64" s="137">
        <f t="shared" si="22"/>
        <v>0</v>
      </c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'15'!AR64</f>
        <v>0</v>
      </c>
      <c r="AO64" s="141"/>
      <c r="AP64" s="141">
        <f t="shared" si="6"/>
        <v>0</v>
      </c>
      <c r="AQ64" s="141">
        <f t="shared" si="7"/>
        <v>0</v>
      </c>
      <c r="AR64" s="141"/>
      <c r="AS64" s="216" t="e">
        <f>AQ64/D64</f>
        <v>#DIV/0!</v>
      </c>
      <c r="AT64" s="216">
        <f>'08'!AT64</f>
        <v>400</v>
      </c>
      <c r="AU64" s="224">
        <f t="shared" si="8"/>
        <v>400</v>
      </c>
      <c r="AV64" s="137"/>
      <c r="AW64" s="138" t="e">
        <f t="shared" si="9"/>
        <v>#DIV/0!</v>
      </c>
      <c r="AX64" s="138" t="e">
        <f t="shared" si="10"/>
        <v>#DIV/0!</v>
      </c>
      <c r="AY64" s="138" t="e">
        <f t="shared" si="11"/>
        <v>#DIV/0!</v>
      </c>
      <c r="AZ64" s="138" t="e">
        <f t="shared" si="12"/>
        <v>#DIV/0!</v>
      </c>
      <c r="BA64" s="138" t="e">
        <f t="shared" si="13"/>
        <v>#DIV/0!</v>
      </c>
      <c r="BB64" s="138"/>
      <c r="BC64" s="138"/>
    </row>
    <row r="65" spans="1:55" s="1015" customFormat="1" ht="49.2" customHeight="1">
      <c r="A65" s="751" t="str">
        <f>'ENTRY SHEET'!F65</f>
        <v>CRUSHER DETAILS</v>
      </c>
      <c r="B65" s="617">
        <f>'15'!C65</f>
        <v>0</v>
      </c>
      <c r="C65" s="2"/>
      <c r="D65" s="3" t="s">
        <v>8</v>
      </c>
      <c r="E65" s="447" t="s">
        <v>116</v>
      </c>
      <c r="F65" s="447" t="s">
        <v>118</v>
      </c>
      <c r="G65" s="447" t="s">
        <v>113</v>
      </c>
      <c r="H65" s="447" t="s">
        <v>126</v>
      </c>
      <c r="I65" s="447" t="s">
        <v>125</v>
      </c>
      <c r="J65" s="447" t="s">
        <v>124</v>
      </c>
      <c r="K65" s="447" t="s">
        <v>52</v>
      </c>
      <c r="L65" s="447" t="s">
        <v>133</v>
      </c>
      <c r="M65" s="447" t="s">
        <v>117</v>
      </c>
      <c r="N65" s="447" t="s">
        <v>127</v>
      </c>
      <c r="O65" s="447" t="s">
        <v>138</v>
      </c>
      <c r="P65" s="447" t="s">
        <v>139</v>
      </c>
      <c r="Q65" s="447" t="s">
        <v>122</v>
      </c>
      <c r="R65" s="447" t="s">
        <v>88</v>
      </c>
      <c r="S65" s="447" t="s">
        <v>114</v>
      </c>
      <c r="T65" s="447" t="s">
        <v>115</v>
      </c>
      <c r="U65" s="447" t="s">
        <v>90</v>
      </c>
      <c r="V65" s="447" t="s">
        <v>91</v>
      </c>
      <c r="W65" s="447" t="s">
        <v>134</v>
      </c>
      <c r="X65" s="447"/>
      <c r="Y65" s="447" t="s">
        <v>92</v>
      </c>
      <c r="Z65" s="447" t="s">
        <v>43</v>
      </c>
      <c r="AA65" s="804" t="s">
        <v>44</v>
      </c>
      <c r="AB65" s="447" t="s">
        <v>45</v>
      </c>
      <c r="AC65" s="447" t="s">
        <v>46</v>
      </c>
      <c r="AD65" s="447" t="s">
        <v>121</v>
      </c>
      <c r="AE65" s="447" t="s">
        <v>67</v>
      </c>
      <c r="AF65" s="447" t="s">
        <v>105</v>
      </c>
      <c r="AG65" s="447" t="s">
        <v>32</v>
      </c>
      <c r="AH65" s="804" t="s">
        <v>41</v>
      </c>
      <c r="AI65" s="804" t="s">
        <v>42</v>
      </c>
      <c r="AJ65" s="804" t="s">
        <v>38</v>
      </c>
      <c r="AK65" s="804" t="s">
        <v>39</v>
      </c>
      <c r="AL65" s="447" t="s">
        <v>31</v>
      </c>
      <c r="AM65" s="804" t="s">
        <v>30</v>
      </c>
      <c r="AN65" s="3">
        <f>'15'!AR65</f>
        <v>0</v>
      </c>
      <c r="AO65" s="3"/>
      <c r="AP65" s="3">
        <f t="shared" si="6"/>
        <v>0</v>
      </c>
      <c r="AQ65" s="3">
        <f t="shared" si="7"/>
        <v>0</v>
      </c>
      <c r="AR65" s="3"/>
      <c r="AS65" s="2"/>
      <c r="AT65" s="659">
        <f>'08'!AT65</f>
        <v>0</v>
      </c>
      <c r="AU65" s="660">
        <f t="shared" si="8"/>
        <v>0</v>
      </c>
      <c r="AV65" s="578"/>
      <c r="AW65" s="619" t="e">
        <f t="shared" si="9"/>
        <v>#VALUE!</v>
      </c>
      <c r="AX65" s="619" t="e">
        <f t="shared" si="10"/>
        <v>#VALUE!</v>
      </c>
      <c r="AY65" s="619" t="e">
        <f t="shared" si="11"/>
        <v>#VALUE!</v>
      </c>
      <c r="AZ65" s="619" t="e">
        <f t="shared" si="12"/>
        <v>#VALUE!</v>
      </c>
      <c r="BA65" s="619" t="e">
        <f t="shared" si="13"/>
        <v>#VALUE!</v>
      </c>
      <c r="BB65" s="447"/>
      <c r="BC65" s="447"/>
    </row>
    <row r="66" spans="1:55" s="614" customFormat="1">
      <c r="A66" s="751" t="str">
        <f>'ENTRY SHEET'!F66</f>
        <v>CRUSHER(FEEDER)</v>
      </c>
      <c r="B66" s="617">
        <f>'15'!C66</f>
        <v>1777.56</v>
      </c>
      <c r="C66" s="657">
        <v>1786.44</v>
      </c>
      <c r="D66" s="617">
        <f t="shared" si="21"/>
        <v>8.8800000000001091</v>
      </c>
      <c r="E66" s="617">
        <v>16</v>
      </c>
      <c r="F66" s="139"/>
      <c r="G66" s="139"/>
      <c r="H66" s="139"/>
      <c r="I66" s="139"/>
      <c r="J66" s="139">
        <f>D66-G66-H66-I66-K66-L66-O66-P66-F66-M66-N66</f>
        <v>8.8800000000001091</v>
      </c>
      <c r="K66" s="139"/>
      <c r="L66" s="139"/>
      <c r="M66" s="139"/>
      <c r="N66" s="139"/>
      <c r="O66" s="139"/>
      <c r="P66" s="139"/>
      <c r="Q66" s="139">
        <f>F66+G66+H66+I66+J66+K66+L66+M66+N66+O66+P66</f>
        <v>8.8800000000001091</v>
      </c>
      <c r="R66" s="617">
        <v>1800</v>
      </c>
      <c r="S66" s="617">
        <v>900</v>
      </c>
      <c r="T66" s="617">
        <f>R66-S66</f>
        <v>900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4">Z66+AA66+AB66+AC66+AD66+AE66+AF66</f>
        <v>0</v>
      </c>
      <c r="AH66" s="617"/>
      <c r="AI66" s="617"/>
      <c r="AJ66" s="617"/>
      <c r="AK66" s="619"/>
      <c r="AL66" s="658"/>
      <c r="AM66" s="617"/>
      <c r="AN66" s="658">
        <f>'15'!AR66</f>
        <v>0</v>
      </c>
      <c r="AO66" s="658"/>
      <c r="AP66" s="658">
        <f t="shared" si="6"/>
        <v>0</v>
      </c>
      <c r="AQ66" s="658">
        <f t="shared" si="7"/>
        <v>0</v>
      </c>
      <c r="AR66" s="658"/>
      <c r="AS66" s="659">
        <f t="shared" ref="AS66:AS73" si="25">AQ66/D66</f>
        <v>0</v>
      </c>
      <c r="AT66" s="659">
        <f>'08'!AT66</f>
        <v>0</v>
      </c>
      <c r="AU66" s="660">
        <f t="shared" si="8"/>
        <v>0</v>
      </c>
      <c r="AV66" s="617"/>
      <c r="AW66" s="619">
        <f t="shared" si="9"/>
        <v>0</v>
      </c>
      <c r="AX66" s="619">
        <f t="shared" si="10"/>
        <v>0</v>
      </c>
      <c r="AY66" s="619">
        <f t="shared" si="11"/>
        <v>0</v>
      </c>
      <c r="AZ66" s="619">
        <f t="shared" si="12"/>
        <v>0</v>
      </c>
      <c r="BA66" s="619">
        <f t="shared" si="13"/>
        <v>0</v>
      </c>
      <c r="BB66" s="619">
        <f t="shared" si="14"/>
        <v>0</v>
      </c>
      <c r="BC66" s="619"/>
    </row>
    <row r="67" spans="1:55" s="614" customFormat="1">
      <c r="A67" s="751" t="str">
        <f>'ENTRY SHEET'!F67</f>
        <v>CRUSHER ( JAW )</v>
      </c>
      <c r="B67" s="617">
        <f>'15'!C67</f>
        <v>13556</v>
      </c>
      <c r="C67" s="657">
        <v>13565</v>
      </c>
      <c r="D67" s="617">
        <f t="shared" si="21"/>
        <v>9</v>
      </c>
      <c r="E67" s="617">
        <v>16</v>
      </c>
      <c r="F67" s="139"/>
      <c r="G67" s="139"/>
      <c r="H67" s="139"/>
      <c r="I67" s="139"/>
      <c r="J67" s="139">
        <f t="shared" ref="J67:J73" si="26">D67-G67-H67-I67-K67-L67-O67-P67-F67-M67-N67</f>
        <v>9</v>
      </c>
      <c r="K67" s="139"/>
      <c r="L67" s="139"/>
      <c r="M67" s="139"/>
      <c r="N67" s="139"/>
      <c r="O67" s="139"/>
      <c r="P67" s="139"/>
      <c r="Q67" s="139">
        <f t="shared" ref="Q67:Q73" si="27">F67+G67+H67+I67+J67+K67+L67+M67+N67+O67+P67</f>
        <v>9</v>
      </c>
      <c r="R67" s="617"/>
      <c r="S67" s="617"/>
      <c r="T67" s="617"/>
      <c r="U67" s="617"/>
      <c r="V67" s="617"/>
      <c r="W67" s="617"/>
      <c r="X67" s="658"/>
      <c r="Y67" s="617">
        <f t="shared" ref="Y67:Y73" si="28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4"/>
        <v>0</v>
      </c>
      <c r="AH67" s="617"/>
      <c r="AI67" s="617"/>
      <c r="AJ67" s="617"/>
      <c r="AK67" s="619"/>
      <c r="AL67" s="658"/>
      <c r="AM67" s="617"/>
      <c r="AN67" s="658">
        <f>'15'!AR67</f>
        <v>0</v>
      </c>
      <c r="AO67" s="658"/>
      <c r="AP67" s="658">
        <f t="shared" si="6"/>
        <v>0</v>
      </c>
      <c r="AQ67" s="658">
        <f t="shared" si="7"/>
        <v>0</v>
      </c>
      <c r="AR67" s="658"/>
      <c r="AS67" s="659">
        <f t="shared" si="25"/>
        <v>0</v>
      </c>
      <c r="AT67" s="659">
        <f>'08'!AT67</f>
        <v>0</v>
      </c>
      <c r="AU67" s="660">
        <f t="shared" si="8"/>
        <v>0</v>
      </c>
      <c r="AV67" s="617"/>
      <c r="AW67" s="619">
        <f t="shared" si="9"/>
        <v>0</v>
      </c>
      <c r="AX67" s="619">
        <f t="shared" si="10"/>
        <v>0</v>
      </c>
      <c r="AY67" s="619">
        <f t="shared" si="11"/>
        <v>0</v>
      </c>
      <c r="AZ67" s="619">
        <f t="shared" si="12"/>
        <v>0</v>
      </c>
      <c r="BA67" s="619">
        <f t="shared" si="13"/>
        <v>0</v>
      </c>
      <c r="BB67" s="619">
        <f t="shared" si="14"/>
        <v>0</v>
      </c>
      <c r="BC67" s="619"/>
    </row>
    <row r="68" spans="1:55" s="614" customFormat="1">
      <c r="A68" s="751" t="str">
        <f>'ENTRY SHEET'!F68</f>
        <v>CRUSHER ( CONE )</v>
      </c>
      <c r="B68" s="617">
        <f>'15'!C68</f>
        <v>13630</v>
      </c>
      <c r="C68" s="657">
        <v>13639</v>
      </c>
      <c r="D68" s="617">
        <f t="shared" si="21"/>
        <v>9</v>
      </c>
      <c r="E68" s="617">
        <v>16</v>
      </c>
      <c r="F68" s="139"/>
      <c r="G68" s="139"/>
      <c r="H68" s="139"/>
      <c r="I68" s="139"/>
      <c r="J68" s="139">
        <f t="shared" si="26"/>
        <v>9</v>
      </c>
      <c r="K68" s="139"/>
      <c r="L68" s="139"/>
      <c r="M68" s="139"/>
      <c r="N68" s="139"/>
      <c r="O68" s="139"/>
      <c r="P68" s="139"/>
      <c r="Q68" s="139">
        <f t="shared" si="27"/>
        <v>9</v>
      </c>
      <c r="R68" s="617"/>
      <c r="S68" s="617"/>
      <c r="T68" s="617"/>
      <c r="U68" s="617"/>
      <c r="V68" s="617"/>
      <c r="W68" s="617"/>
      <c r="X68" s="617"/>
      <c r="Y68" s="617">
        <f t="shared" si="28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4"/>
        <v>0</v>
      </c>
      <c r="AH68" s="661"/>
      <c r="AI68" s="661"/>
      <c r="AJ68" s="661"/>
      <c r="AK68" s="661"/>
      <c r="AL68" s="139"/>
      <c r="AM68" s="661"/>
      <c r="AN68" s="658">
        <f>'15'!AR68</f>
        <v>0</v>
      </c>
      <c r="AO68" s="658"/>
      <c r="AP68" s="658">
        <f t="shared" si="6"/>
        <v>0</v>
      </c>
      <c r="AQ68" s="658">
        <f t="shared" si="7"/>
        <v>0</v>
      </c>
      <c r="AR68" s="658"/>
      <c r="AS68" s="659">
        <f t="shared" si="25"/>
        <v>0</v>
      </c>
      <c r="AT68" s="659">
        <f>'08'!AT68</f>
        <v>0</v>
      </c>
      <c r="AU68" s="660">
        <f t="shared" si="8"/>
        <v>0</v>
      </c>
      <c r="AV68" s="657"/>
      <c r="AW68" s="619">
        <f t="shared" si="9"/>
        <v>0</v>
      </c>
      <c r="AX68" s="619">
        <f t="shared" si="10"/>
        <v>0</v>
      </c>
      <c r="AY68" s="619">
        <f t="shared" si="11"/>
        <v>0</v>
      </c>
      <c r="AZ68" s="619">
        <f t="shared" si="12"/>
        <v>0</v>
      </c>
      <c r="BA68" s="619">
        <f t="shared" si="13"/>
        <v>0</v>
      </c>
      <c r="BB68" s="619">
        <f t="shared" si="14"/>
        <v>0</v>
      </c>
      <c r="BC68" s="617"/>
    </row>
    <row r="69" spans="1:55" s="614" customFormat="1">
      <c r="A69" s="751" t="str">
        <f>'ENTRY SHEET'!F69</f>
        <v>CRUSHER DG</v>
      </c>
      <c r="B69" s="617">
        <f>'15'!C69</f>
        <v>17203.240000000002</v>
      </c>
      <c r="C69" s="657">
        <v>17204.509999999998</v>
      </c>
      <c r="D69" s="617">
        <f t="shared" si="21"/>
        <v>1.2699999999967986</v>
      </c>
      <c r="E69" s="617">
        <v>16</v>
      </c>
      <c r="F69" s="139"/>
      <c r="G69" s="139"/>
      <c r="H69" s="139"/>
      <c r="I69" s="139"/>
      <c r="J69" s="139">
        <f t="shared" si="26"/>
        <v>1.2699999999967986</v>
      </c>
      <c r="K69" s="139"/>
      <c r="L69" s="139"/>
      <c r="M69" s="139"/>
      <c r="N69" s="139"/>
      <c r="O69" s="139"/>
      <c r="P69" s="139"/>
      <c r="Q69" s="139">
        <f t="shared" si="27"/>
        <v>1.2699999999967986</v>
      </c>
      <c r="R69" s="617"/>
      <c r="S69" s="617"/>
      <c r="T69" s="617"/>
      <c r="U69" s="617"/>
      <c r="V69" s="617"/>
      <c r="W69" s="617"/>
      <c r="X69" s="658"/>
      <c r="Y69" s="617">
        <f t="shared" si="28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4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'15'!AR69</f>
        <v>526</v>
      </c>
      <c r="AO69" s="658"/>
      <c r="AP69" s="658">
        <f t="shared" si="6"/>
        <v>526</v>
      </c>
      <c r="AQ69" s="658">
        <f t="shared" si="7"/>
        <v>171</v>
      </c>
      <c r="AR69" s="658">
        <v>355</v>
      </c>
      <c r="AS69" s="659">
        <f t="shared" si="25"/>
        <v>134.64566929167799</v>
      </c>
      <c r="AT69" s="659">
        <f>'08'!AT69</f>
        <v>1000</v>
      </c>
      <c r="AU69" s="660">
        <f t="shared" si="8"/>
        <v>645</v>
      </c>
      <c r="AV69" s="657" t="s">
        <v>186</v>
      </c>
      <c r="AW69" s="619">
        <f t="shared" si="9"/>
        <v>0</v>
      </c>
      <c r="AX69" s="619">
        <f t="shared" si="10"/>
        <v>0</v>
      </c>
      <c r="AY69" s="619">
        <f t="shared" si="11"/>
        <v>171</v>
      </c>
      <c r="AZ69" s="619">
        <f t="shared" si="12"/>
        <v>0</v>
      </c>
      <c r="BA69" s="619">
        <f t="shared" si="13"/>
        <v>0</v>
      </c>
      <c r="BB69" s="619">
        <f t="shared" si="14"/>
        <v>0</v>
      </c>
      <c r="BC69" s="619"/>
    </row>
    <row r="70" spans="1:55" s="614" customFormat="1">
      <c r="A70" s="751" t="str">
        <f>'ENTRY SHEET'!F70</f>
        <v>KAMASTU-210</v>
      </c>
      <c r="B70" s="617">
        <f>'15'!C70</f>
        <v>25945</v>
      </c>
      <c r="C70" s="657">
        <v>25954.1</v>
      </c>
      <c r="D70" s="617">
        <f t="shared" si="21"/>
        <v>9.0999999999985448</v>
      </c>
      <c r="E70" s="617">
        <v>16</v>
      </c>
      <c r="F70" s="139"/>
      <c r="G70" s="139"/>
      <c r="H70" s="139"/>
      <c r="I70" s="139"/>
      <c r="J70" s="139">
        <f t="shared" si="26"/>
        <v>9.0999999999985448</v>
      </c>
      <c r="K70" s="139"/>
      <c r="L70" s="139"/>
      <c r="M70" s="139"/>
      <c r="N70" s="139"/>
      <c r="O70" s="139"/>
      <c r="P70" s="139"/>
      <c r="Q70" s="139">
        <f t="shared" si="27"/>
        <v>9.0999999999985448</v>
      </c>
      <c r="R70" s="617"/>
      <c r="S70" s="617"/>
      <c r="T70" s="617"/>
      <c r="U70" s="617"/>
      <c r="V70" s="617"/>
      <c r="W70" s="617"/>
      <c r="X70" s="658"/>
      <c r="Y70" s="617">
        <f t="shared" si="28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4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'15'!AR70</f>
        <v>160</v>
      </c>
      <c r="AO70" s="658">
        <v>300</v>
      </c>
      <c r="AP70" s="658">
        <f t="shared" ref="AP70:AP104" si="29">AO70+AN70</f>
        <v>460</v>
      </c>
      <c r="AQ70" s="658">
        <f t="shared" ref="AQ70:AQ104" si="30">AP70-AR70</f>
        <v>80</v>
      </c>
      <c r="AR70" s="658">
        <v>380</v>
      </c>
      <c r="AS70" s="659">
        <f t="shared" si="25"/>
        <v>8.791208791210197</v>
      </c>
      <c r="AT70" s="659">
        <f>'08'!AT70</f>
        <v>340</v>
      </c>
      <c r="AU70" s="660">
        <f t="shared" ref="AU70:AU104" si="31">AT70-AR70</f>
        <v>-40</v>
      </c>
      <c r="AV70" s="657"/>
      <c r="AW70" s="619">
        <f t="shared" ref="AW70:AW99" si="32">ROUNDUP(I70*AS70,0)</f>
        <v>0</v>
      </c>
      <c r="AX70" s="619">
        <f t="shared" ref="AX70:AX99" si="33">ROUNDUP(H70*AS70,0)</f>
        <v>0</v>
      </c>
      <c r="AY70" s="619">
        <f t="shared" ref="AY70:AY99" si="34">ROUNDUP(J70*AS70,0)</f>
        <v>80</v>
      </c>
      <c r="AZ70" s="619">
        <f t="shared" ref="AZ70:AZ99" si="35">AS70*L70</f>
        <v>0</v>
      </c>
      <c r="BA70" s="619">
        <f t="shared" ref="BA70:BA99" si="36">AS70*K70</f>
        <v>0</v>
      </c>
      <c r="BB70" s="619"/>
      <c r="BC70" s="619">
        <v>64</v>
      </c>
    </row>
    <row r="71" spans="1:55" s="614" customFormat="1">
      <c r="A71" s="751" t="str">
        <f>'ENTRY SHEET'!F71</f>
        <v>JCB-8262 LOADER</v>
      </c>
      <c r="B71" s="617">
        <f>'15'!C71</f>
        <v>16109.7</v>
      </c>
      <c r="C71" s="657">
        <v>16120</v>
      </c>
      <c r="D71" s="617">
        <f t="shared" si="21"/>
        <v>10.299999999999272</v>
      </c>
      <c r="E71" s="617">
        <v>16</v>
      </c>
      <c r="F71" s="139"/>
      <c r="G71" s="139"/>
      <c r="H71" s="139">
        <f>6.4-5.4</f>
        <v>1</v>
      </c>
      <c r="I71" s="139">
        <v>5.4</v>
      </c>
      <c r="J71" s="139">
        <f t="shared" si="26"/>
        <v>3.899999999999272</v>
      </c>
      <c r="K71" s="139"/>
      <c r="L71" s="139"/>
      <c r="M71" s="139"/>
      <c r="N71" s="139"/>
      <c r="O71" s="139"/>
      <c r="P71" s="139"/>
      <c r="Q71" s="139">
        <f t="shared" si="27"/>
        <v>10.299999999999272</v>
      </c>
      <c r="R71" s="617"/>
      <c r="S71" s="617"/>
      <c r="T71" s="617"/>
      <c r="U71" s="617"/>
      <c r="V71" s="617"/>
      <c r="W71" s="617"/>
      <c r="X71" s="658"/>
      <c r="Y71" s="617">
        <f t="shared" si="28"/>
        <v>0</v>
      </c>
      <c r="Z71" s="619"/>
      <c r="AA71" s="619"/>
      <c r="AB71" s="619"/>
      <c r="AC71" s="619">
        <v>6</v>
      </c>
      <c r="AD71" s="619"/>
      <c r="AE71" s="619"/>
      <c r="AF71" s="619"/>
      <c r="AG71" s="617">
        <f t="shared" si="24"/>
        <v>6</v>
      </c>
      <c r="AH71" s="617">
        <v>30</v>
      </c>
      <c r="AI71" s="617">
        <v>13</v>
      </c>
      <c r="AJ71" s="617">
        <v>900.83</v>
      </c>
      <c r="AK71" s="619">
        <v>406.28</v>
      </c>
      <c r="AL71" s="658">
        <f>AH71+AI71</f>
        <v>43</v>
      </c>
      <c r="AM71" s="617">
        <f>AJ71+AK71</f>
        <v>1307.1100000000001</v>
      </c>
      <c r="AN71" s="658">
        <f>'15'!AR71</f>
        <v>55</v>
      </c>
      <c r="AO71" s="658">
        <v>232</v>
      </c>
      <c r="AP71" s="658">
        <f t="shared" si="29"/>
        <v>287</v>
      </c>
      <c r="AQ71" s="658">
        <f t="shared" si="30"/>
        <v>137</v>
      </c>
      <c r="AR71" s="658">
        <v>150</v>
      </c>
      <c r="AS71" s="659">
        <f t="shared" si="25"/>
        <v>13.300970873787348</v>
      </c>
      <c r="AT71" s="659">
        <f>'08'!AT71</f>
        <v>210</v>
      </c>
      <c r="AU71" s="660">
        <f t="shared" si="31"/>
        <v>60</v>
      </c>
      <c r="AV71" s="657"/>
      <c r="AW71" s="619">
        <f t="shared" si="32"/>
        <v>72</v>
      </c>
      <c r="AX71" s="619">
        <f t="shared" si="33"/>
        <v>14</v>
      </c>
      <c r="AY71" s="619">
        <f t="shared" si="34"/>
        <v>52</v>
      </c>
      <c r="AZ71" s="619">
        <f t="shared" si="35"/>
        <v>0</v>
      </c>
      <c r="BA71" s="619">
        <f t="shared" si="36"/>
        <v>0</v>
      </c>
      <c r="BB71" s="619">
        <f t="shared" ref="BB71:BB99" si="37">AQ71-AW71-AX71-AY71</f>
        <v>-1</v>
      </c>
      <c r="BC71" s="619"/>
    </row>
    <row r="72" spans="1:55" s="614" customFormat="1">
      <c r="A72" s="751" t="str">
        <f>'ENTRY SHEET'!F72</f>
        <v>OD09C-5609 JCB</v>
      </c>
      <c r="B72" s="617">
        <f>'15'!C72</f>
        <v>0</v>
      </c>
      <c r="C72" s="657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6"/>
        <v>0</v>
      </c>
      <c r="K72" s="139"/>
      <c r="L72" s="139"/>
      <c r="M72" s="139"/>
      <c r="N72" s="139"/>
      <c r="O72" s="139"/>
      <c r="P72" s="139"/>
      <c r="Q72" s="139">
        <f t="shared" si="27"/>
        <v>0</v>
      </c>
      <c r="R72" s="617"/>
      <c r="S72" s="617"/>
      <c r="T72" s="617"/>
      <c r="U72" s="617"/>
      <c r="V72" s="617"/>
      <c r="W72" s="617"/>
      <c r="X72" s="658"/>
      <c r="Y72" s="617">
        <f t="shared" si="28"/>
        <v>0</v>
      </c>
      <c r="Z72" s="619"/>
      <c r="AA72" s="619">
        <v>4</v>
      </c>
      <c r="AB72" s="619"/>
      <c r="AC72" s="619"/>
      <c r="AD72" s="619"/>
      <c r="AE72" s="619"/>
      <c r="AF72" s="619"/>
      <c r="AG72" s="617">
        <f t="shared" si="24"/>
        <v>4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'15'!AR72</f>
        <v>90</v>
      </c>
      <c r="AO72" s="658"/>
      <c r="AP72" s="658">
        <f t="shared" si="29"/>
        <v>90</v>
      </c>
      <c r="AQ72" s="658">
        <f t="shared" si="30"/>
        <v>0</v>
      </c>
      <c r="AR72" s="658">
        <v>90</v>
      </c>
      <c r="AS72" s="659" t="e">
        <f t="shared" si="25"/>
        <v>#DIV/0!</v>
      </c>
      <c r="AT72" s="659">
        <f>'08'!AT72</f>
        <v>210</v>
      </c>
      <c r="AU72" s="660">
        <f t="shared" si="31"/>
        <v>120</v>
      </c>
      <c r="AV72" s="657"/>
      <c r="AW72" s="619" t="e">
        <f t="shared" si="32"/>
        <v>#DIV/0!</v>
      </c>
      <c r="AX72" s="619" t="e">
        <f t="shared" si="33"/>
        <v>#DIV/0!</v>
      </c>
      <c r="AY72" s="619" t="e">
        <f t="shared" si="34"/>
        <v>#DIV/0!</v>
      </c>
      <c r="AZ72" s="619" t="e">
        <f t="shared" si="35"/>
        <v>#DIV/0!</v>
      </c>
      <c r="BA72" s="619" t="e">
        <f t="shared" si="36"/>
        <v>#DIV/0!</v>
      </c>
      <c r="BB72" s="619" t="e">
        <f t="shared" si="37"/>
        <v>#DIV/0!</v>
      </c>
      <c r="BC72" s="619"/>
    </row>
    <row r="73" spans="1:55" s="614" customFormat="1">
      <c r="A73" s="751" t="str">
        <f>'ENTRY SHEET'!F73</f>
        <v>TATA LOADER-OD02AY-0516</v>
      </c>
      <c r="B73" s="617">
        <f>'15'!C73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6"/>
        <v>0</v>
      </c>
      <c r="K73" s="139"/>
      <c r="L73" s="139"/>
      <c r="M73" s="139"/>
      <c r="N73" s="139"/>
      <c r="O73" s="139"/>
      <c r="P73" s="139"/>
      <c r="Q73" s="139">
        <f t="shared" si="27"/>
        <v>0</v>
      </c>
      <c r="R73" s="617"/>
      <c r="S73" s="617"/>
      <c r="T73" s="617"/>
      <c r="U73" s="617"/>
      <c r="V73" s="617"/>
      <c r="W73" s="617"/>
      <c r="X73" s="658"/>
      <c r="Y73" s="617">
        <f t="shared" si="28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4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'15'!AR73</f>
        <v>100</v>
      </c>
      <c r="AO73" s="658"/>
      <c r="AP73" s="658">
        <f t="shared" si="29"/>
        <v>100</v>
      </c>
      <c r="AQ73" s="658">
        <f t="shared" si="30"/>
        <v>0</v>
      </c>
      <c r="AR73" s="658">
        <v>100</v>
      </c>
      <c r="AS73" s="659" t="e">
        <f t="shared" si="25"/>
        <v>#DIV/0!</v>
      </c>
      <c r="AT73" s="659">
        <f>'08'!AT73</f>
        <v>0</v>
      </c>
      <c r="AU73" s="660">
        <f t="shared" si="31"/>
        <v>-100</v>
      </c>
      <c r="AV73" s="657"/>
      <c r="AW73" s="619" t="e">
        <f t="shared" si="32"/>
        <v>#DIV/0!</v>
      </c>
      <c r="AX73" s="619" t="e">
        <f t="shared" si="33"/>
        <v>#DIV/0!</v>
      </c>
      <c r="AY73" s="619" t="e">
        <f t="shared" si="34"/>
        <v>#DIV/0!</v>
      </c>
      <c r="AZ73" s="619" t="e">
        <f t="shared" si="35"/>
        <v>#DIV/0!</v>
      </c>
      <c r="BA73" s="619" t="e">
        <f t="shared" si="36"/>
        <v>#DIV/0!</v>
      </c>
      <c r="BB73" s="619"/>
      <c r="BC73" s="619"/>
    </row>
    <row r="74" spans="1:55" s="1018" customFormat="1" ht="43.2">
      <c r="A74" s="752" t="str">
        <f>'ENTRY SHEET'!F74</f>
        <v>POWER SCREEN DETAILS</v>
      </c>
      <c r="B74" s="758">
        <f>'15'!C74</f>
        <v>0</v>
      </c>
      <c r="C74" s="1016"/>
      <c r="D74" s="1017" t="s">
        <v>8</v>
      </c>
      <c r="E74" s="915" t="s">
        <v>116</v>
      </c>
      <c r="F74" s="915" t="s">
        <v>118</v>
      </c>
      <c r="G74" s="915" t="s">
        <v>113</v>
      </c>
      <c r="H74" s="915" t="s">
        <v>126</v>
      </c>
      <c r="I74" s="915" t="s">
        <v>125</v>
      </c>
      <c r="J74" s="915" t="s">
        <v>124</v>
      </c>
      <c r="K74" s="915" t="s">
        <v>52</v>
      </c>
      <c r="L74" s="915" t="s">
        <v>133</v>
      </c>
      <c r="M74" s="915" t="s">
        <v>117</v>
      </c>
      <c r="N74" s="915" t="s">
        <v>127</v>
      </c>
      <c r="O74" s="915" t="s">
        <v>138</v>
      </c>
      <c r="P74" s="915" t="s">
        <v>139</v>
      </c>
      <c r="Q74" s="915" t="s">
        <v>122</v>
      </c>
      <c r="R74" s="915" t="s">
        <v>88</v>
      </c>
      <c r="S74" s="915" t="s">
        <v>89</v>
      </c>
      <c r="T74" s="915" t="s">
        <v>106</v>
      </c>
      <c r="U74" s="915" t="s">
        <v>90</v>
      </c>
      <c r="V74" s="915" t="s">
        <v>91</v>
      </c>
      <c r="W74" s="915"/>
      <c r="X74" s="915"/>
      <c r="Y74" s="915" t="s">
        <v>92</v>
      </c>
      <c r="Z74" s="915" t="s">
        <v>43</v>
      </c>
      <c r="AA74" s="916" t="s">
        <v>44</v>
      </c>
      <c r="AB74" s="915" t="s">
        <v>45</v>
      </c>
      <c r="AC74" s="915" t="s">
        <v>46</v>
      </c>
      <c r="AD74" s="915" t="s">
        <v>121</v>
      </c>
      <c r="AE74" s="915" t="s">
        <v>67</v>
      </c>
      <c r="AF74" s="915" t="s">
        <v>105</v>
      </c>
      <c r="AG74" s="915" t="s">
        <v>32</v>
      </c>
      <c r="AH74" s="916" t="s">
        <v>41</v>
      </c>
      <c r="AI74" s="916" t="s">
        <v>42</v>
      </c>
      <c r="AJ74" s="916" t="s">
        <v>38</v>
      </c>
      <c r="AK74" s="916" t="s">
        <v>39</v>
      </c>
      <c r="AL74" s="915" t="s">
        <v>31</v>
      </c>
      <c r="AM74" s="916" t="s">
        <v>30</v>
      </c>
      <c r="AN74" s="1017">
        <f>'15'!AR74</f>
        <v>0</v>
      </c>
      <c r="AO74" s="1017"/>
      <c r="AP74" s="1017">
        <f t="shared" si="29"/>
        <v>0</v>
      </c>
      <c r="AQ74" s="1017">
        <f t="shared" si="30"/>
        <v>0</v>
      </c>
      <c r="AR74" s="1017"/>
      <c r="AS74" s="1016"/>
      <c r="AT74" s="762">
        <f>'08'!AT74</f>
        <v>0</v>
      </c>
      <c r="AU74" s="763">
        <f t="shared" si="31"/>
        <v>0</v>
      </c>
      <c r="AV74" s="919"/>
      <c r="AW74" s="761" t="e">
        <f t="shared" si="32"/>
        <v>#VALUE!</v>
      </c>
      <c r="AX74" s="761" t="e">
        <f t="shared" si="33"/>
        <v>#VALUE!</v>
      </c>
      <c r="AY74" s="761" t="e">
        <f t="shared" si="34"/>
        <v>#VALUE!</v>
      </c>
      <c r="AZ74" s="761" t="e">
        <f t="shared" si="35"/>
        <v>#VALUE!</v>
      </c>
      <c r="BA74" s="761" t="e">
        <f t="shared" si="36"/>
        <v>#VALUE!</v>
      </c>
      <c r="BB74" s="1017" t="e">
        <f t="shared" si="37"/>
        <v>#VALUE!</v>
      </c>
      <c r="BC74" s="915"/>
    </row>
    <row r="75" spans="1:55" s="195" customFormat="1">
      <c r="A75" s="752" t="str">
        <f>'ENTRY SHEET'!F75</f>
        <v>POWER SCREEN RHS</v>
      </c>
      <c r="B75" s="758">
        <f>'15'!C75</f>
        <v>4444.3999999999996</v>
      </c>
      <c r="C75" s="1019">
        <v>4449.5</v>
      </c>
      <c r="D75" s="758">
        <f t="shared" si="21"/>
        <v>5.1000000000003638</v>
      </c>
      <c r="E75" s="758">
        <v>12</v>
      </c>
      <c r="F75" s="513"/>
      <c r="G75" s="513"/>
      <c r="H75" s="513"/>
      <c r="I75" s="513"/>
      <c r="J75" s="513"/>
      <c r="K75" s="513">
        <f>D75-G75-H75-I75-J75-L75-M75-N75-O75-P75-F75</f>
        <v>5.1000000000003638</v>
      </c>
      <c r="L75" s="513"/>
      <c r="M75" s="513"/>
      <c r="N75" s="513"/>
      <c r="O75" s="513"/>
      <c r="P75" s="513"/>
      <c r="Q75" s="513">
        <f>F75+G75+H75+I75+J75+K75+L75+M75+N75+O75+P75</f>
        <v>5.1000000000003638</v>
      </c>
      <c r="R75" s="758">
        <v>450</v>
      </c>
      <c r="S75" s="758"/>
      <c r="T75" s="758"/>
      <c r="U75" s="758"/>
      <c r="V75" s="758"/>
      <c r="W75" s="758"/>
      <c r="X75" s="760"/>
      <c r="Y75" s="758">
        <f t="shared" ref="Y75:Y77" si="38">X75+W75+V75+U75</f>
        <v>0</v>
      </c>
      <c r="Z75" s="761"/>
      <c r="AA75" s="761"/>
      <c r="AB75" s="761"/>
      <c r="AC75" s="761"/>
      <c r="AD75" s="761"/>
      <c r="AE75" s="761"/>
      <c r="AF75" s="761"/>
      <c r="AG75" s="758">
        <f t="shared" ref="AG75:AG84" si="39">Z75+AA75+AB75+AC75+AD75+AE75+AF75</f>
        <v>0</v>
      </c>
      <c r="AH75" s="758"/>
      <c r="AI75" s="758"/>
      <c r="AJ75" s="758"/>
      <c r="AK75" s="761"/>
      <c r="AL75" s="760">
        <f>AH75+AI75</f>
        <v>0</v>
      </c>
      <c r="AM75" s="758">
        <f>AJ75+AK75</f>
        <v>0</v>
      </c>
      <c r="AN75" s="760">
        <f>'15'!AR75</f>
        <v>122</v>
      </c>
      <c r="AO75" s="760"/>
      <c r="AP75" s="760">
        <f t="shared" si="29"/>
        <v>122</v>
      </c>
      <c r="AQ75" s="760">
        <f t="shared" si="30"/>
        <v>55</v>
      </c>
      <c r="AR75" s="760">
        <v>67</v>
      </c>
      <c r="AS75" s="762">
        <f t="shared" ref="AS75:AS81" si="40">AQ75/D75</f>
        <v>10.784313725489428</v>
      </c>
      <c r="AT75" s="762">
        <f>'08'!AT75</f>
        <v>0</v>
      </c>
      <c r="AU75" s="763">
        <f t="shared" si="31"/>
        <v>-67</v>
      </c>
      <c r="AV75" s="759"/>
      <c r="AW75" s="761">
        <f t="shared" si="32"/>
        <v>0</v>
      </c>
      <c r="AX75" s="761">
        <f t="shared" si="33"/>
        <v>0</v>
      </c>
      <c r="AY75" s="761">
        <f t="shared" si="34"/>
        <v>0</v>
      </c>
      <c r="AZ75" s="761">
        <f t="shared" si="35"/>
        <v>0</v>
      </c>
      <c r="BA75" s="761">
        <f t="shared" si="36"/>
        <v>55.000000000000007</v>
      </c>
      <c r="BB75" s="761"/>
      <c r="BC75" s="761">
        <f>AP75</f>
        <v>122</v>
      </c>
    </row>
    <row r="76" spans="1:55" s="195" customFormat="1">
      <c r="A76" s="752" t="str">
        <f>'ENTRY SHEET'!F76</f>
        <v>HITACHI-120</v>
      </c>
      <c r="B76" s="758">
        <f>'15'!C76</f>
        <v>13139.9</v>
      </c>
      <c r="C76" s="1019">
        <v>13139.9</v>
      </c>
      <c r="D76" s="758">
        <f t="shared" si="21"/>
        <v>0</v>
      </c>
      <c r="E76" s="758">
        <v>12</v>
      </c>
      <c r="F76" s="513"/>
      <c r="G76" s="513"/>
      <c r="H76" s="513"/>
      <c r="I76" s="513"/>
      <c r="J76" s="513"/>
      <c r="K76" s="513">
        <f t="shared" ref="K76" si="41">D76-G76-H76-I76-J76-L76-M76-N76-O76-P76-F76</f>
        <v>0</v>
      </c>
      <c r="L76" s="513"/>
      <c r="M76" s="513"/>
      <c r="N76" s="513"/>
      <c r="O76" s="513"/>
      <c r="P76" s="513"/>
      <c r="Q76" s="513">
        <f t="shared" ref="Q76:Q77" si="42">F76+G76+H76+I76+J76+K76+L76+M76+N76</f>
        <v>0</v>
      </c>
      <c r="R76" s="761"/>
      <c r="S76" s="761"/>
      <c r="T76" s="761"/>
      <c r="U76" s="761"/>
      <c r="V76" s="761"/>
      <c r="W76" s="761"/>
      <c r="X76" s="761"/>
      <c r="Y76" s="758">
        <f t="shared" si="38"/>
        <v>0</v>
      </c>
      <c r="Z76" s="761"/>
      <c r="AA76" s="761"/>
      <c r="AB76" s="761"/>
      <c r="AC76" s="761"/>
      <c r="AD76" s="761"/>
      <c r="AE76" s="761"/>
      <c r="AF76" s="761"/>
      <c r="AG76" s="758">
        <f t="shared" si="39"/>
        <v>0</v>
      </c>
      <c r="AH76" s="761"/>
      <c r="AI76" s="761"/>
      <c r="AJ76" s="761"/>
      <c r="AK76" s="761"/>
      <c r="AL76" s="760">
        <f t="shared" ref="AL76:AL77" si="43">AH76+AI76</f>
        <v>0</v>
      </c>
      <c r="AM76" s="758">
        <f t="shared" ref="AM76:AM84" si="44">AJ76+AK76</f>
        <v>0</v>
      </c>
      <c r="AN76" s="760">
        <f>'15'!AR76</f>
        <v>215</v>
      </c>
      <c r="AO76" s="760"/>
      <c r="AP76" s="760">
        <f t="shared" si="29"/>
        <v>215</v>
      </c>
      <c r="AQ76" s="760">
        <f t="shared" si="30"/>
        <v>0</v>
      </c>
      <c r="AR76" s="760">
        <v>215</v>
      </c>
      <c r="AS76" s="762" t="e">
        <f t="shared" si="40"/>
        <v>#DIV/0!</v>
      </c>
      <c r="AT76" s="762">
        <f>'08'!AT76</f>
        <v>700</v>
      </c>
      <c r="AU76" s="763">
        <f t="shared" si="31"/>
        <v>485</v>
      </c>
      <c r="AV76" s="759"/>
      <c r="AW76" s="761" t="e">
        <f t="shared" si="32"/>
        <v>#DIV/0!</v>
      </c>
      <c r="AX76" s="761" t="e">
        <f t="shared" si="33"/>
        <v>#DIV/0!</v>
      </c>
      <c r="AY76" s="761" t="e">
        <f t="shared" si="34"/>
        <v>#DIV/0!</v>
      </c>
      <c r="AZ76" s="761" t="e">
        <f t="shared" si="35"/>
        <v>#DIV/0!</v>
      </c>
      <c r="BA76" s="761" t="e">
        <f t="shared" si="36"/>
        <v>#DIV/0!</v>
      </c>
      <c r="BB76" s="761" t="e">
        <f t="shared" si="37"/>
        <v>#DIV/0!</v>
      </c>
      <c r="BC76" s="761"/>
    </row>
    <row r="77" spans="1:55" s="195" customFormat="1">
      <c r="A77" s="752" t="str">
        <f>'ENTRY SHEET'!F77</f>
        <v>L-6268 SDLG</v>
      </c>
      <c r="B77" s="758">
        <f>'15'!C77</f>
        <v>7250.4</v>
      </c>
      <c r="C77" s="1019">
        <v>7259.4</v>
      </c>
      <c r="D77" s="758">
        <f t="shared" si="21"/>
        <v>9</v>
      </c>
      <c r="E77" s="758">
        <v>12</v>
      </c>
      <c r="F77" s="513"/>
      <c r="G77" s="513"/>
      <c r="H77" s="513"/>
      <c r="I77" s="513">
        <v>5.4</v>
      </c>
      <c r="J77" s="513">
        <v>3.6</v>
      </c>
      <c r="K77" s="513">
        <v>0</v>
      </c>
      <c r="L77" s="513"/>
      <c r="M77" s="513"/>
      <c r="N77" s="513"/>
      <c r="O77" s="513"/>
      <c r="P77" s="513"/>
      <c r="Q77" s="513">
        <f t="shared" si="42"/>
        <v>9</v>
      </c>
      <c r="R77" s="761"/>
      <c r="S77" s="761"/>
      <c r="T77" s="761"/>
      <c r="U77" s="761"/>
      <c r="V77" s="761"/>
      <c r="W77" s="761"/>
      <c r="X77" s="761"/>
      <c r="Y77" s="758">
        <f t="shared" si="38"/>
        <v>0</v>
      </c>
      <c r="Z77" s="761"/>
      <c r="AA77" s="761"/>
      <c r="AB77" s="761"/>
      <c r="AC77" s="761"/>
      <c r="AD77" s="761"/>
      <c r="AE77" s="761"/>
      <c r="AF77" s="761"/>
      <c r="AG77" s="758">
        <f t="shared" si="39"/>
        <v>0</v>
      </c>
      <c r="AH77" s="761">
        <v>39</v>
      </c>
      <c r="AI77" s="761">
        <v>13</v>
      </c>
      <c r="AJ77" s="761">
        <v>1171.1099999999999</v>
      </c>
      <c r="AK77" s="761">
        <v>401.6</v>
      </c>
      <c r="AL77" s="760">
        <f t="shared" si="43"/>
        <v>52</v>
      </c>
      <c r="AM77" s="758">
        <f t="shared" si="44"/>
        <v>1572.71</v>
      </c>
      <c r="AN77" s="760">
        <f>'15'!AR77</f>
        <v>160</v>
      </c>
      <c r="AO77" s="760">
        <v>230</v>
      </c>
      <c r="AP77" s="760">
        <f t="shared" si="29"/>
        <v>390</v>
      </c>
      <c r="AQ77" s="760">
        <f t="shared" si="30"/>
        <v>120</v>
      </c>
      <c r="AR77" s="760">
        <v>270</v>
      </c>
      <c r="AS77" s="762">
        <f t="shared" si="40"/>
        <v>13.333333333333334</v>
      </c>
      <c r="AT77" s="762">
        <f>'08'!AT77</f>
        <v>0</v>
      </c>
      <c r="AU77" s="763">
        <f t="shared" si="31"/>
        <v>-270</v>
      </c>
      <c r="AV77" s="759"/>
      <c r="AW77" s="761">
        <f t="shared" si="32"/>
        <v>72</v>
      </c>
      <c r="AX77" s="761">
        <f t="shared" si="33"/>
        <v>0</v>
      </c>
      <c r="AY77" s="761">
        <f t="shared" si="34"/>
        <v>48</v>
      </c>
      <c r="AZ77" s="761">
        <f t="shared" si="35"/>
        <v>0</v>
      </c>
      <c r="BA77" s="761">
        <f t="shared" si="36"/>
        <v>0</v>
      </c>
      <c r="BB77" s="761"/>
      <c r="BC77" s="761"/>
    </row>
    <row r="78" spans="1:55" s="1020" customFormat="1" ht="43.2">
      <c r="A78" s="783" t="str">
        <f>'ENTRY SHEET'!F78</f>
        <v>VICHELE NO.</v>
      </c>
      <c r="B78" s="301">
        <f>'15'!C78</f>
        <v>0</v>
      </c>
      <c r="C78" s="792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17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795">
        <f>'15'!AR78</f>
        <v>0</v>
      </c>
      <c r="AO78" s="795"/>
      <c r="AP78" s="795">
        <f t="shared" si="29"/>
        <v>0</v>
      </c>
      <c r="AQ78" s="795">
        <f t="shared" si="30"/>
        <v>0</v>
      </c>
      <c r="AR78" s="795"/>
      <c r="AS78" s="796" t="e">
        <f t="shared" si="40"/>
        <v>#VALUE!</v>
      </c>
      <c r="AT78" s="665">
        <f>'08'!AT78</f>
        <v>0</v>
      </c>
      <c r="AU78" s="666">
        <f t="shared" si="31"/>
        <v>0</v>
      </c>
      <c r="AV78" s="798"/>
      <c r="AW78" s="664" t="e">
        <f t="shared" si="32"/>
        <v>#VALUE!</v>
      </c>
      <c r="AX78" s="664" t="e">
        <f t="shared" si="33"/>
        <v>#VALUE!</v>
      </c>
      <c r="AY78" s="664" t="e">
        <f t="shared" si="34"/>
        <v>#VALUE!</v>
      </c>
      <c r="AZ78" s="664" t="e">
        <f t="shared" si="35"/>
        <v>#VALUE!</v>
      </c>
      <c r="BA78" s="664" t="e">
        <f t="shared" si="36"/>
        <v>#VALUE!</v>
      </c>
      <c r="BB78" s="794">
        <v>0</v>
      </c>
      <c r="BC78" s="794"/>
    </row>
    <row r="79" spans="1:55" s="599" customFormat="1">
      <c r="A79" s="783" t="str">
        <f>'ENTRY SHEET'!F79</f>
        <v>LOKO TRACK JAW</v>
      </c>
      <c r="B79" s="301">
        <f>'15'!C79</f>
        <v>16222</v>
      </c>
      <c r="C79" s="799">
        <v>16227</v>
      </c>
      <c r="D79" s="301">
        <f t="shared" si="21"/>
        <v>5</v>
      </c>
      <c r="E79" s="800">
        <f>D79-C79</f>
        <v>-16222</v>
      </c>
      <c r="F79" s="362"/>
      <c r="G79" s="362"/>
      <c r="H79" s="362"/>
      <c r="I79" s="362"/>
      <c r="J79" s="362"/>
      <c r="K79" s="362"/>
      <c r="L79" s="254">
        <f>D79-G79-H79-I79-J79-K79-M79-N79-O79-P79</f>
        <v>5</v>
      </c>
      <c r="M79" s="684"/>
      <c r="N79" s="684"/>
      <c r="O79" s="684"/>
      <c r="P79" s="684"/>
      <c r="Q79" s="254">
        <f t="shared" ref="Q79:Q80" si="45">G79+H79+I79+J79+P79+K79+L79+M79+N79+O79+F79</f>
        <v>5</v>
      </c>
      <c r="R79" s="301"/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9"/>
        <v>0</v>
      </c>
      <c r="AH79" s="362"/>
      <c r="AI79" s="362"/>
      <c r="AJ79" s="362"/>
      <c r="AK79" s="802"/>
      <c r="AL79" s="663">
        <f>AH79+AI79</f>
        <v>0</v>
      </c>
      <c r="AM79" s="301">
        <f t="shared" si="44"/>
        <v>0</v>
      </c>
      <c r="AN79" s="663">
        <f>'15'!AR79</f>
        <v>230</v>
      </c>
      <c r="AO79" s="663"/>
      <c r="AP79" s="663">
        <f t="shared" si="29"/>
        <v>230</v>
      </c>
      <c r="AQ79" s="663">
        <f t="shared" si="30"/>
        <v>0</v>
      </c>
      <c r="AR79" s="663">
        <v>230</v>
      </c>
      <c r="AS79" s="665">
        <f t="shared" si="40"/>
        <v>0</v>
      </c>
      <c r="AT79" s="665">
        <f>'08'!AT79</f>
        <v>0</v>
      </c>
      <c r="AU79" s="666">
        <f t="shared" si="31"/>
        <v>-230</v>
      </c>
      <c r="AV79" s="800"/>
      <c r="AW79" s="664">
        <f t="shared" si="32"/>
        <v>0</v>
      </c>
      <c r="AX79" s="664">
        <f t="shared" si="33"/>
        <v>0</v>
      </c>
      <c r="AY79" s="664">
        <f t="shared" si="34"/>
        <v>0</v>
      </c>
      <c r="AZ79" s="664">
        <f t="shared" si="35"/>
        <v>0</v>
      </c>
      <c r="BA79" s="664">
        <f t="shared" si="36"/>
        <v>0</v>
      </c>
      <c r="BB79" s="664">
        <v>0</v>
      </c>
      <c r="BC79" s="664"/>
    </row>
    <row r="80" spans="1:55" s="599" customFormat="1">
      <c r="A80" s="783" t="str">
        <f>'ENTRY SHEET'!F80</f>
        <v>LOKO CONE</v>
      </c>
      <c r="B80" s="301">
        <f>'15'!C80</f>
        <v>16792.099999999999</v>
      </c>
      <c r="C80" s="803">
        <v>16796.900000000001</v>
      </c>
      <c r="D80" s="301">
        <f t="shared" si="21"/>
        <v>4.8000000000029104</v>
      </c>
      <c r="E80" s="800">
        <f t="shared" si="21"/>
        <v>-16792.099999999999</v>
      </c>
      <c r="F80" s="362"/>
      <c r="G80" s="362"/>
      <c r="H80" s="362"/>
      <c r="I80" s="362"/>
      <c r="J80" s="362"/>
      <c r="K80" s="362"/>
      <c r="L80" s="254">
        <f t="shared" ref="L80:L81" si="46">D80-G80-H80-I80-J80-K80-M80-N80-O80-P80</f>
        <v>4.8000000000029104</v>
      </c>
      <c r="M80" s="684"/>
      <c r="N80" s="684"/>
      <c r="O80" s="684"/>
      <c r="P80" s="684"/>
      <c r="Q80" s="254">
        <f t="shared" si="45"/>
        <v>4.8000000000029104</v>
      </c>
      <c r="R80" s="301">
        <v>400</v>
      </c>
      <c r="S80" s="664">
        <v>200</v>
      </c>
      <c r="T80" s="664">
        <v>200</v>
      </c>
      <c r="U80" s="664"/>
      <c r="V80" s="664"/>
      <c r="W80" s="664"/>
      <c r="X80" s="664"/>
      <c r="Y80" s="664"/>
      <c r="Z80" s="301">
        <f t="shared" ref="Z80:Z84" si="47">+V80+W80+X80</f>
        <v>0</v>
      </c>
      <c r="AA80" s="664"/>
      <c r="AB80" s="301"/>
      <c r="AC80" s="301"/>
      <c r="AD80" s="301"/>
      <c r="AE80" s="301"/>
      <c r="AF80" s="301"/>
      <c r="AG80" s="301">
        <f t="shared" si="39"/>
        <v>0</v>
      </c>
      <c r="AH80" s="301"/>
      <c r="AI80" s="301"/>
      <c r="AJ80" s="301"/>
      <c r="AK80" s="664"/>
      <c r="AL80" s="663">
        <f t="shared" ref="AL80:AL84" si="48">AH80+AI80</f>
        <v>0</v>
      </c>
      <c r="AM80" s="301">
        <f t="shared" si="44"/>
        <v>0</v>
      </c>
      <c r="AN80" s="663">
        <f>'15'!AR80</f>
        <v>480</v>
      </c>
      <c r="AO80" s="663"/>
      <c r="AP80" s="663">
        <f t="shared" si="29"/>
        <v>480</v>
      </c>
      <c r="AQ80" s="663">
        <f t="shared" si="30"/>
        <v>130</v>
      </c>
      <c r="AR80" s="663">
        <v>350</v>
      </c>
      <c r="AS80" s="665">
        <f t="shared" si="40"/>
        <v>27.083333333316912</v>
      </c>
      <c r="AT80" s="665">
        <f>'08'!AT80</f>
        <v>0</v>
      </c>
      <c r="AU80" s="666">
        <f t="shared" si="31"/>
        <v>-350</v>
      </c>
      <c r="AV80" s="800"/>
      <c r="AW80" s="664">
        <f t="shared" si="32"/>
        <v>0</v>
      </c>
      <c r="AX80" s="664">
        <f t="shared" si="33"/>
        <v>0</v>
      </c>
      <c r="AY80" s="664">
        <f t="shared" si="34"/>
        <v>0</v>
      </c>
      <c r="AZ80" s="664">
        <f t="shared" si="35"/>
        <v>130</v>
      </c>
      <c r="BA80" s="664">
        <f t="shared" si="36"/>
        <v>0</v>
      </c>
      <c r="BB80" s="664">
        <v>0</v>
      </c>
      <c r="BC80" s="664"/>
    </row>
    <row r="81" spans="1:55" s="599" customFormat="1">
      <c r="A81" s="783" t="str">
        <f>'ENTRY SHEET'!F81</f>
        <v>KOMASTU-200</v>
      </c>
      <c r="B81" s="301">
        <f>'15'!C81</f>
        <v>3435</v>
      </c>
      <c r="C81" s="799">
        <v>3442.5</v>
      </c>
      <c r="D81" s="301">
        <f t="shared" si="21"/>
        <v>7.5</v>
      </c>
      <c r="E81" s="800">
        <f t="shared" si="21"/>
        <v>-3435</v>
      </c>
      <c r="F81" s="802"/>
      <c r="G81" s="802"/>
      <c r="H81" s="802"/>
      <c r="I81" s="802"/>
      <c r="J81" s="362"/>
      <c r="K81" s="802">
        <v>7.5</v>
      </c>
      <c r="L81" s="254">
        <f t="shared" si="46"/>
        <v>0</v>
      </c>
      <c r="M81" s="684"/>
      <c r="N81" s="684"/>
      <c r="O81" s="684"/>
      <c r="P81" s="684"/>
      <c r="Q81" s="254">
        <f>G81+H81+I81+J81+P81+K81+L81+M81+N81+O81+F81</f>
        <v>7.5</v>
      </c>
      <c r="R81" s="301"/>
      <c r="S81" s="362"/>
      <c r="T81" s="301"/>
      <c r="U81" s="362"/>
      <c r="V81" s="362"/>
      <c r="W81" s="362"/>
      <c r="X81" s="301"/>
      <c r="Y81" s="301"/>
      <c r="Z81" s="301">
        <f t="shared" si="47"/>
        <v>0</v>
      </c>
      <c r="AA81" s="664"/>
      <c r="AB81" s="664"/>
      <c r="AC81" s="664"/>
      <c r="AD81" s="664"/>
      <c r="AE81" s="664"/>
      <c r="AF81" s="664"/>
      <c r="AG81" s="301">
        <f t="shared" si="39"/>
        <v>0</v>
      </c>
      <c r="AH81" s="664"/>
      <c r="AI81" s="664"/>
      <c r="AJ81" s="664"/>
      <c r="AK81" s="664"/>
      <c r="AL81" s="663">
        <f t="shared" si="48"/>
        <v>0</v>
      </c>
      <c r="AM81" s="301">
        <f t="shared" si="44"/>
        <v>0</v>
      </c>
      <c r="AN81" s="663">
        <f>'15'!AR81</f>
        <v>120</v>
      </c>
      <c r="AO81" s="663">
        <f>60+100</f>
        <v>160</v>
      </c>
      <c r="AP81" s="663">
        <f t="shared" si="29"/>
        <v>280</v>
      </c>
      <c r="AQ81" s="663">
        <f t="shared" si="30"/>
        <v>110</v>
      </c>
      <c r="AR81" s="663">
        <v>170</v>
      </c>
      <c r="AS81" s="665">
        <f t="shared" si="40"/>
        <v>14.666666666666666</v>
      </c>
      <c r="AT81" s="665">
        <f>'08'!AT81</f>
        <v>0</v>
      </c>
      <c r="AU81" s="666">
        <f t="shared" si="31"/>
        <v>-170</v>
      </c>
      <c r="AV81" s="800" t="s">
        <v>182</v>
      </c>
      <c r="AW81" s="664">
        <f t="shared" si="32"/>
        <v>0</v>
      </c>
      <c r="AX81" s="664">
        <f t="shared" si="33"/>
        <v>0</v>
      </c>
      <c r="AY81" s="664">
        <f t="shared" si="34"/>
        <v>0</v>
      </c>
      <c r="AZ81" s="664">
        <f t="shared" si="35"/>
        <v>0</v>
      </c>
      <c r="BA81" s="664">
        <f t="shared" si="36"/>
        <v>110</v>
      </c>
      <c r="BB81" s="664">
        <v>0</v>
      </c>
      <c r="BC81" s="301"/>
    </row>
    <row r="82" spans="1:55">
      <c r="A82" s="223">
        <f>'ENTRY SHEET'!F82</f>
        <v>0</v>
      </c>
      <c r="B82" s="137">
        <f>'15'!C82</f>
        <v>0</v>
      </c>
      <c r="C82" s="263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>
        <f t="shared" ref="L82" si="49">G82-H82-I82-J82-K82-M82-N82-O82-P82</f>
        <v>0</v>
      </c>
      <c r="M82" s="136"/>
      <c r="N82" s="136"/>
      <c r="O82" s="136"/>
      <c r="P82" s="136"/>
      <c r="Q82" s="234">
        <f t="shared" ref="Q82:Q84" si="50">G82+H82+I82+J82+K82+L82+M82+N82+O82+P82</f>
        <v>0</v>
      </c>
      <c r="R82" s="137"/>
      <c r="S82" s="137"/>
      <c r="T82" s="137"/>
      <c r="U82" s="137"/>
      <c r="V82" s="137"/>
      <c r="W82" s="137"/>
      <c r="X82" s="137"/>
      <c r="Y82" s="141"/>
      <c r="Z82" s="137">
        <f t="shared" si="47"/>
        <v>0</v>
      </c>
      <c r="AA82" s="232"/>
      <c r="AB82" s="136"/>
      <c r="AC82" s="137"/>
      <c r="AD82" s="136"/>
      <c r="AE82" s="136"/>
      <c r="AF82" s="136"/>
      <c r="AG82" s="137">
        <f t="shared" si="39"/>
        <v>0</v>
      </c>
      <c r="AH82" s="232"/>
      <c r="AI82" s="232"/>
      <c r="AJ82" s="232"/>
      <c r="AK82" s="232"/>
      <c r="AL82" s="141">
        <f t="shared" si="48"/>
        <v>0</v>
      </c>
      <c r="AM82" s="137">
        <f t="shared" si="44"/>
        <v>0</v>
      </c>
      <c r="AN82" s="141">
        <f>'15'!AR82</f>
        <v>0</v>
      </c>
      <c r="AO82" s="141"/>
      <c r="AP82" s="141">
        <f t="shared" si="29"/>
        <v>0</v>
      </c>
      <c r="AQ82" s="141">
        <f t="shared" si="30"/>
        <v>0</v>
      </c>
      <c r="AR82" s="141"/>
      <c r="AS82" s="216" t="e">
        <f t="shared" ref="AS82:AS104" si="51">AQ82/D82</f>
        <v>#DIV/0!</v>
      </c>
      <c r="AT82" s="216">
        <f>'08'!AT82</f>
        <v>0</v>
      </c>
      <c r="AU82" s="224">
        <f t="shared" si="31"/>
        <v>0</v>
      </c>
      <c r="AV82" s="221"/>
      <c r="AW82" s="138" t="e">
        <f t="shared" si="32"/>
        <v>#DIV/0!</v>
      </c>
      <c r="AX82" s="138" t="e">
        <f t="shared" si="33"/>
        <v>#DIV/0!</v>
      </c>
      <c r="AY82" s="138" t="e">
        <f t="shared" si="34"/>
        <v>#DIV/0!</v>
      </c>
      <c r="AZ82" s="138" t="e">
        <f t="shared" si="35"/>
        <v>#DIV/0!</v>
      </c>
      <c r="BA82" s="138" t="e">
        <f t="shared" si="36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'15'!C83</f>
        <v>0</v>
      </c>
      <c r="C83" s="263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234">
        <f t="shared" si="50"/>
        <v>0</v>
      </c>
      <c r="R83" s="137"/>
      <c r="S83" s="137"/>
      <c r="T83" s="137"/>
      <c r="U83" s="137"/>
      <c r="V83" s="137"/>
      <c r="W83" s="137"/>
      <c r="X83" s="137"/>
      <c r="Y83" s="141"/>
      <c r="Z83" s="137">
        <f t="shared" si="47"/>
        <v>0</v>
      </c>
      <c r="AA83" s="138"/>
      <c r="AB83" s="137"/>
      <c r="AC83" s="137"/>
      <c r="AD83" s="137"/>
      <c r="AE83" s="137"/>
      <c r="AF83" s="137"/>
      <c r="AG83" s="137">
        <f t="shared" si="39"/>
        <v>0</v>
      </c>
      <c r="AH83" s="137"/>
      <c r="AI83" s="137"/>
      <c r="AJ83" s="137"/>
      <c r="AK83" s="138"/>
      <c r="AL83" s="141">
        <f t="shared" si="48"/>
        <v>0</v>
      </c>
      <c r="AM83" s="137">
        <f t="shared" si="44"/>
        <v>0</v>
      </c>
      <c r="AN83" s="141">
        <f>'15'!AR83</f>
        <v>0</v>
      </c>
      <c r="AO83" s="141"/>
      <c r="AP83" s="141">
        <f t="shared" si="29"/>
        <v>0</v>
      </c>
      <c r="AQ83" s="141">
        <f t="shared" si="30"/>
        <v>0</v>
      </c>
      <c r="AR83" s="141"/>
      <c r="AS83" s="216" t="e">
        <f t="shared" si="51"/>
        <v>#DIV/0!</v>
      </c>
      <c r="AT83" s="216">
        <f>'08'!AT83</f>
        <v>0</v>
      </c>
      <c r="AU83" s="224">
        <f t="shared" si="31"/>
        <v>0</v>
      </c>
      <c r="AV83" s="221"/>
      <c r="AW83" s="138" t="e">
        <f t="shared" si="32"/>
        <v>#DIV/0!</v>
      </c>
      <c r="AX83" s="138" t="e">
        <f t="shared" si="33"/>
        <v>#DIV/0!</v>
      </c>
      <c r="AY83" s="138" t="e">
        <f t="shared" si="34"/>
        <v>#DIV/0!</v>
      </c>
      <c r="AZ83" s="138" t="e">
        <f t="shared" si="35"/>
        <v>#DIV/0!</v>
      </c>
      <c r="BA83" s="138" t="e">
        <f t="shared" si="36"/>
        <v>#DIV/0!</v>
      </c>
      <c r="BB83" s="138"/>
      <c r="BC83" s="138"/>
    </row>
    <row r="84" spans="1:55">
      <c r="A84" s="223">
        <f>'ENTRY SHEET'!F84</f>
        <v>0</v>
      </c>
      <c r="B84" s="137">
        <f>'15'!C84</f>
        <v>0</v>
      </c>
      <c r="C84" s="263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234">
        <f t="shared" si="50"/>
        <v>0</v>
      </c>
      <c r="R84" s="137"/>
      <c r="S84" s="137"/>
      <c r="T84" s="137"/>
      <c r="U84" s="137"/>
      <c r="V84" s="137"/>
      <c r="W84" s="137"/>
      <c r="X84" s="137"/>
      <c r="Y84" s="141"/>
      <c r="Z84" s="137">
        <f t="shared" si="47"/>
        <v>0</v>
      </c>
      <c r="AA84" s="138"/>
      <c r="AB84" s="137"/>
      <c r="AC84" s="137"/>
      <c r="AD84" s="137"/>
      <c r="AE84" s="137"/>
      <c r="AF84" s="137"/>
      <c r="AG84" s="137">
        <f t="shared" si="39"/>
        <v>0</v>
      </c>
      <c r="AH84" s="137"/>
      <c r="AI84" s="137"/>
      <c r="AJ84" s="137"/>
      <c r="AK84" s="138"/>
      <c r="AL84" s="141">
        <f t="shared" si="48"/>
        <v>0</v>
      </c>
      <c r="AM84" s="137">
        <f t="shared" si="44"/>
        <v>0</v>
      </c>
      <c r="AN84" s="141">
        <f>'15'!AR84</f>
        <v>0</v>
      </c>
      <c r="AO84" s="141"/>
      <c r="AP84" s="141">
        <f t="shared" si="29"/>
        <v>0</v>
      </c>
      <c r="AQ84" s="141">
        <f t="shared" si="30"/>
        <v>0</v>
      </c>
      <c r="AR84" s="141"/>
      <c r="AS84" s="216" t="e">
        <f t="shared" si="51"/>
        <v>#DIV/0!</v>
      </c>
      <c r="AT84" s="216">
        <f>'08'!AT84</f>
        <v>0</v>
      </c>
      <c r="AU84" s="224">
        <f t="shared" si="31"/>
        <v>0</v>
      </c>
      <c r="AV84" s="221"/>
      <c r="AW84" s="138" t="e">
        <f t="shared" si="32"/>
        <v>#DIV/0!</v>
      </c>
      <c r="AX84" s="138" t="e">
        <f t="shared" si="33"/>
        <v>#DIV/0!</v>
      </c>
      <c r="AY84" s="138" t="e">
        <f t="shared" si="34"/>
        <v>#DIV/0!</v>
      </c>
      <c r="AZ84" s="138" t="e">
        <f t="shared" si="35"/>
        <v>#DIV/0!</v>
      </c>
      <c r="BA84" s="138" t="e">
        <f t="shared" si="36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'15'!C85</f>
        <v>0</v>
      </c>
      <c r="C85" s="263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'15'!AR85</f>
        <v>20</v>
      </c>
      <c r="AO85" s="141"/>
      <c r="AP85" s="141">
        <f t="shared" si="29"/>
        <v>20</v>
      </c>
      <c r="AQ85" s="141">
        <f t="shared" si="30"/>
        <v>10</v>
      </c>
      <c r="AR85" s="141">
        <v>10</v>
      </c>
      <c r="AS85" s="216" t="e">
        <f t="shared" si="51"/>
        <v>#DIV/0!</v>
      </c>
      <c r="AT85" s="216">
        <f>'08'!AT85</f>
        <v>60</v>
      </c>
      <c r="AU85" s="224">
        <f t="shared" si="31"/>
        <v>50</v>
      </c>
      <c r="AV85" s="221"/>
      <c r="AW85" s="138" t="e">
        <f t="shared" si="32"/>
        <v>#DIV/0!</v>
      </c>
      <c r="AX85" s="138" t="e">
        <f t="shared" si="33"/>
        <v>#DIV/0!</v>
      </c>
      <c r="AY85" s="138" t="e">
        <f t="shared" si="34"/>
        <v>#DIV/0!</v>
      </c>
      <c r="AZ85" s="138" t="e">
        <f t="shared" si="35"/>
        <v>#DIV/0!</v>
      </c>
      <c r="BA85" s="138" t="e">
        <f t="shared" si="36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'15'!C86</f>
        <v>184722</v>
      </c>
      <c r="C86" s="263">
        <v>185026</v>
      </c>
      <c r="D86" s="137">
        <f t="shared" si="21"/>
        <v>304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'15'!AR86</f>
        <v>20</v>
      </c>
      <c r="AO86" s="141">
        <v>30</v>
      </c>
      <c r="AP86" s="141">
        <f t="shared" si="29"/>
        <v>50</v>
      </c>
      <c r="AQ86" s="141">
        <f t="shared" si="30"/>
        <v>10</v>
      </c>
      <c r="AR86" s="141">
        <v>40</v>
      </c>
      <c r="AS86" s="216">
        <f t="shared" si="51"/>
        <v>3.2894736842105261E-2</v>
      </c>
      <c r="AT86" s="216">
        <f>'08'!AT86</f>
        <v>80</v>
      </c>
      <c r="AU86" s="224">
        <f t="shared" si="31"/>
        <v>40</v>
      </c>
      <c r="AV86" s="221"/>
      <c r="AW86" s="138">
        <f t="shared" si="32"/>
        <v>0</v>
      </c>
      <c r="AX86" s="138">
        <f t="shared" si="33"/>
        <v>0</v>
      </c>
      <c r="AY86" s="138">
        <f t="shared" si="34"/>
        <v>0</v>
      </c>
      <c r="AZ86" s="138">
        <f t="shared" si="35"/>
        <v>0</v>
      </c>
      <c r="BA86" s="138">
        <f t="shared" si="36"/>
        <v>0</v>
      </c>
      <c r="BB86" s="138">
        <f t="shared" si="37"/>
        <v>10</v>
      </c>
      <c r="BC86" s="138"/>
    </row>
    <row r="87" spans="1:55">
      <c r="A87" s="223" t="str">
        <f>'ENTRY SHEET'!F87</f>
        <v>OD09K-7213 BSM BUS</v>
      </c>
      <c r="B87" s="137">
        <f>'15'!C87</f>
        <v>0</v>
      </c>
      <c r="C87" s="263"/>
      <c r="D87" s="137">
        <f t="shared" ref="D87:D104" si="52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'15'!AR87</f>
        <v>30</v>
      </c>
      <c r="AO87" s="141">
        <v>100</v>
      </c>
      <c r="AP87" s="141">
        <f t="shared" si="29"/>
        <v>130</v>
      </c>
      <c r="AQ87" s="141">
        <f t="shared" si="30"/>
        <v>15</v>
      </c>
      <c r="AR87" s="141">
        <v>115</v>
      </c>
      <c r="AS87" s="216" t="e">
        <f t="shared" si="51"/>
        <v>#DIV/0!</v>
      </c>
      <c r="AT87" s="216">
        <f>'08'!AT87</f>
        <v>60</v>
      </c>
      <c r="AU87" s="224">
        <f t="shared" si="31"/>
        <v>-55</v>
      </c>
      <c r="AV87" s="221"/>
      <c r="AW87" s="138" t="e">
        <f t="shared" si="32"/>
        <v>#DIV/0!</v>
      </c>
      <c r="AX87" s="138" t="e">
        <f t="shared" si="33"/>
        <v>#DIV/0!</v>
      </c>
      <c r="AY87" s="138" t="e">
        <f t="shared" si="34"/>
        <v>#DIV/0!</v>
      </c>
      <c r="AZ87" s="138" t="e">
        <f t="shared" si="35"/>
        <v>#DIV/0!</v>
      </c>
      <c r="BA87" s="138" t="e">
        <f t="shared" si="36"/>
        <v>#DIV/0!</v>
      </c>
      <c r="BB87" s="138" t="e">
        <f t="shared" si="37"/>
        <v>#DIV/0!</v>
      </c>
      <c r="BC87" s="138"/>
    </row>
    <row r="88" spans="1:55">
      <c r="A88" s="223" t="str">
        <f>'ENTRY SHEET'!F88</f>
        <v>OD09G-6065 CAMPER</v>
      </c>
      <c r="B88" s="137">
        <f>'15'!C88</f>
        <v>0</v>
      </c>
      <c r="C88" s="263"/>
      <c r="D88" s="137">
        <f t="shared" si="52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'15'!AR88</f>
        <v>10</v>
      </c>
      <c r="AO88" s="141">
        <v>30</v>
      </c>
      <c r="AP88" s="141">
        <f t="shared" si="29"/>
        <v>40</v>
      </c>
      <c r="AQ88" s="141">
        <f t="shared" si="30"/>
        <v>10</v>
      </c>
      <c r="AR88" s="141">
        <v>30</v>
      </c>
      <c r="AS88" s="216" t="e">
        <f t="shared" si="51"/>
        <v>#DIV/0!</v>
      </c>
      <c r="AT88" s="216">
        <f>'08'!AT88</f>
        <v>120</v>
      </c>
      <c r="AU88" s="224">
        <f t="shared" si="31"/>
        <v>90</v>
      </c>
      <c r="AV88" s="221"/>
      <c r="AW88" s="138" t="e">
        <f t="shared" si="32"/>
        <v>#DIV/0!</v>
      </c>
      <c r="AX88" s="138" t="e">
        <f t="shared" si="33"/>
        <v>#DIV/0!</v>
      </c>
      <c r="AY88" s="138" t="e">
        <f t="shared" si="34"/>
        <v>#DIV/0!</v>
      </c>
      <c r="AZ88" s="138" t="e">
        <f t="shared" si="35"/>
        <v>#DIV/0!</v>
      </c>
      <c r="BA88" s="138" t="e">
        <f t="shared" si="36"/>
        <v>#DIV/0!</v>
      </c>
      <c r="BB88" s="138" t="e">
        <f t="shared" si="37"/>
        <v>#DIV/0!</v>
      </c>
      <c r="BC88" s="138"/>
    </row>
    <row r="89" spans="1:55">
      <c r="A89" s="223" t="str">
        <f>'ENTRY SHEET'!F89</f>
        <v>OD09V-5619 TATA YODHA</v>
      </c>
      <c r="B89" s="137">
        <f>'15'!C89</f>
        <v>0</v>
      </c>
      <c r="C89" s="263"/>
      <c r="D89" s="137">
        <f t="shared" si="52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'15'!AR89</f>
        <v>0</v>
      </c>
      <c r="AO89" s="141">
        <v>30</v>
      </c>
      <c r="AP89" s="141">
        <f t="shared" si="29"/>
        <v>30</v>
      </c>
      <c r="AQ89" s="141">
        <f t="shared" si="30"/>
        <v>10</v>
      </c>
      <c r="AR89" s="141">
        <v>20</v>
      </c>
      <c r="AS89" s="216" t="e">
        <f t="shared" si="51"/>
        <v>#DIV/0!</v>
      </c>
      <c r="AT89" s="216">
        <f>'08'!AT89</f>
        <v>60</v>
      </c>
      <c r="AU89" s="224">
        <f t="shared" si="31"/>
        <v>40</v>
      </c>
      <c r="AV89" s="221"/>
      <c r="AW89" s="138" t="e">
        <f t="shared" si="32"/>
        <v>#DIV/0!</v>
      </c>
      <c r="AX89" s="138" t="e">
        <f t="shared" si="33"/>
        <v>#DIV/0!</v>
      </c>
      <c r="AY89" s="138" t="e">
        <f t="shared" si="34"/>
        <v>#DIV/0!</v>
      </c>
      <c r="AZ89" s="138" t="e">
        <f t="shared" si="35"/>
        <v>#DIV/0!</v>
      </c>
      <c r="BA89" s="138" t="e">
        <f t="shared" si="36"/>
        <v>#DIV/0!</v>
      </c>
      <c r="BB89" s="138" t="e">
        <f t="shared" si="37"/>
        <v>#DIV/0!</v>
      </c>
      <c r="BC89" s="138"/>
    </row>
    <row r="90" spans="1:55">
      <c r="A90" s="223" t="str">
        <f>'ENTRY SHEET'!F90</f>
        <v>WATER PUMP</v>
      </c>
      <c r="B90" s="137">
        <f>'15'!C90</f>
        <v>0</v>
      </c>
      <c r="C90" s="137"/>
      <c r="D90" s="137">
        <f t="shared" si="52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'15'!AR90</f>
        <v>0</v>
      </c>
      <c r="AO90" s="141">
        <v>5</v>
      </c>
      <c r="AP90" s="141">
        <f t="shared" si="29"/>
        <v>5</v>
      </c>
      <c r="AQ90" s="141">
        <f t="shared" si="30"/>
        <v>5</v>
      </c>
      <c r="AR90" s="141">
        <v>0</v>
      </c>
      <c r="AS90" s="216" t="e">
        <f t="shared" si="51"/>
        <v>#DIV/0!</v>
      </c>
      <c r="AT90" s="216">
        <f>'08'!AT90</f>
        <v>0</v>
      </c>
      <c r="AU90" s="224">
        <f t="shared" si="31"/>
        <v>0</v>
      </c>
      <c r="AV90" s="221"/>
      <c r="AW90" s="138" t="e">
        <f t="shared" si="32"/>
        <v>#DIV/0!</v>
      </c>
      <c r="AX90" s="138" t="e">
        <f t="shared" si="33"/>
        <v>#DIV/0!</v>
      </c>
      <c r="AY90" s="138" t="e">
        <f t="shared" si="34"/>
        <v>#DIV/0!</v>
      </c>
      <c r="AZ90" s="138" t="e">
        <f t="shared" si="35"/>
        <v>#DIV/0!</v>
      </c>
      <c r="BA90" s="138" t="e">
        <f t="shared" si="36"/>
        <v>#DIV/0!</v>
      </c>
      <c r="BB90" s="138" t="e">
        <f t="shared" si="37"/>
        <v>#DIV/0!</v>
      </c>
      <c r="BC90" s="138"/>
    </row>
    <row r="91" spans="1:55">
      <c r="A91" s="223" t="str">
        <f>'ENTRY SHEET'!F91</f>
        <v>JH06H-6198 D.TANKER</v>
      </c>
      <c r="B91" s="137">
        <f>'15'!C91</f>
        <v>15536</v>
      </c>
      <c r="C91" s="137">
        <v>15544</v>
      </c>
      <c r="D91" s="137">
        <f t="shared" si="52"/>
        <v>8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ref="Q91:Q94" si="53">F91+G91+H91+I91+J91+K91+L91-E91</f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'15'!AR91</f>
        <v>40</v>
      </c>
      <c r="AO91" s="141">
        <v>100</v>
      </c>
      <c r="AP91" s="141">
        <f t="shared" si="29"/>
        <v>140</v>
      </c>
      <c r="AQ91" s="141">
        <f t="shared" si="30"/>
        <v>60</v>
      </c>
      <c r="AR91" s="141">
        <v>80</v>
      </c>
      <c r="AS91" s="216">
        <f t="shared" si="51"/>
        <v>7.5</v>
      </c>
      <c r="AT91" s="216">
        <f>'08'!AT91</f>
        <v>0</v>
      </c>
      <c r="AU91" s="224">
        <f t="shared" si="31"/>
        <v>-80</v>
      </c>
      <c r="AV91" s="221"/>
      <c r="AW91" s="138">
        <f t="shared" si="32"/>
        <v>0</v>
      </c>
      <c r="AX91" s="138">
        <f t="shared" si="33"/>
        <v>0</v>
      </c>
      <c r="AY91" s="138">
        <f t="shared" si="34"/>
        <v>0</v>
      </c>
      <c r="AZ91" s="138">
        <f t="shared" si="35"/>
        <v>0</v>
      </c>
      <c r="BA91" s="138">
        <f t="shared" si="36"/>
        <v>0</v>
      </c>
      <c r="BB91" s="138">
        <f t="shared" si="37"/>
        <v>60</v>
      </c>
      <c r="BC91" s="138"/>
    </row>
    <row r="92" spans="1:55">
      <c r="A92" s="223" t="str">
        <f>'ENTRY SHEET'!F92</f>
        <v>OMC DG (NIGHT USE)</v>
      </c>
      <c r="B92" s="137">
        <f>'15'!C92</f>
        <v>0</v>
      </c>
      <c r="C92" s="137"/>
      <c r="D92" s="137">
        <f t="shared" si="52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3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'15'!AR92</f>
        <v>0</v>
      </c>
      <c r="AO92" s="141"/>
      <c r="AP92" s="141">
        <f t="shared" si="29"/>
        <v>0</v>
      </c>
      <c r="AQ92" s="141">
        <f t="shared" si="30"/>
        <v>0</v>
      </c>
      <c r="AR92" s="141"/>
      <c r="AS92" s="216" t="e">
        <f t="shared" si="51"/>
        <v>#DIV/0!</v>
      </c>
      <c r="AT92" s="216">
        <f>'08'!AT92</f>
        <v>0</v>
      </c>
      <c r="AU92" s="224">
        <f t="shared" si="31"/>
        <v>0</v>
      </c>
      <c r="AV92" s="221"/>
      <c r="AW92" s="138" t="e">
        <f t="shared" si="32"/>
        <v>#DIV/0!</v>
      </c>
      <c r="AX92" s="138" t="e">
        <f t="shared" si="33"/>
        <v>#DIV/0!</v>
      </c>
      <c r="AY92" s="138" t="e">
        <f t="shared" si="34"/>
        <v>#DIV/0!</v>
      </c>
      <c r="AZ92" s="138" t="e">
        <f t="shared" si="35"/>
        <v>#DIV/0!</v>
      </c>
      <c r="BA92" s="138" t="e">
        <f t="shared" si="36"/>
        <v>#DIV/0!</v>
      </c>
      <c r="BB92" s="138" t="e">
        <f t="shared" si="37"/>
        <v>#DIV/0!</v>
      </c>
      <c r="BC92" s="138"/>
    </row>
    <row r="93" spans="1:55">
      <c r="A93" s="223" t="str">
        <f>'ENTRY SHEET'!F93</f>
        <v>HYDRA CRANE-1686</v>
      </c>
      <c r="B93" s="137">
        <f>'15'!C93</f>
        <v>0</v>
      </c>
      <c r="C93" s="137"/>
      <c r="D93" s="137">
        <f t="shared" si="52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3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'15'!AR93</f>
        <v>0</v>
      </c>
      <c r="AO93" s="141"/>
      <c r="AP93" s="141">
        <f t="shared" si="29"/>
        <v>0</v>
      </c>
      <c r="AQ93" s="141">
        <f t="shared" si="30"/>
        <v>0</v>
      </c>
      <c r="AR93" s="141"/>
      <c r="AS93" s="216" t="e">
        <f t="shared" si="51"/>
        <v>#DIV/0!</v>
      </c>
      <c r="AT93" s="216">
        <f>'08'!AT93</f>
        <v>0</v>
      </c>
      <c r="AU93" s="224">
        <f t="shared" si="31"/>
        <v>0</v>
      </c>
      <c r="AV93" s="221"/>
      <c r="AW93" s="138" t="e">
        <f t="shared" si="32"/>
        <v>#DIV/0!</v>
      </c>
      <c r="AX93" s="138" t="e">
        <f t="shared" si="33"/>
        <v>#DIV/0!</v>
      </c>
      <c r="AY93" s="138" t="e">
        <f t="shared" si="34"/>
        <v>#DIV/0!</v>
      </c>
      <c r="AZ93" s="138" t="e">
        <f t="shared" si="35"/>
        <v>#DIV/0!</v>
      </c>
      <c r="BA93" s="138" t="e">
        <f t="shared" si="36"/>
        <v>#DIV/0!</v>
      </c>
      <c r="BB93" s="138" t="e">
        <f t="shared" si="37"/>
        <v>#DIV/0!</v>
      </c>
      <c r="BC93" s="138"/>
    </row>
    <row r="94" spans="1:55" ht="21" hidden="1" customHeight="1">
      <c r="A94" s="223">
        <f>'ENTRY SHEET'!F94</f>
        <v>0</v>
      </c>
      <c r="B94" s="137">
        <f>'15'!C94</f>
        <v>0</v>
      </c>
      <c r="C94" s="137"/>
      <c r="D94" s="137">
        <f t="shared" si="52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3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'15'!AR94</f>
        <v>0</v>
      </c>
      <c r="AO94" s="141"/>
      <c r="AP94" s="141">
        <f t="shared" si="29"/>
        <v>0</v>
      </c>
      <c r="AQ94" s="141">
        <f t="shared" si="30"/>
        <v>0</v>
      </c>
      <c r="AR94" s="141"/>
      <c r="AS94" s="216" t="e">
        <f t="shared" si="51"/>
        <v>#DIV/0!</v>
      </c>
      <c r="AT94" s="216">
        <f>'08'!AT94</f>
        <v>0</v>
      </c>
      <c r="AU94" s="224">
        <f t="shared" si="31"/>
        <v>0</v>
      </c>
      <c r="AV94" s="221"/>
      <c r="AW94" s="138" t="e">
        <f t="shared" si="32"/>
        <v>#DIV/0!</v>
      </c>
      <c r="AX94" s="138" t="e">
        <f t="shared" si="33"/>
        <v>#DIV/0!</v>
      </c>
      <c r="AY94" s="138" t="e">
        <f t="shared" si="34"/>
        <v>#DIV/0!</v>
      </c>
      <c r="AZ94" s="138" t="e">
        <f t="shared" si="35"/>
        <v>#DIV/0!</v>
      </c>
      <c r="BA94" s="138" t="e">
        <f t="shared" si="36"/>
        <v>#DIV/0!</v>
      </c>
      <c r="BB94" s="138" t="e">
        <f t="shared" si="37"/>
        <v>#DIV/0!</v>
      </c>
      <c r="BC94" s="138"/>
    </row>
    <row r="95" spans="1:55" ht="21" hidden="1" customHeight="1">
      <c r="A95" s="223">
        <f>'ENTRY SHEET'!F95</f>
        <v>0</v>
      </c>
      <c r="B95" s="137">
        <f>'15'!C95</f>
        <v>0</v>
      </c>
      <c r="C95" s="137"/>
      <c r="D95" s="137">
        <f t="shared" si="52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'15'!AR95</f>
        <v>0</v>
      </c>
      <c r="AO95" s="141"/>
      <c r="AP95" s="141">
        <f t="shared" si="29"/>
        <v>0</v>
      </c>
      <c r="AQ95" s="141">
        <f t="shared" si="30"/>
        <v>0</v>
      </c>
      <c r="AR95" s="141"/>
      <c r="AS95" s="216" t="e">
        <f t="shared" si="51"/>
        <v>#DIV/0!</v>
      </c>
      <c r="AT95" s="216">
        <f>'08'!AT95</f>
        <v>0</v>
      </c>
      <c r="AU95" s="224">
        <f t="shared" si="31"/>
        <v>0</v>
      </c>
      <c r="AV95" s="221"/>
      <c r="AW95" s="138" t="e">
        <f t="shared" si="32"/>
        <v>#DIV/0!</v>
      </c>
      <c r="AX95" s="138" t="e">
        <f t="shared" si="33"/>
        <v>#DIV/0!</v>
      </c>
      <c r="AY95" s="138" t="e">
        <f t="shared" si="34"/>
        <v>#DIV/0!</v>
      </c>
      <c r="AZ95" s="138" t="e">
        <f t="shared" si="35"/>
        <v>#DIV/0!</v>
      </c>
      <c r="BA95" s="138" t="e">
        <f t="shared" si="36"/>
        <v>#DIV/0!</v>
      </c>
      <c r="BB95" s="138" t="e">
        <f t="shared" si="37"/>
        <v>#DIV/0!</v>
      </c>
      <c r="BC95" s="138"/>
    </row>
    <row r="96" spans="1:55" ht="21" hidden="1" customHeight="1">
      <c r="A96" s="223">
        <f>'ENTRY SHEET'!F96</f>
        <v>0</v>
      </c>
      <c r="B96" s="137">
        <f>'15'!C96</f>
        <v>0</v>
      </c>
      <c r="C96" s="137"/>
      <c r="D96" s="137">
        <f t="shared" si="52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'15'!AR96</f>
        <v>0</v>
      </c>
      <c r="AO96" s="141"/>
      <c r="AP96" s="141">
        <f t="shared" si="29"/>
        <v>0</v>
      </c>
      <c r="AQ96" s="141">
        <f t="shared" si="30"/>
        <v>0</v>
      </c>
      <c r="AR96" s="141"/>
      <c r="AS96" s="216" t="e">
        <f t="shared" si="51"/>
        <v>#DIV/0!</v>
      </c>
      <c r="AT96" s="216">
        <f>'08'!AT96</f>
        <v>0</v>
      </c>
      <c r="AU96" s="224">
        <f t="shared" si="31"/>
        <v>0</v>
      </c>
      <c r="AV96" s="221"/>
      <c r="AW96" s="138" t="e">
        <f t="shared" si="32"/>
        <v>#DIV/0!</v>
      </c>
      <c r="AX96" s="138" t="e">
        <f t="shared" si="33"/>
        <v>#DIV/0!</v>
      </c>
      <c r="AY96" s="138" t="e">
        <f t="shared" si="34"/>
        <v>#DIV/0!</v>
      </c>
      <c r="AZ96" s="138" t="e">
        <f t="shared" si="35"/>
        <v>#DIV/0!</v>
      </c>
      <c r="BA96" s="138" t="e">
        <f t="shared" si="36"/>
        <v>#DIV/0!</v>
      </c>
      <c r="BB96" s="138" t="e">
        <f t="shared" si="37"/>
        <v>#DIV/0!</v>
      </c>
      <c r="BC96" s="138"/>
    </row>
    <row r="97" spans="1:55" ht="21" hidden="1" customHeight="1">
      <c r="A97" s="223">
        <f>'ENTRY SHEET'!F97</f>
        <v>0</v>
      </c>
      <c r="B97" s="137">
        <f>'15'!C97</f>
        <v>0</v>
      </c>
      <c r="C97" s="137"/>
      <c r="D97" s="137">
        <f t="shared" si="52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'15'!AR97</f>
        <v>0</v>
      </c>
      <c r="AO97" s="141"/>
      <c r="AP97" s="141">
        <f t="shared" si="29"/>
        <v>0</v>
      </c>
      <c r="AQ97" s="141">
        <f t="shared" si="30"/>
        <v>0</v>
      </c>
      <c r="AR97" s="141"/>
      <c r="AS97" s="216" t="e">
        <f t="shared" si="51"/>
        <v>#DIV/0!</v>
      </c>
      <c r="AT97" s="216">
        <f>'08'!AT97</f>
        <v>0</v>
      </c>
      <c r="AU97" s="224">
        <f t="shared" si="31"/>
        <v>0</v>
      </c>
      <c r="AV97" s="221"/>
      <c r="AW97" s="138" t="e">
        <f t="shared" si="32"/>
        <v>#DIV/0!</v>
      </c>
      <c r="AX97" s="138" t="e">
        <f t="shared" si="33"/>
        <v>#DIV/0!</v>
      </c>
      <c r="AY97" s="138" t="e">
        <f t="shared" si="34"/>
        <v>#DIV/0!</v>
      </c>
      <c r="AZ97" s="138" t="e">
        <f t="shared" si="35"/>
        <v>#DIV/0!</v>
      </c>
      <c r="BA97" s="138" t="e">
        <f t="shared" si="36"/>
        <v>#DIV/0!</v>
      </c>
      <c r="BB97" s="138" t="e">
        <f t="shared" si="37"/>
        <v>#DIV/0!</v>
      </c>
      <c r="BC97" s="138"/>
    </row>
    <row r="98" spans="1:55" ht="21" hidden="1" customHeight="1">
      <c r="A98" s="223">
        <f>'ENTRY SHEET'!F98</f>
        <v>0</v>
      </c>
      <c r="B98" s="137">
        <f>'15'!C98</f>
        <v>0</v>
      </c>
      <c r="C98" s="137"/>
      <c r="D98" s="137">
        <f t="shared" si="52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'15'!AR98</f>
        <v>0</v>
      </c>
      <c r="AO98" s="141"/>
      <c r="AP98" s="141">
        <f t="shared" si="29"/>
        <v>0</v>
      </c>
      <c r="AQ98" s="141">
        <f t="shared" si="30"/>
        <v>0</v>
      </c>
      <c r="AR98" s="141"/>
      <c r="AS98" s="216" t="e">
        <f t="shared" si="51"/>
        <v>#DIV/0!</v>
      </c>
      <c r="AT98" s="216">
        <f>'08'!AT98</f>
        <v>0</v>
      </c>
      <c r="AU98" s="224">
        <f t="shared" si="31"/>
        <v>0</v>
      </c>
      <c r="AV98" s="221"/>
      <c r="AW98" s="138" t="e">
        <f t="shared" si="32"/>
        <v>#DIV/0!</v>
      </c>
      <c r="AX98" s="138" t="e">
        <f t="shared" si="33"/>
        <v>#DIV/0!</v>
      </c>
      <c r="AY98" s="138" t="e">
        <f t="shared" si="34"/>
        <v>#DIV/0!</v>
      </c>
      <c r="AZ98" s="138" t="e">
        <f t="shared" si="35"/>
        <v>#DIV/0!</v>
      </c>
      <c r="BA98" s="138" t="e">
        <f t="shared" si="36"/>
        <v>#DIV/0!</v>
      </c>
      <c r="BB98" s="138" t="e">
        <f t="shared" si="37"/>
        <v>#DIV/0!</v>
      </c>
      <c r="BC98" s="138"/>
    </row>
    <row r="99" spans="1:55" ht="21" hidden="1" customHeight="1">
      <c r="A99" s="223">
        <f>'ENTRY SHEET'!F99</f>
        <v>0</v>
      </c>
      <c r="B99" s="137">
        <f>'15'!C99</f>
        <v>0</v>
      </c>
      <c r="C99" s="137"/>
      <c r="D99" s="137">
        <f t="shared" si="52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'15'!AR99</f>
        <v>0</v>
      </c>
      <c r="AO99" s="141"/>
      <c r="AP99" s="141">
        <f t="shared" si="29"/>
        <v>0</v>
      </c>
      <c r="AQ99" s="141">
        <f t="shared" si="30"/>
        <v>0</v>
      </c>
      <c r="AR99" s="141"/>
      <c r="AS99" s="216" t="e">
        <f t="shared" si="51"/>
        <v>#DIV/0!</v>
      </c>
      <c r="AT99" s="216">
        <f>'08'!AT99</f>
        <v>0</v>
      </c>
      <c r="AU99" s="224">
        <f t="shared" si="31"/>
        <v>0</v>
      </c>
      <c r="AV99" s="221"/>
      <c r="AW99" s="138" t="e">
        <f t="shared" si="32"/>
        <v>#DIV/0!</v>
      </c>
      <c r="AX99" s="138" t="e">
        <f t="shared" si="33"/>
        <v>#DIV/0!</v>
      </c>
      <c r="AY99" s="138" t="e">
        <f t="shared" si="34"/>
        <v>#DIV/0!</v>
      </c>
      <c r="AZ99" s="138" t="e">
        <f t="shared" si="35"/>
        <v>#DIV/0!</v>
      </c>
      <c r="BA99" s="138" t="e">
        <f t="shared" si="36"/>
        <v>#DIV/0!</v>
      </c>
      <c r="BB99" s="138" t="e">
        <f t="shared" si="37"/>
        <v>#DIV/0!</v>
      </c>
      <c r="BC99" s="138"/>
    </row>
    <row r="100" spans="1:55" ht="21" hidden="1" customHeight="1">
      <c r="A100" s="223">
        <f>'ENTRY SHEET'!F100</f>
        <v>0</v>
      </c>
      <c r="B100" s="137">
        <f>'15'!C100</f>
        <v>0</v>
      </c>
      <c r="C100" s="137"/>
      <c r="D100" s="137">
        <f t="shared" si="52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'15'!AR100</f>
        <v>0</v>
      </c>
      <c r="AO100" s="141"/>
      <c r="AP100" s="141">
        <f t="shared" si="29"/>
        <v>0</v>
      </c>
      <c r="AQ100" s="141">
        <f t="shared" si="30"/>
        <v>0</v>
      </c>
      <c r="AR100" s="141"/>
      <c r="AS100" s="216" t="e">
        <f t="shared" si="51"/>
        <v>#DIV/0!</v>
      </c>
      <c r="AT100" s="216">
        <f>'10'!AT100</f>
        <v>0</v>
      </c>
      <c r="AU100" s="224">
        <f t="shared" si="31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t="21" hidden="1" customHeight="1">
      <c r="A101" s="223">
        <f>'ENTRY SHEET'!F101</f>
        <v>0</v>
      </c>
      <c r="B101" s="137">
        <f>'15'!C101</f>
        <v>0</v>
      </c>
      <c r="C101" s="137"/>
      <c r="D101" s="137">
        <f t="shared" si="52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'15'!AR101</f>
        <v>0</v>
      </c>
      <c r="AO101" s="141"/>
      <c r="AP101" s="141">
        <f t="shared" si="29"/>
        <v>0</v>
      </c>
      <c r="AQ101" s="141">
        <f t="shared" si="30"/>
        <v>0</v>
      </c>
      <c r="AR101" s="141"/>
      <c r="AS101" s="216" t="e">
        <f t="shared" si="51"/>
        <v>#DIV/0!</v>
      </c>
      <c r="AT101" s="216">
        <f>'10'!AT101</f>
        <v>0</v>
      </c>
      <c r="AU101" s="224">
        <f t="shared" si="31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t="21" hidden="1" customHeight="1">
      <c r="A102" s="223">
        <f>'ENTRY SHEET'!F102</f>
        <v>0</v>
      </c>
      <c r="B102" s="137">
        <f>'15'!C102</f>
        <v>0</v>
      </c>
      <c r="C102" s="137"/>
      <c r="D102" s="137">
        <f t="shared" si="52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'15'!AR102</f>
        <v>0</v>
      </c>
      <c r="AO102" s="141"/>
      <c r="AP102" s="141">
        <f t="shared" si="29"/>
        <v>0</v>
      </c>
      <c r="AQ102" s="141">
        <f t="shared" si="30"/>
        <v>0</v>
      </c>
      <c r="AR102" s="141"/>
      <c r="AS102" s="216" t="e">
        <f t="shared" si="51"/>
        <v>#DIV/0!</v>
      </c>
      <c r="AT102" s="216">
        <f>'10'!AT102</f>
        <v>0</v>
      </c>
      <c r="AU102" s="224">
        <f t="shared" si="31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t="21" hidden="1" customHeight="1">
      <c r="A103" s="223">
        <f>'ENTRY SHEET'!F103</f>
        <v>0</v>
      </c>
      <c r="B103" s="137">
        <f>'15'!C103</f>
        <v>0</v>
      </c>
      <c r="C103" s="137"/>
      <c r="D103" s="137">
        <f t="shared" si="52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'15'!AR103</f>
        <v>0</v>
      </c>
      <c r="AO103" s="141"/>
      <c r="AP103" s="141">
        <f t="shared" si="29"/>
        <v>0</v>
      </c>
      <c r="AQ103" s="141">
        <f t="shared" si="30"/>
        <v>0</v>
      </c>
      <c r="AR103" s="141"/>
      <c r="AS103" s="216" t="e">
        <f t="shared" si="51"/>
        <v>#DIV/0!</v>
      </c>
      <c r="AT103" s="216">
        <f>'10'!AT103</f>
        <v>0</v>
      </c>
      <c r="AU103" s="224">
        <f t="shared" si="31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t="21" hidden="1" customHeight="1">
      <c r="A104" s="223">
        <f>'ENTRY SHEET'!F104</f>
        <v>0</v>
      </c>
      <c r="B104" s="137">
        <f>'15'!C104</f>
        <v>0</v>
      </c>
      <c r="C104" s="137"/>
      <c r="D104" s="137">
        <f t="shared" si="52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'15'!AR104</f>
        <v>0</v>
      </c>
      <c r="AO104" s="141"/>
      <c r="AP104" s="141">
        <f t="shared" si="29"/>
        <v>0</v>
      </c>
      <c r="AQ104" s="141">
        <f t="shared" si="30"/>
        <v>0</v>
      </c>
      <c r="AR104" s="141"/>
      <c r="AS104" s="216" t="e">
        <f t="shared" si="51"/>
        <v>#DIV/0!</v>
      </c>
      <c r="AT104" s="216">
        <f>'10'!AT104</f>
        <v>0</v>
      </c>
      <c r="AU104" s="224">
        <f t="shared" si="31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631.69999999999777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2088.7999999999811</v>
      </c>
      <c r="U105" s="221">
        <f>SUM(U17:U56)</f>
        <v>12</v>
      </c>
      <c r="V105" s="221">
        <f t="shared" ref="V105:AM105" si="54">SUM(V17:V56)</f>
        <v>102</v>
      </c>
      <c r="W105" s="221">
        <f t="shared" si="54"/>
        <v>0</v>
      </c>
      <c r="X105" s="221">
        <f t="shared" si="54"/>
        <v>19</v>
      </c>
      <c r="Y105" s="221">
        <f t="shared" si="54"/>
        <v>133</v>
      </c>
      <c r="Z105" s="221">
        <f t="shared" si="54"/>
        <v>0</v>
      </c>
      <c r="AA105" s="221">
        <f t="shared" si="54"/>
        <v>4</v>
      </c>
      <c r="AB105" s="221">
        <f t="shared" si="54"/>
        <v>0</v>
      </c>
      <c r="AC105" s="221">
        <f t="shared" si="54"/>
        <v>6</v>
      </c>
      <c r="AD105" s="221">
        <f t="shared" si="54"/>
        <v>99</v>
      </c>
      <c r="AE105" s="221">
        <f t="shared" si="54"/>
        <v>5</v>
      </c>
      <c r="AF105" s="221">
        <f t="shared" si="54"/>
        <v>0</v>
      </c>
      <c r="AG105" s="221">
        <f t="shared" si="54"/>
        <v>114</v>
      </c>
      <c r="AH105" s="221">
        <f t="shared" si="54"/>
        <v>69</v>
      </c>
      <c r="AI105" s="221">
        <f t="shared" si="54"/>
        <v>26</v>
      </c>
      <c r="AJ105" s="221">
        <f t="shared" si="54"/>
        <v>2071.94</v>
      </c>
      <c r="AK105" s="221">
        <f t="shared" si="54"/>
        <v>807.87999999999988</v>
      </c>
      <c r="AL105" s="221">
        <f t="shared" si="54"/>
        <v>95</v>
      </c>
      <c r="AM105" s="221">
        <f t="shared" si="54"/>
        <v>2879.82</v>
      </c>
      <c r="AN105" s="263">
        <f>SUM(AN5:AN104)</f>
        <v>6088</v>
      </c>
      <c r="AO105" s="263">
        <f>SUM(AO5:AO104)-60</f>
        <v>3979</v>
      </c>
      <c r="AP105" s="263">
        <f t="shared" ref="AP105:AU105" si="55">SUM(AP5:AP104)</f>
        <v>10127</v>
      </c>
      <c r="AQ105" s="263">
        <f>SUM(AQ5:AQ104)-60</f>
        <v>4360</v>
      </c>
      <c r="AR105" s="263">
        <f>SUM(AR5:AR104)</f>
        <v>5707</v>
      </c>
      <c r="AS105" s="221" t="e">
        <f t="shared" si="55"/>
        <v>#DIV/0!</v>
      </c>
      <c r="AT105" s="221">
        <f t="shared" si="55"/>
        <v>14070</v>
      </c>
      <c r="AU105" s="221">
        <f t="shared" si="55"/>
        <v>8363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6">SUM(AY5:AY104)</f>
        <v>#DIV/0!</v>
      </c>
      <c r="AZ105" s="138" t="e">
        <f t="shared" si="56"/>
        <v>#DIV/0!</v>
      </c>
      <c r="BA105" s="138" t="e">
        <f t="shared" si="56"/>
        <v>#DIV/0!</v>
      </c>
      <c r="BB105" s="138" t="e">
        <f t="shared" si="56"/>
        <v>#DIV/0!</v>
      </c>
      <c r="BC105" s="138">
        <f t="shared" si="56"/>
        <v>186</v>
      </c>
    </row>
    <row r="106" spans="1:55">
      <c r="AL106" s="1094" t="s">
        <v>184</v>
      </c>
      <c r="AM106" s="1094"/>
      <c r="AN106" s="1094"/>
      <c r="AO106" s="1094"/>
      <c r="AQ106" s="1095" t="s">
        <v>185</v>
      </c>
      <c r="AR106" s="1095"/>
    </row>
    <row r="108" spans="1:55">
      <c r="AP108" s="1021"/>
    </row>
    <row r="110" spans="1:55">
      <c r="AO110" s="210"/>
    </row>
    <row r="111" spans="1:55">
      <c r="AO111" s="210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106"/>
  <sheetViews>
    <sheetView zoomScale="70" zoomScaleNormal="70" workbookViewId="0">
      <pane xSplit="1" ySplit="4" topLeftCell="V32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0.21875" style="96" bestFit="1" customWidth="1"/>
    <col min="2" max="2" width="14.109375" style="96" bestFit="1" customWidth="1"/>
    <col min="3" max="3" width="14.44140625" style="96" bestFit="1" customWidth="1"/>
    <col min="4" max="4" width="10.44140625" style="96" customWidth="1"/>
    <col min="5" max="6" width="10.44140625" style="96" hidden="1" customWidth="1"/>
    <col min="7" max="16" width="10.44140625" style="96" customWidth="1"/>
    <col min="17" max="17" width="14.21875" style="96" bestFit="1" customWidth="1"/>
    <col min="18" max="18" width="17.21875" style="96" bestFit="1" customWidth="1"/>
    <col min="19" max="19" width="13.33203125" style="96" bestFit="1" customWidth="1"/>
    <col min="20" max="20" width="17.5546875" style="96" bestFit="1" customWidth="1"/>
    <col min="21" max="21" width="12.6640625" style="96" customWidth="1"/>
    <col min="22" max="22" width="12" style="96" customWidth="1"/>
    <col min="23" max="23" width="9.109375" style="96" customWidth="1"/>
    <col min="24" max="24" width="9.5546875" style="96" customWidth="1"/>
    <col min="25" max="25" width="15.21875" style="96" customWidth="1"/>
    <col min="26" max="26" width="10.109375" style="96" customWidth="1"/>
    <col min="27" max="28" width="10.77734375" style="96" hidden="1" customWidth="1"/>
    <col min="29" max="31" width="10.77734375" style="96" customWidth="1"/>
    <col min="32" max="32" width="10.77734375" style="96" hidden="1" customWidth="1"/>
    <col min="33" max="35" width="10.77734375" style="96" customWidth="1"/>
    <col min="36" max="36" width="9.77734375" style="96" hidden="1" customWidth="1"/>
    <col min="37" max="37" width="11.6640625" style="96" customWidth="1"/>
    <col min="38" max="38" width="12" style="96" customWidth="1"/>
    <col min="39" max="39" width="11.6640625" style="188" bestFit="1" customWidth="1"/>
    <col min="40" max="40" width="11.6640625" style="96" bestFit="1" customWidth="1"/>
    <col min="41" max="41" width="11.88671875" style="187" customWidth="1"/>
    <col min="42" max="42" width="11.6640625" style="96" bestFit="1" customWidth="1"/>
    <col min="43" max="43" width="12.44140625" style="188" customWidth="1"/>
    <col min="44" max="44" width="11.6640625" style="96" bestFit="1" customWidth="1"/>
    <col min="45" max="45" width="11.21875" style="96" customWidth="1"/>
    <col min="46" max="46" width="13.44140625" style="96" customWidth="1"/>
    <col min="47" max="47" width="13.33203125" style="96" bestFit="1" customWidth="1"/>
    <col min="48" max="48" width="20.6640625" style="96" customWidth="1"/>
    <col min="49" max="51" width="12" style="96" bestFit="1" customWidth="1"/>
    <col min="52" max="52" width="5.109375" style="96" bestFit="1" customWidth="1"/>
    <col min="53" max="53" width="4.5546875" style="96" bestFit="1" customWidth="1"/>
    <col min="54" max="54" width="11.109375" style="96" bestFit="1" customWidth="1"/>
    <col min="55" max="55" width="6.77734375" style="96" bestFit="1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 s="176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96">
        <f>'16'!S2+1</f>
        <v>46129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28"/>
      <c r="AN2" s="114"/>
      <c r="AO2" s="114"/>
      <c r="AP2" s="114"/>
      <c r="AQ2" s="128"/>
      <c r="AR2" s="114"/>
      <c r="AS2" s="114"/>
      <c r="AT2" s="114"/>
      <c r="AU2" s="114"/>
      <c r="AV2" s="114"/>
    </row>
    <row r="3" spans="1:55" s="176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518" customFormat="1" ht="51.6" customHeight="1">
      <c r="A4" s="517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54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58" t="s">
        <v>51</v>
      </c>
      <c r="BC4" s="63" t="s">
        <v>87</v>
      </c>
    </row>
    <row r="5" spans="1:55" s="296" customFormat="1">
      <c r="A5" s="223" t="str">
        <f>'ENTRY SHEET'!F5</f>
        <v>VOLVO 300-2</v>
      </c>
      <c r="B5" s="218">
        <f>'16'!C5</f>
        <v>22017.4</v>
      </c>
      <c r="C5" s="218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'16'!AR5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218">
        <f>'16'!C6</f>
        <v>17729.900000000001</v>
      </c>
      <c r="C6" s="218">
        <v>17731.900000000001</v>
      </c>
      <c r="D6" s="137">
        <f t="shared" ref="D6:D59" si="4">C6-B6</f>
        <v>2</v>
      </c>
      <c r="E6" s="137">
        <v>12</v>
      </c>
      <c r="F6" s="136"/>
      <c r="G6" s="136">
        <f t="shared" ref="G6:G15" si="5">D6-H6-I6-J6-K6-L6-M6-N6-O6-P6</f>
        <v>2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2</v>
      </c>
      <c r="R6" s="137"/>
      <c r="S6" s="137"/>
      <c r="T6" s="137"/>
      <c r="U6" s="137">
        <v>9</v>
      </c>
      <c r="V6" s="137"/>
      <c r="W6" s="137"/>
      <c r="X6" s="137"/>
      <c r="Y6" s="137">
        <f>X6+W6+V6+U6</f>
        <v>9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'16'!AR6</f>
        <v>90</v>
      </c>
      <c r="AO6" s="141">
        <v>300</v>
      </c>
      <c r="AP6" s="141">
        <f t="shared" ref="AP6:AP69" si="7">AO6+AN6</f>
        <v>390</v>
      </c>
      <c r="AQ6" s="141">
        <f t="shared" ref="AQ6:AQ69" si="8">AP6-AR6</f>
        <v>40</v>
      </c>
      <c r="AR6" s="141">
        <v>350</v>
      </c>
      <c r="AS6" s="216">
        <f t="shared" si="3"/>
        <v>20</v>
      </c>
      <c r="AT6" s="216">
        <f>'08'!AT6</f>
        <v>470</v>
      </c>
      <c r="AU6" s="224">
        <f t="shared" ref="AU6:AU69" si="9">AT6-AR6</f>
        <v>120</v>
      </c>
      <c r="AV6" s="238"/>
      <c r="AW6" s="138">
        <f t="shared" ref="AW6:AW69" si="10">ROUNDUP(I6*AS6,0)</f>
        <v>0</v>
      </c>
      <c r="AX6" s="138">
        <f t="shared" ref="AX6:AX69" si="11">ROUNDUP(H6*AS6,0)</f>
        <v>0</v>
      </c>
      <c r="AY6" s="138">
        <f t="shared" ref="AY6:AY69" si="12">ROUNDUP(J6*AS6,0)</f>
        <v>0</v>
      </c>
      <c r="AZ6" s="138">
        <f t="shared" ref="AZ6:AZ69" si="13">AS6*L6</f>
        <v>0</v>
      </c>
      <c r="BA6" s="138">
        <f t="shared" ref="BA6:BA69" si="14">AS6*K6</f>
        <v>0</v>
      </c>
      <c r="BB6" s="138">
        <f t="shared" ref="BB6:BB69" si="15">AQ6-AW6-AX6-AY6</f>
        <v>40</v>
      </c>
      <c r="BC6" s="138"/>
    </row>
    <row r="7" spans="1:55">
      <c r="A7" s="223" t="str">
        <f>'ENTRY SHEET'!F7</f>
        <v>HITACHI-350</v>
      </c>
      <c r="B7" s="218">
        <f>'16'!C7</f>
        <v>15831.1</v>
      </c>
      <c r="C7" s="218">
        <v>15831.1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62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'16'!AR7</f>
        <v>80</v>
      </c>
      <c r="AO7" s="141"/>
      <c r="AP7" s="141">
        <f t="shared" si="7"/>
        <v>80</v>
      </c>
      <c r="AQ7" s="141">
        <f t="shared" si="8"/>
        <v>0</v>
      </c>
      <c r="AR7" s="141">
        <v>80</v>
      </c>
      <c r="AS7" s="216" t="e">
        <f t="shared" si="3"/>
        <v>#DIV/0!</v>
      </c>
      <c r="AT7" s="216">
        <f>'08'!AT7</f>
        <v>630</v>
      </c>
      <c r="AU7" s="224">
        <f t="shared" si="9"/>
        <v>550</v>
      </c>
      <c r="AV7" s="138"/>
      <c r="AW7" s="138" t="e">
        <f t="shared" si="10"/>
        <v>#DIV/0!</v>
      </c>
      <c r="AX7" s="138" t="e">
        <f t="shared" si="11"/>
        <v>#DIV/0!</v>
      </c>
      <c r="AY7" s="138" t="e">
        <f t="shared" si="12"/>
        <v>#DIV/0!</v>
      </c>
      <c r="AZ7" s="138" t="e">
        <f t="shared" si="13"/>
        <v>#DIV/0!</v>
      </c>
      <c r="BA7" s="138" t="e">
        <f t="shared" si="14"/>
        <v>#DIV/0!</v>
      </c>
      <c r="BB7" s="138" t="e">
        <f t="shared" si="15"/>
        <v>#DIV/0!</v>
      </c>
      <c r="BC7" s="138"/>
    </row>
    <row r="8" spans="1:55">
      <c r="A8" s="223" t="str">
        <f>'ENTRY SHEET'!F8</f>
        <v>VOLVO-480</v>
      </c>
      <c r="B8" s="218">
        <f>'16'!C8</f>
        <v>968.9</v>
      </c>
      <c r="C8" s="218">
        <v>976.6</v>
      </c>
      <c r="D8" s="137">
        <f t="shared" si="4"/>
        <v>7.7000000000000455</v>
      </c>
      <c r="E8" s="137">
        <v>12</v>
      </c>
      <c r="F8" s="136"/>
      <c r="G8" s="136">
        <f t="shared" si="5"/>
        <v>7.7000000000000455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7.7000000000000455</v>
      </c>
      <c r="R8" s="226"/>
      <c r="S8" s="226"/>
      <c r="T8" s="137"/>
      <c r="U8" s="137">
        <v>25</v>
      </c>
      <c r="V8" s="137">
        <v>38</v>
      </c>
      <c r="W8" s="137"/>
      <c r="X8" s="137"/>
      <c r="Y8" s="137">
        <f t="shared" si="16"/>
        <v>63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'16'!AR8</f>
        <v>150</v>
      </c>
      <c r="AO8" s="141">
        <v>300</v>
      </c>
      <c r="AP8" s="141">
        <f t="shared" si="7"/>
        <v>450</v>
      </c>
      <c r="AQ8" s="141">
        <f t="shared" si="8"/>
        <v>240</v>
      </c>
      <c r="AR8" s="141">
        <v>210</v>
      </c>
      <c r="AS8" s="216">
        <f t="shared" si="3"/>
        <v>31.168831168830984</v>
      </c>
      <c r="AT8" s="216">
        <f>'08'!AT8</f>
        <v>650</v>
      </c>
      <c r="AU8" s="224">
        <f t="shared" si="9"/>
        <v>440</v>
      </c>
      <c r="AV8" s="138"/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38">
        <f t="shared" si="15"/>
        <v>240</v>
      </c>
      <c r="BC8" s="138"/>
    </row>
    <row r="9" spans="1:55" s="1050" customFormat="1" ht="18" customHeight="1">
      <c r="A9" s="764" t="str">
        <f>'ENTRY SHEET'!F9</f>
        <v>KOMASTU-350 DMC</v>
      </c>
      <c r="B9" s="1049">
        <f>'16'!C9</f>
        <v>12696.1</v>
      </c>
      <c r="C9" s="1049">
        <v>12696.1</v>
      </c>
      <c r="D9" s="632">
        <f t="shared" si="4"/>
        <v>0</v>
      </c>
      <c r="E9" s="632">
        <v>12</v>
      </c>
      <c r="F9" s="302"/>
      <c r="G9" s="302">
        <f t="shared" si="5"/>
        <v>0</v>
      </c>
      <c r="H9" s="302"/>
      <c r="I9" s="302"/>
      <c r="J9" s="302"/>
      <c r="K9" s="302"/>
      <c r="L9" s="302"/>
      <c r="M9" s="302"/>
      <c r="N9" s="302"/>
      <c r="O9" s="302"/>
      <c r="P9" s="302"/>
      <c r="Q9" s="302">
        <f t="shared" si="6"/>
        <v>0</v>
      </c>
      <c r="R9" s="632"/>
      <c r="S9" s="632"/>
      <c r="T9" s="632"/>
      <c r="U9" s="632"/>
      <c r="V9" s="632"/>
      <c r="W9" s="632"/>
      <c r="X9" s="632"/>
      <c r="Y9" s="632">
        <f t="shared" si="16"/>
        <v>0</v>
      </c>
      <c r="Z9" s="632"/>
      <c r="AA9" s="632"/>
      <c r="AB9" s="632"/>
      <c r="AC9" s="632"/>
      <c r="AD9" s="632"/>
      <c r="AE9" s="632"/>
      <c r="AF9" s="632"/>
      <c r="AG9" s="632">
        <f t="shared" si="17"/>
        <v>0</v>
      </c>
      <c r="AH9" s="632"/>
      <c r="AI9" s="632"/>
      <c r="AJ9" s="632"/>
      <c r="AK9" s="638"/>
      <c r="AL9" s="634">
        <f t="shared" si="0"/>
        <v>0</v>
      </c>
      <c r="AM9" s="632">
        <f t="shared" si="1"/>
        <v>0</v>
      </c>
      <c r="AN9" s="634">
        <f>'16'!AR9</f>
        <v>0</v>
      </c>
      <c r="AO9" s="634"/>
      <c r="AP9" s="634">
        <f t="shared" si="7"/>
        <v>0</v>
      </c>
      <c r="AQ9" s="634">
        <f t="shared" si="8"/>
        <v>0</v>
      </c>
      <c r="AR9" s="634"/>
      <c r="AS9" s="636" t="e">
        <f t="shared" si="3"/>
        <v>#DIV/0!</v>
      </c>
      <c r="AT9" s="636">
        <f>'08'!AT9</f>
        <v>0</v>
      </c>
      <c r="AU9" s="637">
        <f t="shared" si="9"/>
        <v>0</v>
      </c>
      <c r="AV9" s="638"/>
      <c r="AW9" s="638" t="e">
        <f t="shared" si="10"/>
        <v>#DIV/0!</v>
      </c>
      <c r="AX9" s="638" t="e">
        <f t="shared" si="11"/>
        <v>#DIV/0!</v>
      </c>
      <c r="AY9" s="638" t="e">
        <f t="shared" si="12"/>
        <v>#DIV/0!</v>
      </c>
      <c r="AZ9" s="638" t="e">
        <f t="shared" si="13"/>
        <v>#DIV/0!</v>
      </c>
      <c r="BA9" s="638" t="e">
        <f t="shared" si="14"/>
        <v>#DIV/0!</v>
      </c>
      <c r="BB9" s="638" t="e">
        <f t="shared" si="15"/>
        <v>#DIV/0!</v>
      </c>
      <c r="BC9" s="638"/>
    </row>
    <row r="10" spans="1:55" ht="18" customHeight="1">
      <c r="A10" s="223" t="str">
        <f>'ENTRY SHEET'!F10</f>
        <v>VOLVO-300(5)</v>
      </c>
      <c r="B10" s="218">
        <f>'16'!C10</f>
        <v>2493.6999999999998</v>
      </c>
      <c r="C10" s="218">
        <v>2496.6999999999998</v>
      </c>
      <c r="D10" s="137">
        <f t="shared" si="4"/>
        <v>3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>
        <v>3</v>
      </c>
      <c r="Q10" s="136">
        <f t="shared" si="6"/>
        <v>3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'16'!AR10</f>
        <v>80</v>
      </c>
      <c r="AO10" s="141">
        <v>200</v>
      </c>
      <c r="AP10" s="141">
        <f t="shared" si="7"/>
        <v>280</v>
      </c>
      <c r="AQ10" s="141">
        <f t="shared" si="8"/>
        <v>60</v>
      </c>
      <c r="AR10" s="141">
        <v>220</v>
      </c>
      <c r="AS10" s="216">
        <f t="shared" si="3"/>
        <v>20</v>
      </c>
      <c r="AT10" s="216">
        <f>'08'!AT10</f>
        <v>0</v>
      </c>
      <c r="AU10" s="224">
        <f t="shared" si="9"/>
        <v>-220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60</v>
      </c>
      <c r="BC10" s="138"/>
    </row>
    <row r="11" spans="1:55">
      <c r="A11" s="223" t="str">
        <f>'ENTRY SHEET'!F11</f>
        <v>VOLVO-380</v>
      </c>
      <c r="B11" s="218">
        <f>'16'!C11</f>
        <v>22.4</v>
      </c>
      <c r="C11" s="218">
        <v>22.4</v>
      </c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'16'!AR11</f>
        <v>180</v>
      </c>
      <c r="AO11" s="141"/>
      <c r="AP11" s="141">
        <f t="shared" si="7"/>
        <v>180</v>
      </c>
      <c r="AQ11" s="141">
        <f t="shared" si="8"/>
        <v>0</v>
      </c>
      <c r="AR11" s="141">
        <v>180</v>
      </c>
      <c r="AS11" s="216" t="e">
        <f t="shared" si="3"/>
        <v>#DIV/0!</v>
      </c>
      <c r="AT11" s="216">
        <f>'08'!AT11</f>
        <v>0</v>
      </c>
      <c r="AU11" s="224">
        <f t="shared" si="9"/>
        <v>-180</v>
      </c>
      <c r="AV11" s="138"/>
      <c r="AW11" s="138" t="e">
        <f t="shared" si="10"/>
        <v>#DIV/0!</v>
      </c>
      <c r="AX11" s="138" t="e">
        <f t="shared" si="11"/>
        <v>#DIV/0!</v>
      </c>
      <c r="AY11" s="138" t="e">
        <f t="shared" si="12"/>
        <v>#DIV/0!</v>
      </c>
      <c r="AZ11" s="138" t="e">
        <f t="shared" si="13"/>
        <v>#DIV/0!</v>
      </c>
      <c r="BA11" s="138" t="e">
        <f t="shared" si="14"/>
        <v>#DIV/0!</v>
      </c>
      <c r="BB11" s="138" t="e">
        <f t="shared" si="15"/>
        <v>#DIV/0!</v>
      </c>
      <c r="BC11" s="138"/>
    </row>
    <row r="12" spans="1:55">
      <c r="A12" s="223" t="str">
        <f>'ENTRY SHEET'!F12</f>
        <v>DOZZER D65E</v>
      </c>
      <c r="B12" s="218">
        <f>'16'!C12</f>
        <v>2294.5</v>
      </c>
      <c r="C12" s="218">
        <v>2299.9</v>
      </c>
      <c r="D12" s="137">
        <f t="shared" si="4"/>
        <v>5.4000000000000909</v>
      </c>
      <c r="E12" s="137">
        <v>12</v>
      </c>
      <c r="F12" s="136"/>
      <c r="G12" s="136">
        <f t="shared" si="5"/>
        <v>5.4000000000000909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5.4000000000000909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'16'!AR12</f>
        <v>100</v>
      </c>
      <c r="AO12" s="141">
        <v>171</v>
      </c>
      <c r="AP12" s="141">
        <f t="shared" si="7"/>
        <v>271</v>
      </c>
      <c r="AQ12" s="141">
        <f t="shared" si="8"/>
        <v>76</v>
      </c>
      <c r="AR12" s="141">
        <v>195</v>
      </c>
      <c r="AS12" s="216">
        <f t="shared" si="3"/>
        <v>14.074074074073836</v>
      </c>
      <c r="AT12" s="216">
        <f>'08'!AT12</f>
        <v>350</v>
      </c>
      <c r="AU12" s="224">
        <f t="shared" si="9"/>
        <v>155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38">
        <f t="shared" si="15"/>
        <v>76</v>
      </c>
      <c r="BC12" s="138"/>
    </row>
    <row r="13" spans="1:55">
      <c r="A13" s="223" t="str">
        <f>'ENTRY SHEET'!F13</f>
        <v>BD 85 DOZER</v>
      </c>
      <c r="B13" s="218">
        <f>'16'!C13</f>
        <v>330.1</v>
      </c>
      <c r="C13" s="218">
        <v>335.5</v>
      </c>
      <c r="D13" s="137">
        <f t="shared" si="4"/>
        <v>5.3999999999999773</v>
      </c>
      <c r="E13" s="137">
        <v>12</v>
      </c>
      <c r="F13" s="136"/>
      <c r="G13" s="136">
        <f t="shared" si="5"/>
        <v>5.3999999999999773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5.3999999999999773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'16'!AR13</f>
        <v>25</v>
      </c>
      <c r="AO13" s="141"/>
      <c r="AP13" s="141">
        <f t="shared" si="7"/>
        <v>25</v>
      </c>
      <c r="AQ13" s="141">
        <f t="shared" si="8"/>
        <v>5</v>
      </c>
      <c r="AR13" s="141">
        <v>20</v>
      </c>
      <c r="AS13" s="216">
        <f t="shared" si="3"/>
        <v>0.92592592592592982</v>
      </c>
      <c r="AT13" s="216">
        <f>'08'!AT13</f>
        <v>350</v>
      </c>
      <c r="AU13" s="224">
        <f t="shared" si="9"/>
        <v>330</v>
      </c>
      <c r="AV13" s="138"/>
      <c r="AW13" s="138">
        <f t="shared" si="10"/>
        <v>0</v>
      </c>
      <c r="AX13" s="138">
        <f t="shared" si="11"/>
        <v>0</v>
      </c>
      <c r="AY13" s="138">
        <f t="shared" si="12"/>
        <v>0</v>
      </c>
      <c r="AZ13" s="138">
        <f t="shared" si="13"/>
        <v>0</v>
      </c>
      <c r="BA13" s="138">
        <f t="shared" si="14"/>
        <v>0</v>
      </c>
      <c r="BB13" s="138">
        <f t="shared" si="15"/>
        <v>5</v>
      </c>
      <c r="BC13" s="138"/>
    </row>
    <row r="14" spans="1:55" s="1050" customFormat="1">
      <c r="A14" s="764" t="str">
        <f>'ENTRY SHEET'!F14</f>
        <v>KOBELCO-380 DMCS</v>
      </c>
      <c r="B14" s="1049">
        <f>'16'!C14</f>
        <v>5686.8</v>
      </c>
      <c r="C14" s="1049">
        <v>5695.5</v>
      </c>
      <c r="D14" s="632">
        <f t="shared" si="4"/>
        <v>8.6999999999998181</v>
      </c>
      <c r="E14" s="632">
        <v>12</v>
      </c>
      <c r="F14" s="302"/>
      <c r="G14" s="302">
        <f t="shared" si="5"/>
        <v>8.6999999999998181</v>
      </c>
      <c r="H14" s="302"/>
      <c r="I14" s="302"/>
      <c r="J14" s="302"/>
      <c r="K14" s="302"/>
      <c r="L14" s="302"/>
      <c r="M14" s="302"/>
      <c r="N14" s="302"/>
      <c r="O14" s="302"/>
      <c r="P14" s="302"/>
      <c r="Q14" s="302">
        <f t="shared" si="6"/>
        <v>8.6999999999998181</v>
      </c>
      <c r="R14" s="632"/>
      <c r="S14" s="632"/>
      <c r="T14" s="632"/>
      <c r="U14" s="632"/>
      <c r="V14" s="632">
        <v>65</v>
      </c>
      <c r="W14" s="632"/>
      <c r="X14" s="632"/>
      <c r="Y14" s="632">
        <f t="shared" si="16"/>
        <v>65</v>
      </c>
      <c r="Z14" s="632"/>
      <c r="AA14" s="632"/>
      <c r="AB14" s="632"/>
      <c r="AC14" s="632"/>
      <c r="AD14" s="632"/>
      <c r="AE14" s="632"/>
      <c r="AF14" s="632"/>
      <c r="AG14" s="632">
        <f t="shared" si="17"/>
        <v>0</v>
      </c>
      <c r="AH14" s="632"/>
      <c r="AI14" s="632"/>
      <c r="AJ14" s="632"/>
      <c r="AK14" s="638"/>
      <c r="AL14" s="634">
        <f t="shared" si="0"/>
        <v>0</v>
      </c>
      <c r="AM14" s="632">
        <f t="shared" si="1"/>
        <v>0</v>
      </c>
      <c r="AN14" s="634">
        <f>'16'!AR14</f>
        <v>0</v>
      </c>
      <c r="AO14" s="634"/>
      <c r="AP14" s="634">
        <f t="shared" si="7"/>
        <v>0</v>
      </c>
      <c r="AQ14" s="634">
        <f t="shared" si="8"/>
        <v>0</v>
      </c>
      <c r="AR14" s="634"/>
      <c r="AS14" s="636">
        <f t="shared" si="3"/>
        <v>0</v>
      </c>
      <c r="AT14" s="636">
        <f>'08'!AT14</f>
        <v>350</v>
      </c>
      <c r="AU14" s="637">
        <f t="shared" si="9"/>
        <v>350</v>
      </c>
      <c r="AV14" s="638"/>
      <c r="AW14" s="638">
        <f t="shared" si="10"/>
        <v>0</v>
      </c>
      <c r="AX14" s="638">
        <f t="shared" si="11"/>
        <v>0</v>
      </c>
      <c r="AY14" s="638">
        <f t="shared" si="12"/>
        <v>0</v>
      </c>
      <c r="AZ14" s="638">
        <f t="shared" si="13"/>
        <v>0</v>
      </c>
      <c r="BA14" s="638">
        <f t="shared" si="14"/>
        <v>0</v>
      </c>
      <c r="BB14" s="638">
        <f t="shared" si="15"/>
        <v>0</v>
      </c>
      <c r="BC14" s="638"/>
    </row>
    <row r="15" spans="1:55">
      <c r="A15" s="223" t="str">
        <f>'ENTRY SHEET'!F15</f>
        <v>GRADER OD09P-1732</v>
      </c>
      <c r="B15" s="218">
        <f>'16'!C15</f>
        <v>4571.6000000000004</v>
      </c>
      <c r="C15" s="218">
        <v>4571.6000000000004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'16'!AR15</f>
        <v>130</v>
      </c>
      <c r="AO15" s="141"/>
      <c r="AP15" s="141">
        <f t="shared" si="7"/>
        <v>130</v>
      </c>
      <c r="AQ15" s="141">
        <f t="shared" si="8"/>
        <v>0</v>
      </c>
      <c r="AR15" s="141">
        <v>130</v>
      </c>
      <c r="AS15" s="216" t="e">
        <f t="shared" si="3"/>
        <v>#DIV/0!</v>
      </c>
      <c r="AT15" s="216">
        <f>'08'!AT15</f>
        <v>350</v>
      </c>
      <c r="AU15" s="224">
        <f t="shared" si="9"/>
        <v>220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218">
        <f>'16'!C16</f>
        <v>0</v>
      </c>
      <c r="C16" s="218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'16'!AR16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218">
        <f>'16'!C17</f>
        <v>20700.650000000001</v>
      </c>
      <c r="C17" s="218">
        <v>20700.650000000001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'16'!S17</f>
        <v>156182.20000000001</v>
      </c>
      <c r="S17" s="137">
        <v>156182.20000000001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'16'!AR17</f>
        <v>15</v>
      </c>
      <c r="AO17" s="141"/>
      <c r="AP17" s="141">
        <f t="shared" si="7"/>
        <v>15</v>
      </c>
      <c r="AQ17" s="141">
        <f t="shared" si="8"/>
        <v>0</v>
      </c>
      <c r="AR17" s="141">
        <v>15</v>
      </c>
      <c r="AS17" s="216" t="e">
        <f t="shared" si="3"/>
        <v>#DIV/0!</v>
      </c>
      <c r="AT17" s="216">
        <f>'08'!AT17</f>
        <v>250</v>
      </c>
      <c r="AU17" s="224">
        <f t="shared" si="9"/>
        <v>235</v>
      </c>
      <c r="AV17" s="138"/>
      <c r="AW17" s="138" t="e">
        <f t="shared" si="10"/>
        <v>#DIV/0!</v>
      </c>
      <c r="AX17" s="138" t="e">
        <f t="shared" si="11"/>
        <v>#DIV/0!</v>
      </c>
      <c r="AY17" s="138" t="e">
        <f t="shared" si="12"/>
        <v>#DIV/0!</v>
      </c>
      <c r="AZ17" s="138" t="e">
        <f t="shared" si="13"/>
        <v>#DIV/0!</v>
      </c>
      <c r="BA17" s="138" t="e">
        <f t="shared" si="14"/>
        <v>#DIV/0!</v>
      </c>
      <c r="BB17" s="138" t="e">
        <f t="shared" si="15"/>
        <v>#DIV/0!</v>
      </c>
      <c r="BC17" s="138"/>
    </row>
    <row r="18" spans="1:55">
      <c r="A18" s="223" t="str">
        <f>'ENTRY SHEET'!F18</f>
        <v>OD09C-1964</v>
      </c>
      <c r="B18" s="218">
        <f>'16'!C18</f>
        <v>14467.75</v>
      </c>
      <c r="C18" s="218">
        <v>14469.7</v>
      </c>
      <c r="D18" s="137">
        <f t="shared" si="4"/>
        <v>1.9500000000007276</v>
      </c>
      <c r="E18" s="137">
        <v>12</v>
      </c>
      <c r="F18" s="136"/>
      <c r="G18" s="136">
        <f t="shared" ref="G18:G59" si="18">D18-H18-I18</f>
        <v>1.9500000000007276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1.9500000000007276</v>
      </c>
      <c r="R18" s="137">
        <f>'16'!S18</f>
        <v>152809.1</v>
      </c>
      <c r="S18" s="137">
        <v>152819.1</v>
      </c>
      <c r="T18" s="137">
        <f t="shared" ref="T18:T59" si="19">S18-R18</f>
        <v>10</v>
      </c>
      <c r="U18" s="137">
        <v>1</v>
      </c>
      <c r="V18" s="137">
        <v>1</v>
      </c>
      <c r="W18" s="137"/>
      <c r="X18" s="137"/>
      <c r="Y18" s="137">
        <f t="shared" si="16"/>
        <v>2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'16'!AR18</f>
        <v>60</v>
      </c>
      <c r="AO18" s="141">
        <v>80</v>
      </c>
      <c r="AP18" s="141">
        <f t="shared" si="7"/>
        <v>140</v>
      </c>
      <c r="AQ18" s="141">
        <f t="shared" si="8"/>
        <v>10</v>
      </c>
      <c r="AR18" s="141">
        <v>130</v>
      </c>
      <c r="AS18" s="216">
        <f t="shared" si="3"/>
        <v>5.1282051282032146</v>
      </c>
      <c r="AT18" s="216">
        <f>'08'!AT18</f>
        <v>250</v>
      </c>
      <c r="AU18" s="224">
        <f t="shared" si="9"/>
        <v>120</v>
      </c>
      <c r="AV18" s="138"/>
      <c r="AW18" s="138">
        <f t="shared" si="10"/>
        <v>0</v>
      </c>
      <c r="AX18" s="138">
        <f t="shared" si="11"/>
        <v>0</v>
      </c>
      <c r="AY18" s="138">
        <f t="shared" si="12"/>
        <v>0</v>
      </c>
      <c r="AZ18" s="138">
        <f t="shared" si="13"/>
        <v>0</v>
      </c>
      <c r="BA18" s="138">
        <f t="shared" si="14"/>
        <v>0</v>
      </c>
      <c r="BB18" s="138">
        <f t="shared" si="15"/>
        <v>10</v>
      </c>
      <c r="BC18" s="138"/>
    </row>
    <row r="19" spans="1:55">
      <c r="A19" s="223" t="str">
        <f>'ENTRY SHEET'!F19</f>
        <v>OD09C1965</v>
      </c>
      <c r="B19" s="218">
        <f>'16'!C19</f>
        <v>16565.8</v>
      </c>
      <c r="C19" s="218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'16'!S19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'16'!AR19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218">
        <f>'16'!C20</f>
        <v>463</v>
      </c>
      <c r="C20" s="218">
        <v>469.15</v>
      </c>
      <c r="D20" s="137">
        <f t="shared" si="4"/>
        <v>6.1499999999999773</v>
      </c>
      <c r="E20" s="137">
        <v>12</v>
      </c>
      <c r="F20" s="136"/>
      <c r="G20" s="136">
        <f t="shared" si="18"/>
        <v>0.4999999999999778</v>
      </c>
      <c r="H20" s="136">
        <v>2.1</v>
      </c>
      <c r="I20" s="136">
        <v>3.55</v>
      </c>
      <c r="J20" s="136"/>
      <c r="K20" s="136"/>
      <c r="L20" s="136"/>
      <c r="M20" s="136"/>
      <c r="N20" s="136"/>
      <c r="O20" s="136"/>
      <c r="P20" s="136"/>
      <c r="Q20" s="136">
        <f t="shared" si="6"/>
        <v>6.1499999999999773</v>
      </c>
      <c r="R20" s="137">
        <f>'16'!S20</f>
        <v>125323.7</v>
      </c>
      <c r="S20" s="137">
        <v>125348.3</v>
      </c>
      <c r="T20" s="137">
        <f t="shared" si="19"/>
        <v>24.600000000005821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>
        <v>2</v>
      </c>
      <c r="AD20" s="137"/>
      <c r="AE20" s="137">
        <v>3</v>
      </c>
      <c r="AF20" s="137"/>
      <c r="AG20" s="137">
        <f t="shared" si="17"/>
        <v>5</v>
      </c>
      <c r="AH20" s="137"/>
      <c r="AI20" s="137">
        <v>8</v>
      </c>
      <c r="AJ20" s="137"/>
      <c r="AK20" s="138">
        <v>256.83</v>
      </c>
      <c r="AL20" s="141">
        <f t="shared" si="0"/>
        <v>8</v>
      </c>
      <c r="AM20" s="137">
        <f t="shared" si="1"/>
        <v>256.83</v>
      </c>
      <c r="AN20" s="141">
        <f>'16'!AR20</f>
        <v>40</v>
      </c>
      <c r="AO20" s="141">
        <v>100</v>
      </c>
      <c r="AP20" s="141">
        <f t="shared" si="7"/>
        <v>140</v>
      </c>
      <c r="AQ20" s="141">
        <f t="shared" si="8"/>
        <v>10</v>
      </c>
      <c r="AR20" s="141">
        <v>130</v>
      </c>
      <c r="AS20" s="216">
        <f t="shared" si="3"/>
        <v>1.6260162601626076</v>
      </c>
      <c r="AT20" s="216">
        <f>'08'!AT20</f>
        <v>250</v>
      </c>
      <c r="AU20" s="224">
        <f t="shared" si="9"/>
        <v>120</v>
      </c>
      <c r="AV20" s="138"/>
      <c r="AW20" s="138">
        <f t="shared" si="10"/>
        <v>6</v>
      </c>
      <c r="AX20" s="138">
        <f t="shared" si="11"/>
        <v>4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38">
        <f t="shared" si="15"/>
        <v>0</v>
      </c>
      <c r="BC20" s="138"/>
    </row>
    <row r="21" spans="1:55">
      <c r="A21" s="223" t="str">
        <f>'ENTRY SHEET'!F21</f>
        <v>OD09C5137</v>
      </c>
      <c r="B21" s="218">
        <f>'16'!C21</f>
        <v>17100.349999999999</v>
      </c>
      <c r="C21" s="218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'16'!S21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'16'!AR21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218">
        <f>'16'!C22</f>
        <v>1457.5</v>
      </c>
      <c r="C22" s="218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'16'!S22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'16'!AR22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218">
        <f>'16'!C23</f>
        <v>24146.3</v>
      </c>
      <c r="C23" s="218">
        <v>24149.85</v>
      </c>
      <c r="D23" s="137">
        <f t="shared" si="4"/>
        <v>3.5499999999992724</v>
      </c>
      <c r="E23" s="137">
        <v>12</v>
      </c>
      <c r="F23" s="136"/>
      <c r="G23" s="136">
        <f t="shared" si="18"/>
        <v>0.69999999999927232</v>
      </c>
      <c r="H23" s="136"/>
      <c r="I23" s="136">
        <v>2.85</v>
      </c>
      <c r="J23" s="136"/>
      <c r="K23" s="136"/>
      <c r="L23" s="136"/>
      <c r="M23" s="136"/>
      <c r="N23" s="136"/>
      <c r="O23" s="136"/>
      <c r="P23" s="136"/>
      <c r="Q23" s="136">
        <f t="shared" si="6"/>
        <v>3.5499999999992724</v>
      </c>
      <c r="R23" s="137">
        <f>'16'!S23</f>
        <v>88845.7</v>
      </c>
      <c r="S23" s="137">
        <v>88860.4</v>
      </c>
      <c r="T23" s="137">
        <f t="shared" si="19"/>
        <v>14.69999999999709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>
        <v>7</v>
      </c>
      <c r="AJ23" s="137"/>
      <c r="AK23" s="138">
        <v>218.53</v>
      </c>
      <c r="AL23" s="141">
        <f t="shared" si="0"/>
        <v>7</v>
      </c>
      <c r="AM23" s="137">
        <f t="shared" si="1"/>
        <v>218.53</v>
      </c>
      <c r="AN23" s="141">
        <f>'16'!AR23</f>
        <v>70</v>
      </c>
      <c r="AO23" s="141"/>
      <c r="AP23" s="141">
        <f t="shared" si="7"/>
        <v>70</v>
      </c>
      <c r="AQ23" s="141">
        <f t="shared" si="8"/>
        <v>20</v>
      </c>
      <c r="AR23" s="141">
        <v>50</v>
      </c>
      <c r="AS23" s="216">
        <f t="shared" si="3"/>
        <v>5.6338028169025636</v>
      </c>
      <c r="AT23" s="216">
        <f>'08'!AT23</f>
        <v>250</v>
      </c>
      <c r="AU23" s="224">
        <f t="shared" si="9"/>
        <v>200</v>
      </c>
      <c r="AV23" s="138"/>
      <c r="AW23" s="138">
        <f t="shared" si="10"/>
        <v>17</v>
      </c>
      <c r="AX23" s="138">
        <f t="shared" si="11"/>
        <v>0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3</v>
      </c>
      <c r="BC23" s="138"/>
    </row>
    <row r="24" spans="1:55">
      <c r="A24" s="223" t="str">
        <f>'ENTRY SHEET'!F24</f>
        <v>OD09C4823</v>
      </c>
      <c r="B24" s="218">
        <f>'16'!C24</f>
        <v>24056.5</v>
      </c>
      <c r="C24" s="218">
        <v>24064</v>
      </c>
      <c r="D24" s="137">
        <f t="shared" si="4"/>
        <v>7.5</v>
      </c>
      <c r="E24" s="137">
        <v>12</v>
      </c>
      <c r="F24" s="136"/>
      <c r="G24" s="136">
        <f t="shared" si="18"/>
        <v>4.05</v>
      </c>
      <c r="H24" s="136"/>
      <c r="I24" s="136">
        <v>3.45</v>
      </c>
      <c r="J24" s="136"/>
      <c r="K24" s="136"/>
      <c r="L24" s="136"/>
      <c r="M24" s="136"/>
      <c r="N24" s="136"/>
      <c r="O24" s="136"/>
      <c r="P24" s="136"/>
      <c r="Q24" s="136">
        <f t="shared" si="6"/>
        <v>7.5</v>
      </c>
      <c r="R24" s="137">
        <f>'16'!S24</f>
        <v>146677.70000000001</v>
      </c>
      <c r="S24" s="137">
        <v>146709.1</v>
      </c>
      <c r="T24" s="137">
        <f t="shared" si="19"/>
        <v>31.399999999994179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>
        <v>1</v>
      </c>
      <c r="AD24" s="137"/>
      <c r="AE24" s="137"/>
      <c r="AF24" s="137"/>
      <c r="AG24" s="137">
        <f t="shared" si="17"/>
        <v>1</v>
      </c>
      <c r="AH24" s="137"/>
      <c r="AI24" s="137">
        <v>9</v>
      </c>
      <c r="AJ24" s="137"/>
      <c r="AK24" s="138">
        <v>278.32</v>
      </c>
      <c r="AL24" s="141">
        <f t="shared" si="0"/>
        <v>9</v>
      </c>
      <c r="AM24" s="137">
        <f t="shared" si="1"/>
        <v>278.32</v>
      </c>
      <c r="AN24" s="141">
        <f>'16'!AR24</f>
        <v>40</v>
      </c>
      <c r="AO24" s="141">
        <v>100</v>
      </c>
      <c r="AP24" s="141">
        <f t="shared" si="7"/>
        <v>140</v>
      </c>
      <c r="AQ24" s="141">
        <f t="shared" si="8"/>
        <v>50</v>
      </c>
      <c r="AR24" s="141">
        <v>90</v>
      </c>
      <c r="AS24" s="216">
        <f t="shared" si="3"/>
        <v>6.666666666666667</v>
      </c>
      <c r="AT24" s="216">
        <f>'08'!AT24</f>
        <v>250</v>
      </c>
      <c r="AU24" s="224">
        <f t="shared" si="9"/>
        <v>160</v>
      </c>
      <c r="AV24" s="138"/>
      <c r="AW24" s="138">
        <f t="shared" si="10"/>
        <v>23</v>
      </c>
      <c r="AX24" s="138">
        <f t="shared" si="11"/>
        <v>0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27</v>
      </c>
      <c r="BC24" s="138"/>
    </row>
    <row r="25" spans="1:55">
      <c r="A25" s="223" t="str">
        <f>'ENTRY SHEET'!F25</f>
        <v>OD09C-4824</v>
      </c>
      <c r="B25" s="218">
        <f>'16'!C25</f>
        <v>17192.05</v>
      </c>
      <c r="C25" s="218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'16'!S25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'16'!AR25</f>
        <v>175</v>
      </c>
      <c r="AO25" s="141"/>
      <c r="AP25" s="141">
        <f t="shared" si="7"/>
        <v>175</v>
      </c>
      <c r="AQ25" s="141">
        <f t="shared" si="8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9"/>
        <v>75</v>
      </c>
      <c r="AV25" s="138"/>
      <c r="AW25" s="138" t="e">
        <f t="shared" si="10"/>
        <v>#DIV/0!</v>
      </c>
      <c r="AX25" s="138" t="e">
        <f t="shared" si="11"/>
        <v>#DIV/0!</v>
      </c>
      <c r="AY25" s="138" t="e">
        <f t="shared" si="12"/>
        <v>#DIV/0!</v>
      </c>
      <c r="AZ25" s="138" t="e">
        <f t="shared" si="13"/>
        <v>#DIV/0!</v>
      </c>
      <c r="BA25" s="138" t="e">
        <f t="shared" si="14"/>
        <v>#DIV/0!</v>
      </c>
      <c r="BB25" s="138" t="e">
        <f t="shared" si="15"/>
        <v>#DIV/0!</v>
      </c>
      <c r="BC25" s="138"/>
    </row>
    <row r="26" spans="1:55">
      <c r="A26" s="223" t="str">
        <f>'ENTRY SHEET'!F26</f>
        <v>JH06H-3742</v>
      </c>
      <c r="B26" s="218">
        <f>'16'!C26</f>
        <v>0</v>
      </c>
      <c r="C26" s="218"/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'16'!S26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'16'!AR26</f>
        <v>90</v>
      </c>
      <c r="AO26" s="141"/>
      <c r="AP26" s="141">
        <f t="shared" si="7"/>
        <v>90</v>
      </c>
      <c r="AQ26" s="141">
        <f t="shared" si="8"/>
        <v>0</v>
      </c>
      <c r="AR26" s="141">
        <v>90</v>
      </c>
      <c r="AS26" s="216" t="e">
        <f t="shared" si="3"/>
        <v>#DIV/0!</v>
      </c>
      <c r="AT26" s="216">
        <f>'08'!AT26</f>
        <v>250</v>
      </c>
      <c r="AU26" s="224">
        <f t="shared" si="9"/>
        <v>160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138" t="e">
        <f t="shared" si="15"/>
        <v>#DIV/0!</v>
      </c>
      <c r="BC26" s="138"/>
    </row>
    <row r="27" spans="1:55">
      <c r="A27" s="223" t="str">
        <f>'ENTRY SHEET'!F27</f>
        <v>OD09C-4879</v>
      </c>
      <c r="B27" s="218">
        <f>'16'!C27</f>
        <v>13021</v>
      </c>
      <c r="C27" s="218">
        <v>13026</v>
      </c>
      <c r="D27" s="137">
        <f t="shared" si="4"/>
        <v>5</v>
      </c>
      <c r="E27" s="137">
        <v>12</v>
      </c>
      <c r="F27" s="136"/>
      <c r="G27" s="136">
        <f t="shared" si="18"/>
        <v>5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5</v>
      </c>
      <c r="R27" s="137">
        <f>'16'!S27</f>
        <v>0</v>
      </c>
      <c r="S27" s="137"/>
      <c r="T27" s="137">
        <f t="shared" si="19"/>
        <v>0</v>
      </c>
      <c r="U27" s="137">
        <v>2</v>
      </c>
      <c r="V27" s="137"/>
      <c r="W27" s="137"/>
      <c r="X27" s="137"/>
      <c r="Y27" s="137">
        <f t="shared" si="16"/>
        <v>2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'16'!AR27</f>
        <v>25</v>
      </c>
      <c r="AO27" s="141">
        <v>100</v>
      </c>
      <c r="AP27" s="141">
        <f t="shared" si="7"/>
        <v>125</v>
      </c>
      <c r="AQ27" s="141">
        <f t="shared" si="8"/>
        <v>20</v>
      </c>
      <c r="AR27" s="141">
        <v>105</v>
      </c>
      <c r="AS27" s="216">
        <f t="shared" si="3"/>
        <v>4</v>
      </c>
      <c r="AT27" s="216">
        <f>'08'!AT27</f>
        <v>250</v>
      </c>
      <c r="AU27" s="224">
        <f t="shared" si="9"/>
        <v>145</v>
      </c>
      <c r="AV27" s="138"/>
      <c r="AW27" s="138">
        <f t="shared" si="10"/>
        <v>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20</v>
      </c>
      <c r="BC27" s="138"/>
    </row>
    <row r="28" spans="1:55">
      <c r="A28" s="223" t="str">
        <f>'ENTRY SHEET'!F28</f>
        <v>OD09C-1371</v>
      </c>
      <c r="B28" s="218">
        <f>'16'!C28</f>
        <v>11526</v>
      </c>
      <c r="C28" s="218">
        <v>11530</v>
      </c>
      <c r="D28" s="137">
        <f t="shared" si="4"/>
        <v>4</v>
      </c>
      <c r="E28" s="137">
        <v>12</v>
      </c>
      <c r="F28" s="136"/>
      <c r="G28" s="136">
        <f t="shared" si="18"/>
        <v>4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4</v>
      </c>
      <c r="R28" s="137">
        <f>'16'!S28</f>
        <v>137727</v>
      </c>
      <c r="S28" s="137">
        <v>137754</v>
      </c>
      <c r="T28" s="137">
        <f t="shared" si="19"/>
        <v>27</v>
      </c>
      <c r="U28" s="137">
        <v>3</v>
      </c>
      <c r="V28" s="137">
        <v>1</v>
      </c>
      <c r="W28" s="137"/>
      <c r="X28" s="137"/>
      <c r="Y28" s="137">
        <f t="shared" si="16"/>
        <v>4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'16'!AR28</f>
        <v>90</v>
      </c>
      <c r="AO28" s="141">
        <v>100</v>
      </c>
      <c r="AP28" s="141">
        <f t="shared" si="7"/>
        <v>190</v>
      </c>
      <c r="AQ28" s="141">
        <f t="shared" si="8"/>
        <v>40</v>
      </c>
      <c r="AR28" s="141">
        <v>150</v>
      </c>
      <c r="AS28" s="216">
        <f t="shared" si="3"/>
        <v>10</v>
      </c>
      <c r="AT28" s="216">
        <f>'08'!AT28</f>
        <v>250</v>
      </c>
      <c r="AU28" s="224">
        <f t="shared" si="9"/>
        <v>100</v>
      </c>
      <c r="AV28" s="138"/>
      <c r="AW28" s="138">
        <f t="shared" si="10"/>
        <v>0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138">
        <f t="shared" si="15"/>
        <v>40</v>
      </c>
      <c r="BC28" s="138"/>
    </row>
    <row r="29" spans="1:55" ht="18.75" customHeight="1">
      <c r="A29" s="223" t="str">
        <f>'ENTRY SHEET'!F29</f>
        <v>OD09C-4878</v>
      </c>
      <c r="B29" s="218">
        <f>'16'!C29</f>
        <v>0</v>
      </c>
      <c r="C29" s="218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'16'!S29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'16'!AR29</f>
        <v>0</v>
      </c>
      <c r="AO29" s="141"/>
      <c r="AP29" s="141">
        <f t="shared" si="7"/>
        <v>0</v>
      </c>
      <c r="AQ29" s="141">
        <f t="shared" si="8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218">
        <f>'16'!C30</f>
        <v>13432</v>
      </c>
      <c r="C30" s="218">
        <v>13436.6</v>
      </c>
      <c r="D30" s="137">
        <f t="shared" si="4"/>
        <v>4.6000000000003638</v>
      </c>
      <c r="E30" s="137">
        <v>12</v>
      </c>
      <c r="F30" s="136"/>
      <c r="G30" s="136">
        <f t="shared" si="18"/>
        <v>4.6000000000003638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4.6000000000003638</v>
      </c>
      <c r="R30" s="137">
        <f>'16'!S30</f>
        <v>61836</v>
      </c>
      <c r="S30" s="137">
        <v>61873</v>
      </c>
      <c r="T30" s="137">
        <f t="shared" si="19"/>
        <v>37</v>
      </c>
      <c r="U30" s="137">
        <v>5</v>
      </c>
      <c r="V30" s="137">
        <v>2</v>
      </c>
      <c r="W30" s="137"/>
      <c r="X30" s="137"/>
      <c r="Y30" s="137">
        <f t="shared" si="16"/>
        <v>7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'16'!AR30</f>
        <v>110</v>
      </c>
      <c r="AO30" s="141"/>
      <c r="AP30" s="141">
        <f t="shared" si="7"/>
        <v>110</v>
      </c>
      <c r="AQ30" s="141">
        <f t="shared" si="8"/>
        <v>50</v>
      </c>
      <c r="AR30" s="141">
        <v>60</v>
      </c>
      <c r="AS30" s="216">
        <f t="shared" si="3"/>
        <v>10.869565217390445</v>
      </c>
      <c r="AT30" s="216">
        <f>'08'!AT30</f>
        <v>250</v>
      </c>
      <c r="AU30" s="224">
        <f t="shared" si="9"/>
        <v>190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50</v>
      </c>
      <c r="BC30" s="138"/>
    </row>
    <row r="31" spans="1:55">
      <c r="A31" s="223" t="str">
        <f>'ENTRY SHEET'!F31</f>
        <v>OD09A-5106</v>
      </c>
      <c r="B31" s="218">
        <f>'16'!C31</f>
        <v>15099</v>
      </c>
      <c r="C31" s="218">
        <v>15101</v>
      </c>
      <c r="D31" s="137">
        <f t="shared" si="4"/>
        <v>2</v>
      </c>
      <c r="E31" s="137">
        <v>12</v>
      </c>
      <c r="F31" s="136"/>
      <c r="G31" s="136">
        <f t="shared" si="18"/>
        <v>2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2</v>
      </c>
      <c r="R31" s="137">
        <f>'16'!S31</f>
        <v>123322</v>
      </c>
      <c r="S31" s="137">
        <v>123329</v>
      </c>
      <c r="T31" s="137">
        <f t="shared" si="19"/>
        <v>7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'16'!AR31</f>
        <v>105</v>
      </c>
      <c r="AO31" s="141"/>
      <c r="AP31" s="141">
        <f t="shared" si="7"/>
        <v>105</v>
      </c>
      <c r="AQ31" s="141">
        <f t="shared" si="8"/>
        <v>13</v>
      </c>
      <c r="AR31" s="141">
        <v>92</v>
      </c>
      <c r="AS31" s="216">
        <f t="shared" si="3"/>
        <v>6.5</v>
      </c>
      <c r="AT31" s="216">
        <f>'08'!AT31</f>
        <v>250</v>
      </c>
      <c r="AU31" s="224">
        <f t="shared" si="9"/>
        <v>158</v>
      </c>
      <c r="AV31" s="138"/>
      <c r="AW31" s="138">
        <f t="shared" si="10"/>
        <v>0</v>
      </c>
      <c r="AX31" s="138">
        <f t="shared" si="11"/>
        <v>0</v>
      </c>
      <c r="AY31" s="138">
        <f t="shared" si="12"/>
        <v>0</v>
      </c>
      <c r="AZ31" s="138">
        <f t="shared" si="13"/>
        <v>0</v>
      </c>
      <c r="BA31" s="138">
        <f t="shared" si="14"/>
        <v>0</v>
      </c>
      <c r="BB31" s="138">
        <f t="shared" si="15"/>
        <v>13</v>
      </c>
      <c r="BC31" s="138"/>
    </row>
    <row r="32" spans="1:55">
      <c r="A32" s="223" t="str">
        <f>'ENTRY SHEET'!F32</f>
        <v>OD09C-8164</v>
      </c>
      <c r="B32" s="218">
        <f>'16'!C32</f>
        <v>10433.700000000001</v>
      </c>
      <c r="C32" s="218">
        <v>10437</v>
      </c>
      <c r="D32" s="137">
        <f t="shared" si="4"/>
        <v>3.2999999999992724</v>
      </c>
      <c r="E32" s="137">
        <v>12</v>
      </c>
      <c r="F32" s="136"/>
      <c r="G32" s="136">
        <f t="shared" si="18"/>
        <v>3.2999999999992724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3.2999999999992724</v>
      </c>
      <c r="R32" s="137">
        <f>'16'!S32</f>
        <v>69936</v>
      </c>
      <c r="S32" s="137">
        <v>69968</v>
      </c>
      <c r="T32" s="137">
        <f t="shared" si="19"/>
        <v>32</v>
      </c>
      <c r="U32" s="137">
        <v>5</v>
      </c>
      <c r="V32" s="137">
        <v>1</v>
      </c>
      <c r="W32" s="137"/>
      <c r="X32" s="137"/>
      <c r="Y32" s="137">
        <f t="shared" si="16"/>
        <v>6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'16'!AR32</f>
        <v>90</v>
      </c>
      <c r="AO32" s="141">
        <v>50</v>
      </c>
      <c r="AP32" s="141">
        <f t="shared" si="7"/>
        <v>140</v>
      </c>
      <c r="AQ32" s="141">
        <f t="shared" si="8"/>
        <v>50</v>
      </c>
      <c r="AR32" s="141">
        <v>90</v>
      </c>
      <c r="AS32" s="216">
        <f t="shared" si="3"/>
        <v>15.151515151518492</v>
      </c>
      <c r="AT32" s="216">
        <f>'08'!AT32</f>
        <v>250</v>
      </c>
      <c r="AU32" s="224">
        <f t="shared" si="9"/>
        <v>160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50</v>
      </c>
      <c r="BC32" s="138"/>
    </row>
    <row r="33" spans="1:55">
      <c r="A33" s="223" t="str">
        <f>'ENTRY SHEET'!F33</f>
        <v>OD09C-1373</v>
      </c>
      <c r="B33" s="218">
        <f>'16'!C33</f>
        <v>0</v>
      </c>
      <c r="C33" s="218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'16'!S33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'16'!AR33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218">
        <f>'16'!C34</f>
        <v>21918</v>
      </c>
      <c r="C34" s="218">
        <v>21923</v>
      </c>
      <c r="D34" s="137">
        <f t="shared" si="4"/>
        <v>5</v>
      </c>
      <c r="E34" s="137">
        <v>12</v>
      </c>
      <c r="F34" s="136"/>
      <c r="G34" s="136">
        <f t="shared" si="18"/>
        <v>1</v>
      </c>
      <c r="H34" s="136">
        <v>1</v>
      </c>
      <c r="I34" s="136">
        <v>3</v>
      </c>
      <c r="J34" s="136"/>
      <c r="K34" s="136"/>
      <c r="L34" s="136"/>
      <c r="M34" s="136"/>
      <c r="N34" s="136"/>
      <c r="O34" s="136"/>
      <c r="P34" s="136"/>
      <c r="Q34" s="136">
        <f t="shared" si="6"/>
        <v>5</v>
      </c>
      <c r="R34" s="137">
        <f>'16'!S34</f>
        <v>102452</v>
      </c>
      <c r="S34" s="137">
        <v>102478</v>
      </c>
      <c r="T34" s="137">
        <f t="shared" si="19"/>
        <v>26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>
        <v>4</v>
      </c>
      <c r="AF34" s="137"/>
      <c r="AG34" s="137">
        <f t="shared" si="17"/>
        <v>4</v>
      </c>
      <c r="AH34" s="137"/>
      <c r="AI34" s="137">
        <v>8</v>
      </c>
      <c r="AJ34" s="137"/>
      <c r="AK34" s="138">
        <v>252.36</v>
      </c>
      <c r="AL34" s="141">
        <f t="shared" si="0"/>
        <v>8</v>
      </c>
      <c r="AM34" s="137">
        <f t="shared" si="1"/>
        <v>252.36</v>
      </c>
      <c r="AN34" s="141">
        <f>'16'!AR34</f>
        <v>70</v>
      </c>
      <c r="AO34" s="141"/>
      <c r="AP34" s="141">
        <f t="shared" si="7"/>
        <v>70</v>
      </c>
      <c r="AQ34" s="141">
        <f t="shared" si="8"/>
        <v>50</v>
      </c>
      <c r="AR34" s="141">
        <v>20</v>
      </c>
      <c r="AS34" s="216">
        <f t="shared" si="3"/>
        <v>10</v>
      </c>
      <c r="AT34" s="216">
        <f>'08'!AT34</f>
        <v>250</v>
      </c>
      <c r="AU34" s="224">
        <f t="shared" si="9"/>
        <v>230</v>
      </c>
      <c r="AV34" s="138"/>
      <c r="AW34" s="138">
        <f t="shared" si="10"/>
        <v>30</v>
      </c>
      <c r="AX34" s="138">
        <f t="shared" si="11"/>
        <v>10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10</v>
      </c>
      <c r="BC34" s="138"/>
    </row>
    <row r="35" spans="1:55">
      <c r="A35" s="223" t="str">
        <f>'ENTRY SHEET'!F35</f>
        <v>OD09A-6059</v>
      </c>
      <c r="B35" s="218">
        <f>'16'!C35</f>
        <v>14120</v>
      </c>
      <c r="C35" s="218">
        <v>14125</v>
      </c>
      <c r="D35" s="137">
        <f t="shared" si="4"/>
        <v>5</v>
      </c>
      <c r="E35" s="137">
        <v>12</v>
      </c>
      <c r="F35" s="136"/>
      <c r="G35" s="136">
        <f t="shared" si="18"/>
        <v>0</v>
      </c>
      <c r="H35" s="136">
        <v>1</v>
      </c>
      <c r="I35" s="136">
        <v>4</v>
      </c>
      <c r="J35" s="136"/>
      <c r="K35" s="136"/>
      <c r="L35" s="136"/>
      <c r="M35" s="136"/>
      <c r="N35" s="136"/>
      <c r="O35" s="136"/>
      <c r="P35" s="136"/>
      <c r="Q35" s="136">
        <f t="shared" si="6"/>
        <v>5</v>
      </c>
      <c r="R35" s="137">
        <f>'16'!S35</f>
        <v>91992</v>
      </c>
      <c r="S35" s="137">
        <v>92022</v>
      </c>
      <c r="T35" s="137">
        <f t="shared" si="19"/>
        <v>30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>
        <v>2</v>
      </c>
      <c r="AD35" s="137"/>
      <c r="AE35" s="137">
        <v>4</v>
      </c>
      <c r="AF35" s="137"/>
      <c r="AG35" s="137">
        <f t="shared" si="17"/>
        <v>6</v>
      </c>
      <c r="AH35" s="137"/>
      <c r="AI35" s="137">
        <v>9</v>
      </c>
      <c r="AJ35" s="137"/>
      <c r="AK35" s="138">
        <v>285.8</v>
      </c>
      <c r="AL35" s="141">
        <f t="shared" si="0"/>
        <v>9</v>
      </c>
      <c r="AM35" s="137">
        <f t="shared" si="1"/>
        <v>285.8</v>
      </c>
      <c r="AN35" s="141">
        <f>'16'!AR35</f>
        <v>80</v>
      </c>
      <c r="AO35" s="141">
        <v>80</v>
      </c>
      <c r="AP35" s="141">
        <f t="shared" si="7"/>
        <v>160</v>
      </c>
      <c r="AQ35" s="141">
        <f t="shared" si="8"/>
        <v>30</v>
      </c>
      <c r="AR35" s="141">
        <v>130</v>
      </c>
      <c r="AS35" s="216">
        <f t="shared" si="3"/>
        <v>6</v>
      </c>
      <c r="AT35" s="216">
        <f>'08'!AT35</f>
        <v>250</v>
      </c>
      <c r="AU35" s="224">
        <f t="shared" si="9"/>
        <v>120</v>
      </c>
      <c r="AV35" s="138"/>
      <c r="AW35" s="138">
        <f t="shared" si="10"/>
        <v>24</v>
      </c>
      <c r="AX35" s="138">
        <f t="shared" si="11"/>
        <v>6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0</v>
      </c>
      <c r="BC35" s="138"/>
    </row>
    <row r="36" spans="1:55">
      <c r="A36" s="223" t="str">
        <f>'ENTRY SHEET'!F36</f>
        <v>JH06H-9654</v>
      </c>
      <c r="B36" s="218">
        <f>'16'!C36</f>
        <v>0</v>
      </c>
      <c r="C36" s="218"/>
      <c r="D36" s="137">
        <v>3</v>
      </c>
      <c r="E36" s="137">
        <v>12</v>
      </c>
      <c r="F36" s="136"/>
      <c r="G36" s="136">
        <f t="shared" si="18"/>
        <v>3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3</v>
      </c>
      <c r="R36" s="137">
        <f>'16'!S36</f>
        <v>101231</v>
      </c>
      <c r="S36" s="137">
        <v>101248</v>
      </c>
      <c r="T36" s="137">
        <f t="shared" si="19"/>
        <v>17</v>
      </c>
      <c r="U36" s="137"/>
      <c r="V36" s="137"/>
      <c r="W36" s="137"/>
      <c r="X36" s="138"/>
      <c r="Y36" s="137">
        <f t="shared" si="16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'16'!AR36</f>
        <v>40</v>
      </c>
      <c r="AO36" s="141">
        <v>100</v>
      </c>
      <c r="AP36" s="141">
        <f t="shared" si="7"/>
        <v>140</v>
      </c>
      <c r="AQ36" s="141">
        <f t="shared" si="8"/>
        <v>40</v>
      </c>
      <c r="AR36" s="141">
        <v>100</v>
      </c>
      <c r="AS36" s="216">
        <f t="shared" si="3"/>
        <v>13.333333333333334</v>
      </c>
      <c r="AT36" s="216">
        <f>'08'!AT36</f>
        <v>250</v>
      </c>
      <c r="AU36" s="224">
        <f t="shared" si="9"/>
        <v>150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38">
        <f t="shared" si="15"/>
        <v>40</v>
      </c>
      <c r="BC36" s="138"/>
    </row>
    <row r="37" spans="1:55">
      <c r="A37" s="223" t="str">
        <f>'ENTRY SHEET'!F37</f>
        <v>OD09A-5105</v>
      </c>
      <c r="B37" s="218">
        <f>'16'!C37</f>
        <v>12693</v>
      </c>
      <c r="C37" s="218">
        <v>12702</v>
      </c>
      <c r="D37" s="137">
        <f t="shared" si="4"/>
        <v>9</v>
      </c>
      <c r="E37" s="137">
        <v>12</v>
      </c>
      <c r="F37" s="136"/>
      <c r="G37" s="136">
        <f t="shared" si="18"/>
        <v>9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9</v>
      </c>
      <c r="R37" s="137">
        <f>'16'!S37</f>
        <v>91787</v>
      </c>
      <c r="S37" s="137">
        <v>91857</v>
      </c>
      <c r="T37" s="137">
        <f t="shared" si="19"/>
        <v>70</v>
      </c>
      <c r="U37" s="137">
        <v>4</v>
      </c>
      <c r="V37" s="137">
        <v>9</v>
      </c>
      <c r="W37" s="137"/>
      <c r="X37" s="138"/>
      <c r="Y37" s="137">
        <f t="shared" si="16"/>
        <v>13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'16'!AR37</f>
        <v>100</v>
      </c>
      <c r="AO37" s="141">
        <v>100</v>
      </c>
      <c r="AP37" s="141">
        <f t="shared" si="7"/>
        <v>200</v>
      </c>
      <c r="AQ37" s="141">
        <f t="shared" si="8"/>
        <v>110</v>
      </c>
      <c r="AR37" s="141">
        <v>90</v>
      </c>
      <c r="AS37" s="216">
        <f t="shared" ref="AS37:AS64" si="20">AQ37/D37</f>
        <v>12.222222222222221</v>
      </c>
      <c r="AT37" s="216">
        <f>'08'!AT37</f>
        <v>250</v>
      </c>
      <c r="AU37" s="224">
        <f t="shared" si="9"/>
        <v>160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38">
        <f t="shared" si="15"/>
        <v>110</v>
      </c>
      <c r="BC37" s="138"/>
    </row>
    <row r="38" spans="1:55">
      <c r="A38" s="223" t="str">
        <f>'ENTRY SHEET'!F38</f>
        <v>JH06G-4703</v>
      </c>
      <c r="B38" s="218">
        <f>'16'!C38</f>
        <v>8237</v>
      </c>
      <c r="C38" s="218">
        <v>8240</v>
      </c>
      <c r="D38" s="137">
        <f t="shared" si="4"/>
        <v>3</v>
      </c>
      <c r="E38" s="137">
        <v>12</v>
      </c>
      <c r="F38" s="136"/>
      <c r="G38" s="136">
        <f t="shared" si="18"/>
        <v>3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3</v>
      </c>
      <c r="R38" s="137">
        <f>'16'!S38</f>
        <v>96023</v>
      </c>
      <c r="S38" s="137">
        <v>96039</v>
      </c>
      <c r="T38" s="137">
        <f t="shared" si="19"/>
        <v>16</v>
      </c>
      <c r="U38" s="137">
        <v>2</v>
      </c>
      <c r="V38" s="137"/>
      <c r="W38" s="137"/>
      <c r="X38" s="141"/>
      <c r="Y38" s="137">
        <f t="shared" si="16"/>
        <v>2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'16'!AR38</f>
        <v>10</v>
      </c>
      <c r="AO38" s="141">
        <v>100</v>
      </c>
      <c r="AP38" s="141">
        <f t="shared" si="7"/>
        <v>110</v>
      </c>
      <c r="AQ38" s="141">
        <f t="shared" si="8"/>
        <v>30</v>
      </c>
      <c r="AR38" s="141">
        <v>80</v>
      </c>
      <c r="AS38" s="216">
        <f t="shared" si="20"/>
        <v>10</v>
      </c>
      <c r="AT38" s="216">
        <f>'08'!AT38</f>
        <v>250</v>
      </c>
      <c r="AU38" s="224">
        <f t="shared" si="9"/>
        <v>170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30</v>
      </c>
      <c r="BC38" s="138"/>
    </row>
    <row r="39" spans="1:55" s="1052" customFormat="1">
      <c r="A39" s="963" t="str">
        <f>'ENTRY SHEET'!F39</f>
        <v>JH06H-5348</v>
      </c>
      <c r="B39" s="1051">
        <f>'16'!C39</f>
        <v>476</v>
      </c>
      <c r="C39" s="1051">
        <v>481.6</v>
      </c>
      <c r="D39" s="964">
        <f t="shared" si="4"/>
        <v>5.6000000000000227</v>
      </c>
      <c r="E39" s="964">
        <v>12</v>
      </c>
      <c r="F39" s="977"/>
      <c r="G39" s="977">
        <f t="shared" si="18"/>
        <v>2.2000000000000228</v>
      </c>
      <c r="H39" s="977"/>
      <c r="I39" s="977">
        <v>3.4</v>
      </c>
      <c r="J39" s="977"/>
      <c r="K39" s="977"/>
      <c r="L39" s="977"/>
      <c r="M39" s="977"/>
      <c r="N39" s="977"/>
      <c r="O39" s="977"/>
      <c r="P39" s="977"/>
      <c r="Q39" s="977">
        <f t="shared" si="6"/>
        <v>5.6000000000000227</v>
      </c>
      <c r="R39" s="964">
        <f>'16'!S39</f>
        <v>122415</v>
      </c>
      <c r="S39" s="964"/>
      <c r="T39" s="964">
        <f t="shared" si="19"/>
        <v>-122415</v>
      </c>
      <c r="U39" s="964"/>
      <c r="V39" s="964"/>
      <c r="W39" s="964"/>
      <c r="X39" s="982"/>
      <c r="Y39" s="964">
        <f t="shared" si="16"/>
        <v>0</v>
      </c>
      <c r="Z39" s="964"/>
      <c r="AA39" s="964"/>
      <c r="AB39" s="964"/>
      <c r="AC39" s="964">
        <v>1</v>
      </c>
      <c r="AD39" s="964"/>
      <c r="AE39" s="964"/>
      <c r="AF39" s="964"/>
      <c r="AG39" s="964">
        <f t="shared" si="17"/>
        <v>1</v>
      </c>
      <c r="AH39" s="964"/>
      <c r="AI39" s="964">
        <v>9</v>
      </c>
      <c r="AJ39" s="964"/>
      <c r="AK39" s="974">
        <v>293.7</v>
      </c>
      <c r="AL39" s="982">
        <f t="shared" si="0"/>
        <v>9</v>
      </c>
      <c r="AM39" s="964">
        <f t="shared" si="1"/>
        <v>293.7</v>
      </c>
      <c r="AN39" s="982">
        <f>'16'!AR39</f>
        <v>80</v>
      </c>
      <c r="AO39" s="982"/>
      <c r="AP39" s="982">
        <f t="shared" si="7"/>
        <v>80</v>
      </c>
      <c r="AQ39" s="982">
        <f t="shared" si="8"/>
        <v>50</v>
      </c>
      <c r="AR39" s="982">
        <v>30</v>
      </c>
      <c r="AS39" s="972">
        <f t="shared" si="20"/>
        <v>8.9285714285713915</v>
      </c>
      <c r="AT39" s="972">
        <f>'08'!AT39</f>
        <v>0</v>
      </c>
      <c r="AU39" s="973">
        <f t="shared" si="9"/>
        <v>-30</v>
      </c>
      <c r="AV39" s="974"/>
      <c r="AW39" s="974">
        <f t="shared" si="10"/>
        <v>31</v>
      </c>
      <c r="AX39" s="974">
        <f t="shared" si="11"/>
        <v>0</v>
      </c>
      <c r="AY39" s="974">
        <f t="shared" si="12"/>
        <v>0</v>
      </c>
      <c r="AZ39" s="974">
        <f t="shared" si="13"/>
        <v>0</v>
      </c>
      <c r="BA39" s="974">
        <f t="shared" si="14"/>
        <v>0</v>
      </c>
      <c r="BB39" s="974">
        <f t="shared" si="15"/>
        <v>19</v>
      </c>
      <c r="BC39" s="974"/>
    </row>
    <row r="40" spans="1:55">
      <c r="A40" s="223" t="str">
        <f>'ENTRY SHEET'!F40</f>
        <v>OD09K-5036</v>
      </c>
      <c r="B40" s="218">
        <f>'16'!C40</f>
        <v>13265</v>
      </c>
      <c r="C40" s="218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'16'!S40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'16'!AR40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20"/>
        <v>#DIV/0!</v>
      </c>
      <c r="AT40" s="216">
        <f>'08'!AT40</f>
        <v>0</v>
      </c>
      <c r="AU40" s="224">
        <f t="shared" si="9"/>
        <v>-145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218">
        <f>'16'!C41</f>
        <v>10128</v>
      </c>
      <c r="C41" s="218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'16'!S41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'16'!AR41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20"/>
        <v>#DIV/0!</v>
      </c>
      <c r="AT41" s="216">
        <f>'08'!AT41</f>
        <v>0</v>
      </c>
      <c r="AU41" s="224">
        <f t="shared" si="9"/>
        <v>-160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218">
        <f>'16'!C42</f>
        <v>16118</v>
      </c>
      <c r="C42" s="218">
        <v>16120.6</v>
      </c>
      <c r="D42" s="137">
        <f t="shared" si="4"/>
        <v>2.6000000000003638</v>
      </c>
      <c r="E42" s="137">
        <v>12</v>
      </c>
      <c r="F42" s="136"/>
      <c r="G42" s="136">
        <f t="shared" si="18"/>
        <v>2.6000000000003638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2.6000000000003638</v>
      </c>
      <c r="R42" s="137">
        <f>'16'!S42</f>
        <v>105643</v>
      </c>
      <c r="S42" s="137">
        <v>105659</v>
      </c>
      <c r="T42" s="137">
        <f t="shared" si="19"/>
        <v>16</v>
      </c>
      <c r="U42" s="137">
        <v>2</v>
      </c>
      <c r="V42" s="137"/>
      <c r="W42" s="137"/>
      <c r="X42" s="141"/>
      <c r="Y42" s="137">
        <f t="shared" si="16"/>
        <v>2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'16'!AR42</f>
        <v>90</v>
      </c>
      <c r="AO42" s="141"/>
      <c r="AP42" s="141">
        <f t="shared" si="7"/>
        <v>90</v>
      </c>
      <c r="AQ42" s="141">
        <f t="shared" si="8"/>
        <v>30</v>
      </c>
      <c r="AR42" s="141">
        <v>60</v>
      </c>
      <c r="AS42" s="216">
        <f t="shared" si="20"/>
        <v>11.538461538459924</v>
      </c>
      <c r="AT42" s="216">
        <f>'08'!AT42</f>
        <v>0</v>
      </c>
      <c r="AU42" s="224">
        <f t="shared" si="9"/>
        <v>-60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30</v>
      </c>
      <c r="BC42" s="138"/>
    </row>
    <row r="43" spans="1:55">
      <c r="A43" s="223" t="str">
        <f>'ENTRY SHEET'!F43</f>
        <v>JH06H-7764</v>
      </c>
      <c r="B43" s="218">
        <f>'16'!C43</f>
        <v>17979.8</v>
      </c>
      <c r="C43" s="218">
        <v>17982.900000000001</v>
      </c>
      <c r="D43" s="137">
        <f t="shared" si="4"/>
        <v>3.1000000000021828</v>
      </c>
      <c r="E43" s="137">
        <v>12</v>
      </c>
      <c r="F43" s="136"/>
      <c r="G43" s="136">
        <f t="shared" si="18"/>
        <v>3.1000000000021828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3.1000000000021828</v>
      </c>
      <c r="R43" s="137">
        <f>'16'!S43</f>
        <v>87863</v>
      </c>
      <c r="S43" s="137">
        <v>87879</v>
      </c>
      <c r="T43" s="137">
        <f t="shared" si="19"/>
        <v>16</v>
      </c>
      <c r="U43" s="137">
        <v>1</v>
      </c>
      <c r="V43" s="137"/>
      <c r="W43" s="137"/>
      <c r="X43" s="141"/>
      <c r="Y43" s="137">
        <f t="shared" si="16"/>
        <v>1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'16'!AR43</f>
        <v>30</v>
      </c>
      <c r="AO43" s="141">
        <v>114</v>
      </c>
      <c r="AP43" s="141">
        <f t="shared" si="7"/>
        <v>144</v>
      </c>
      <c r="AQ43" s="141">
        <f t="shared" si="8"/>
        <v>14</v>
      </c>
      <c r="AR43" s="141">
        <v>130</v>
      </c>
      <c r="AS43" s="216">
        <f t="shared" si="20"/>
        <v>4.5161290322548844</v>
      </c>
      <c r="AT43" s="216">
        <f>'08'!AT43</f>
        <v>0</v>
      </c>
      <c r="AU43" s="224">
        <f t="shared" si="9"/>
        <v>-130</v>
      </c>
      <c r="AV43" s="138"/>
      <c r="AW43" s="138">
        <f t="shared" si="10"/>
        <v>0</v>
      </c>
      <c r="AX43" s="138">
        <f t="shared" si="11"/>
        <v>0</v>
      </c>
      <c r="AY43" s="138">
        <f t="shared" si="12"/>
        <v>0</v>
      </c>
      <c r="AZ43" s="138">
        <f t="shared" si="13"/>
        <v>0</v>
      </c>
      <c r="BA43" s="138">
        <f t="shared" si="14"/>
        <v>0</v>
      </c>
      <c r="BB43" s="138">
        <f t="shared" si="15"/>
        <v>14</v>
      </c>
      <c r="BC43" s="138"/>
    </row>
    <row r="44" spans="1:55" s="1050" customFormat="1">
      <c r="A44" s="764" t="str">
        <f>'ENTRY SHEET'!F44</f>
        <v>OD09AE-5513 DMC</v>
      </c>
      <c r="B44" s="1049">
        <f>'16'!C44</f>
        <v>4020.5</v>
      </c>
      <c r="C44" s="1049">
        <v>4026.9</v>
      </c>
      <c r="D44" s="632">
        <f t="shared" si="4"/>
        <v>6.4000000000000909</v>
      </c>
      <c r="E44" s="632">
        <v>12</v>
      </c>
      <c r="F44" s="302"/>
      <c r="G44" s="302">
        <f t="shared" si="18"/>
        <v>6.4000000000000909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6"/>
        <v>6.4000000000000909</v>
      </c>
      <c r="R44" s="632">
        <f>'16'!S44</f>
        <v>23166.7</v>
      </c>
      <c r="S44" s="632">
        <v>23195.9</v>
      </c>
      <c r="T44" s="632">
        <f t="shared" si="19"/>
        <v>29.200000000000728</v>
      </c>
      <c r="U44" s="632"/>
      <c r="V44" s="632">
        <v>12</v>
      </c>
      <c r="W44" s="632"/>
      <c r="X44" s="634"/>
      <c r="Y44" s="632">
        <f t="shared" si="16"/>
        <v>12</v>
      </c>
      <c r="Z44" s="632"/>
      <c r="AA44" s="632"/>
      <c r="AB44" s="632"/>
      <c r="AC44" s="632"/>
      <c r="AD44" s="632"/>
      <c r="AE44" s="632"/>
      <c r="AF44" s="632"/>
      <c r="AG44" s="632">
        <f t="shared" si="17"/>
        <v>0</v>
      </c>
      <c r="AH44" s="632"/>
      <c r="AI44" s="632"/>
      <c r="AJ44" s="632"/>
      <c r="AK44" s="638"/>
      <c r="AL44" s="634">
        <f t="shared" si="0"/>
        <v>0</v>
      </c>
      <c r="AM44" s="632">
        <f t="shared" si="1"/>
        <v>0</v>
      </c>
      <c r="AN44" s="634">
        <f>'16'!AR44</f>
        <v>0</v>
      </c>
      <c r="AO44" s="634"/>
      <c r="AP44" s="634">
        <f t="shared" si="7"/>
        <v>0</v>
      </c>
      <c r="AQ44" s="634">
        <f t="shared" si="8"/>
        <v>0</v>
      </c>
      <c r="AR44" s="634"/>
      <c r="AS44" s="636">
        <f t="shared" si="20"/>
        <v>0</v>
      </c>
      <c r="AT44" s="636">
        <f>'08'!AT44</f>
        <v>0</v>
      </c>
      <c r="AU44" s="637">
        <f t="shared" si="9"/>
        <v>0</v>
      </c>
      <c r="AV44" s="638"/>
      <c r="AW44" s="638">
        <f t="shared" si="10"/>
        <v>0</v>
      </c>
      <c r="AX44" s="638">
        <f t="shared" si="11"/>
        <v>0</v>
      </c>
      <c r="AY44" s="638">
        <f t="shared" si="12"/>
        <v>0</v>
      </c>
      <c r="AZ44" s="638">
        <f t="shared" si="13"/>
        <v>0</v>
      </c>
      <c r="BA44" s="638">
        <f t="shared" si="14"/>
        <v>0</v>
      </c>
      <c r="BB44" s="638">
        <f t="shared" si="15"/>
        <v>0</v>
      </c>
      <c r="BC44" s="638"/>
    </row>
    <row r="45" spans="1:55" s="1050" customFormat="1">
      <c r="A45" s="764" t="str">
        <f>'ENTRY SHEET'!F45</f>
        <v>OD09Z-5713 DMC</v>
      </c>
      <c r="B45" s="1049">
        <f>'16'!C45</f>
        <v>3851.4</v>
      </c>
      <c r="C45" s="1049">
        <v>3854.2</v>
      </c>
      <c r="D45" s="632">
        <f t="shared" si="4"/>
        <v>2.7999999999997272</v>
      </c>
      <c r="E45" s="632">
        <v>12</v>
      </c>
      <c r="F45" s="302"/>
      <c r="G45" s="302">
        <f t="shared" si="18"/>
        <v>2.7999999999997272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6"/>
        <v>2.7999999999997272</v>
      </c>
      <c r="R45" s="632">
        <f>'16'!S45</f>
        <v>22638.1</v>
      </c>
      <c r="S45" s="632">
        <v>22656</v>
      </c>
      <c r="T45" s="632">
        <f t="shared" si="19"/>
        <v>17.900000000001455</v>
      </c>
      <c r="U45" s="632"/>
      <c r="V45" s="632">
        <v>8</v>
      </c>
      <c r="W45" s="632"/>
      <c r="X45" s="634"/>
      <c r="Y45" s="632">
        <f t="shared" si="16"/>
        <v>8</v>
      </c>
      <c r="Z45" s="632"/>
      <c r="AA45" s="632"/>
      <c r="AB45" s="632"/>
      <c r="AC45" s="632"/>
      <c r="AD45" s="632"/>
      <c r="AE45" s="632"/>
      <c r="AF45" s="632"/>
      <c r="AG45" s="632">
        <f t="shared" si="17"/>
        <v>0</v>
      </c>
      <c r="AH45" s="632"/>
      <c r="AI45" s="632"/>
      <c r="AJ45" s="632"/>
      <c r="AK45" s="638"/>
      <c r="AL45" s="634">
        <f t="shared" si="0"/>
        <v>0</v>
      </c>
      <c r="AM45" s="632">
        <f t="shared" si="1"/>
        <v>0</v>
      </c>
      <c r="AN45" s="634">
        <f>'16'!AR45</f>
        <v>0</v>
      </c>
      <c r="AO45" s="634">
        <v>114</v>
      </c>
      <c r="AP45" s="634">
        <f t="shared" si="7"/>
        <v>114</v>
      </c>
      <c r="AQ45" s="634">
        <f t="shared" si="8"/>
        <v>114</v>
      </c>
      <c r="AR45" s="634"/>
      <c r="AS45" s="636">
        <f t="shared" si="20"/>
        <v>40.71428571428968</v>
      </c>
      <c r="AT45" s="636">
        <f>'08'!AT45</f>
        <v>0</v>
      </c>
      <c r="AU45" s="637">
        <f t="shared" si="9"/>
        <v>0</v>
      </c>
      <c r="AV45" s="638"/>
      <c r="AW45" s="638">
        <f t="shared" si="10"/>
        <v>0</v>
      </c>
      <c r="AX45" s="638">
        <f t="shared" si="11"/>
        <v>0</v>
      </c>
      <c r="AY45" s="638">
        <f t="shared" si="12"/>
        <v>0</v>
      </c>
      <c r="AZ45" s="638">
        <f t="shared" si="13"/>
        <v>0</v>
      </c>
      <c r="BA45" s="638">
        <f t="shared" si="14"/>
        <v>0</v>
      </c>
      <c r="BB45" s="638">
        <f t="shared" si="15"/>
        <v>114</v>
      </c>
      <c r="BC45" s="638"/>
    </row>
    <row r="46" spans="1:55" s="1050" customFormat="1">
      <c r="A46" s="764" t="str">
        <f>'ENTRY SHEET'!F46</f>
        <v>OD09Z-5813 DMC</v>
      </c>
      <c r="B46" s="1049">
        <f>'16'!C46</f>
        <v>3765.7</v>
      </c>
      <c r="C46" s="1049">
        <v>3773.4</v>
      </c>
      <c r="D46" s="632">
        <f t="shared" si="4"/>
        <v>7.7000000000002728</v>
      </c>
      <c r="E46" s="632">
        <v>12</v>
      </c>
      <c r="F46" s="302"/>
      <c r="G46" s="302">
        <f t="shared" si="18"/>
        <v>7.7000000000002728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6"/>
        <v>7.7000000000002728</v>
      </c>
      <c r="R46" s="632">
        <f>'16'!S46</f>
        <v>21603.4</v>
      </c>
      <c r="S46" s="632">
        <v>21633.200000000001</v>
      </c>
      <c r="T46" s="632">
        <f t="shared" si="19"/>
        <v>29.799999999999272</v>
      </c>
      <c r="U46" s="632"/>
      <c r="V46" s="632">
        <v>15</v>
      </c>
      <c r="W46" s="632"/>
      <c r="X46" s="634"/>
      <c r="Y46" s="632">
        <f t="shared" si="16"/>
        <v>15</v>
      </c>
      <c r="Z46" s="632"/>
      <c r="AA46" s="632"/>
      <c r="AB46" s="632"/>
      <c r="AC46" s="632"/>
      <c r="AD46" s="632"/>
      <c r="AE46" s="632"/>
      <c r="AF46" s="632"/>
      <c r="AG46" s="632">
        <f t="shared" si="17"/>
        <v>0</v>
      </c>
      <c r="AH46" s="632"/>
      <c r="AI46" s="632"/>
      <c r="AJ46" s="632"/>
      <c r="AK46" s="638"/>
      <c r="AL46" s="634">
        <f t="shared" si="0"/>
        <v>0</v>
      </c>
      <c r="AM46" s="632">
        <f t="shared" si="1"/>
        <v>0</v>
      </c>
      <c r="AN46" s="634">
        <f>'16'!AR46</f>
        <v>0</v>
      </c>
      <c r="AO46" s="634"/>
      <c r="AP46" s="634">
        <f t="shared" si="7"/>
        <v>0</v>
      </c>
      <c r="AQ46" s="634">
        <f t="shared" si="8"/>
        <v>0</v>
      </c>
      <c r="AR46" s="634"/>
      <c r="AS46" s="636">
        <f t="shared" si="20"/>
        <v>0</v>
      </c>
      <c r="AT46" s="636">
        <f>'08'!AT46</f>
        <v>0</v>
      </c>
      <c r="AU46" s="637">
        <f t="shared" si="9"/>
        <v>0</v>
      </c>
      <c r="AV46" s="638"/>
      <c r="AW46" s="638">
        <f t="shared" si="10"/>
        <v>0</v>
      </c>
      <c r="AX46" s="638">
        <f t="shared" si="11"/>
        <v>0</v>
      </c>
      <c r="AY46" s="638">
        <f t="shared" si="12"/>
        <v>0</v>
      </c>
      <c r="AZ46" s="638">
        <f t="shared" si="13"/>
        <v>0</v>
      </c>
      <c r="BA46" s="638">
        <f t="shared" si="14"/>
        <v>0</v>
      </c>
      <c r="BB46" s="638">
        <f t="shared" si="15"/>
        <v>0</v>
      </c>
      <c r="BC46" s="638"/>
    </row>
    <row r="47" spans="1:55" s="1050" customFormat="1">
      <c r="A47" s="764" t="str">
        <f>'ENTRY SHEET'!F47</f>
        <v>OD07AR-4113 DMC</v>
      </c>
      <c r="B47" s="1049">
        <f>'16'!C47</f>
        <v>0</v>
      </c>
      <c r="C47" s="1049"/>
      <c r="D47" s="632">
        <v>7.5</v>
      </c>
      <c r="E47" s="632">
        <v>12</v>
      </c>
      <c r="F47" s="302"/>
      <c r="G47" s="302">
        <f t="shared" si="18"/>
        <v>7.5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6"/>
        <v>7.5</v>
      </c>
      <c r="R47" s="632">
        <f>'16'!S47</f>
        <v>48625.5</v>
      </c>
      <c r="S47" s="632">
        <v>48653.9</v>
      </c>
      <c r="T47" s="632">
        <f t="shared" si="19"/>
        <v>28.400000000001455</v>
      </c>
      <c r="U47" s="632"/>
      <c r="V47" s="632">
        <v>14</v>
      </c>
      <c r="W47" s="632"/>
      <c r="X47" s="634"/>
      <c r="Y47" s="632">
        <f t="shared" si="16"/>
        <v>14</v>
      </c>
      <c r="Z47" s="632"/>
      <c r="AA47" s="632"/>
      <c r="AB47" s="632"/>
      <c r="AC47" s="632"/>
      <c r="AD47" s="632"/>
      <c r="AE47" s="632"/>
      <c r="AF47" s="632"/>
      <c r="AG47" s="632">
        <f t="shared" si="17"/>
        <v>0</v>
      </c>
      <c r="AH47" s="632"/>
      <c r="AI47" s="632"/>
      <c r="AJ47" s="632"/>
      <c r="AK47" s="638"/>
      <c r="AL47" s="634">
        <f t="shared" si="0"/>
        <v>0</v>
      </c>
      <c r="AM47" s="632">
        <f t="shared" si="1"/>
        <v>0</v>
      </c>
      <c r="AN47" s="634">
        <f>'16'!AR47</f>
        <v>0</v>
      </c>
      <c r="AO47" s="634"/>
      <c r="AP47" s="634">
        <f t="shared" si="7"/>
        <v>0</v>
      </c>
      <c r="AQ47" s="634">
        <f t="shared" si="8"/>
        <v>0</v>
      </c>
      <c r="AR47" s="634"/>
      <c r="AS47" s="636">
        <f t="shared" si="20"/>
        <v>0</v>
      </c>
      <c r="AT47" s="636">
        <f>'08'!AT47</f>
        <v>0</v>
      </c>
      <c r="AU47" s="637">
        <f t="shared" si="9"/>
        <v>0</v>
      </c>
      <c r="AV47" s="638"/>
      <c r="AW47" s="638">
        <f t="shared" si="10"/>
        <v>0</v>
      </c>
      <c r="AX47" s="638">
        <f t="shared" si="11"/>
        <v>0</v>
      </c>
      <c r="AY47" s="638">
        <f t="shared" si="12"/>
        <v>0</v>
      </c>
      <c r="AZ47" s="638">
        <f t="shared" si="13"/>
        <v>0</v>
      </c>
      <c r="BA47" s="638">
        <f t="shared" si="14"/>
        <v>0</v>
      </c>
      <c r="BB47" s="638">
        <f t="shared" si="15"/>
        <v>0</v>
      </c>
      <c r="BC47" s="638"/>
    </row>
    <row r="48" spans="1:55" s="1050" customFormat="1">
      <c r="A48" s="764" t="str">
        <f>'ENTRY SHEET'!F48</f>
        <v>OD09Z-5913 DMC</v>
      </c>
      <c r="B48" s="1049">
        <f>'16'!C48</f>
        <v>3891.4</v>
      </c>
      <c r="C48" s="1049">
        <v>3899.4</v>
      </c>
      <c r="D48" s="632">
        <f t="shared" si="4"/>
        <v>8</v>
      </c>
      <c r="E48" s="632">
        <v>12</v>
      </c>
      <c r="F48" s="302"/>
      <c r="G48" s="302">
        <f t="shared" si="18"/>
        <v>8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6"/>
        <v>8</v>
      </c>
      <c r="R48" s="632">
        <f>'16'!S48</f>
        <v>22494</v>
      </c>
      <c r="S48" s="632">
        <v>22533.8</v>
      </c>
      <c r="T48" s="632">
        <f t="shared" si="19"/>
        <v>39.799999999999272</v>
      </c>
      <c r="U48" s="632"/>
      <c r="V48" s="632">
        <v>16</v>
      </c>
      <c r="W48" s="632"/>
      <c r="X48" s="634"/>
      <c r="Y48" s="632">
        <f t="shared" si="16"/>
        <v>16</v>
      </c>
      <c r="Z48" s="632"/>
      <c r="AA48" s="632"/>
      <c r="AB48" s="632"/>
      <c r="AC48" s="632"/>
      <c r="AD48" s="632"/>
      <c r="AE48" s="632"/>
      <c r="AF48" s="632"/>
      <c r="AG48" s="632">
        <f t="shared" si="17"/>
        <v>0</v>
      </c>
      <c r="AH48" s="632"/>
      <c r="AI48" s="632"/>
      <c r="AJ48" s="632"/>
      <c r="AK48" s="638"/>
      <c r="AL48" s="634">
        <f t="shared" si="0"/>
        <v>0</v>
      </c>
      <c r="AM48" s="632">
        <f t="shared" si="1"/>
        <v>0</v>
      </c>
      <c r="AN48" s="634">
        <f>'16'!AR48</f>
        <v>0</v>
      </c>
      <c r="AO48" s="634"/>
      <c r="AP48" s="634">
        <f t="shared" si="7"/>
        <v>0</v>
      </c>
      <c r="AQ48" s="634">
        <f t="shared" si="8"/>
        <v>0</v>
      </c>
      <c r="AR48" s="634"/>
      <c r="AS48" s="636">
        <f t="shared" si="20"/>
        <v>0</v>
      </c>
      <c r="AT48" s="636">
        <f>'08'!AT48</f>
        <v>0</v>
      </c>
      <c r="AU48" s="637">
        <f t="shared" si="9"/>
        <v>0</v>
      </c>
      <c r="AV48" s="638"/>
      <c r="AW48" s="638">
        <f t="shared" si="10"/>
        <v>0</v>
      </c>
      <c r="AX48" s="638">
        <f t="shared" si="11"/>
        <v>0</v>
      </c>
      <c r="AY48" s="638">
        <f t="shared" si="12"/>
        <v>0</v>
      </c>
      <c r="AZ48" s="638">
        <f t="shared" si="13"/>
        <v>0</v>
      </c>
      <c r="BA48" s="638">
        <f t="shared" si="14"/>
        <v>0</v>
      </c>
      <c r="BB48" s="638">
        <f t="shared" si="15"/>
        <v>0</v>
      </c>
      <c r="BC48" s="638"/>
    </row>
    <row r="49" spans="1:55" s="1050" customFormat="1">
      <c r="A49" s="764" t="str">
        <f>'ENTRY SHEET'!F49</f>
        <v>OD09Z-5613 DMC</v>
      </c>
      <c r="B49" s="1049">
        <f>'16'!C49</f>
        <v>3850.1</v>
      </c>
      <c r="C49" s="1049">
        <v>3850.1</v>
      </c>
      <c r="D49" s="632">
        <f t="shared" si="4"/>
        <v>0</v>
      </c>
      <c r="E49" s="632">
        <v>12</v>
      </c>
      <c r="F49" s="302"/>
      <c r="G49" s="302">
        <f t="shared" si="18"/>
        <v>0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6"/>
        <v>0</v>
      </c>
      <c r="R49" s="632">
        <f>'16'!S49</f>
        <v>23017.9</v>
      </c>
      <c r="S49" s="632">
        <v>23017.9</v>
      </c>
      <c r="T49" s="632">
        <f t="shared" si="19"/>
        <v>0</v>
      </c>
      <c r="U49" s="632"/>
      <c r="V49" s="632"/>
      <c r="W49" s="632"/>
      <c r="X49" s="634"/>
      <c r="Y49" s="632">
        <f t="shared" si="16"/>
        <v>0</v>
      </c>
      <c r="Z49" s="632"/>
      <c r="AA49" s="632"/>
      <c r="AB49" s="632"/>
      <c r="AC49" s="632"/>
      <c r="AD49" s="632"/>
      <c r="AE49" s="632"/>
      <c r="AF49" s="632"/>
      <c r="AG49" s="632">
        <f t="shared" si="17"/>
        <v>0</v>
      </c>
      <c r="AH49" s="632"/>
      <c r="AI49" s="632"/>
      <c r="AJ49" s="632"/>
      <c r="AK49" s="638"/>
      <c r="AL49" s="634">
        <f t="shared" si="0"/>
        <v>0</v>
      </c>
      <c r="AM49" s="632">
        <f t="shared" si="1"/>
        <v>0</v>
      </c>
      <c r="AN49" s="634">
        <f>'16'!AR49</f>
        <v>0</v>
      </c>
      <c r="AO49" s="634"/>
      <c r="AP49" s="634">
        <f t="shared" si="7"/>
        <v>0</v>
      </c>
      <c r="AQ49" s="634">
        <f t="shared" si="8"/>
        <v>0</v>
      </c>
      <c r="AR49" s="634"/>
      <c r="AS49" s="636" t="e">
        <f t="shared" si="20"/>
        <v>#DIV/0!</v>
      </c>
      <c r="AT49" s="636">
        <f>'08'!AT49</f>
        <v>0</v>
      </c>
      <c r="AU49" s="637">
        <f t="shared" si="9"/>
        <v>0</v>
      </c>
      <c r="AV49" s="638"/>
      <c r="AW49" s="638" t="e">
        <f t="shared" si="10"/>
        <v>#DIV/0!</v>
      </c>
      <c r="AX49" s="638" t="e">
        <f t="shared" si="11"/>
        <v>#DIV/0!</v>
      </c>
      <c r="AY49" s="638" t="e">
        <f t="shared" si="12"/>
        <v>#DIV/0!</v>
      </c>
      <c r="AZ49" s="638" t="e">
        <f t="shared" si="13"/>
        <v>#DIV/0!</v>
      </c>
      <c r="BA49" s="638" t="e">
        <f t="shared" si="14"/>
        <v>#DIV/0!</v>
      </c>
      <c r="BB49" s="638" t="e">
        <f t="shared" si="15"/>
        <v>#DIV/0!</v>
      </c>
      <c r="BC49" s="638"/>
    </row>
    <row r="50" spans="1:55">
      <c r="A50" s="223" t="str">
        <f>'ENTRY SHEET'!F50</f>
        <v>JH06G-5437</v>
      </c>
      <c r="B50" s="218">
        <f>'16'!C50</f>
        <v>12150</v>
      </c>
      <c r="C50" s="218">
        <v>12152</v>
      </c>
      <c r="D50" s="137">
        <f t="shared" si="4"/>
        <v>2</v>
      </c>
      <c r="E50" s="137">
        <v>12</v>
      </c>
      <c r="F50" s="136"/>
      <c r="G50" s="136">
        <f t="shared" si="18"/>
        <v>2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2</v>
      </c>
      <c r="R50" s="137">
        <f>'16'!S50</f>
        <v>82648</v>
      </c>
      <c r="S50" s="137">
        <v>82659</v>
      </c>
      <c r="T50" s="137">
        <f t="shared" si="19"/>
        <v>11</v>
      </c>
      <c r="U50" s="137">
        <v>2</v>
      </c>
      <c r="V50" s="137"/>
      <c r="W50" s="137"/>
      <c r="X50" s="141"/>
      <c r="Y50" s="137">
        <f t="shared" si="16"/>
        <v>2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'16'!AR50</f>
        <v>50</v>
      </c>
      <c r="AO50" s="141">
        <v>100</v>
      </c>
      <c r="AP50" s="141">
        <f t="shared" si="7"/>
        <v>150</v>
      </c>
      <c r="AQ50" s="141">
        <f t="shared" si="8"/>
        <v>10</v>
      </c>
      <c r="AR50" s="141">
        <v>140</v>
      </c>
      <c r="AS50" s="216">
        <f t="shared" si="20"/>
        <v>5</v>
      </c>
      <c r="AT50" s="216">
        <f>'08'!AT50</f>
        <v>0</v>
      </c>
      <c r="AU50" s="224">
        <f t="shared" si="9"/>
        <v>-140</v>
      </c>
      <c r="AV50" s="138"/>
      <c r="AW50" s="138">
        <f t="shared" si="10"/>
        <v>0</v>
      </c>
      <c r="AX50" s="138">
        <f t="shared" si="11"/>
        <v>0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138">
        <f t="shared" si="15"/>
        <v>10</v>
      </c>
      <c r="BC50" s="138"/>
    </row>
    <row r="51" spans="1:55">
      <c r="A51" s="223" t="str">
        <f>'ENTRY SHEET'!F51</f>
        <v>OD09Z-1273</v>
      </c>
      <c r="B51" s="218">
        <f>'16'!C51</f>
        <v>2669.2</v>
      </c>
      <c r="C51" s="218">
        <v>2678.8</v>
      </c>
      <c r="D51" s="137">
        <f t="shared" si="4"/>
        <v>9.6000000000003638</v>
      </c>
      <c r="E51" s="137">
        <v>12</v>
      </c>
      <c r="F51" s="136"/>
      <c r="G51" s="136">
        <f t="shared" si="18"/>
        <v>9.6000000000003638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9.6000000000003638</v>
      </c>
      <c r="R51" s="137">
        <f>'16'!S51</f>
        <v>16986.599999999999</v>
      </c>
      <c r="S51" s="137">
        <v>17056.5</v>
      </c>
      <c r="T51" s="137">
        <f t="shared" si="19"/>
        <v>69.900000000001455</v>
      </c>
      <c r="U51" s="137">
        <v>4</v>
      </c>
      <c r="V51" s="137">
        <v>10</v>
      </c>
      <c r="W51" s="137"/>
      <c r="X51" s="141"/>
      <c r="Y51" s="137">
        <f t="shared" si="16"/>
        <v>14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'16'!AR51</f>
        <v>70</v>
      </c>
      <c r="AO51" s="141">
        <v>100</v>
      </c>
      <c r="AP51" s="141">
        <f t="shared" si="7"/>
        <v>170</v>
      </c>
      <c r="AQ51" s="141">
        <f t="shared" si="8"/>
        <v>110</v>
      </c>
      <c r="AR51" s="141">
        <v>60</v>
      </c>
      <c r="AS51" s="216">
        <f t="shared" si="20"/>
        <v>11.458333333332899</v>
      </c>
      <c r="AT51" s="216">
        <f>'08'!AT51</f>
        <v>0</v>
      </c>
      <c r="AU51" s="224">
        <f t="shared" si="9"/>
        <v>-60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110</v>
      </c>
      <c r="BC51" s="138"/>
    </row>
    <row r="52" spans="1:55">
      <c r="A52" s="223" t="str">
        <f>'ENTRY SHEET'!F52</f>
        <v>OD09Z-1274</v>
      </c>
      <c r="B52" s="218">
        <f>'16'!C52</f>
        <v>3579</v>
      </c>
      <c r="C52" s="218">
        <v>3587.7</v>
      </c>
      <c r="D52" s="137">
        <f t="shared" si="4"/>
        <v>8.6999999999998181</v>
      </c>
      <c r="E52" s="137">
        <v>12</v>
      </c>
      <c r="F52" s="136"/>
      <c r="G52" s="136">
        <f t="shared" si="18"/>
        <v>8.6999999999998181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8.6999999999998181</v>
      </c>
      <c r="R52" s="137">
        <f>'16'!S52</f>
        <v>24924.7</v>
      </c>
      <c r="S52" s="137">
        <v>24981.4</v>
      </c>
      <c r="T52" s="137">
        <f t="shared" si="19"/>
        <v>56.700000000000728</v>
      </c>
      <c r="U52" s="137">
        <v>3</v>
      </c>
      <c r="V52" s="137">
        <v>9</v>
      </c>
      <c r="W52" s="137"/>
      <c r="X52" s="141"/>
      <c r="Y52" s="137">
        <f t="shared" si="16"/>
        <v>12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'16'!AR52</f>
        <v>30</v>
      </c>
      <c r="AO52" s="141">
        <v>100</v>
      </c>
      <c r="AP52" s="141">
        <f t="shared" si="7"/>
        <v>130</v>
      </c>
      <c r="AQ52" s="141">
        <f t="shared" si="8"/>
        <v>70</v>
      </c>
      <c r="AR52" s="141">
        <v>60</v>
      </c>
      <c r="AS52" s="216">
        <f t="shared" si="20"/>
        <v>8.0459770114944202</v>
      </c>
      <c r="AT52" s="216">
        <f>'08'!AT52</f>
        <v>0</v>
      </c>
      <c r="AU52" s="224">
        <f t="shared" si="9"/>
        <v>-60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70</v>
      </c>
      <c r="BC52" s="138"/>
    </row>
    <row r="53" spans="1:55">
      <c r="A53" s="223" t="str">
        <f>'ENTRY SHEET'!F53</f>
        <v>OD09Z-1202</v>
      </c>
      <c r="B53" s="218">
        <f>'16'!C53</f>
        <v>3590.6</v>
      </c>
      <c r="C53" s="218">
        <v>3594.7</v>
      </c>
      <c r="D53" s="137">
        <f t="shared" si="4"/>
        <v>4.0999999999999091</v>
      </c>
      <c r="E53" s="137">
        <v>12</v>
      </c>
      <c r="F53" s="136"/>
      <c r="G53" s="136">
        <f t="shared" si="18"/>
        <v>4.0999999999999091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4.0999999999999091</v>
      </c>
      <c r="R53" s="137">
        <f>'16'!S53</f>
        <v>25538.6</v>
      </c>
      <c r="S53" s="137">
        <v>25564.400000000001</v>
      </c>
      <c r="T53" s="137">
        <f t="shared" si="19"/>
        <v>25.80000000000291</v>
      </c>
      <c r="U53" s="137"/>
      <c r="V53" s="137">
        <v>5</v>
      </c>
      <c r="W53" s="137"/>
      <c r="X53" s="141"/>
      <c r="Y53" s="137">
        <f t="shared" si="16"/>
        <v>5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'16'!AR53</f>
        <v>75</v>
      </c>
      <c r="AO53" s="141">
        <v>100</v>
      </c>
      <c r="AP53" s="141">
        <f t="shared" si="7"/>
        <v>175</v>
      </c>
      <c r="AQ53" s="141">
        <f t="shared" si="8"/>
        <v>15</v>
      </c>
      <c r="AR53" s="141">
        <v>160</v>
      </c>
      <c r="AS53" s="216">
        <f t="shared" si="20"/>
        <v>3.6585365853659346</v>
      </c>
      <c r="AT53" s="216">
        <f>'08'!AT53</f>
        <v>0</v>
      </c>
      <c r="AU53" s="224">
        <f t="shared" si="9"/>
        <v>-160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15</v>
      </c>
      <c r="BC53" s="138"/>
    </row>
    <row r="54" spans="1:55">
      <c r="A54" s="223">
        <f>'ENTRY SHEET'!F54</f>
        <v>0</v>
      </c>
      <c r="B54" s="218">
        <f>'16'!C54</f>
        <v>0</v>
      </c>
      <c r="C54" s="218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'16'!S54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'16'!AR54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218">
        <f>'16'!C55</f>
        <v>0</v>
      </c>
      <c r="C55" s="218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'16'!S55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'16'!AR55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218">
        <f>'16'!C56</f>
        <v>0</v>
      </c>
      <c r="C56" s="218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'16'!S56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'16'!AR56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218">
        <f>'16'!C57</f>
        <v>4726.2</v>
      </c>
      <c r="C57" s="218">
        <v>4731.6000000000004</v>
      </c>
      <c r="D57" s="137">
        <f t="shared" si="4"/>
        <v>5.4000000000005457</v>
      </c>
      <c r="E57" s="137">
        <v>12</v>
      </c>
      <c r="F57" s="136"/>
      <c r="G57" s="136">
        <f t="shared" si="18"/>
        <v>5.4000000000005457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5.4000000000005457</v>
      </c>
      <c r="R57" s="137">
        <f>'16'!S57</f>
        <v>52787.199999999997</v>
      </c>
      <c r="S57" s="137">
        <v>52830.8</v>
      </c>
      <c r="T57" s="137">
        <f t="shared" si="19"/>
        <v>43.600000000005821</v>
      </c>
      <c r="U57" s="137">
        <v>5</v>
      </c>
      <c r="V57" s="137"/>
      <c r="W57" s="137"/>
      <c r="X57" s="141"/>
      <c r="Y57" s="137">
        <f t="shared" si="16"/>
        <v>5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'16'!AR57</f>
        <v>60</v>
      </c>
      <c r="AO57" s="141">
        <v>50</v>
      </c>
      <c r="AP57" s="141">
        <f t="shared" si="7"/>
        <v>110</v>
      </c>
      <c r="AQ57" s="141">
        <f t="shared" si="8"/>
        <v>50</v>
      </c>
      <c r="AR57" s="141">
        <v>60</v>
      </c>
      <c r="AS57" s="216">
        <f t="shared" si="20"/>
        <v>9.2592592592583234</v>
      </c>
      <c r="AT57" s="216">
        <f>'08'!AT57</f>
        <v>260</v>
      </c>
      <c r="AU57" s="224">
        <f t="shared" si="9"/>
        <v>200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>
      <c r="A58" s="223" t="str">
        <f>'ENTRY SHEET'!F58</f>
        <v>OD09K-2512 W.TANKER</v>
      </c>
      <c r="B58" s="218">
        <f>'16'!C58</f>
        <v>3061</v>
      </c>
      <c r="C58" s="218">
        <v>3064.2</v>
      </c>
      <c r="D58" s="137">
        <f t="shared" si="4"/>
        <v>3.1999999999998181</v>
      </c>
      <c r="E58" s="137">
        <v>12</v>
      </c>
      <c r="F58" s="136"/>
      <c r="G58" s="136">
        <f t="shared" si="18"/>
        <v>3.1999999999998181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3.1999999999998181</v>
      </c>
      <c r="R58" s="137">
        <f>'16'!S58</f>
        <v>44629.5</v>
      </c>
      <c r="S58" s="137">
        <v>44676</v>
      </c>
      <c r="T58" s="137">
        <f t="shared" si="19"/>
        <v>46.5</v>
      </c>
      <c r="U58" s="137">
        <v>8</v>
      </c>
      <c r="V58" s="137"/>
      <c r="W58" s="137"/>
      <c r="X58" s="141"/>
      <c r="Y58" s="137">
        <f t="shared" si="16"/>
        <v>8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'16'!AR58</f>
        <v>10</v>
      </c>
      <c r="AO58" s="141">
        <v>50</v>
      </c>
      <c r="AP58" s="141">
        <f t="shared" si="7"/>
        <v>60</v>
      </c>
      <c r="AQ58" s="141">
        <f t="shared" si="8"/>
        <v>50</v>
      </c>
      <c r="AR58" s="141">
        <v>10</v>
      </c>
      <c r="AS58" s="216">
        <f t="shared" si="20"/>
        <v>15.625000000000888</v>
      </c>
      <c r="AT58" s="216">
        <f>'08'!AT58</f>
        <v>250</v>
      </c>
      <c r="AU58" s="224">
        <f t="shared" si="9"/>
        <v>240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>
      <c r="A59" s="223">
        <f>'ENTRY SHEET'!F59</f>
        <v>0</v>
      </c>
      <c r="B59" s="218">
        <f>'16'!C59</f>
        <v>0</v>
      </c>
      <c r="C59" s="218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'16'!S59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'16'!AR59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519" customFormat="1" ht="51.6" customHeight="1">
      <c r="A60" s="223" t="str">
        <f>'ENTRY SHEET'!F60</f>
        <v>DILLING DETALIS</v>
      </c>
      <c r="B60" s="218">
        <f>'16'!C60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419">
        <f>'16'!AR60</f>
        <v>0</v>
      </c>
      <c r="AO60" s="419"/>
      <c r="AP60" s="419">
        <f t="shared" si="7"/>
        <v>0</v>
      </c>
      <c r="AQ60" s="419">
        <f t="shared" si="8"/>
        <v>0</v>
      </c>
      <c r="AR60" s="419"/>
      <c r="AS60" s="420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63"/>
      <c r="BC60" s="63"/>
    </row>
    <row r="61" spans="1:55">
      <c r="A61" s="223" t="str">
        <f>'ENTRY SHEET'!F61</f>
        <v>DRILL-ELGI-650</v>
      </c>
      <c r="B61" s="218">
        <f>'16'!C61</f>
        <v>794.8</v>
      </c>
      <c r="C61" s="215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'16'!AR61</f>
        <v>0</v>
      </c>
      <c r="AO61" s="141"/>
      <c r="AP61" s="141">
        <f t="shared" si="7"/>
        <v>0</v>
      </c>
      <c r="AQ61" s="141">
        <f t="shared" si="8"/>
        <v>0</v>
      </c>
      <c r="AR61" s="141"/>
      <c r="AS61" s="216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>
      <c r="A62" s="223" t="str">
        <f>'ENTRY SHEET'!F62</f>
        <v>JRD-600+CD-360</v>
      </c>
      <c r="B62" s="218">
        <f>'16'!C62</f>
        <v>0</v>
      </c>
      <c r="C62" s="215"/>
      <c r="D62" s="137">
        <v>5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56</v>
      </c>
      <c r="S62" s="137">
        <v>10</v>
      </c>
      <c r="T62" s="137"/>
      <c r="U62" s="137">
        <v>56</v>
      </c>
      <c r="V62" s="137"/>
      <c r="W62" s="137">
        <f>+T62+U62+V62</f>
        <v>56</v>
      </c>
      <c r="X62" s="141"/>
      <c r="Y62" s="137">
        <f t="shared" si="16"/>
        <v>112</v>
      </c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'16'!AR62</f>
        <v>0</v>
      </c>
      <c r="AO62" s="141">
        <v>211</v>
      </c>
      <c r="AP62" s="141">
        <f t="shared" si="7"/>
        <v>211</v>
      </c>
      <c r="AQ62" s="141">
        <f t="shared" si="8"/>
        <v>211</v>
      </c>
      <c r="AR62" s="141"/>
      <c r="AS62" s="216">
        <f t="shared" si="20"/>
        <v>42.2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38"/>
      <c r="BC62" s="138"/>
    </row>
    <row r="63" spans="1:55">
      <c r="A63" s="223" t="str">
        <f>'ENTRY SHEET'!F63</f>
        <v>JRD-450+650-1</v>
      </c>
      <c r="B63" s="218">
        <f>'16'!C63</f>
        <v>8226.1</v>
      </c>
      <c r="C63" s="215">
        <v>8231.7000000000007</v>
      </c>
      <c r="D63" s="137">
        <f t="shared" si="21"/>
        <v>5.6000000000003638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53</v>
      </c>
      <c r="S63" s="137">
        <v>31</v>
      </c>
      <c r="T63" s="137"/>
      <c r="U63" s="137">
        <v>53</v>
      </c>
      <c r="V63" s="137"/>
      <c r="W63" s="137">
        <f t="shared" ref="W63:W64" si="22">+T63+U63+V63</f>
        <v>53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'16'!AR63</f>
        <v>0</v>
      </c>
      <c r="AO63" s="141">
        <v>340</v>
      </c>
      <c r="AP63" s="141">
        <f t="shared" si="7"/>
        <v>340</v>
      </c>
      <c r="AQ63" s="141">
        <f t="shared" si="8"/>
        <v>340</v>
      </c>
      <c r="AR63" s="141"/>
      <c r="AS63" s="216">
        <f t="shared" si="20"/>
        <v>60.714285714281772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>
      <c r="A64" s="223">
        <f>'ENTRY SHEET'!F64</f>
        <v>0</v>
      </c>
      <c r="B64" s="218">
        <f>'16'!C64</f>
        <v>0</v>
      </c>
      <c r="C64" s="215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'16'!AR64</f>
        <v>0</v>
      </c>
      <c r="AO64" s="141"/>
      <c r="AP64" s="141">
        <f t="shared" si="7"/>
        <v>0</v>
      </c>
      <c r="AQ64" s="141">
        <f t="shared" si="8"/>
        <v>0</v>
      </c>
      <c r="AR64" s="141"/>
      <c r="AS64" s="216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1046" customFormat="1" ht="51.6" customHeight="1">
      <c r="A65" s="751" t="str">
        <f>'ENTRY SHEET'!F65</f>
        <v>CRUSHER DETAILS</v>
      </c>
      <c r="B65" s="1045">
        <f>'16'!C65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48">
        <f>'16'!AR65</f>
        <v>0</v>
      </c>
      <c r="AO65" s="748"/>
      <c r="AP65" s="748">
        <f t="shared" si="7"/>
        <v>0</v>
      </c>
      <c r="AQ65" s="748">
        <f t="shared" si="8"/>
        <v>0</v>
      </c>
      <c r="AR65" s="748"/>
      <c r="AS65" s="784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532"/>
      <c r="BC65" s="532"/>
    </row>
    <row r="66" spans="1:55" s="1048" customFormat="1">
      <c r="A66" s="751" t="str">
        <f>'ENTRY SHEET'!F66</f>
        <v>CRUSHER(FEEDER)</v>
      </c>
      <c r="B66" s="1045">
        <f>'16'!C66</f>
        <v>1786.44</v>
      </c>
      <c r="C66" s="1047">
        <v>1790.33</v>
      </c>
      <c r="D66" s="617">
        <f t="shared" si="21"/>
        <v>3.8899999999998727</v>
      </c>
      <c r="E66" s="617">
        <v>16</v>
      </c>
      <c r="F66" s="139"/>
      <c r="G66" s="139"/>
      <c r="H66" s="139"/>
      <c r="I66" s="139"/>
      <c r="J66" s="139">
        <f>D66-G66-H66-I66-K66-L66-O66-P66-F66-M66-N66</f>
        <v>3.8899999999998727</v>
      </c>
      <c r="K66" s="139"/>
      <c r="L66" s="139"/>
      <c r="M66" s="139"/>
      <c r="N66" s="139"/>
      <c r="O66" s="139"/>
      <c r="P66" s="139"/>
      <c r="Q66" s="139">
        <f>F66+G66+H66+I66+J66+K66+L66+M66+N66+O66+P66</f>
        <v>3.8899999999998727</v>
      </c>
      <c r="R66" s="617">
        <v>400</v>
      </c>
      <c r="S66" s="617">
        <v>200</v>
      </c>
      <c r="T66" s="617">
        <f>R66-S66</f>
        <v>200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'16'!AR66</f>
        <v>0</v>
      </c>
      <c r="AO66" s="658"/>
      <c r="AP66" s="658">
        <f t="shared" si="7"/>
        <v>0</v>
      </c>
      <c r="AQ66" s="658">
        <f t="shared" si="8"/>
        <v>0</v>
      </c>
      <c r="AR66" s="658"/>
      <c r="AS66" s="659">
        <f t="shared" ref="AS66:AS73" si="24">AQ66/D66</f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19">
        <f t="shared" si="15"/>
        <v>0</v>
      </c>
      <c r="BC66" s="619"/>
    </row>
    <row r="67" spans="1:55" s="1048" customFormat="1">
      <c r="A67" s="751" t="str">
        <f>'ENTRY SHEET'!F67</f>
        <v>CRUSHER ( JAW )</v>
      </c>
      <c r="B67" s="1045">
        <f>'16'!C67</f>
        <v>13565</v>
      </c>
      <c r="C67" s="1047">
        <v>13569</v>
      </c>
      <c r="D67" s="617">
        <f t="shared" si="21"/>
        <v>4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4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4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'16'!AR67</f>
        <v>0</v>
      </c>
      <c r="AO67" s="658"/>
      <c r="AP67" s="658">
        <f t="shared" si="7"/>
        <v>0</v>
      </c>
      <c r="AQ67" s="658">
        <f t="shared" si="8"/>
        <v>0</v>
      </c>
      <c r="AR67" s="658"/>
      <c r="AS67" s="659">
        <f t="shared" si="24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19">
        <f t="shared" si="15"/>
        <v>0</v>
      </c>
      <c r="BC67" s="619"/>
    </row>
    <row r="68" spans="1:55" s="1048" customFormat="1">
      <c r="A68" s="751" t="str">
        <f>'ENTRY SHEET'!F68</f>
        <v>CRUSHER ( CONE )</v>
      </c>
      <c r="B68" s="1045">
        <f>'16'!C68</f>
        <v>13639</v>
      </c>
      <c r="C68" s="1047">
        <v>13644</v>
      </c>
      <c r="D68" s="617">
        <f t="shared" si="21"/>
        <v>5</v>
      </c>
      <c r="E68" s="617">
        <v>16</v>
      </c>
      <c r="F68" s="139"/>
      <c r="G68" s="139"/>
      <c r="H68" s="139"/>
      <c r="I68" s="139"/>
      <c r="J68" s="139">
        <f t="shared" si="25"/>
        <v>5</v>
      </c>
      <c r="K68" s="139"/>
      <c r="L68" s="139"/>
      <c r="M68" s="139"/>
      <c r="N68" s="139"/>
      <c r="O68" s="139"/>
      <c r="P68" s="139"/>
      <c r="Q68" s="139">
        <f t="shared" si="26"/>
        <v>5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'16'!AR68</f>
        <v>0</v>
      </c>
      <c r="AO68" s="658"/>
      <c r="AP68" s="658">
        <f t="shared" si="7"/>
        <v>0</v>
      </c>
      <c r="AQ68" s="658">
        <f t="shared" si="8"/>
        <v>0</v>
      </c>
      <c r="AR68" s="658"/>
      <c r="AS68" s="659">
        <f t="shared" si="24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19">
        <f t="shared" si="15"/>
        <v>0</v>
      </c>
      <c r="BC68" s="617"/>
    </row>
    <row r="69" spans="1:55" s="1048" customFormat="1">
      <c r="A69" s="751" t="str">
        <f>'ENTRY SHEET'!F69</f>
        <v>CRUSHER DG</v>
      </c>
      <c r="B69" s="1045">
        <f>'16'!C69</f>
        <v>17204.509999999998</v>
      </c>
      <c r="C69" s="1047">
        <v>17204.509999999998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'16'!AR69</f>
        <v>355</v>
      </c>
      <c r="AO69" s="658"/>
      <c r="AP69" s="658">
        <f t="shared" si="7"/>
        <v>355</v>
      </c>
      <c r="AQ69" s="658">
        <f t="shared" si="8"/>
        <v>0</v>
      </c>
      <c r="AR69" s="658">
        <v>355</v>
      </c>
      <c r="AS69" s="659" t="e">
        <f t="shared" si="24"/>
        <v>#DIV/0!</v>
      </c>
      <c r="AT69" s="659">
        <f>'08'!AT69</f>
        <v>1000</v>
      </c>
      <c r="AU69" s="660">
        <f t="shared" si="9"/>
        <v>645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619" t="e">
        <f t="shared" si="15"/>
        <v>#DIV/0!</v>
      </c>
      <c r="BC69" s="619"/>
    </row>
    <row r="70" spans="1:55" s="1048" customFormat="1">
      <c r="A70" s="751" t="str">
        <f>'ENTRY SHEET'!F70</f>
        <v>KAMASTU-210</v>
      </c>
      <c r="B70" s="1045">
        <f>'16'!C70</f>
        <v>25954.1</v>
      </c>
      <c r="C70" s="1047">
        <v>25963</v>
      </c>
      <c r="D70" s="617">
        <f t="shared" si="21"/>
        <v>8.9000000000014552</v>
      </c>
      <c r="E70" s="617">
        <v>16</v>
      </c>
      <c r="F70" s="139"/>
      <c r="G70" s="139"/>
      <c r="H70" s="139"/>
      <c r="I70" s="139"/>
      <c r="J70" s="139">
        <f t="shared" si="25"/>
        <v>8.9000000000014552</v>
      </c>
      <c r="K70" s="139"/>
      <c r="L70" s="139"/>
      <c r="M70" s="139"/>
      <c r="N70" s="139"/>
      <c r="O70" s="139"/>
      <c r="P70" s="139"/>
      <c r="Q70" s="139">
        <f t="shared" si="26"/>
        <v>8.9000000000014552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'16'!AR70</f>
        <v>380</v>
      </c>
      <c r="AO70" s="658"/>
      <c r="AP70" s="658">
        <f t="shared" ref="AP70:AP104" si="28">AO70+AN70</f>
        <v>380</v>
      </c>
      <c r="AQ70" s="658">
        <f t="shared" ref="AQ70:AQ104" si="29">AP70-AR70</f>
        <v>135</v>
      </c>
      <c r="AR70" s="658">
        <v>245</v>
      </c>
      <c r="AS70" s="659">
        <f t="shared" si="24"/>
        <v>15.168539325840216</v>
      </c>
      <c r="AT70" s="659">
        <f>'08'!AT70</f>
        <v>340</v>
      </c>
      <c r="AU70" s="660">
        <f t="shared" ref="AU70:AU104" si="30">AT70-AR70</f>
        <v>95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135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1048" customFormat="1">
      <c r="A71" s="751" t="str">
        <f>'ENTRY SHEET'!F71</f>
        <v>JCB-8262 LOADER</v>
      </c>
      <c r="B71" s="1045">
        <f>'16'!C71</f>
        <v>16120</v>
      </c>
      <c r="C71" s="1047">
        <v>16125.4</v>
      </c>
      <c r="D71" s="617">
        <f t="shared" si="21"/>
        <v>5.3999999999996362</v>
      </c>
      <c r="E71" s="617">
        <v>16</v>
      </c>
      <c r="F71" s="139"/>
      <c r="G71" s="139"/>
      <c r="H71" s="139">
        <v>1.1000000000000001</v>
      </c>
      <c r="I71" s="139">
        <v>3.1</v>
      </c>
      <c r="J71" s="139">
        <f t="shared" si="25"/>
        <v>1.1999999999996365</v>
      </c>
      <c r="K71" s="139"/>
      <c r="L71" s="139"/>
      <c r="M71" s="139"/>
      <c r="N71" s="139"/>
      <c r="O71" s="139"/>
      <c r="P71" s="139"/>
      <c r="Q71" s="139">
        <f t="shared" si="26"/>
        <v>5.3999999999996362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>
        <v>6</v>
      </c>
      <c r="AD71" s="619"/>
      <c r="AE71" s="619">
        <v>11</v>
      </c>
      <c r="AF71" s="619"/>
      <c r="AG71" s="617">
        <f t="shared" si="23"/>
        <v>17</v>
      </c>
      <c r="AH71" s="617"/>
      <c r="AI71" s="617">
        <v>25</v>
      </c>
      <c r="AJ71" s="617"/>
      <c r="AK71" s="619">
        <v>778.44</v>
      </c>
      <c r="AL71" s="658">
        <f>AH71+AI71</f>
        <v>25</v>
      </c>
      <c r="AM71" s="617">
        <f>AJ71+AK71</f>
        <v>778.44</v>
      </c>
      <c r="AN71" s="658">
        <f>'16'!AR71</f>
        <v>150</v>
      </c>
      <c r="AO71" s="658"/>
      <c r="AP71" s="658">
        <f t="shared" si="28"/>
        <v>150</v>
      </c>
      <c r="AQ71" s="658">
        <f t="shared" si="29"/>
        <v>100</v>
      </c>
      <c r="AR71" s="658">
        <v>50</v>
      </c>
      <c r="AS71" s="659">
        <f t="shared" si="24"/>
        <v>18.518518518519766</v>
      </c>
      <c r="AT71" s="659">
        <f>'08'!AT71</f>
        <v>210</v>
      </c>
      <c r="AU71" s="660">
        <f t="shared" si="30"/>
        <v>160</v>
      </c>
      <c r="AV71" s="657"/>
      <c r="AW71" s="619">
        <f t="shared" si="31"/>
        <v>58</v>
      </c>
      <c r="AX71" s="619">
        <f t="shared" si="32"/>
        <v>21</v>
      </c>
      <c r="AY71" s="619">
        <f t="shared" si="33"/>
        <v>23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-2</v>
      </c>
      <c r="BC71" s="619"/>
    </row>
    <row r="72" spans="1:55" s="1048" customFormat="1">
      <c r="A72" s="751" t="str">
        <f>'ENTRY SHEET'!F72</f>
        <v>OD09C-5609 JCB</v>
      </c>
      <c r="B72" s="1045">
        <f>'16'!C72</f>
        <v>0</v>
      </c>
      <c r="C72" s="1047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'16'!AR72</f>
        <v>90</v>
      </c>
      <c r="AO72" s="658"/>
      <c r="AP72" s="658">
        <f t="shared" si="28"/>
        <v>90</v>
      </c>
      <c r="AQ72" s="658">
        <f t="shared" si="29"/>
        <v>0</v>
      </c>
      <c r="AR72" s="658">
        <v>90</v>
      </c>
      <c r="AS72" s="659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1048" customFormat="1">
      <c r="A73" s="751" t="str">
        <f>'ENTRY SHEET'!F73</f>
        <v>TATA LOADER-OD02AY-0516</v>
      </c>
      <c r="B73" s="1045">
        <f>'16'!C73</f>
        <v>15507.7</v>
      </c>
      <c r="C73" s="104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'16'!AR73</f>
        <v>100</v>
      </c>
      <c r="AO73" s="658"/>
      <c r="AP73" s="658">
        <f t="shared" si="28"/>
        <v>100</v>
      </c>
      <c r="AQ73" s="658">
        <f t="shared" si="29"/>
        <v>0</v>
      </c>
      <c r="AR73" s="658">
        <v>100</v>
      </c>
      <c r="AS73" s="659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1033" customFormat="1" ht="51.6" customHeight="1">
      <c r="A74" s="1022" t="str">
        <f>'ENTRY SHEET'!F74</f>
        <v>POWER SCREEN DETAILS</v>
      </c>
      <c r="B74" s="1023">
        <f>'16'!C74</f>
        <v>0</v>
      </c>
      <c r="C74" s="1024"/>
      <c r="D74" s="1025" t="s">
        <v>8</v>
      </c>
      <c r="E74" s="1026" t="s">
        <v>116</v>
      </c>
      <c r="F74" s="1026" t="s">
        <v>118</v>
      </c>
      <c r="G74" s="1026" t="s">
        <v>113</v>
      </c>
      <c r="H74" s="1026" t="s">
        <v>126</v>
      </c>
      <c r="I74" s="1026" t="s">
        <v>125</v>
      </c>
      <c r="J74" s="1026" t="s">
        <v>124</v>
      </c>
      <c r="K74" s="1026" t="s">
        <v>52</v>
      </c>
      <c r="L74" s="1026" t="s">
        <v>133</v>
      </c>
      <c r="M74" s="1026" t="s">
        <v>117</v>
      </c>
      <c r="N74" s="1026" t="s">
        <v>127</v>
      </c>
      <c r="O74" s="1026" t="s">
        <v>138</v>
      </c>
      <c r="P74" s="1026" t="s">
        <v>139</v>
      </c>
      <c r="Q74" s="1027" t="s">
        <v>122</v>
      </c>
      <c r="R74" s="1025" t="s">
        <v>88</v>
      </c>
      <c r="S74" s="1025" t="s">
        <v>89</v>
      </c>
      <c r="T74" s="1025" t="s">
        <v>106</v>
      </c>
      <c r="U74" s="1025" t="s">
        <v>90</v>
      </c>
      <c r="V74" s="1025" t="s">
        <v>91</v>
      </c>
      <c r="W74" s="1025"/>
      <c r="X74" s="1025"/>
      <c r="Y74" s="1025" t="s">
        <v>92</v>
      </c>
      <c r="Z74" s="1025" t="s">
        <v>43</v>
      </c>
      <c r="AA74" s="1028" t="s">
        <v>44</v>
      </c>
      <c r="AB74" s="1025" t="s">
        <v>45</v>
      </c>
      <c r="AC74" s="1025" t="s">
        <v>46</v>
      </c>
      <c r="AD74" s="1025" t="s">
        <v>121</v>
      </c>
      <c r="AE74" s="1025" t="s">
        <v>67</v>
      </c>
      <c r="AF74" s="1025" t="s">
        <v>105</v>
      </c>
      <c r="AG74" s="1027" t="s">
        <v>32</v>
      </c>
      <c r="AH74" s="1028"/>
      <c r="AI74" s="1028" t="s">
        <v>42</v>
      </c>
      <c r="AJ74" s="1028"/>
      <c r="AK74" s="1028" t="s">
        <v>39</v>
      </c>
      <c r="AL74" s="1025" t="s">
        <v>31</v>
      </c>
      <c r="AM74" s="1028" t="s">
        <v>30</v>
      </c>
      <c r="AN74" s="1027">
        <f>'16'!AR74</f>
        <v>0</v>
      </c>
      <c r="AO74" s="1027"/>
      <c r="AP74" s="1027">
        <f t="shared" si="28"/>
        <v>0</v>
      </c>
      <c r="AQ74" s="1027">
        <f t="shared" si="29"/>
        <v>0</v>
      </c>
      <c r="AR74" s="1027"/>
      <c r="AS74" s="1024"/>
      <c r="AT74" s="1029">
        <f>'08'!AT74</f>
        <v>0</v>
      </c>
      <c r="AU74" s="1030">
        <f t="shared" si="30"/>
        <v>0</v>
      </c>
      <c r="AV74" s="1024"/>
      <c r="AW74" s="1031" t="e">
        <f t="shared" si="31"/>
        <v>#VALUE!</v>
      </c>
      <c r="AX74" s="1031" t="e">
        <f t="shared" si="32"/>
        <v>#VALUE!</v>
      </c>
      <c r="AY74" s="1031" t="e">
        <f t="shared" si="33"/>
        <v>#VALUE!</v>
      </c>
      <c r="AZ74" s="1031" t="e">
        <f t="shared" si="34"/>
        <v>#VALUE!</v>
      </c>
      <c r="BA74" s="1031" t="e">
        <f t="shared" si="35"/>
        <v>#VALUE!</v>
      </c>
      <c r="BB74" s="1032" t="e">
        <f t="shared" si="36"/>
        <v>#VALUE!</v>
      </c>
      <c r="BC74" s="1025"/>
    </row>
    <row r="75" spans="1:55" s="273" customFormat="1">
      <c r="A75" s="1022" t="str">
        <f>'ENTRY SHEET'!F75</f>
        <v>POWER SCREEN RHS</v>
      </c>
      <c r="B75" s="1023">
        <f>'16'!C75</f>
        <v>4449.5</v>
      </c>
      <c r="C75" s="1034">
        <v>4451.8999999999996</v>
      </c>
      <c r="D75" s="1035">
        <f t="shared" si="21"/>
        <v>2.3999999999996362</v>
      </c>
      <c r="E75" s="1035">
        <v>12</v>
      </c>
      <c r="F75" s="1036"/>
      <c r="G75" s="1036"/>
      <c r="H75" s="1036"/>
      <c r="I75" s="1036"/>
      <c r="J75" s="1036"/>
      <c r="K75" s="1036">
        <f>D75-G75-H75-I75-J75-L75-M75-N75-O75-P75-F75</f>
        <v>2.3999999999996362</v>
      </c>
      <c r="L75" s="1036"/>
      <c r="M75" s="1036"/>
      <c r="N75" s="1036"/>
      <c r="O75" s="1036"/>
      <c r="P75" s="1036"/>
      <c r="Q75" s="1036">
        <f>F75+G75+H75+I75+J75+K75+L75+M75+N75+O75+P75</f>
        <v>2.3999999999996362</v>
      </c>
      <c r="R75" s="1035">
        <v>200</v>
      </c>
      <c r="S75" s="1035"/>
      <c r="T75" s="1035"/>
      <c r="U75" s="1035"/>
      <c r="V75" s="1035"/>
      <c r="W75" s="1035"/>
      <c r="X75" s="1037"/>
      <c r="Y75" s="1035">
        <f t="shared" ref="Y75:Y77" si="37">X75+W75+V75+U75</f>
        <v>0</v>
      </c>
      <c r="Z75" s="1031"/>
      <c r="AA75" s="1031"/>
      <c r="AB75" s="1031"/>
      <c r="AC75" s="1031"/>
      <c r="AD75" s="1031"/>
      <c r="AE75" s="1031"/>
      <c r="AF75" s="1031"/>
      <c r="AG75" s="1035">
        <f t="shared" ref="AG75:AG84" si="38">Z75+AA75+AB75+AC75+AD75+AE75+AF75</f>
        <v>0</v>
      </c>
      <c r="AH75" s="1035"/>
      <c r="AI75" s="1035"/>
      <c r="AJ75" s="1035"/>
      <c r="AK75" s="1031"/>
      <c r="AL75" s="1037">
        <f>AH75+AI75</f>
        <v>0</v>
      </c>
      <c r="AM75" s="1035">
        <f>AJ75+AK75</f>
        <v>0</v>
      </c>
      <c r="AN75" s="1037">
        <f>'16'!AR75</f>
        <v>67</v>
      </c>
      <c r="AO75" s="1037"/>
      <c r="AP75" s="1037">
        <f t="shared" si="28"/>
        <v>67</v>
      </c>
      <c r="AQ75" s="1037">
        <f t="shared" si="29"/>
        <v>25</v>
      </c>
      <c r="AR75" s="1037">
        <v>42</v>
      </c>
      <c r="AS75" s="1029">
        <f t="shared" ref="AS75:AS81" si="39">AQ75/D75</f>
        <v>10.416666666668245</v>
      </c>
      <c r="AT75" s="1029">
        <f>'08'!AT75</f>
        <v>0</v>
      </c>
      <c r="AU75" s="1030">
        <f t="shared" si="30"/>
        <v>-42</v>
      </c>
      <c r="AV75" s="1038"/>
      <c r="AW75" s="1031">
        <f t="shared" si="31"/>
        <v>0</v>
      </c>
      <c r="AX75" s="1031">
        <f t="shared" si="32"/>
        <v>0</v>
      </c>
      <c r="AY75" s="1031">
        <f t="shared" si="33"/>
        <v>0</v>
      </c>
      <c r="AZ75" s="1031">
        <f t="shared" si="34"/>
        <v>0</v>
      </c>
      <c r="BA75" s="1031">
        <f t="shared" si="35"/>
        <v>25</v>
      </c>
      <c r="BB75" s="1031"/>
      <c r="BC75" s="1031">
        <f>AP75</f>
        <v>67</v>
      </c>
    </row>
    <row r="76" spans="1:55" s="273" customFormat="1">
      <c r="A76" s="1022" t="str">
        <f>'ENTRY SHEET'!F76</f>
        <v>HITACHI-120</v>
      </c>
      <c r="B76" s="1023">
        <f>'16'!C76</f>
        <v>13139.9</v>
      </c>
      <c r="C76" s="1039">
        <v>13139.9</v>
      </c>
      <c r="D76" s="1035">
        <f t="shared" si="21"/>
        <v>0</v>
      </c>
      <c r="E76" s="1035">
        <v>12</v>
      </c>
      <c r="F76" s="1036"/>
      <c r="G76" s="1036"/>
      <c r="H76" s="1036"/>
      <c r="I76" s="1036"/>
      <c r="J76" s="1036"/>
      <c r="K76" s="1036">
        <f t="shared" ref="K76" si="40">D76-G76-H76-I76-J76-L76-M76-N76-O76-P76-F76</f>
        <v>0</v>
      </c>
      <c r="L76" s="1036"/>
      <c r="M76" s="1036"/>
      <c r="N76" s="1036"/>
      <c r="O76" s="1036"/>
      <c r="P76" s="1036"/>
      <c r="Q76" s="1036">
        <f t="shared" ref="Q76:Q77" si="41">F76+G76+H76+I76+J76+K76+L76+M76+N76</f>
        <v>0</v>
      </c>
      <c r="R76" s="1031"/>
      <c r="S76" s="1031"/>
      <c r="T76" s="1031"/>
      <c r="U76" s="1031"/>
      <c r="V76" s="1031"/>
      <c r="W76" s="1031"/>
      <c r="X76" s="1031"/>
      <c r="Y76" s="1035">
        <f t="shared" si="37"/>
        <v>0</v>
      </c>
      <c r="Z76" s="1031"/>
      <c r="AA76" s="1031"/>
      <c r="AB76" s="1031"/>
      <c r="AC76" s="1031"/>
      <c r="AD76" s="1031"/>
      <c r="AE76" s="1031"/>
      <c r="AF76" s="1031"/>
      <c r="AG76" s="1035">
        <f t="shared" si="38"/>
        <v>0</v>
      </c>
      <c r="AH76" s="1031"/>
      <c r="AI76" s="1031"/>
      <c r="AJ76" s="1031"/>
      <c r="AK76" s="1031"/>
      <c r="AL76" s="1037">
        <f t="shared" ref="AL76:AL77" si="42">AH76+AI76</f>
        <v>0</v>
      </c>
      <c r="AM76" s="1035">
        <f t="shared" ref="AM76:AM84" si="43">AJ76+AK76</f>
        <v>0</v>
      </c>
      <c r="AN76" s="1037">
        <f>'16'!AR76</f>
        <v>215</v>
      </c>
      <c r="AO76" s="1037"/>
      <c r="AP76" s="1037">
        <f t="shared" si="28"/>
        <v>215</v>
      </c>
      <c r="AQ76" s="1037">
        <f t="shared" si="29"/>
        <v>0</v>
      </c>
      <c r="AR76" s="1037">
        <v>215</v>
      </c>
      <c r="AS76" s="1029" t="e">
        <f t="shared" si="39"/>
        <v>#DIV/0!</v>
      </c>
      <c r="AT76" s="1029">
        <f>'08'!AT76</f>
        <v>700</v>
      </c>
      <c r="AU76" s="1030">
        <f t="shared" si="30"/>
        <v>485</v>
      </c>
      <c r="AV76" s="1038"/>
      <c r="AW76" s="1031" t="e">
        <f t="shared" si="31"/>
        <v>#DIV/0!</v>
      </c>
      <c r="AX76" s="1031" t="e">
        <f t="shared" si="32"/>
        <v>#DIV/0!</v>
      </c>
      <c r="AY76" s="1031" t="e">
        <f t="shared" si="33"/>
        <v>#DIV/0!</v>
      </c>
      <c r="AZ76" s="1031" t="e">
        <f t="shared" si="34"/>
        <v>#DIV/0!</v>
      </c>
      <c r="BA76" s="1031" t="e">
        <f t="shared" si="35"/>
        <v>#DIV/0!</v>
      </c>
      <c r="BB76" s="1031" t="e">
        <f t="shared" si="36"/>
        <v>#DIV/0!</v>
      </c>
      <c r="BC76" s="1031"/>
    </row>
    <row r="77" spans="1:55" s="273" customFormat="1">
      <c r="A77" s="1022" t="str">
        <f>'ENTRY SHEET'!F77</f>
        <v>L-6268 SDLG</v>
      </c>
      <c r="B77" s="1023">
        <f>'16'!C77</f>
        <v>7259.4</v>
      </c>
      <c r="C77" s="1034">
        <v>7266</v>
      </c>
      <c r="D77" s="1035">
        <f t="shared" si="21"/>
        <v>6.6000000000003638</v>
      </c>
      <c r="E77" s="1035">
        <v>12</v>
      </c>
      <c r="F77" s="1036"/>
      <c r="G77" s="1036"/>
      <c r="H77" s="1036"/>
      <c r="I77" s="1036">
        <v>3.2</v>
      </c>
      <c r="J77" s="1036">
        <v>6.6</v>
      </c>
      <c r="K77" s="1036">
        <v>0</v>
      </c>
      <c r="L77" s="1036"/>
      <c r="M77" s="1036"/>
      <c r="N77" s="1036"/>
      <c r="O77" s="1036"/>
      <c r="P77" s="1036"/>
      <c r="Q77" s="1036">
        <f t="shared" si="41"/>
        <v>9.8000000000000007</v>
      </c>
      <c r="R77" s="1031"/>
      <c r="S77" s="1031"/>
      <c r="T77" s="1031"/>
      <c r="U77" s="1031"/>
      <c r="V77" s="1031"/>
      <c r="W77" s="1031"/>
      <c r="X77" s="1031"/>
      <c r="Y77" s="1035">
        <f t="shared" si="37"/>
        <v>0</v>
      </c>
      <c r="Z77" s="1031"/>
      <c r="AA77" s="1031"/>
      <c r="AB77" s="1031"/>
      <c r="AC77" s="1031"/>
      <c r="AD77" s="1031"/>
      <c r="AE77" s="1031"/>
      <c r="AF77" s="1031"/>
      <c r="AG77" s="1035">
        <f t="shared" si="38"/>
        <v>0</v>
      </c>
      <c r="AH77" s="1031"/>
      <c r="AI77" s="1031">
        <v>25</v>
      </c>
      <c r="AJ77" s="1031"/>
      <c r="AK77" s="1031">
        <v>807.1</v>
      </c>
      <c r="AL77" s="1037">
        <f t="shared" si="42"/>
        <v>25</v>
      </c>
      <c r="AM77" s="1035">
        <f t="shared" si="43"/>
        <v>807.1</v>
      </c>
      <c r="AN77" s="1037">
        <f>'16'!AR77</f>
        <v>270</v>
      </c>
      <c r="AO77" s="1037">
        <v>149</v>
      </c>
      <c r="AP77" s="1037">
        <f t="shared" si="28"/>
        <v>419</v>
      </c>
      <c r="AQ77" s="1037">
        <f t="shared" si="29"/>
        <v>149</v>
      </c>
      <c r="AR77" s="1037">
        <v>270</v>
      </c>
      <c r="AS77" s="1029">
        <f t="shared" si="39"/>
        <v>22.575757575756331</v>
      </c>
      <c r="AT77" s="1029">
        <f>'08'!AT77</f>
        <v>0</v>
      </c>
      <c r="AU77" s="1030">
        <f t="shared" si="30"/>
        <v>-270</v>
      </c>
      <c r="AV77" s="1038"/>
      <c r="AW77" s="1031">
        <f t="shared" si="31"/>
        <v>73</v>
      </c>
      <c r="AX77" s="1031">
        <f t="shared" si="32"/>
        <v>0</v>
      </c>
      <c r="AY77" s="1031">
        <f t="shared" si="33"/>
        <v>149</v>
      </c>
      <c r="AZ77" s="1031">
        <f t="shared" si="34"/>
        <v>0</v>
      </c>
      <c r="BA77" s="1031">
        <f t="shared" si="35"/>
        <v>0</v>
      </c>
      <c r="BB77" s="1031"/>
      <c r="BC77" s="1031"/>
    </row>
    <row r="78" spans="1:55" s="1042" customFormat="1" ht="51.6" customHeight="1">
      <c r="A78" s="783" t="str">
        <f>'ENTRY SHEET'!F78</f>
        <v>VICHELE NO.</v>
      </c>
      <c r="B78" s="1040">
        <f>'16'!C78</f>
        <v>0</v>
      </c>
      <c r="C78" s="1041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17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833">
        <f>'16'!AR78</f>
        <v>0</v>
      </c>
      <c r="AO78" s="833"/>
      <c r="AP78" s="833">
        <f t="shared" si="28"/>
        <v>0</v>
      </c>
      <c r="AQ78" s="833">
        <f t="shared" si="29"/>
        <v>0</v>
      </c>
      <c r="AR78" s="833"/>
      <c r="AS78" s="834" t="e">
        <f t="shared" si="39"/>
        <v>#VALUE!</v>
      </c>
      <c r="AT78" s="665">
        <f>'08'!AT78</f>
        <v>0</v>
      </c>
      <c r="AU78" s="666">
        <f t="shared" si="30"/>
        <v>0</v>
      </c>
      <c r="AV78" s="798"/>
      <c r="AW78" s="664" t="e">
        <f t="shared" si="31"/>
        <v>#VALUE!</v>
      </c>
      <c r="AX78" s="664" t="e">
        <f t="shared" si="32"/>
        <v>#VALUE!</v>
      </c>
      <c r="AY78" s="664" t="e">
        <f t="shared" si="33"/>
        <v>#VALUE!</v>
      </c>
      <c r="AZ78" s="664" t="e">
        <f t="shared" si="34"/>
        <v>#VALUE!</v>
      </c>
      <c r="BA78" s="664" t="e">
        <f t="shared" si="35"/>
        <v>#VALUE!</v>
      </c>
      <c r="BB78" s="794">
        <v>0</v>
      </c>
      <c r="BC78" s="794"/>
    </row>
    <row r="79" spans="1:55" s="304" customFormat="1">
      <c r="A79" s="783" t="str">
        <f>'ENTRY SHEET'!F79</f>
        <v>LOKO TRACK JAW</v>
      </c>
      <c r="B79" s="1040">
        <f>'16'!C79</f>
        <v>16227</v>
      </c>
      <c r="C79" s="1043">
        <v>16227</v>
      </c>
      <c r="D79" s="301">
        <f t="shared" si="21"/>
        <v>0</v>
      </c>
      <c r="E79" s="800">
        <f>D79-C79</f>
        <v>-16227</v>
      </c>
      <c r="F79" s="362"/>
      <c r="G79" s="362"/>
      <c r="H79" s="362"/>
      <c r="I79" s="362"/>
      <c r="J79" s="362"/>
      <c r="K79" s="362"/>
      <c r="L79" s="254">
        <f>D79-G79-H79-I79-J79-K79-M79-N79-O79-P79</f>
        <v>0</v>
      </c>
      <c r="M79" s="684"/>
      <c r="N79" s="684"/>
      <c r="O79" s="684"/>
      <c r="P79" s="684"/>
      <c r="Q79" s="254">
        <f t="shared" ref="Q79:Q80" si="44">G79+H79+I79+J79+P79+K79+L79+M79+N79+O79+F79</f>
        <v>0</v>
      </c>
      <c r="R79" s="301">
        <v>0</v>
      </c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3"/>
        <v>0</v>
      </c>
      <c r="AN79" s="663">
        <f>'16'!AR79</f>
        <v>230</v>
      </c>
      <c r="AO79" s="663"/>
      <c r="AP79" s="663">
        <f t="shared" si="28"/>
        <v>230</v>
      </c>
      <c r="AQ79" s="663">
        <f t="shared" si="29"/>
        <v>0</v>
      </c>
      <c r="AR79" s="663">
        <v>230</v>
      </c>
      <c r="AS79" s="665" t="e">
        <f t="shared" si="39"/>
        <v>#DIV/0!</v>
      </c>
      <c r="AT79" s="665">
        <f>'08'!AT79</f>
        <v>0</v>
      </c>
      <c r="AU79" s="666">
        <f t="shared" si="30"/>
        <v>-230</v>
      </c>
      <c r="AV79" s="800"/>
      <c r="AW79" s="664" t="e">
        <f t="shared" si="31"/>
        <v>#DIV/0!</v>
      </c>
      <c r="AX79" s="664" t="e">
        <f t="shared" si="32"/>
        <v>#DIV/0!</v>
      </c>
      <c r="AY79" s="664" t="e">
        <f t="shared" si="33"/>
        <v>#DIV/0!</v>
      </c>
      <c r="AZ79" s="664" t="e">
        <f t="shared" si="34"/>
        <v>#DIV/0!</v>
      </c>
      <c r="BA79" s="664" t="e">
        <f t="shared" si="35"/>
        <v>#DIV/0!</v>
      </c>
      <c r="BB79" s="664">
        <v>0</v>
      </c>
      <c r="BC79" s="664"/>
    </row>
    <row r="80" spans="1:55" s="304" customFormat="1">
      <c r="A80" s="783" t="str">
        <f>'ENTRY SHEET'!F80</f>
        <v>LOKO CONE</v>
      </c>
      <c r="B80" s="1040">
        <f>'16'!C80</f>
        <v>16796.900000000001</v>
      </c>
      <c r="C80" s="1044">
        <v>16796.900000000001</v>
      </c>
      <c r="D80" s="301">
        <f t="shared" si="21"/>
        <v>0</v>
      </c>
      <c r="E80" s="800">
        <f t="shared" si="21"/>
        <v>-16796.900000000001</v>
      </c>
      <c r="F80" s="362"/>
      <c r="G80" s="362"/>
      <c r="H80" s="362"/>
      <c r="I80" s="362"/>
      <c r="J80" s="362"/>
      <c r="K80" s="362"/>
      <c r="L80" s="254">
        <f t="shared" ref="L80:L81" si="45">D80-G80-H80-I80-J80-K80-M80-N80-O80-P80</f>
        <v>0</v>
      </c>
      <c r="M80" s="684"/>
      <c r="N80" s="684"/>
      <c r="O80" s="684"/>
      <c r="P80" s="684"/>
      <c r="Q80" s="254">
        <f t="shared" si="44"/>
        <v>0</v>
      </c>
      <c r="R80" s="301">
        <v>0</v>
      </c>
      <c r="S80" s="664"/>
      <c r="T80" s="664"/>
      <c r="U80" s="664"/>
      <c r="V80" s="664"/>
      <c r="W80" s="664"/>
      <c r="X80" s="664"/>
      <c r="Y80" s="664"/>
      <c r="Z80" s="301">
        <f t="shared" ref="Z80:Z84" si="46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7">AH80+AI80</f>
        <v>0</v>
      </c>
      <c r="AM80" s="301">
        <f t="shared" si="43"/>
        <v>0</v>
      </c>
      <c r="AN80" s="663">
        <f>'16'!AR80</f>
        <v>350</v>
      </c>
      <c r="AO80" s="663"/>
      <c r="AP80" s="663">
        <f t="shared" si="28"/>
        <v>350</v>
      </c>
      <c r="AQ80" s="663">
        <f t="shared" si="29"/>
        <v>240</v>
      </c>
      <c r="AR80" s="663">
        <v>110</v>
      </c>
      <c r="AS80" s="665" t="e">
        <f t="shared" si="39"/>
        <v>#DIV/0!</v>
      </c>
      <c r="AT80" s="665">
        <f>'08'!AT80</f>
        <v>0</v>
      </c>
      <c r="AU80" s="666">
        <f t="shared" si="30"/>
        <v>-110</v>
      </c>
      <c r="AV80" s="800"/>
      <c r="AW80" s="664" t="e">
        <f t="shared" si="31"/>
        <v>#DIV/0!</v>
      </c>
      <c r="AX80" s="664" t="e">
        <f t="shared" si="32"/>
        <v>#DIV/0!</v>
      </c>
      <c r="AY80" s="664" t="e">
        <f t="shared" si="33"/>
        <v>#DIV/0!</v>
      </c>
      <c r="AZ80" s="664" t="e">
        <f t="shared" si="34"/>
        <v>#DIV/0!</v>
      </c>
      <c r="BA80" s="664" t="e">
        <f t="shared" si="35"/>
        <v>#DIV/0!</v>
      </c>
      <c r="BB80" s="664">
        <v>0</v>
      </c>
      <c r="BC80" s="664"/>
    </row>
    <row r="81" spans="1:55" s="304" customFormat="1">
      <c r="A81" s="783" t="str">
        <f>'ENTRY SHEET'!F81</f>
        <v>KOMASTU-200</v>
      </c>
      <c r="B81" s="1040">
        <f>'16'!C81</f>
        <v>3442.5</v>
      </c>
      <c r="C81" s="1043">
        <v>3448.1</v>
      </c>
      <c r="D81" s="301">
        <f t="shared" si="21"/>
        <v>5.5999999999999091</v>
      </c>
      <c r="E81" s="800">
        <f t="shared" si="21"/>
        <v>-3442.5</v>
      </c>
      <c r="F81" s="802"/>
      <c r="G81" s="802"/>
      <c r="H81" s="802"/>
      <c r="I81" s="802"/>
      <c r="J81" s="362"/>
      <c r="K81" s="802">
        <v>5.6</v>
      </c>
      <c r="L81" s="254">
        <f t="shared" si="45"/>
        <v>-9.0594198809412774E-14</v>
      </c>
      <c r="M81" s="684"/>
      <c r="N81" s="684"/>
      <c r="O81" s="684"/>
      <c r="P81" s="684"/>
      <c r="Q81" s="254">
        <f>G81+H81+I81+J81+P81+K81+L81+M81+N81+O81+F81</f>
        <v>5.5999999999999091</v>
      </c>
      <c r="R81" s="301">
        <v>0</v>
      </c>
      <c r="S81" s="362"/>
      <c r="T81" s="301"/>
      <c r="U81" s="362"/>
      <c r="V81" s="362"/>
      <c r="W81" s="362"/>
      <c r="X81" s="301"/>
      <c r="Y81" s="301"/>
      <c r="Z81" s="301">
        <f t="shared" si="46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7"/>
        <v>0</v>
      </c>
      <c r="AM81" s="301">
        <f t="shared" si="43"/>
        <v>0</v>
      </c>
      <c r="AN81" s="663">
        <f>'16'!AR81</f>
        <v>170</v>
      </c>
      <c r="AO81" s="663"/>
      <c r="AP81" s="663">
        <f t="shared" si="28"/>
        <v>170</v>
      </c>
      <c r="AQ81" s="663">
        <f t="shared" si="29"/>
        <v>60</v>
      </c>
      <c r="AR81" s="663">
        <v>110</v>
      </c>
      <c r="AS81" s="665">
        <f t="shared" si="39"/>
        <v>10.714285714285888</v>
      </c>
      <c r="AT81" s="665">
        <f>'08'!AT81</f>
        <v>0</v>
      </c>
      <c r="AU81" s="666">
        <f t="shared" si="30"/>
        <v>-110</v>
      </c>
      <c r="AV81" s="800"/>
      <c r="AW81" s="664">
        <f t="shared" si="31"/>
        <v>0</v>
      </c>
      <c r="AX81" s="664">
        <f t="shared" si="32"/>
        <v>0</v>
      </c>
      <c r="AY81" s="664">
        <f t="shared" si="33"/>
        <v>0</v>
      </c>
      <c r="AZ81" s="664">
        <f t="shared" si="34"/>
        <v>-9.7065213010086693E-13</v>
      </c>
      <c r="BA81" s="664">
        <f t="shared" si="35"/>
        <v>60.000000000000966</v>
      </c>
      <c r="BB81" s="664">
        <v>0</v>
      </c>
      <c r="BC81" s="301"/>
    </row>
    <row r="82" spans="1:55">
      <c r="A82" s="223">
        <f>'ENTRY SHEET'!F82</f>
        <v>0</v>
      </c>
      <c r="B82" s="218">
        <f>'16'!C82</f>
        <v>0</v>
      </c>
      <c r="C82" s="215"/>
      <c r="D82" s="137">
        <f t="shared" si="21"/>
        <v>0</v>
      </c>
      <c r="E82" s="221">
        <f t="shared" si="21"/>
        <v>0</v>
      </c>
      <c r="F82" s="136"/>
      <c r="G82" s="136"/>
      <c r="H82" s="136"/>
      <c r="I82" s="136"/>
      <c r="J82" s="136"/>
      <c r="K82" s="136"/>
      <c r="L82" s="234">
        <f t="shared" ref="L82:L84" si="48">G82-H82-I82-J82-K82-M82-N82-O82-P82-F82</f>
        <v>0</v>
      </c>
      <c r="M82" s="136"/>
      <c r="N82" s="136"/>
      <c r="O82" s="136"/>
      <c r="P82" s="136"/>
      <c r="Q82" s="136"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3"/>
        <v>0</v>
      </c>
      <c r="AN82" s="141">
        <f>'16'!AR82</f>
        <v>0</v>
      </c>
      <c r="AO82" s="141"/>
      <c r="AP82" s="141">
        <f t="shared" si="28"/>
        <v>0</v>
      </c>
      <c r="AQ82" s="141">
        <f t="shared" si="29"/>
        <v>0</v>
      </c>
      <c r="AR82" s="141"/>
      <c r="AS82" s="216" t="e">
        <f t="shared" ref="AS82:AS104" si="49">AQ82/D82</f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218">
        <f>'16'!C83</f>
        <v>0</v>
      </c>
      <c r="C83" s="215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si="48"/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3"/>
        <v>0</v>
      </c>
      <c r="AN83" s="141">
        <f>'16'!AR83</f>
        <v>0</v>
      </c>
      <c r="AO83" s="141"/>
      <c r="AP83" s="141">
        <f t="shared" si="28"/>
        <v>0</v>
      </c>
      <c r="AQ83" s="141">
        <f t="shared" si="29"/>
        <v>0</v>
      </c>
      <c r="AR83" s="141"/>
      <c r="AS83" s="216" t="e">
        <f t="shared" si="49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218">
        <f>'16'!C84</f>
        <v>0</v>
      </c>
      <c r="C84" s="215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48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3"/>
        <v>0</v>
      </c>
      <c r="AN84" s="141">
        <f>'16'!AR84</f>
        <v>0</v>
      </c>
      <c r="AO84" s="141"/>
      <c r="AP84" s="141">
        <f t="shared" si="28"/>
        <v>0</v>
      </c>
      <c r="AQ84" s="141">
        <f t="shared" si="29"/>
        <v>0</v>
      </c>
      <c r="AR84" s="141"/>
      <c r="AS84" s="216" t="e">
        <f t="shared" si="49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218">
        <f>'16'!C85</f>
        <v>0</v>
      </c>
      <c r="C85" s="520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'16'!AR85</f>
        <v>10</v>
      </c>
      <c r="AO85" s="141"/>
      <c r="AP85" s="141">
        <f t="shared" si="28"/>
        <v>10</v>
      </c>
      <c r="AQ85" s="141">
        <f t="shared" si="29"/>
        <v>10</v>
      </c>
      <c r="AR85" s="141">
        <v>0</v>
      </c>
      <c r="AS85" s="216" t="e">
        <f t="shared" si="49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 ht="20.399999999999999" customHeight="1">
      <c r="A86" s="223" t="str">
        <f>'ENTRY SHEET'!F86</f>
        <v>JH06P-6214 SCORPIO</v>
      </c>
      <c r="B86" s="218">
        <f>'16'!C86</f>
        <v>185026</v>
      </c>
      <c r="C86" s="520">
        <v>185116</v>
      </c>
      <c r="D86" s="137">
        <f t="shared" si="21"/>
        <v>90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0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'16'!AR86</f>
        <v>40</v>
      </c>
      <c r="AO86" s="141"/>
      <c r="AP86" s="141">
        <f t="shared" si="28"/>
        <v>40</v>
      </c>
      <c r="AQ86" s="141">
        <f t="shared" si="29"/>
        <v>10</v>
      </c>
      <c r="AR86" s="141">
        <v>30</v>
      </c>
      <c r="AS86" s="216">
        <f t="shared" si="49"/>
        <v>0.1111111111111111</v>
      </c>
      <c r="AT86" s="216">
        <f>'08'!AT86</f>
        <v>80</v>
      </c>
      <c r="AU86" s="224">
        <f t="shared" si="30"/>
        <v>50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10</v>
      </c>
      <c r="BC86" s="138"/>
    </row>
    <row r="87" spans="1:55">
      <c r="A87" s="223" t="str">
        <f>'ENTRY SHEET'!F87</f>
        <v>OD09K-7213 BSM BUS</v>
      </c>
      <c r="B87" s="218">
        <f>'16'!C87</f>
        <v>0</v>
      </c>
      <c r="C87" s="520"/>
      <c r="D87" s="137">
        <f t="shared" ref="D87:D104" si="51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0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'16'!AR87</f>
        <v>115</v>
      </c>
      <c r="AO87" s="141"/>
      <c r="AP87" s="141">
        <f t="shared" si="28"/>
        <v>115</v>
      </c>
      <c r="AQ87" s="141">
        <f t="shared" si="29"/>
        <v>15</v>
      </c>
      <c r="AR87" s="141">
        <v>100</v>
      </c>
      <c r="AS87" s="216" t="e">
        <f t="shared" si="49"/>
        <v>#DIV/0!</v>
      </c>
      <c r="AT87" s="216">
        <f>'08'!AT87</f>
        <v>60</v>
      </c>
      <c r="AU87" s="224">
        <f t="shared" si="30"/>
        <v>-40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218">
        <f>'16'!C88</f>
        <v>0</v>
      </c>
      <c r="C88" s="520"/>
      <c r="D88" s="137">
        <f t="shared" si="51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0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'16'!AR88</f>
        <v>30</v>
      </c>
      <c r="AO88" s="141"/>
      <c r="AP88" s="141">
        <f t="shared" si="28"/>
        <v>30</v>
      </c>
      <c r="AQ88" s="141">
        <f t="shared" si="29"/>
        <v>10</v>
      </c>
      <c r="AR88" s="141">
        <v>20</v>
      </c>
      <c r="AS88" s="216" t="e">
        <f t="shared" si="49"/>
        <v>#DIV/0!</v>
      </c>
      <c r="AT88" s="216">
        <f>'08'!AT88</f>
        <v>120</v>
      </c>
      <c r="AU88" s="224">
        <f t="shared" si="30"/>
        <v>100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218">
        <f>'16'!C89</f>
        <v>0</v>
      </c>
      <c r="C89" s="520"/>
      <c r="D89" s="137">
        <f t="shared" si="51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0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'16'!AR89</f>
        <v>20</v>
      </c>
      <c r="AO89" s="141"/>
      <c r="AP89" s="141">
        <f t="shared" si="28"/>
        <v>20</v>
      </c>
      <c r="AQ89" s="141">
        <f t="shared" si="29"/>
        <v>10</v>
      </c>
      <c r="AR89" s="141">
        <v>10</v>
      </c>
      <c r="AS89" s="216" t="e">
        <f t="shared" si="49"/>
        <v>#DIV/0!</v>
      </c>
      <c r="AT89" s="216">
        <f>'08'!AT89</f>
        <v>60</v>
      </c>
      <c r="AU89" s="224">
        <f t="shared" si="30"/>
        <v>50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218">
        <f>'16'!C90</f>
        <v>0</v>
      </c>
      <c r="C90" s="520"/>
      <c r="D90" s="137">
        <f t="shared" si="51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0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'16'!AR90</f>
        <v>0</v>
      </c>
      <c r="AO90" s="141"/>
      <c r="AP90" s="141">
        <f t="shared" si="28"/>
        <v>0</v>
      </c>
      <c r="AQ90" s="141">
        <f t="shared" si="29"/>
        <v>0</v>
      </c>
      <c r="AR90" s="141"/>
      <c r="AS90" s="216" t="e">
        <f t="shared" si="49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218">
        <f>'16'!C91</f>
        <v>15544</v>
      </c>
      <c r="C91" s="218">
        <v>15549</v>
      </c>
      <c r="D91" s="137">
        <f t="shared" si="51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0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'16'!AR91</f>
        <v>80</v>
      </c>
      <c r="AO91" s="141"/>
      <c r="AP91" s="141">
        <f t="shared" si="28"/>
        <v>80</v>
      </c>
      <c r="AQ91" s="141">
        <f t="shared" si="29"/>
        <v>30</v>
      </c>
      <c r="AR91" s="141">
        <v>50</v>
      </c>
      <c r="AS91" s="216">
        <f t="shared" si="49"/>
        <v>6</v>
      </c>
      <c r="AT91" s="216">
        <f>'08'!AT91</f>
        <v>0</v>
      </c>
      <c r="AU91" s="224">
        <f t="shared" si="30"/>
        <v>-50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30</v>
      </c>
      <c r="BC91" s="138"/>
    </row>
    <row r="92" spans="1:55">
      <c r="A92" s="223" t="str">
        <f>'ENTRY SHEET'!F92</f>
        <v>OMC DG (NIGHT USE)</v>
      </c>
      <c r="B92" s="218">
        <f>'16'!C92</f>
        <v>0</v>
      </c>
      <c r="C92" s="218"/>
      <c r="D92" s="137">
        <f t="shared" si="51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0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'16'!AR92</f>
        <v>0</v>
      </c>
      <c r="AO92" s="141"/>
      <c r="AP92" s="141">
        <f t="shared" si="28"/>
        <v>0</v>
      </c>
      <c r="AQ92" s="141">
        <f t="shared" si="29"/>
        <v>0</v>
      </c>
      <c r="AR92" s="141"/>
      <c r="AS92" s="216" t="e">
        <f t="shared" si="49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218">
        <f>'16'!C93</f>
        <v>0</v>
      </c>
      <c r="C93" s="218"/>
      <c r="D93" s="137">
        <f t="shared" si="51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0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'16'!AR93</f>
        <v>0</v>
      </c>
      <c r="AO93" s="141"/>
      <c r="AP93" s="141">
        <f t="shared" si="28"/>
        <v>0</v>
      </c>
      <c r="AQ93" s="141">
        <f t="shared" si="29"/>
        <v>0</v>
      </c>
      <c r="AR93" s="141"/>
      <c r="AS93" s="216" t="e">
        <f t="shared" si="49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hidden="1">
      <c r="A94" s="223">
        <f>'ENTRY SHEET'!F94</f>
        <v>0</v>
      </c>
      <c r="B94" s="218">
        <f>'16'!C94</f>
        <v>0</v>
      </c>
      <c r="C94" s="218"/>
      <c r="D94" s="137">
        <f t="shared" si="51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0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'16'!AR94</f>
        <v>0</v>
      </c>
      <c r="AO94" s="141"/>
      <c r="AP94" s="141">
        <f t="shared" si="28"/>
        <v>0</v>
      </c>
      <c r="AQ94" s="141">
        <f t="shared" si="29"/>
        <v>0</v>
      </c>
      <c r="AR94" s="141"/>
      <c r="AS94" s="216" t="e">
        <f t="shared" si="49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218">
        <f>'16'!C95</f>
        <v>0</v>
      </c>
      <c r="C95" s="218"/>
      <c r="D95" s="137">
        <f t="shared" si="51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'16'!AR95</f>
        <v>0</v>
      </c>
      <c r="AO95" s="141"/>
      <c r="AP95" s="141">
        <f t="shared" si="28"/>
        <v>0</v>
      </c>
      <c r="AQ95" s="141">
        <f t="shared" si="29"/>
        <v>0</v>
      </c>
      <c r="AR95" s="141"/>
      <c r="AS95" s="216" t="e">
        <f t="shared" si="49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218">
        <f>'16'!C96</f>
        <v>0</v>
      </c>
      <c r="C96" s="218"/>
      <c r="D96" s="137">
        <f t="shared" si="51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'16'!AR96</f>
        <v>0</v>
      </c>
      <c r="AO96" s="141"/>
      <c r="AP96" s="141">
        <f t="shared" si="28"/>
        <v>0</v>
      </c>
      <c r="AQ96" s="141">
        <f t="shared" si="29"/>
        <v>0</v>
      </c>
      <c r="AR96" s="141"/>
      <c r="AS96" s="216" t="e">
        <f t="shared" si="49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218">
        <f>'16'!C97</f>
        <v>0</v>
      </c>
      <c r="C97" s="218"/>
      <c r="D97" s="137">
        <f t="shared" si="51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'16'!AR97</f>
        <v>0</v>
      </c>
      <c r="AO97" s="141"/>
      <c r="AP97" s="141">
        <f t="shared" si="28"/>
        <v>0</v>
      </c>
      <c r="AQ97" s="141">
        <f t="shared" si="29"/>
        <v>0</v>
      </c>
      <c r="AR97" s="141"/>
      <c r="AS97" s="216" t="e">
        <f t="shared" si="49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218">
        <f>'16'!C98</f>
        <v>0</v>
      </c>
      <c r="C98" s="218"/>
      <c r="D98" s="137">
        <f t="shared" si="51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'16'!AR98</f>
        <v>0</v>
      </c>
      <c r="AO98" s="141"/>
      <c r="AP98" s="141">
        <f t="shared" si="28"/>
        <v>0</v>
      </c>
      <c r="AQ98" s="141">
        <f t="shared" si="29"/>
        <v>0</v>
      </c>
      <c r="AR98" s="141"/>
      <c r="AS98" s="216" t="e">
        <f t="shared" si="49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218">
        <f>'16'!C99</f>
        <v>0</v>
      </c>
      <c r="C99" s="218"/>
      <c r="D99" s="137">
        <f t="shared" si="51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'16'!AR99</f>
        <v>0</v>
      </c>
      <c r="AO99" s="141"/>
      <c r="AP99" s="141">
        <f t="shared" si="28"/>
        <v>0</v>
      </c>
      <c r="AQ99" s="141">
        <f t="shared" si="29"/>
        <v>0</v>
      </c>
      <c r="AR99" s="141"/>
      <c r="AS99" s="216" t="e">
        <f t="shared" si="49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218">
        <f>'16'!C100</f>
        <v>0</v>
      </c>
      <c r="C100" s="218"/>
      <c r="D100" s="137">
        <f t="shared" si="51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'16'!AR100</f>
        <v>0</v>
      </c>
      <c r="AO100" s="141"/>
      <c r="AP100" s="141">
        <f t="shared" si="28"/>
        <v>0</v>
      </c>
      <c r="AQ100" s="141">
        <f t="shared" si="29"/>
        <v>0</v>
      </c>
      <c r="AR100" s="141"/>
      <c r="AS100" s="216" t="e">
        <f t="shared" si="49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218">
        <f>'16'!C101</f>
        <v>0</v>
      </c>
      <c r="C101" s="218"/>
      <c r="D101" s="137">
        <f t="shared" si="51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'16'!AR101</f>
        <v>0</v>
      </c>
      <c r="AO101" s="141"/>
      <c r="AP101" s="141">
        <f t="shared" si="28"/>
        <v>0</v>
      </c>
      <c r="AQ101" s="141">
        <f t="shared" si="29"/>
        <v>0</v>
      </c>
      <c r="AR101" s="141"/>
      <c r="AS101" s="216" t="e">
        <f t="shared" si="49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218">
        <f>'16'!C102</f>
        <v>0</v>
      </c>
      <c r="C102" s="218"/>
      <c r="D102" s="137">
        <f t="shared" si="51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'16'!AR102</f>
        <v>0</v>
      </c>
      <c r="AO102" s="141"/>
      <c r="AP102" s="141">
        <f t="shared" si="28"/>
        <v>0</v>
      </c>
      <c r="AQ102" s="141">
        <f t="shared" si="29"/>
        <v>0</v>
      </c>
      <c r="AR102" s="141"/>
      <c r="AS102" s="216" t="e">
        <f t="shared" si="49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218">
        <f>'16'!C103</f>
        <v>0</v>
      </c>
      <c r="C103" s="218"/>
      <c r="D103" s="137">
        <f t="shared" si="51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'16'!AR103</f>
        <v>0</v>
      </c>
      <c r="AO103" s="141"/>
      <c r="AP103" s="141">
        <f t="shared" si="28"/>
        <v>0</v>
      </c>
      <c r="AQ103" s="141">
        <f t="shared" si="29"/>
        <v>0</v>
      </c>
      <c r="AR103" s="141"/>
      <c r="AS103" s="216" t="e">
        <f t="shared" si="49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218">
        <f>'16'!C104</f>
        <v>0</v>
      </c>
      <c r="C104" s="218"/>
      <c r="D104" s="137">
        <f t="shared" si="51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'16'!AR104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49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319.3400000000039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-121441.69999999998</v>
      </c>
      <c r="U105" s="221">
        <f>SUM(U17:U56)</f>
        <v>34</v>
      </c>
      <c r="V105" s="221">
        <f t="shared" ref="V105:AM105" si="52">SUM(V17:V56)</f>
        <v>103</v>
      </c>
      <c r="W105" s="221">
        <f t="shared" si="52"/>
        <v>0</v>
      </c>
      <c r="X105" s="221">
        <f t="shared" si="52"/>
        <v>0</v>
      </c>
      <c r="Y105" s="221">
        <f t="shared" si="52"/>
        <v>137</v>
      </c>
      <c r="Z105" s="221">
        <f t="shared" si="52"/>
        <v>0</v>
      </c>
      <c r="AA105" s="221">
        <f t="shared" si="52"/>
        <v>0</v>
      </c>
      <c r="AB105" s="221">
        <f t="shared" si="52"/>
        <v>0</v>
      </c>
      <c r="AC105" s="221">
        <f t="shared" si="52"/>
        <v>6</v>
      </c>
      <c r="AD105" s="221">
        <f t="shared" si="52"/>
        <v>0</v>
      </c>
      <c r="AE105" s="221">
        <f t="shared" si="52"/>
        <v>11</v>
      </c>
      <c r="AF105" s="221">
        <f t="shared" si="52"/>
        <v>0</v>
      </c>
      <c r="AG105" s="221">
        <f t="shared" si="52"/>
        <v>17</v>
      </c>
      <c r="AH105" s="221">
        <f t="shared" si="52"/>
        <v>0</v>
      </c>
      <c r="AI105" s="221">
        <f t="shared" si="52"/>
        <v>50</v>
      </c>
      <c r="AJ105" s="221">
        <f t="shared" si="52"/>
        <v>0</v>
      </c>
      <c r="AK105" s="221">
        <f t="shared" si="52"/>
        <v>1585.5400000000002</v>
      </c>
      <c r="AL105" s="221">
        <f t="shared" si="52"/>
        <v>50</v>
      </c>
      <c r="AM105" s="221">
        <f t="shared" si="52"/>
        <v>1585.5400000000002</v>
      </c>
      <c r="AN105" s="221">
        <f t="shared" ref="AN105:AU105" si="53">SUM(AN5:AN104)</f>
        <v>5707</v>
      </c>
      <c r="AO105" s="221">
        <f>SUM(AO5:AO104)</f>
        <v>3309</v>
      </c>
      <c r="AP105" s="221">
        <f t="shared" si="53"/>
        <v>9016</v>
      </c>
      <c r="AQ105" s="221">
        <f t="shared" si="53"/>
        <v>2802</v>
      </c>
      <c r="AR105" s="221">
        <f t="shared" si="53"/>
        <v>6214</v>
      </c>
      <c r="AS105" s="221" t="e">
        <f t="shared" si="53"/>
        <v>#DIV/0!</v>
      </c>
      <c r="AT105" s="221">
        <f t="shared" si="53"/>
        <v>14070</v>
      </c>
      <c r="AU105" s="221">
        <f t="shared" si="53"/>
        <v>7856</v>
      </c>
      <c r="AV105" s="137"/>
      <c r="AW105" s="220" t="e">
        <f>AS105*#REF!</f>
        <v>#DIV/0!</v>
      </c>
      <c r="AX105" s="220" t="e">
        <f>AS105*#REF!</f>
        <v>#DIV/0!</v>
      </c>
      <c r="AY105" s="220" t="e">
        <f t="shared" ref="AY105:BC105" si="54">SUM(AY5:AY104)</f>
        <v>#DIV/0!</v>
      </c>
      <c r="AZ105" s="220" t="e">
        <f t="shared" si="54"/>
        <v>#DIV/0!</v>
      </c>
      <c r="BA105" s="220" t="e">
        <f t="shared" si="54"/>
        <v>#DIV/0!</v>
      </c>
      <c r="BB105" s="220" t="e">
        <f t="shared" si="54"/>
        <v>#DIV/0!</v>
      </c>
      <c r="BC105" s="220">
        <f t="shared" si="54"/>
        <v>131</v>
      </c>
    </row>
    <row r="106" spans="1:55">
      <c r="AN106" s="96">
        <v>2000</v>
      </c>
      <c r="AO106" s="187">
        <v>1825</v>
      </c>
      <c r="AR106" s="96">
        <v>1046</v>
      </c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106"/>
  <sheetViews>
    <sheetView zoomScale="72" zoomScaleNormal="72" workbookViewId="0">
      <pane xSplit="1" ySplit="4" topLeftCell="Z30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3.88671875" style="145" bestFit="1" customWidth="1"/>
    <col min="2" max="2" width="13" style="145" bestFit="1" customWidth="1"/>
    <col min="3" max="3" width="14.6640625" style="145" bestFit="1" customWidth="1"/>
    <col min="4" max="4" width="19.44140625" style="145" bestFit="1" customWidth="1"/>
    <col min="5" max="5" width="13.88671875" style="145" hidden="1" customWidth="1"/>
    <col min="6" max="6" width="15.77734375" style="145" hidden="1" customWidth="1"/>
    <col min="7" max="7" width="13.88671875" style="145" bestFit="1" customWidth="1"/>
    <col min="8" max="8" width="13.21875" style="145" bestFit="1" customWidth="1"/>
    <col min="9" max="9" width="10.88671875" style="145" bestFit="1" customWidth="1"/>
    <col min="10" max="10" width="13.88671875" style="145" bestFit="1" customWidth="1"/>
    <col min="11" max="11" width="10.88671875" style="145" customWidth="1"/>
    <col min="12" max="12" width="12.6640625" style="145" bestFit="1" customWidth="1"/>
    <col min="13" max="13" width="10.77734375" style="145" hidden="1" customWidth="1"/>
    <col min="14" max="14" width="13.44140625" style="145" hidden="1" customWidth="1"/>
    <col min="15" max="15" width="10" style="145" hidden="1" customWidth="1"/>
    <col min="16" max="16" width="13.5546875" style="145" customWidth="1"/>
    <col min="17" max="17" width="14" style="145" bestFit="1" customWidth="1"/>
    <col min="18" max="18" width="14.33203125" style="145" bestFit="1" customWidth="1"/>
    <col min="19" max="19" width="15.6640625" style="145" bestFit="1" customWidth="1"/>
    <col min="20" max="20" width="16.88671875" style="145" customWidth="1"/>
    <col min="21" max="21" width="15.21875" style="145" bestFit="1" customWidth="1"/>
    <col min="22" max="22" width="12.44140625" style="145" bestFit="1" customWidth="1"/>
    <col min="23" max="23" width="9.109375" style="145" customWidth="1"/>
    <col min="24" max="24" width="8.33203125" style="145" bestFit="1" customWidth="1"/>
    <col min="25" max="25" width="13.109375" style="145" bestFit="1" customWidth="1"/>
    <col min="26" max="26" width="11.77734375" style="145" customWidth="1"/>
    <col min="27" max="27" width="12.44140625" style="145" hidden="1" customWidth="1"/>
    <col min="28" max="28" width="10.77734375" style="145" hidden="1" customWidth="1"/>
    <col min="29" max="29" width="10.33203125" style="145" customWidth="1"/>
    <col min="30" max="30" width="11.88671875" style="145" hidden="1" customWidth="1"/>
    <col min="31" max="31" width="10.21875" style="145" customWidth="1"/>
    <col min="32" max="32" width="9" style="145" hidden="1" customWidth="1"/>
    <col min="33" max="33" width="14.109375" style="145" customWidth="1"/>
    <col min="34" max="34" width="10.6640625" style="145" customWidth="1"/>
    <col min="35" max="35" width="10.21875" style="145" customWidth="1"/>
    <col min="36" max="36" width="15" style="145" customWidth="1"/>
    <col min="37" max="37" width="14.44140625" style="145" customWidth="1"/>
    <col min="38" max="38" width="16.88671875" style="145" customWidth="1"/>
    <col min="39" max="39" width="18.77734375" style="145" customWidth="1"/>
    <col min="40" max="40" width="11.44140625" style="145" customWidth="1"/>
    <col min="41" max="41" width="12.33203125" style="193" customWidth="1"/>
    <col min="42" max="42" width="12.33203125" style="145" customWidth="1"/>
    <col min="43" max="43" width="16.109375" style="195" customWidth="1"/>
    <col min="44" max="44" width="15" style="145" customWidth="1"/>
    <col min="45" max="45" width="12.44140625" style="145" customWidth="1"/>
    <col min="46" max="46" width="13.33203125" style="145" bestFit="1" customWidth="1"/>
    <col min="47" max="47" width="16.5546875" style="145" bestFit="1" customWidth="1"/>
    <col min="48" max="48" width="23.21875" style="145" bestFit="1" customWidth="1"/>
    <col min="49" max="51" width="11.44140625" style="145" bestFit="1" customWidth="1"/>
    <col min="52" max="52" width="8.109375" style="145" bestFit="1" customWidth="1"/>
    <col min="53" max="53" width="6.5546875" style="145" bestFit="1" customWidth="1"/>
    <col min="54" max="54" width="11.44140625" style="145" bestFit="1" customWidth="1"/>
    <col min="55" max="55" width="10.77734375" style="145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 s="130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'17'!S2+1</f>
        <v>46130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28"/>
      <c r="AR2" s="114"/>
      <c r="AS2" s="114"/>
      <c r="AT2" s="114"/>
      <c r="AU2" s="114"/>
      <c r="AV2" s="114"/>
    </row>
    <row r="3" spans="1:55" s="130" customFormat="1">
      <c r="A3" s="198"/>
      <c r="B3" s="201" t="s">
        <v>0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355" customFormat="1" ht="46.2" customHeight="1">
      <c r="A4" s="434" t="s">
        <v>5</v>
      </c>
      <c r="B4" s="330" t="s">
        <v>6</v>
      </c>
      <c r="C4" s="330" t="s">
        <v>7</v>
      </c>
      <c r="D4" s="330" t="s">
        <v>8</v>
      </c>
      <c r="E4" s="330" t="s">
        <v>116</v>
      </c>
      <c r="F4" s="330" t="s">
        <v>118</v>
      </c>
      <c r="G4" s="330" t="s">
        <v>113</v>
      </c>
      <c r="H4" s="330" t="s">
        <v>126</v>
      </c>
      <c r="I4" s="330" t="s">
        <v>125</v>
      </c>
      <c r="J4" s="330" t="s">
        <v>124</v>
      </c>
      <c r="K4" s="330" t="s">
        <v>52</v>
      </c>
      <c r="L4" s="330" t="s">
        <v>133</v>
      </c>
      <c r="M4" s="330" t="s">
        <v>143</v>
      </c>
      <c r="N4" s="330" t="s">
        <v>127</v>
      </c>
      <c r="O4" s="330" t="s">
        <v>138</v>
      </c>
      <c r="P4" s="330" t="s">
        <v>139</v>
      </c>
      <c r="Q4" s="330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09" t="s">
        <v>35</v>
      </c>
      <c r="AR4" s="337" t="s">
        <v>18</v>
      </c>
      <c r="AS4" s="338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340" t="s">
        <v>51</v>
      </c>
      <c r="BC4" s="332" t="s">
        <v>87</v>
      </c>
    </row>
    <row r="5" spans="1:55" s="222" customFormat="1" ht="25.05" customHeight="1">
      <c r="A5" s="249" t="str">
        <f>'ENTRY SHEET'!F5</f>
        <v>VOLVO 300-2</v>
      </c>
      <c r="B5" s="136">
        <f>'17'!C5</f>
        <v>22017.4</v>
      </c>
      <c r="C5" s="136">
        <v>22017.4</v>
      </c>
      <c r="D5" s="136">
        <f>C5-B5</f>
        <v>0</v>
      </c>
      <c r="E5" s="136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6"/>
      <c r="S5" s="136"/>
      <c r="T5" s="136"/>
      <c r="U5" s="136"/>
      <c r="V5" s="136"/>
      <c r="W5" s="136"/>
      <c r="X5" s="136"/>
      <c r="Y5" s="136">
        <f>X5+W5+V5+U5</f>
        <v>0</v>
      </c>
      <c r="Z5" s="136"/>
      <c r="AA5" s="136"/>
      <c r="AB5" s="136"/>
      <c r="AC5" s="136"/>
      <c r="AD5" s="136"/>
      <c r="AE5" s="136"/>
      <c r="AF5" s="136"/>
      <c r="AG5" s="136">
        <f>Z5+AA5+AB5+AC5+AD5+AE5+AF5</f>
        <v>0</v>
      </c>
      <c r="AH5" s="136"/>
      <c r="AI5" s="136"/>
      <c r="AJ5" s="136"/>
      <c r="AK5" s="264"/>
      <c r="AL5" s="236">
        <f t="shared" ref="AL5:AL59" si="0">AH5+AI5</f>
        <v>0</v>
      </c>
      <c r="AM5" s="136">
        <f t="shared" ref="AM5:AM59" si="1">AJ5+AK5</f>
        <v>0</v>
      </c>
      <c r="AN5" s="236">
        <f>'17'!AR5</f>
        <v>120</v>
      </c>
      <c r="AO5" s="236"/>
      <c r="AP5" s="236">
        <f>AO5+AN5</f>
        <v>120</v>
      </c>
      <c r="AQ5" s="236">
        <f t="shared" ref="AQ5" si="2">AP5-AR5</f>
        <v>0</v>
      </c>
      <c r="AR5" s="236">
        <v>120</v>
      </c>
      <c r="AS5" s="250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264" t="e">
        <f>AQ5-AW5-AX5-AY5</f>
        <v>#DIV/0!</v>
      </c>
      <c r="BC5" s="264"/>
    </row>
    <row r="6" spans="1:55" s="222" customFormat="1" ht="25.05" customHeight="1">
      <c r="A6" s="249" t="str">
        <f>'ENTRY SHEET'!F6</f>
        <v>VOLVO-300-7</v>
      </c>
      <c r="B6" s="136">
        <f>'17'!C6</f>
        <v>17731.900000000001</v>
      </c>
      <c r="C6" s="136">
        <v>17740.8</v>
      </c>
      <c r="D6" s="136">
        <f t="shared" ref="D6:D59" si="4">C6-B6</f>
        <v>8.8999999999978172</v>
      </c>
      <c r="E6" s="136">
        <v>12</v>
      </c>
      <c r="F6" s="136"/>
      <c r="G6" s="136">
        <f t="shared" ref="G6:G15" si="5">D6-H6-I6-J6-K6-L6-M6-N6-O6-P6</f>
        <v>3.9999999999978169</v>
      </c>
      <c r="H6" s="136"/>
      <c r="I6" s="136"/>
      <c r="J6" s="136"/>
      <c r="K6" s="136"/>
      <c r="L6" s="136"/>
      <c r="M6" s="136"/>
      <c r="N6" s="136"/>
      <c r="O6" s="136"/>
      <c r="P6" s="136">
        <v>4.9000000000000004</v>
      </c>
      <c r="Q6" s="136">
        <f t="shared" ref="Q6:Q64" si="6">F6+G6+H6+I6+J6+K6+L6+M6+N6+O6+P6</f>
        <v>8.8999999999978172</v>
      </c>
      <c r="R6" s="136"/>
      <c r="S6" s="136"/>
      <c r="T6" s="136"/>
      <c r="U6" s="136">
        <v>7</v>
      </c>
      <c r="V6" s="136">
        <v>7</v>
      </c>
      <c r="W6" s="136"/>
      <c r="X6" s="136">
        <v>16</v>
      </c>
      <c r="Y6" s="136">
        <f>X6+W6+V6+U6</f>
        <v>30</v>
      </c>
      <c r="Z6" s="136"/>
      <c r="AA6" s="136"/>
      <c r="AB6" s="136"/>
      <c r="AC6" s="136"/>
      <c r="AD6" s="136"/>
      <c r="AE6" s="136"/>
      <c r="AF6" s="136"/>
      <c r="AG6" s="136">
        <f>Z6+AA6+AB6+AC6+AD6+AE6+AF6</f>
        <v>0</v>
      </c>
      <c r="AH6" s="136"/>
      <c r="AI6" s="136"/>
      <c r="AJ6" s="136"/>
      <c r="AK6" s="264"/>
      <c r="AL6" s="236">
        <f t="shared" si="0"/>
        <v>0</v>
      </c>
      <c r="AM6" s="136">
        <f t="shared" si="1"/>
        <v>0</v>
      </c>
      <c r="AN6" s="236">
        <f>'17'!AR6</f>
        <v>350</v>
      </c>
      <c r="AO6" s="236">
        <v>100</v>
      </c>
      <c r="AP6" s="236">
        <f t="shared" ref="AP6:AP69" si="7">AO6+AN6</f>
        <v>450</v>
      </c>
      <c r="AQ6" s="236">
        <f t="shared" ref="AQ6:AQ69" si="8">AP6-AR6</f>
        <v>220</v>
      </c>
      <c r="AR6" s="236">
        <v>230</v>
      </c>
      <c r="AS6" s="250">
        <f t="shared" si="3"/>
        <v>24.719101123601568</v>
      </c>
      <c r="AT6" s="216">
        <f>'08'!AT6</f>
        <v>470</v>
      </c>
      <c r="AU6" s="224">
        <f t="shared" ref="AU6:AU69" si="9">AT6-AR6</f>
        <v>240</v>
      </c>
      <c r="AV6" s="238"/>
      <c r="AW6" s="138">
        <f t="shared" ref="AW6:AW69" si="10">ROUNDUP(I6*AS6,0)</f>
        <v>0</v>
      </c>
      <c r="AX6" s="138">
        <f t="shared" ref="AX6:AX69" si="11">ROUNDUP(H6*AS6,0)</f>
        <v>0</v>
      </c>
      <c r="AY6" s="138">
        <f t="shared" ref="AY6:AY69" si="12">ROUNDUP(J6*AS6,0)</f>
        <v>0</v>
      </c>
      <c r="AZ6" s="138">
        <f t="shared" ref="AZ6:AZ69" si="13">AS6*L6</f>
        <v>0</v>
      </c>
      <c r="BA6" s="138">
        <f t="shared" ref="BA6:BA69" si="14">AS6*K6</f>
        <v>0</v>
      </c>
      <c r="BB6" s="264">
        <f t="shared" ref="BB6:BB69" si="15">AQ6-AW6-AX6-AY6</f>
        <v>220</v>
      </c>
      <c r="BC6" s="264"/>
    </row>
    <row r="7" spans="1:55" s="222" customFormat="1" ht="25.05" customHeight="1">
      <c r="A7" s="249" t="str">
        <f>'ENTRY SHEET'!F7</f>
        <v>HITACHI-350</v>
      </c>
      <c r="B7" s="136">
        <f>'17'!C7</f>
        <v>15831.1</v>
      </c>
      <c r="C7" s="136">
        <v>15836.6</v>
      </c>
      <c r="D7" s="136">
        <f t="shared" si="4"/>
        <v>5.5</v>
      </c>
      <c r="E7" s="136">
        <v>12</v>
      </c>
      <c r="F7" s="136"/>
      <c r="G7" s="136">
        <f t="shared" si="5"/>
        <v>0</v>
      </c>
      <c r="H7" s="136"/>
      <c r="I7" s="136"/>
      <c r="J7" s="136"/>
      <c r="K7" s="136"/>
      <c r="L7" s="136">
        <v>5.5</v>
      </c>
      <c r="M7" s="136"/>
      <c r="N7" s="136"/>
      <c r="O7" s="136"/>
      <c r="P7" s="136"/>
      <c r="Q7" s="136">
        <f t="shared" si="6"/>
        <v>5.5</v>
      </c>
      <c r="R7" s="136"/>
      <c r="S7" s="136"/>
      <c r="T7" s="136"/>
      <c r="U7" s="136"/>
      <c r="V7" s="136"/>
      <c r="W7" s="136"/>
      <c r="X7" s="136"/>
      <c r="Y7" s="136">
        <f t="shared" ref="Y7:Y59" si="16">X7+W7+V7+U7</f>
        <v>0</v>
      </c>
      <c r="Z7" s="136"/>
      <c r="AA7" s="136"/>
      <c r="AB7" s="136"/>
      <c r="AC7" s="136"/>
      <c r="AD7" s="136"/>
      <c r="AE7" s="136"/>
      <c r="AF7" s="136"/>
      <c r="AG7" s="136">
        <f t="shared" ref="AG7:AG64" si="17">Z7+AA7+AB7+AC7+AD7+AE7+AF7</f>
        <v>0</v>
      </c>
      <c r="AH7" s="136"/>
      <c r="AI7" s="136"/>
      <c r="AJ7" s="136"/>
      <c r="AK7" s="264"/>
      <c r="AL7" s="236">
        <f t="shared" si="0"/>
        <v>0</v>
      </c>
      <c r="AM7" s="136">
        <f t="shared" si="1"/>
        <v>0</v>
      </c>
      <c r="AN7" s="236">
        <f>'17'!AR7</f>
        <v>80</v>
      </c>
      <c r="AO7" s="236">
        <v>100</v>
      </c>
      <c r="AP7" s="236">
        <f t="shared" si="7"/>
        <v>180</v>
      </c>
      <c r="AQ7" s="236">
        <f t="shared" si="8"/>
        <v>140</v>
      </c>
      <c r="AR7" s="236">
        <v>40</v>
      </c>
      <c r="AS7" s="250">
        <f t="shared" si="3"/>
        <v>25.454545454545453</v>
      </c>
      <c r="AT7" s="216">
        <f>'08'!AT7</f>
        <v>630</v>
      </c>
      <c r="AU7" s="224">
        <f t="shared" si="9"/>
        <v>590</v>
      </c>
      <c r="AV7" s="138" t="s">
        <v>189</v>
      </c>
      <c r="AW7" s="138">
        <f t="shared" si="10"/>
        <v>0</v>
      </c>
      <c r="AX7" s="138">
        <f t="shared" si="11"/>
        <v>0</v>
      </c>
      <c r="AY7" s="138">
        <f t="shared" si="12"/>
        <v>0</v>
      </c>
      <c r="AZ7" s="138">
        <f t="shared" si="13"/>
        <v>140</v>
      </c>
      <c r="BA7" s="138">
        <f t="shared" si="14"/>
        <v>0</v>
      </c>
      <c r="BB7" s="264">
        <f t="shared" si="15"/>
        <v>140</v>
      </c>
      <c r="BC7" s="264"/>
    </row>
    <row r="8" spans="1:55" s="222" customFormat="1" ht="25.05" customHeight="1">
      <c r="A8" s="249" t="str">
        <f>'ENTRY SHEET'!F8</f>
        <v>VOLVO-480</v>
      </c>
      <c r="B8" s="136">
        <f>'17'!C8</f>
        <v>976.6</v>
      </c>
      <c r="C8" s="136">
        <v>982.8</v>
      </c>
      <c r="D8" s="136">
        <f t="shared" si="4"/>
        <v>6.1999999999999318</v>
      </c>
      <c r="E8" s="136">
        <v>12</v>
      </c>
      <c r="F8" s="136"/>
      <c r="G8" s="136">
        <f t="shared" si="5"/>
        <v>6.1999999999999318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6.1999999999999318</v>
      </c>
      <c r="R8" s="227"/>
      <c r="S8" s="227"/>
      <c r="T8" s="136"/>
      <c r="U8" s="136"/>
      <c r="V8" s="136"/>
      <c r="W8" s="136"/>
      <c r="X8" s="136">
        <v>30</v>
      </c>
      <c r="Y8" s="136">
        <f t="shared" si="16"/>
        <v>30</v>
      </c>
      <c r="Z8" s="136"/>
      <c r="AA8" s="136"/>
      <c r="AB8" s="136"/>
      <c r="AC8" s="136"/>
      <c r="AD8" s="136"/>
      <c r="AE8" s="136"/>
      <c r="AF8" s="136"/>
      <c r="AG8" s="136">
        <f t="shared" si="17"/>
        <v>0</v>
      </c>
      <c r="AH8" s="136"/>
      <c r="AI8" s="136"/>
      <c r="AJ8" s="136"/>
      <c r="AK8" s="264"/>
      <c r="AL8" s="236">
        <f t="shared" si="0"/>
        <v>0</v>
      </c>
      <c r="AM8" s="136">
        <f t="shared" si="1"/>
        <v>0</v>
      </c>
      <c r="AN8" s="236">
        <f>'17'!AR8</f>
        <v>210</v>
      </c>
      <c r="AO8" s="236">
        <v>200</v>
      </c>
      <c r="AP8" s="236">
        <f t="shared" si="7"/>
        <v>410</v>
      </c>
      <c r="AQ8" s="236">
        <f t="shared" si="8"/>
        <v>130</v>
      </c>
      <c r="AR8" s="236">
        <v>280</v>
      </c>
      <c r="AS8" s="250">
        <f t="shared" si="3"/>
        <v>20.967741935484103</v>
      </c>
      <c r="AT8" s="216">
        <f>'08'!AT8</f>
        <v>650</v>
      </c>
      <c r="AU8" s="224">
        <f t="shared" si="9"/>
        <v>370</v>
      </c>
      <c r="AV8" s="138"/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264">
        <f t="shared" si="15"/>
        <v>130</v>
      </c>
      <c r="BC8" s="264"/>
    </row>
    <row r="9" spans="1:55" s="774" customFormat="1" ht="25.05" customHeight="1">
      <c r="A9" s="1053" t="str">
        <f>'ENTRY SHEET'!F9</f>
        <v>KOMASTU-350 DMC</v>
      </c>
      <c r="B9" s="302">
        <f>'17'!C9</f>
        <v>12696.1</v>
      </c>
      <c r="C9" s="302">
        <v>12696.1</v>
      </c>
      <c r="D9" s="302">
        <f t="shared" si="4"/>
        <v>0</v>
      </c>
      <c r="E9" s="302">
        <v>12</v>
      </c>
      <c r="F9" s="302"/>
      <c r="G9" s="302">
        <f t="shared" si="5"/>
        <v>0</v>
      </c>
      <c r="H9" s="302"/>
      <c r="I9" s="302"/>
      <c r="J9" s="302"/>
      <c r="K9" s="302"/>
      <c r="L9" s="302"/>
      <c r="M9" s="302"/>
      <c r="N9" s="302"/>
      <c r="O9" s="302"/>
      <c r="P9" s="302"/>
      <c r="Q9" s="302">
        <f t="shared" si="6"/>
        <v>0</v>
      </c>
      <c r="R9" s="302"/>
      <c r="S9" s="302"/>
      <c r="T9" s="302"/>
      <c r="U9" s="302"/>
      <c r="V9" s="302"/>
      <c r="W9" s="302"/>
      <c r="X9" s="302"/>
      <c r="Y9" s="302">
        <f t="shared" si="16"/>
        <v>0</v>
      </c>
      <c r="Z9" s="302"/>
      <c r="AA9" s="302"/>
      <c r="AB9" s="302"/>
      <c r="AC9" s="302"/>
      <c r="AD9" s="302"/>
      <c r="AE9" s="302"/>
      <c r="AF9" s="302"/>
      <c r="AG9" s="302">
        <f t="shared" si="17"/>
        <v>0</v>
      </c>
      <c r="AH9" s="302"/>
      <c r="AI9" s="302"/>
      <c r="AJ9" s="302"/>
      <c r="AK9" s="1054"/>
      <c r="AL9" s="773">
        <f t="shared" si="0"/>
        <v>0</v>
      </c>
      <c r="AM9" s="302">
        <f t="shared" si="1"/>
        <v>0</v>
      </c>
      <c r="AN9" s="773">
        <f>'17'!AR9</f>
        <v>0</v>
      </c>
      <c r="AO9" s="773"/>
      <c r="AP9" s="773">
        <f t="shared" si="7"/>
        <v>0</v>
      </c>
      <c r="AQ9" s="773">
        <f t="shared" si="8"/>
        <v>0</v>
      </c>
      <c r="AR9" s="773"/>
      <c r="AS9" s="1055" t="e">
        <f t="shared" si="3"/>
        <v>#DIV/0!</v>
      </c>
      <c r="AT9" s="636">
        <f>'08'!AT9</f>
        <v>0</v>
      </c>
      <c r="AU9" s="637">
        <f t="shared" si="9"/>
        <v>0</v>
      </c>
      <c r="AV9" s="638"/>
      <c r="AW9" s="638" t="e">
        <f t="shared" si="10"/>
        <v>#DIV/0!</v>
      </c>
      <c r="AX9" s="638" t="e">
        <f t="shared" si="11"/>
        <v>#DIV/0!</v>
      </c>
      <c r="AY9" s="638" t="e">
        <f t="shared" si="12"/>
        <v>#DIV/0!</v>
      </c>
      <c r="AZ9" s="638" t="e">
        <f t="shared" si="13"/>
        <v>#DIV/0!</v>
      </c>
      <c r="BA9" s="638" t="e">
        <f t="shared" si="14"/>
        <v>#DIV/0!</v>
      </c>
      <c r="BB9" s="1054" t="e">
        <f t="shared" si="15"/>
        <v>#DIV/0!</v>
      </c>
      <c r="BC9" s="1054"/>
    </row>
    <row r="10" spans="1:55" s="222" customFormat="1" ht="25.05" customHeight="1">
      <c r="A10" s="249" t="str">
        <f>'ENTRY SHEET'!F10</f>
        <v>VOLVO-300(5)</v>
      </c>
      <c r="B10" s="136">
        <f>'17'!C10</f>
        <v>2496.6999999999998</v>
      </c>
      <c r="C10" s="136">
        <v>2500</v>
      </c>
      <c r="D10" s="136">
        <f t="shared" si="4"/>
        <v>3.3000000000001819</v>
      </c>
      <c r="E10" s="136">
        <v>12</v>
      </c>
      <c r="F10" s="136"/>
      <c r="G10" s="136">
        <v>0</v>
      </c>
      <c r="H10" s="136"/>
      <c r="I10" s="136"/>
      <c r="J10" s="136"/>
      <c r="K10" s="136"/>
      <c r="L10" s="136"/>
      <c r="M10" s="136"/>
      <c r="N10" s="136"/>
      <c r="O10" s="136"/>
      <c r="P10" s="136">
        <v>3.3</v>
      </c>
      <c r="Q10" s="136">
        <f t="shared" si="6"/>
        <v>3.3</v>
      </c>
      <c r="R10" s="136"/>
      <c r="S10" s="136"/>
      <c r="T10" s="136"/>
      <c r="U10" s="136"/>
      <c r="V10" s="136"/>
      <c r="W10" s="136"/>
      <c r="X10" s="136"/>
      <c r="Y10" s="136">
        <f t="shared" si="16"/>
        <v>0</v>
      </c>
      <c r="Z10" s="136"/>
      <c r="AA10" s="136"/>
      <c r="AB10" s="136"/>
      <c r="AC10" s="136"/>
      <c r="AD10" s="136"/>
      <c r="AE10" s="136"/>
      <c r="AF10" s="136"/>
      <c r="AG10" s="136">
        <f t="shared" si="17"/>
        <v>0</v>
      </c>
      <c r="AH10" s="136"/>
      <c r="AI10" s="136"/>
      <c r="AJ10" s="136"/>
      <c r="AK10" s="264"/>
      <c r="AL10" s="236">
        <f t="shared" si="0"/>
        <v>0</v>
      </c>
      <c r="AM10" s="136">
        <f t="shared" si="1"/>
        <v>0</v>
      </c>
      <c r="AN10" s="236">
        <f>'17'!AR10</f>
        <v>220</v>
      </c>
      <c r="AO10" s="236">
        <v>100</v>
      </c>
      <c r="AP10" s="236">
        <f t="shared" si="7"/>
        <v>320</v>
      </c>
      <c r="AQ10" s="236">
        <f t="shared" si="8"/>
        <v>70</v>
      </c>
      <c r="AR10" s="236">
        <v>250</v>
      </c>
      <c r="AS10" s="250">
        <f t="shared" si="3"/>
        <v>21.212121212120042</v>
      </c>
      <c r="AT10" s="216">
        <f>'08'!AT10</f>
        <v>0</v>
      </c>
      <c r="AU10" s="224">
        <f t="shared" si="9"/>
        <v>-250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264">
        <f t="shared" si="15"/>
        <v>70</v>
      </c>
      <c r="BC10" s="264"/>
    </row>
    <row r="11" spans="1:55" s="222" customFormat="1" ht="25.05" customHeight="1">
      <c r="A11" s="249" t="str">
        <f>'ENTRY SHEET'!F11</f>
        <v>VOLVO-380</v>
      </c>
      <c r="B11" s="136">
        <f>'17'!C11</f>
        <v>22.4</v>
      </c>
      <c r="C11" s="136">
        <v>22.4</v>
      </c>
      <c r="D11" s="136">
        <f t="shared" si="4"/>
        <v>0</v>
      </c>
      <c r="E11" s="136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6"/>
      <c r="S11" s="136"/>
      <c r="T11" s="136"/>
      <c r="U11" s="136"/>
      <c r="V11" s="136"/>
      <c r="W11" s="136"/>
      <c r="X11" s="136"/>
      <c r="Y11" s="136">
        <f t="shared" si="16"/>
        <v>0</v>
      </c>
      <c r="Z11" s="136"/>
      <c r="AA11" s="136"/>
      <c r="AB11" s="136"/>
      <c r="AC11" s="136"/>
      <c r="AD11" s="136"/>
      <c r="AE11" s="136"/>
      <c r="AF11" s="136"/>
      <c r="AG11" s="136">
        <f t="shared" si="17"/>
        <v>0</v>
      </c>
      <c r="AH11" s="136"/>
      <c r="AI11" s="136"/>
      <c r="AJ11" s="136"/>
      <c r="AK11" s="264"/>
      <c r="AL11" s="236">
        <f t="shared" si="0"/>
        <v>0</v>
      </c>
      <c r="AM11" s="136">
        <f t="shared" si="1"/>
        <v>0</v>
      </c>
      <c r="AN11" s="236">
        <f>'17'!AR11</f>
        <v>180</v>
      </c>
      <c r="AO11" s="236"/>
      <c r="AP11" s="236">
        <f t="shared" si="7"/>
        <v>180</v>
      </c>
      <c r="AQ11" s="236">
        <f t="shared" si="8"/>
        <v>0</v>
      </c>
      <c r="AR11" s="236">
        <v>180</v>
      </c>
      <c r="AS11" s="250" t="e">
        <f t="shared" si="3"/>
        <v>#DIV/0!</v>
      </c>
      <c r="AT11" s="216">
        <f>'08'!AT11</f>
        <v>0</v>
      </c>
      <c r="AU11" s="224">
        <f t="shared" si="9"/>
        <v>-180</v>
      </c>
      <c r="AV11" s="138"/>
      <c r="AW11" s="138" t="e">
        <f t="shared" si="10"/>
        <v>#DIV/0!</v>
      </c>
      <c r="AX11" s="138" t="e">
        <f t="shared" si="11"/>
        <v>#DIV/0!</v>
      </c>
      <c r="AY11" s="138" t="e">
        <f t="shared" si="12"/>
        <v>#DIV/0!</v>
      </c>
      <c r="AZ11" s="138" t="e">
        <f t="shared" si="13"/>
        <v>#DIV/0!</v>
      </c>
      <c r="BA11" s="138" t="e">
        <f t="shared" si="14"/>
        <v>#DIV/0!</v>
      </c>
      <c r="BB11" s="264" t="e">
        <f t="shared" si="15"/>
        <v>#DIV/0!</v>
      </c>
      <c r="BC11" s="264"/>
    </row>
    <row r="12" spans="1:55" s="222" customFormat="1" ht="25.05" customHeight="1">
      <c r="A12" s="249" t="str">
        <f>'ENTRY SHEET'!F12</f>
        <v>DOZZER D65E</v>
      </c>
      <c r="B12" s="136">
        <f>'17'!C12</f>
        <v>2299.9</v>
      </c>
      <c r="C12" s="136">
        <v>2301.6</v>
      </c>
      <c r="D12" s="136">
        <f t="shared" si="4"/>
        <v>1.6999999999998181</v>
      </c>
      <c r="E12" s="136">
        <v>12</v>
      </c>
      <c r="F12" s="136"/>
      <c r="G12" s="136">
        <f t="shared" si="5"/>
        <v>1.6999999999998181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1.6999999999998181</v>
      </c>
      <c r="R12" s="136"/>
      <c r="S12" s="136"/>
      <c r="T12" s="136"/>
      <c r="U12" s="136"/>
      <c r="V12" s="136"/>
      <c r="W12" s="136"/>
      <c r="X12" s="136"/>
      <c r="Y12" s="136">
        <f t="shared" si="16"/>
        <v>0</v>
      </c>
      <c r="Z12" s="136"/>
      <c r="AA12" s="136"/>
      <c r="AB12" s="136"/>
      <c r="AC12" s="136"/>
      <c r="AD12" s="136"/>
      <c r="AE12" s="136"/>
      <c r="AF12" s="136"/>
      <c r="AG12" s="136">
        <f t="shared" si="17"/>
        <v>0</v>
      </c>
      <c r="AH12" s="136"/>
      <c r="AI12" s="136"/>
      <c r="AJ12" s="136"/>
      <c r="AK12" s="264"/>
      <c r="AL12" s="236">
        <f t="shared" si="0"/>
        <v>0</v>
      </c>
      <c r="AM12" s="136">
        <f t="shared" si="1"/>
        <v>0</v>
      </c>
      <c r="AN12" s="236">
        <f>'17'!AR12</f>
        <v>195</v>
      </c>
      <c r="AO12" s="236"/>
      <c r="AP12" s="236">
        <f t="shared" si="7"/>
        <v>195</v>
      </c>
      <c r="AQ12" s="236">
        <f t="shared" si="8"/>
        <v>30</v>
      </c>
      <c r="AR12" s="236">
        <v>165</v>
      </c>
      <c r="AS12" s="250">
        <f t="shared" si="3"/>
        <v>17.6470588235313</v>
      </c>
      <c r="AT12" s="216">
        <f>'08'!AT12</f>
        <v>350</v>
      </c>
      <c r="AU12" s="224">
        <f t="shared" si="9"/>
        <v>185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264">
        <f t="shared" si="15"/>
        <v>30</v>
      </c>
      <c r="BC12" s="264"/>
    </row>
    <row r="13" spans="1:55" s="222" customFormat="1" ht="25.05" customHeight="1">
      <c r="A13" s="249" t="str">
        <f>'ENTRY SHEET'!F13</f>
        <v>BD 85 DOZER</v>
      </c>
      <c r="B13" s="136">
        <f>'17'!C13</f>
        <v>335.5</v>
      </c>
      <c r="C13" s="136">
        <v>340</v>
      </c>
      <c r="D13" s="136">
        <f t="shared" si="4"/>
        <v>4.5</v>
      </c>
      <c r="E13" s="136">
        <v>12</v>
      </c>
      <c r="F13" s="136"/>
      <c r="G13" s="136">
        <f t="shared" si="5"/>
        <v>0</v>
      </c>
      <c r="H13" s="136"/>
      <c r="I13" s="136"/>
      <c r="J13" s="136">
        <v>4.5</v>
      </c>
      <c r="K13" s="136"/>
      <c r="L13" s="136"/>
      <c r="M13" s="136"/>
      <c r="N13" s="136"/>
      <c r="O13" s="136"/>
      <c r="P13" s="136"/>
      <c r="Q13" s="136">
        <f t="shared" si="6"/>
        <v>4.5</v>
      </c>
      <c r="R13" s="136"/>
      <c r="S13" s="136"/>
      <c r="T13" s="136"/>
      <c r="U13" s="136"/>
      <c r="V13" s="136"/>
      <c r="W13" s="136"/>
      <c r="X13" s="136"/>
      <c r="Y13" s="136">
        <f t="shared" si="16"/>
        <v>0</v>
      </c>
      <c r="Z13" s="136"/>
      <c r="AA13" s="136"/>
      <c r="AB13" s="136"/>
      <c r="AC13" s="136"/>
      <c r="AD13" s="136"/>
      <c r="AE13" s="136"/>
      <c r="AF13" s="136"/>
      <c r="AG13" s="136">
        <f t="shared" si="17"/>
        <v>0</v>
      </c>
      <c r="AH13" s="136"/>
      <c r="AI13" s="136"/>
      <c r="AJ13" s="136"/>
      <c r="AK13" s="264"/>
      <c r="AL13" s="236">
        <f t="shared" si="0"/>
        <v>0</v>
      </c>
      <c r="AM13" s="136">
        <f t="shared" si="1"/>
        <v>0</v>
      </c>
      <c r="AN13" s="236">
        <f>'17'!AR13</f>
        <v>20</v>
      </c>
      <c r="AO13" s="236">
        <v>150</v>
      </c>
      <c r="AP13" s="236">
        <f t="shared" si="7"/>
        <v>170</v>
      </c>
      <c r="AQ13" s="236">
        <f t="shared" si="8"/>
        <v>60</v>
      </c>
      <c r="AR13" s="236">
        <v>110</v>
      </c>
      <c r="AS13" s="250">
        <f t="shared" si="3"/>
        <v>13.333333333333334</v>
      </c>
      <c r="AT13" s="216">
        <f>'08'!AT13</f>
        <v>350</v>
      </c>
      <c r="AU13" s="224">
        <f t="shared" si="9"/>
        <v>240</v>
      </c>
      <c r="AV13" s="138"/>
      <c r="AW13" s="138">
        <f t="shared" si="10"/>
        <v>0</v>
      </c>
      <c r="AX13" s="138">
        <f t="shared" si="11"/>
        <v>0</v>
      </c>
      <c r="AY13" s="138">
        <f t="shared" si="12"/>
        <v>60</v>
      </c>
      <c r="AZ13" s="138">
        <f t="shared" si="13"/>
        <v>0</v>
      </c>
      <c r="BA13" s="138">
        <f t="shared" si="14"/>
        <v>0</v>
      </c>
      <c r="BB13" s="264">
        <f t="shared" si="15"/>
        <v>0</v>
      </c>
      <c r="BC13" s="264"/>
    </row>
    <row r="14" spans="1:55" s="774" customFormat="1" ht="25.05" customHeight="1">
      <c r="A14" s="1053" t="str">
        <f>'ENTRY SHEET'!F14</f>
        <v>KOBELCO-380 DMCS</v>
      </c>
      <c r="B14" s="302">
        <f>'17'!C14</f>
        <v>5695.5</v>
      </c>
      <c r="C14" s="302">
        <v>5699.9</v>
      </c>
      <c r="D14" s="302">
        <f t="shared" si="4"/>
        <v>4.3999999999996362</v>
      </c>
      <c r="E14" s="302">
        <v>12</v>
      </c>
      <c r="F14" s="302"/>
      <c r="G14" s="302">
        <f t="shared" si="5"/>
        <v>4.3999999999996362</v>
      </c>
      <c r="H14" s="302"/>
      <c r="I14" s="302"/>
      <c r="J14" s="302"/>
      <c r="K14" s="302"/>
      <c r="L14" s="302"/>
      <c r="M14" s="302"/>
      <c r="N14" s="302"/>
      <c r="O14" s="302"/>
      <c r="P14" s="302"/>
      <c r="Q14" s="302">
        <f t="shared" si="6"/>
        <v>4.3999999999996362</v>
      </c>
      <c r="R14" s="302"/>
      <c r="S14" s="302"/>
      <c r="T14" s="302"/>
      <c r="U14" s="302"/>
      <c r="V14" s="302">
        <v>38</v>
      </c>
      <c r="W14" s="302"/>
      <c r="X14" s="302"/>
      <c r="Y14" s="302">
        <f t="shared" si="16"/>
        <v>38</v>
      </c>
      <c r="Z14" s="302"/>
      <c r="AA14" s="302"/>
      <c r="AB14" s="302"/>
      <c r="AC14" s="302"/>
      <c r="AD14" s="302"/>
      <c r="AE14" s="302"/>
      <c r="AF14" s="302"/>
      <c r="AG14" s="302">
        <f t="shared" si="17"/>
        <v>0</v>
      </c>
      <c r="AH14" s="302"/>
      <c r="AI14" s="302"/>
      <c r="AJ14" s="302"/>
      <c r="AK14" s="1054"/>
      <c r="AL14" s="773">
        <f t="shared" si="0"/>
        <v>0</v>
      </c>
      <c r="AM14" s="302">
        <f t="shared" si="1"/>
        <v>0</v>
      </c>
      <c r="AN14" s="773">
        <f>'17'!AR14</f>
        <v>0</v>
      </c>
      <c r="AO14" s="773"/>
      <c r="AP14" s="773">
        <f t="shared" si="7"/>
        <v>0</v>
      </c>
      <c r="AQ14" s="773">
        <f t="shared" si="8"/>
        <v>0</v>
      </c>
      <c r="AR14" s="773"/>
      <c r="AS14" s="1055">
        <f t="shared" si="3"/>
        <v>0</v>
      </c>
      <c r="AT14" s="636">
        <f>'08'!AT14</f>
        <v>350</v>
      </c>
      <c r="AU14" s="637">
        <f t="shared" si="9"/>
        <v>350</v>
      </c>
      <c r="AV14" s="638"/>
      <c r="AW14" s="638">
        <f t="shared" si="10"/>
        <v>0</v>
      </c>
      <c r="AX14" s="638">
        <f t="shared" si="11"/>
        <v>0</v>
      </c>
      <c r="AY14" s="638">
        <f t="shared" si="12"/>
        <v>0</v>
      </c>
      <c r="AZ14" s="638">
        <f t="shared" si="13"/>
        <v>0</v>
      </c>
      <c r="BA14" s="638">
        <f t="shared" si="14"/>
        <v>0</v>
      </c>
      <c r="BB14" s="1054">
        <f t="shared" si="15"/>
        <v>0</v>
      </c>
      <c r="BC14" s="1054"/>
    </row>
    <row r="15" spans="1:55" s="222" customFormat="1" ht="25.05" customHeight="1">
      <c r="A15" s="249" t="str">
        <f>'ENTRY SHEET'!F15</f>
        <v>GRADER OD09P-1732</v>
      </c>
      <c r="B15" s="136">
        <f>'17'!C15</f>
        <v>4571.6000000000004</v>
      </c>
      <c r="C15" s="136">
        <v>4571.6000000000004</v>
      </c>
      <c r="D15" s="136">
        <f t="shared" si="4"/>
        <v>0</v>
      </c>
      <c r="E15" s="136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6"/>
      <c r="S15" s="136"/>
      <c r="T15" s="136"/>
      <c r="U15" s="136"/>
      <c r="V15" s="136"/>
      <c r="W15" s="136"/>
      <c r="X15" s="136"/>
      <c r="Y15" s="136">
        <f t="shared" si="16"/>
        <v>0</v>
      </c>
      <c r="Z15" s="136"/>
      <c r="AA15" s="136"/>
      <c r="AB15" s="136"/>
      <c r="AC15" s="136"/>
      <c r="AD15" s="136"/>
      <c r="AE15" s="136"/>
      <c r="AF15" s="136"/>
      <c r="AG15" s="136">
        <f t="shared" si="17"/>
        <v>0</v>
      </c>
      <c r="AH15" s="136"/>
      <c r="AI15" s="136"/>
      <c r="AJ15" s="136"/>
      <c r="AK15" s="264"/>
      <c r="AL15" s="236">
        <f t="shared" si="0"/>
        <v>0</v>
      </c>
      <c r="AM15" s="136">
        <f t="shared" si="1"/>
        <v>0</v>
      </c>
      <c r="AN15" s="236">
        <f>'17'!AR15</f>
        <v>130</v>
      </c>
      <c r="AO15" s="236"/>
      <c r="AP15" s="236">
        <f t="shared" si="7"/>
        <v>130</v>
      </c>
      <c r="AQ15" s="236">
        <f t="shared" si="8"/>
        <v>0</v>
      </c>
      <c r="AR15" s="236">
        <v>130</v>
      </c>
      <c r="AS15" s="250" t="e">
        <f t="shared" si="3"/>
        <v>#DIV/0!</v>
      </c>
      <c r="AT15" s="216">
        <f>'08'!AT15</f>
        <v>350</v>
      </c>
      <c r="AU15" s="224">
        <f t="shared" si="9"/>
        <v>220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264" t="e">
        <f t="shared" si="15"/>
        <v>#DIV/0!</v>
      </c>
      <c r="BC15" s="264"/>
    </row>
    <row r="16" spans="1:55" s="222" customFormat="1" ht="25.05" customHeight="1">
      <c r="A16" s="249">
        <f>'ENTRY SHEET'!F16</f>
        <v>0</v>
      </c>
      <c r="B16" s="136">
        <f>'17'!C16</f>
        <v>0</v>
      </c>
      <c r="C16" s="136">
        <v>0</v>
      </c>
      <c r="D16" s="136">
        <f t="shared" si="4"/>
        <v>0</v>
      </c>
      <c r="E16" s="136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6"/>
      <c r="S16" s="136"/>
      <c r="T16" s="136"/>
      <c r="U16" s="136"/>
      <c r="V16" s="136"/>
      <c r="W16" s="136"/>
      <c r="X16" s="136"/>
      <c r="Y16" s="136">
        <f t="shared" si="16"/>
        <v>0</v>
      </c>
      <c r="Z16" s="136"/>
      <c r="AA16" s="136"/>
      <c r="AB16" s="136"/>
      <c r="AC16" s="136"/>
      <c r="AD16" s="136"/>
      <c r="AE16" s="136"/>
      <c r="AF16" s="136"/>
      <c r="AG16" s="136">
        <f t="shared" si="17"/>
        <v>0</v>
      </c>
      <c r="AH16" s="136"/>
      <c r="AI16" s="136"/>
      <c r="AJ16" s="136"/>
      <c r="AK16" s="264"/>
      <c r="AL16" s="236">
        <f t="shared" si="0"/>
        <v>0</v>
      </c>
      <c r="AM16" s="136">
        <f t="shared" si="1"/>
        <v>0</v>
      </c>
      <c r="AN16" s="236">
        <f>'17'!AR16</f>
        <v>0</v>
      </c>
      <c r="AO16" s="236"/>
      <c r="AP16" s="236">
        <f t="shared" si="7"/>
        <v>0</v>
      </c>
      <c r="AQ16" s="236">
        <f t="shared" si="8"/>
        <v>0</v>
      </c>
      <c r="AR16" s="236"/>
      <c r="AS16" s="250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264" t="e">
        <f t="shared" si="15"/>
        <v>#DIV/0!</v>
      </c>
      <c r="BC16" s="264"/>
    </row>
    <row r="17" spans="1:55" s="222" customFormat="1" ht="25.05" customHeight="1">
      <c r="A17" s="249" t="str">
        <f>'ENTRY SHEET'!F17</f>
        <v>OD09C-1962</v>
      </c>
      <c r="B17" s="136">
        <f>'17'!C17</f>
        <v>20700.650000000001</v>
      </c>
      <c r="C17" s="136">
        <v>20700.650000000001</v>
      </c>
      <c r="D17" s="136">
        <f t="shared" si="4"/>
        <v>0</v>
      </c>
      <c r="E17" s="136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6">
        <f>'17'!S17</f>
        <v>156182.20000000001</v>
      </c>
      <c r="S17" s="136">
        <v>156182.20000000001</v>
      </c>
      <c r="T17" s="136">
        <f>S17-R17</f>
        <v>0</v>
      </c>
      <c r="U17" s="136"/>
      <c r="V17" s="136"/>
      <c r="W17" s="136"/>
      <c r="X17" s="136"/>
      <c r="Y17" s="136">
        <f t="shared" si="16"/>
        <v>0</v>
      </c>
      <c r="Z17" s="136"/>
      <c r="AA17" s="136"/>
      <c r="AB17" s="136"/>
      <c r="AC17" s="136"/>
      <c r="AD17" s="136"/>
      <c r="AE17" s="136"/>
      <c r="AF17" s="136"/>
      <c r="AG17" s="136">
        <f t="shared" si="17"/>
        <v>0</v>
      </c>
      <c r="AH17" s="136"/>
      <c r="AI17" s="136"/>
      <c r="AJ17" s="136"/>
      <c r="AK17" s="264"/>
      <c r="AL17" s="236">
        <f t="shared" si="0"/>
        <v>0</v>
      </c>
      <c r="AM17" s="136">
        <f t="shared" si="1"/>
        <v>0</v>
      </c>
      <c r="AN17" s="236">
        <f>'17'!AR17</f>
        <v>15</v>
      </c>
      <c r="AO17" s="236"/>
      <c r="AP17" s="236">
        <f t="shared" si="7"/>
        <v>15</v>
      </c>
      <c r="AQ17" s="236">
        <f t="shared" si="8"/>
        <v>0</v>
      </c>
      <c r="AR17" s="236">
        <v>15</v>
      </c>
      <c r="AS17" s="250" t="e">
        <f t="shared" si="3"/>
        <v>#DIV/0!</v>
      </c>
      <c r="AT17" s="216">
        <f>'08'!AT17</f>
        <v>250</v>
      </c>
      <c r="AU17" s="224">
        <f t="shared" si="9"/>
        <v>235</v>
      </c>
      <c r="AV17" s="138"/>
      <c r="AW17" s="138" t="e">
        <f t="shared" si="10"/>
        <v>#DIV/0!</v>
      </c>
      <c r="AX17" s="138" t="e">
        <f t="shared" si="11"/>
        <v>#DIV/0!</v>
      </c>
      <c r="AY17" s="138" t="e">
        <f t="shared" si="12"/>
        <v>#DIV/0!</v>
      </c>
      <c r="AZ17" s="138" t="e">
        <f t="shared" si="13"/>
        <v>#DIV/0!</v>
      </c>
      <c r="BA17" s="138" t="e">
        <f t="shared" si="14"/>
        <v>#DIV/0!</v>
      </c>
      <c r="BB17" s="264" t="e">
        <f t="shared" si="15"/>
        <v>#DIV/0!</v>
      </c>
      <c r="BC17" s="264"/>
    </row>
    <row r="18" spans="1:55" s="222" customFormat="1" ht="25.05" customHeight="1">
      <c r="A18" s="249" t="str">
        <f>'ENTRY SHEET'!F18</f>
        <v>OD09C-1964</v>
      </c>
      <c r="B18" s="136">
        <f>'17'!C18</f>
        <v>14469.7</v>
      </c>
      <c r="C18" s="136">
        <v>14474.8</v>
      </c>
      <c r="D18" s="136">
        <f t="shared" si="4"/>
        <v>5.0999999999985448</v>
      </c>
      <c r="E18" s="136">
        <v>12</v>
      </c>
      <c r="F18" s="136"/>
      <c r="G18" s="136">
        <f t="shared" ref="G18:G59" si="18">D18-H18-I18</f>
        <v>5.0999999999985448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5.0999999999985448</v>
      </c>
      <c r="R18" s="136">
        <f>'17'!S18</f>
        <v>152819.1</v>
      </c>
      <c r="S18" s="136">
        <v>152846</v>
      </c>
      <c r="T18" s="136">
        <f t="shared" ref="T18:T59" si="19">S18-R18</f>
        <v>26.899999999994179</v>
      </c>
      <c r="U18" s="136"/>
      <c r="V18" s="136"/>
      <c r="W18" s="136"/>
      <c r="X18" s="136">
        <v>3</v>
      </c>
      <c r="Y18" s="136">
        <f t="shared" si="16"/>
        <v>3</v>
      </c>
      <c r="Z18" s="136"/>
      <c r="AA18" s="136"/>
      <c r="AB18" s="136"/>
      <c r="AC18" s="136"/>
      <c r="AD18" s="136"/>
      <c r="AE18" s="136"/>
      <c r="AF18" s="136"/>
      <c r="AG18" s="136">
        <f t="shared" si="17"/>
        <v>0</v>
      </c>
      <c r="AH18" s="136"/>
      <c r="AI18" s="136"/>
      <c r="AJ18" s="136"/>
      <c r="AK18" s="264"/>
      <c r="AL18" s="236">
        <f t="shared" si="0"/>
        <v>0</v>
      </c>
      <c r="AM18" s="136">
        <f t="shared" si="1"/>
        <v>0</v>
      </c>
      <c r="AN18" s="236">
        <f>'17'!AR18</f>
        <v>130</v>
      </c>
      <c r="AO18" s="236"/>
      <c r="AP18" s="236">
        <f t="shared" si="7"/>
        <v>130</v>
      </c>
      <c r="AQ18" s="236">
        <f t="shared" si="8"/>
        <v>20</v>
      </c>
      <c r="AR18" s="236">
        <v>110</v>
      </c>
      <c r="AS18" s="250">
        <f t="shared" si="3"/>
        <v>3.9215686274520993</v>
      </c>
      <c r="AT18" s="216">
        <f>'08'!AT18</f>
        <v>250</v>
      </c>
      <c r="AU18" s="224">
        <f t="shared" si="9"/>
        <v>140</v>
      </c>
      <c r="AV18" s="138"/>
      <c r="AW18" s="138">
        <f t="shared" si="10"/>
        <v>0</v>
      </c>
      <c r="AX18" s="138">
        <f t="shared" si="11"/>
        <v>0</v>
      </c>
      <c r="AY18" s="138">
        <f t="shared" si="12"/>
        <v>0</v>
      </c>
      <c r="AZ18" s="138">
        <f t="shared" si="13"/>
        <v>0</v>
      </c>
      <c r="BA18" s="138">
        <f t="shared" si="14"/>
        <v>0</v>
      </c>
      <c r="BB18" s="264">
        <f t="shared" si="15"/>
        <v>20</v>
      </c>
      <c r="BC18" s="264"/>
    </row>
    <row r="19" spans="1:55" s="222" customFormat="1" ht="25.05" customHeight="1">
      <c r="A19" s="249" t="str">
        <f>'ENTRY SHEET'!F19</f>
        <v>OD09C1965</v>
      </c>
      <c r="B19" s="136">
        <f>'17'!C19</f>
        <v>16565.8</v>
      </c>
      <c r="C19" s="136">
        <v>16565.8</v>
      </c>
      <c r="D19" s="136">
        <f t="shared" si="4"/>
        <v>0</v>
      </c>
      <c r="E19" s="136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6">
        <f>'17'!S19</f>
        <v>166053.29999999999</v>
      </c>
      <c r="S19" s="136">
        <v>166053.29999999999</v>
      </c>
      <c r="T19" s="136">
        <f t="shared" si="19"/>
        <v>0</v>
      </c>
      <c r="U19" s="136"/>
      <c r="V19" s="136"/>
      <c r="W19" s="136"/>
      <c r="X19" s="136"/>
      <c r="Y19" s="136">
        <f t="shared" si="16"/>
        <v>0</v>
      </c>
      <c r="Z19" s="136"/>
      <c r="AA19" s="136"/>
      <c r="AB19" s="136"/>
      <c r="AC19" s="136"/>
      <c r="AD19" s="136"/>
      <c r="AE19" s="136"/>
      <c r="AF19" s="136"/>
      <c r="AG19" s="136">
        <f t="shared" si="17"/>
        <v>0</v>
      </c>
      <c r="AH19" s="136"/>
      <c r="AI19" s="136"/>
      <c r="AJ19" s="136"/>
      <c r="AK19" s="264"/>
      <c r="AL19" s="236">
        <f t="shared" si="0"/>
        <v>0</v>
      </c>
      <c r="AM19" s="136">
        <f t="shared" si="1"/>
        <v>0</v>
      </c>
      <c r="AN19" s="236">
        <f>'17'!AR19</f>
        <v>0</v>
      </c>
      <c r="AO19" s="236"/>
      <c r="AP19" s="236">
        <f t="shared" si="7"/>
        <v>0</v>
      </c>
      <c r="AQ19" s="236">
        <f t="shared" si="8"/>
        <v>0</v>
      </c>
      <c r="AR19" s="236">
        <v>0</v>
      </c>
      <c r="AS19" s="250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264" t="e">
        <f t="shared" si="15"/>
        <v>#DIV/0!</v>
      </c>
      <c r="BC19" s="264"/>
    </row>
    <row r="20" spans="1:55" s="222" customFormat="1" ht="25.05" customHeight="1">
      <c r="A20" s="249" t="str">
        <f>'ENTRY SHEET'!F20</f>
        <v>ODO9C5136</v>
      </c>
      <c r="B20" s="136">
        <f>'17'!C20</f>
        <v>469.15</v>
      </c>
      <c r="C20" s="136">
        <v>477.2</v>
      </c>
      <c r="D20" s="136">
        <f t="shared" si="4"/>
        <v>8.0500000000000114</v>
      </c>
      <c r="E20" s="136">
        <v>12</v>
      </c>
      <c r="F20" s="136"/>
      <c r="G20" s="136">
        <f t="shared" si="18"/>
        <v>2.0000000000000115</v>
      </c>
      <c r="H20" s="136">
        <v>0.1</v>
      </c>
      <c r="I20" s="136">
        <f>6.05-0.1</f>
        <v>5.95</v>
      </c>
      <c r="J20" s="136"/>
      <c r="K20" s="136"/>
      <c r="L20" s="136"/>
      <c r="M20" s="136"/>
      <c r="N20" s="136"/>
      <c r="O20" s="136"/>
      <c r="P20" s="136"/>
      <c r="Q20" s="136">
        <f t="shared" si="6"/>
        <v>8.0500000000000114</v>
      </c>
      <c r="R20" s="136">
        <f>'17'!S20</f>
        <v>125348.3</v>
      </c>
      <c r="S20" s="136">
        <v>125378.2</v>
      </c>
      <c r="T20" s="136">
        <f t="shared" si="19"/>
        <v>29.899999999994179</v>
      </c>
      <c r="U20" s="136"/>
      <c r="V20" s="136"/>
      <c r="W20" s="136"/>
      <c r="X20" s="136"/>
      <c r="Y20" s="136">
        <f t="shared" si="16"/>
        <v>0</v>
      </c>
      <c r="Z20" s="136"/>
      <c r="AA20" s="136"/>
      <c r="AB20" s="136"/>
      <c r="AC20" s="136">
        <v>1</v>
      </c>
      <c r="AD20" s="136"/>
      <c r="AE20" s="136"/>
      <c r="AF20" s="136"/>
      <c r="AG20" s="136">
        <f t="shared" si="17"/>
        <v>1</v>
      </c>
      <c r="AH20" s="136">
        <v>5</v>
      </c>
      <c r="AI20" s="136">
        <v>12</v>
      </c>
      <c r="AJ20" s="136">
        <v>159.51</v>
      </c>
      <c r="AK20" s="264">
        <v>402.68</v>
      </c>
      <c r="AL20" s="236">
        <f t="shared" si="0"/>
        <v>17</v>
      </c>
      <c r="AM20" s="136">
        <f t="shared" si="1"/>
        <v>562.19000000000005</v>
      </c>
      <c r="AN20" s="236">
        <f>'17'!AR20</f>
        <v>130</v>
      </c>
      <c r="AO20" s="236"/>
      <c r="AP20" s="236">
        <f t="shared" si="7"/>
        <v>130</v>
      </c>
      <c r="AQ20" s="236">
        <f t="shared" si="8"/>
        <v>45</v>
      </c>
      <c r="AR20" s="236">
        <v>85</v>
      </c>
      <c r="AS20" s="250">
        <f t="shared" si="3"/>
        <v>5.5900621118012346</v>
      </c>
      <c r="AT20" s="216">
        <f>'08'!AT20</f>
        <v>250</v>
      </c>
      <c r="AU20" s="224">
        <f t="shared" si="9"/>
        <v>165</v>
      </c>
      <c r="AV20" s="138"/>
      <c r="AW20" s="138">
        <f t="shared" si="10"/>
        <v>34</v>
      </c>
      <c r="AX20" s="138">
        <f t="shared" si="11"/>
        <v>1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264">
        <f t="shared" si="15"/>
        <v>10</v>
      </c>
      <c r="BC20" s="264"/>
    </row>
    <row r="21" spans="1:55" s="222" customFormat="1" ht="25.05" customHeight="1">
      <c r="A21" s="249" t="str">
        <f>'ENTRY SHEET'!F21</f>
        <v>OD09C5137</v>
      </c>
      <c r="B21" s="136">
        <f>'17'!C21</f>
        <v>17100.349999999999</v>
      </c>
      <c r="C21" s="136">
        <v>17100.349999999999</v>
      </c>
      <c r="D21" s="136">
        <f t="shared" si="4"/>
        <v>0</v>
      </c>
      <c r="E21" s="136">
        <v>12</v>
      </c>
      <c r="F21" s="136"/>
      <c r="G21" s="136">
        <v>0</v>
      </c>
      <c r="H21" s="136">
        <v>1.45</v>
      </c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1.45</v>
      </c>
      <c r="R21" s="136">
        <f>'17'!S21</f>
        <v>131760.79999999999</v>
      </c>
      <c r="S21" s="136">
        <v>131760.79999999999</v>
      </c>
      <c r="T21" s="136">
        <f t="shared" si="19"/>
        <v>0</v>
      </c>
      <c r="U21" s="136"/>
      <c r="V21" s="136"/>
      <c r="W21" s="136"/>
      <c r="X21" s="136"/>
      <c r="Y21" s="136">
        <f t="shared" si="16"/>
        <v>0</v>
      </c>
      <c r="Z21" s="136"/>
      <c r="AA21" s="136"/>
      <c r="AB21" s="136"/>
      <c r="AC21" s="136"/>
      <c r="AD21" s="136"/>
      <c r="AE21" s="136">
        <v>4</v>
      </c>
      <c r="AF21" s="136"/>
      <c r="AG21" s="136">
        <f t="shared" si="17"/>
        <v>4</v>
      </c>
      <c r="AH21" s="136"/>
      <c r="AI21" s="136"/>
      <c r="AJ21" s="136"/>
      <c r="AK21" s="264"/>
      <c r="AL21" s="236">
        <f t="shared" si="0"/>
        <v>0</v>
      </c>
      <c r="AM21" s="136">
        <f t="shared" si="1"/>
        <v>0</v>
      </c>
      <c r="AN21" s="236">
        <f>'17'!AR21</f>
        <v>70</v>
      </c>
      <c r="AO21" s="236"/>
      <c r="AP21" s="236">
        <f t="shared" si="7"/>
        <v>70</v>
      </c>
      <c r="AQ21" s="236">
        <f t="shared" si="8"/>
        <v>0</v>
      </c>
      <c r="AR21" s="236">
        <v>70</v>
      </c>
      <c r="AS21" s="250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264" t="e">
        <f t="shared" si="15"/>
        <v>#DIV/0!</v>
      </c>
      <c r="BC21" s="264"/>
    </row>
    <row r="22" spans="1:55" s="222" customFormat="1" ht="25.05" customHeight="1">
      <c r="A22" s="249" t="str">
        <f>'ENTRY SHEET'!F22</f>
        <v>OD09C4623</v>
      </c>
      <c r="B22" s="136">
        <f>'17'!C22</f>
        <v>1457.5</v>
      </c>
      <c r="C22" s="136">
        <v>1457.5</v>
      </c>
      <c r="D22" s="136">
        <f t="shared" si="4"/>
        <v>0</v>
      </c>
      <c r="E22" s="136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6">
        <f>'17'!S22</f>
        <v>65563</v>
      </c>
      <c r="S22" s="136">
        <v>65563</v>
      </c>
      <c r="T22" s="136">
        <f t="shared" si="19"/>
        <v>0</v>
      </c>
      <c r="U22" s="136"/>
      <c r="V22" s="136"/>
      <c r="W22" s="136"/>
      <c r="X22" s="136"/>
      <c r="Y22" s="136">
        <f t="shared" si="16"/>
        <v>0</v>
      </c>
      <c r="Z22" s="136"/>
      <c r="AA22" s="136"/>
      <c r="AB22" s="136"/>
      <c r="AC22" s="136"/>
      <c r="AD22" s="136"/>
      <c r="AE22" s="136"/>
      <c r="AF22" s="136"/>
      <c r="AG22" s="136">
        <f t="shared" si="17"/>
        <v>0</v>
      </c>
      <c r="AH22" s="136"/>
      <c r="AI22" s="136"/>
      <c r="AJ22" s="136"/>
      <c r="AK22" s="264"/>
      <c r="AL22" s="236">
        <f t="shared" si="0"/>
        <v>0</v>
      </c>
      <c r="AM22" s="136">
        <f t="shared" si="1"/>
        <v>0</v>
      </c>
      <c r="AN22" s="236">
        <f>'17'!AR22</f>
        <v>0</v>
      </c>
      <c r="AO22" s="236"/>
      <c r="AP22" s="236">
        <f t="shared" si="7"/>
        <v>0</v>
      </c>
      <c r="AQ22" s="236">
        <f t="shared" si="8"/>
        <v>0</v>
      </c>
      <c r="AR22" s="236"/>
      <c r="AS22" s="250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264" t="e">
        <f t="shared" si="15"/>
        <v>#DIV/0!</v>
      </c>
      <c r="BC22" s="264"/>
    </row>
    <row r="23" spans="1:55" s="222" customFormat="1" ht="25.05" customHeight="1">
      <c r="A23" s="249" t="str">
        <f>'ENTRY SHEET'!F23</f>
        <v>OD09C4625</v>
      </c>
      <c r="B23" s="136">
        <f>'17'!C23</f>
        <v>24149.85</v>
      </c>
      <c r="C23" s="136">
        <v>24149.85</v>
      </c>
      <c r="D23" s="136">
        <f t="shared" si="4"/>
        <v>0</v>
      </c>
      <c r="E23" s="136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6">
        <f>'17'!S23</f>
        <v>88860.4</v>
      </c>
      <c r="S23" s="136">
        <v>88860.4</v>
      </c>
      <c r="T23" s="136">
        <f t="shared" si="19"/>
        <v>0</v>
      </c>
      <c r="U23" s="136"/>
      <c r="V23" s="136"/>
      <c r="W23" s="136"/>
      <c r="X23" s="136"/>
      <c r="Y23" s="136">
        <f t="shared" si="16"/>
        <v>0</v>
      </c>
      <c r="Z23" s="136"/>
      <c r="AA23" s="136"/>
      <c r="AB23" s="136"/>
      <c r="AC23" s="136"/>
      <c r="AD23" s="136"/>
      <c r="AE23" s="136"/>
      <c r="AF23" s="136"/>
      <c r="AG23" s="136">
        <f t="shared" si="17"/>
        <v>0</v>
      </c>
      <c r="AH23" s="136"/>
      <c r="AI23" s="136"/>
      <c r="AJ23" s="136"/>
      <c r="AK23" s="264"/>
      <c r="AL23" s="236">
        <f t="shared" si="0"/>
        <v>0</v>
      </c>
      <c r="AM23" s="136">
        <f t="shared" si="1"/>
        <v>0</v>
      </c>
      <c r="AN23" s="236">
        <f>'17'!AR23</f>
        <v>50</v>
      </c>
      <c r="AO23" s="236"/>
      <c r="AP23" s="236">
        <f t="shared" si="7"/>
        <v>50</v>
      </c>
      <c r="AQ23" s="236">
        <f t="shared" si="8"/>
        <v>0</v>
      </c>
      <c r="AR23" s="236">
        <v>50</v>
      </c>
      <c r="AS23" s="250" t="e">
        <f t="shared" si="3"/>
        <v>#DIV/0!</v>
      </c>
      <c r="AT23" s="216">
        <f>'08'!AT23</f>
        <v>250</v>
      </c>
      <c r="AU23" s="224">
        <f t="shared" si="9"/>
        <v>200</v>
      </c>
      <c r="AV23" s="138"/>
      <c r="AW23" s="138" t="e">
        <f t="shared" si="10"/>
        <v>#DIV/0!</v>
      </c>
      <c r="AX23" s="138" t="e">
        <f t="shared" si="11"/>
        <v>#DIV/0!</v>
      </c>
      <c r="AY23" s="138" t="e">
        <f t="shared" si="12"/>
        <v>#DIV/0!</v>
      </c>
      <c r="AZ23" s="138" t="e">
        <f t="shared" si="13"/>
        <v>#DIV/0!</v>
      </c>
      <c r="BA23" s="138" t="e">
        <f t="shared" si="14"/>
        <v>#DIV/0!</v>
      </c>
      <c r="BB23" s="264" t="e">
        <f t="shared" si="15"/>
        <v>#DIV/0!</v>
      </c>
      <c r="BC23" s="264"/>
    </row>
    <row r="24" spans="1:55" s="222" customFormat="1" ht="25.05" customHeight="1">
      <c r="A24" s="249" t="str">
        <f>'ENTRY SHEET'!F24</f>
        <v>OD09C4823</v>
      </c>
      <c r="B24" s="136">
        <f>'17'!C24</f>
        <v>24064</v>
      </c>
      <c r="C24" s="136">
        <v>24071.35</v>
      </c>
      <c r="D24" s="136">
        <f t="shared" si="4"/>
        <v>7.3499999999985448</v>
      </c>
      <c r="E24" s="136">
        <v>12</v>
      </c>
      <c r="F24" s="136"/>
      <c r="G24" s="136">
        <f t="shared" si="18"/>
        <v>1.2499999999985452</v>
      </c>
      <c r="H24" s="136">
        <v>0.1</v>
      </c>
      <c r="I24" s="136">
        <v>6</v>
      </c>
      <c r="J24" s="136"/>
      <c r="K24" s="136"/>
      <c r="L24" s="136"/>
      <c r="M24" s="136"/>
      <c r="N24" s="136"/>
      <c r="O24" s="136"/>
      <c r="P24" s="136"/>
      <c r="Q24" s="136">
        <f t="shared" si="6"/>
        <v>7.3499999999985448</v>
      </c>
      <c r="R24" s="136">
        <f>'17'!S24</f>
        <v>146709.1</v>
      </c>
      <c r="S24" s="136">
        <v>146735.5</v>
      </c>
      <c r="T24" s="136">
        <f t="shared" si="19"/>
        <v>26.399999999994179</v>
      </c>
      <c r="U24" s="136"/>
      <c r="V24" s="136"/>
      <c r="W24" s="136"/>
      <c r="X24" s="136"/>
      <c r="Y24" s="136">
        <f t="shared" si="16"/>
        <v>0</v>
      </c>
      <c r="Z24" s="136"/>
      <c r="AA24" s="136"/>
      <c r="AB24" s="136"/>
      <c r="AC24" s="136">
        <v>1</v>
      </c>
      <c r="AD24" s="136"/>
      <c r="AE24" s="136"/>
      <c r="AF24" s="136"/>
      <c r="AG24" s="136">
        <f t="shared" si="17"/>
        <v>1</v>
      </c>
      <c r="AH24" s="136">
        <v>4</v>
      </c>
      <c r="AI24" s="136">
        <v>13</v>
      </c>
      <c r="AJ24" s="136">
        <v>121.71</v>
      </c>
      <c r="AK24" s="264">
        <v>422.39</v>
      </c>
      <c r="AL24" s="236">
        <f t="shared" si="0"/>
        <v>17</v>
      </c>
      <c r="AM24" s="136">
        <f t="shared" si="1"/>
        <v>544.1</v>
      </c>
      <c r="AN24" s="236">
        <f>'17'!AR24</f>
        <v>90</v>
      </c>
      <c r="AO24" s="236">
        <v>50</v>
      </c>
      <c r="AP24" s="236">
        <f t="shared" si="7"/>
        <v>140</v>
      </c>
      <c r="AQ24" s="236">
        <f t="shared" si="8"/>
        <v>30</v>
      </c>
      <c r="AR24" s="236">
        <v>110</v>
      </c>
      <c r="AS24" s="250">
        <f t="shared" si="3"/>
        <v>4.0816326530620328</v>
      </c>
      <c r="AT24" s="216">
        <f>'08'!AT24</f>
        <v>250</v>
      </c>
      <c r="AU24" s="224">
        <f t="shared" si="9"/>
        <v>140</v>
      </c>
      <c r="AV24" s="138"/>
      <c r="AW24" s="138">
        <f t="shared" si="10"/>
        <v>25</v>
      </c>
      <c r="AX24" s="138">
        <f t="shared" si="11"/>
        <v>1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264">
        <f t="shared" si="15"/>
        <v>4</v>
      </c>
      <c r="BC24" s="264"/>
    </row>
    <row r="25" spans="1:55" s="222" customFormat="1" ht="25.05" customHeight="1">
      <c r="A25" s="249" t="str">
        <f>'ENTRY SHEET'!F25</f>
        <v>OD09C-4824</v>
      </c>
      <c r="B25" s="136">
        <f>'17'!C25</f>
        <v>17192.05</v>
      </c>
      <c r="C25" s="136">
        <v>17192.05</v>
      </c>
      <c r="D25" s="136">
        <f t="shared" si="4"/>
        <v>0</v>
      </c>
      <c r="E25" s="136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6">
        <f>'17'!S25</f>
        <v>110056.6</v>
      </c>
      <c r="S25" s="136">
        <v>110056.6</v>
      </c>
      <c r="T25" s="136">
        <f t="shared" si="19"/>
        <v>0</v>
      </c>
      <c r="U25" s="136"/>
      <c r="V25" s="136"/>
      <c r="W25" s="136"/>
      <c r="X25" s="136"/>
      <c r="Y25" s="136">
        <f t="shared" si="16"/>
        <v>0</v>
      </c>
      <c r="Z25" s="136"/>
      <c r="AA25" s="136"/>
      <c r="AB25" s="136"/>
      <c r="AC25" s="136"/>
      <c r="AD25" s="136"/>
      <c r="AE25" s="136"/>
      <c r="AF25" s="136"/>
      <c r="AG25" s="136">
        <f t="shared" si="17"/>
        <v>0</v>
      </c>
      <c r="AH25" s="136"/>
      <c r="AI25" s="136"/>
      <c r="AJ25" s="136"/>
      <c r="AK25" s="264"/>
      <c r="AL25" s="236">
        <f t="shared" si="0"/>
        <v>0</v>
      </c>
      <c r="AM25" s="136">
        <f t="shared" si="1"/>
        <v>0</v>
      </c>
      <c r="AN25" s="236">
        <f>'17'!AR25</f>
        <v>175</v>
      </c>
      <c r="AO25" s="236"/>
      <c r="AP25" s="236">
        <f t="shared" si="7"/>
        <v>175</v>
      </c>
      <c r="AQ25" s="236">
        <f t="shared" si="8"/>
        <v>0</v>
      </c>
      <c r="AR25" s="236">
        <v>175</v>
      </c>
      <c r="AS25" s="250" t="e">
        <f t="shared" si="3"/>
        <v>#DIV/0!</v>
      </c>
      <c r="AT25" s="216">
        <f>'08'!AT25</f>
        <v>250</v>
      </c>
      <c r="AU25" s="224">
        <f t="shared" si="9"/>
        <v>75</v>
      </c>
      <c r="AV25" s="138"/>
      <c r="AW25" s="138" t="e">
        <f t="shared" si="10"/>
        <v>#DIV/0!</v>
      </c>
      <c r="AX25" s="138" t="e">
        <f t="shared" si="11"/>
        <v>#DIV/0!</v>
      </c>
      <c r="AY25" s="138" t="e">
        <f t="shared" si="12"/>
        <v>#DIV/0!</v>
      </c>
      <c r="AZ25" s="138" t="e">
        <f t="shared" si="13"/>
        <v>#DIV/0!</v>
      </c>
      <c r="BA25" s="138" t="e">
        <f t="shared" si="14"/>
        <v>#DIV/0!</v>
      </c>
      <c r="BB25" s="264" t="e">
        <f t="shared" si="15"/>
        <v>#DIV/0!</v>
      </c>
      <c r="BC25" s="264"/>
    </row>
    <row r="26" spans="1:55" s="222" customFormat="1" ht="25.05" customHeight="1">
      <c r="A26" s="249" t="str">
        <f>'ENTRY SHEET'!F26</f>
        <v>JH06H-3742</v>
      </c>
      <c r="B26" s="136">
        <f>'17'!C26</f>
        <v>0</v>
      </c>
      <c r="C26" s="136"/>
      <c r="D26" s="136">
        <f t="shared" si="4"/>
        <v>0</v>
      </c>
      <c r="E26" s="136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6">
        <f>'17'!S26</f>
        <v>0</v>
      </c>
      <c r="S26" s="136"/>
      <c r="T26" s="136">
        <f t="shared" si="19"/>
        <v>0</v>
      </c>
      <c r="U26" s="136"/>
      <c r="V26" s="136"/>
      <c r="W26" s="136"/>
      <c r="X26" s="136"/>
      <c r="Y26" s="136">
        <f t="shared" si="16"/>
        <v>0</v>
      </c>
      <c r="Z26" s="136"/>
      <c r="AA26" s="136"/>
      <c r="AB26" s="136"/>
      <c r="AC26" s="136"/>
      <c r="AD26" s="136"/>
      <c r="AE26" s="136"/>
      <c r="AF26" s="136"/>
      <c r="AG26" s="136">
        <f t="shared" si="17"/>
        <v>0</v>
      </c>
      <c r="AH26" s="136"/>
      <c r="AI26" s="136"/>
      <c r="AJ26" s="136"/>
      <c r="AK26" s="264"/>
      <c r="AL26" s="236">
        <f t="shared" si="0"/>
        <v>0</v>
      </c>
      <c r="AM26" s="136">
        <f t="shared" si="1"/>
        <v>0</v>
      </c>
      <c r="AN26" s="236">
        <f>'17'!AR26</f>
        <v>90</v>
      </c>
      <c r="AO26" s="236"/>
      <c r="AP26" s="236">
        <f t="shared" si="7"/>
        <v>90</v>
      </c>
      <c r="AQ26" s="236">
        <f t="shared" si="8"/>
        <v>0</v>
      </c>
      <c r="AR26" s="236">
        <v>90</v>
      </c>
      <c r="AS26" s="250" t="e">
        <f t="shared" si="3"/>
        <v>#DIV/0!</v>
      </c>
      <c r="AT26" s="216">
        <f>'08'!AT26</f>
        <v>250</v>
      </c>
      <c r="AU26" s="224">
        <f t="shared" si="9"/>
        <v>160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264" t="e">
        <f t="shared" si="15"/>
        <v>#DIV/0!</v>
      </c>
      <c r="BC26" s="264"/>
    </row>
    <row r="27" spans="1:55" s="222" customFormat="1" ht="25.05" customHeight="1">
      <c r="A27" s="249" t="str">
        <f>'ENTRY SHEET'!F27</f>
        <v>OD09C-4879</v>
      </c>
      <c r="B27" s="136">
        <f>'17'!C27</f>
        <v>13026</v>
      </c>
      <c r="C27" s="136">
        <v>13029</v>
      </c>
      <c r="D27" s="136">
        <f t="shared" si="4"/>
        <v>3</v>
      </c>
      <c r="E27" s="136">
        <v>12</v>
      </c>
      <c r="F27" s="136"/>
      <c r="G27" s="136">
        <f t="shared" si="18"/>
        <v>3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3</v>
      </c>
      <c r="R27" s="136">
        <f>'17'!S27</f>
        <v>0</v>
      </c>
      <c r="S27" s="136"/>
      <c r="T27" s="136">
        <f t="shared" si="19"/>
        <v>0</v>
      </c>
      <c r="U27" s="136">
        <v>1</v>
      </c>
      <c r="V27" s="136"/>
      <c r="W27" s="136"/>
      <c r="X27" s="136">
        <v>2</v>
      </c>
      <c r="Y27" s="136">
        <f t="shared" si="16"/>
        <v>3</v>
      </c>
      <c r="Z27" s="136"/>
      <c r="AA27" s="136"/>
      <c r="AB27" s="136"/>
      <c r="AC27" s="136"/>
      <c r="AD27" s="136"/>
      <c r="AE27" s="136"/>
      <c r="AF27" s="136"/>
      <c r="AG27" s="136">
        <f t="shared" si="17"/>
        <v>0</v>
      </c>
      <c r="AH27" s="136"/>
      <c r="AI27" s="136"/>
      <c r="AJ27" s="136"/>
      <c r="AK27" s="264"/>
      <c r="AL27" s="236">
        <f t="shared" si="0"/>
        <v>0</v>
      </c>
      <c r="AM27" s="136">
        <f t="shared" si="1"/>
        <v>0</v>
      </c>
      <c r="AN27" s="236">
        <f>'17'!AR27</f>
        <v>105</v>
      </c>
      <c r="AO27" s="236">
        <v>50</v>
      </c>
      <c r="AP27" s="236">
        <f t="shared" si="7"/>
        <v>155</v>
      </c>
      <c r="AQ27" s="236">
        <f t="shared" si="8"/>
        <v>35</v>
      </c>
      <c r="AR27" s="236">
        <v>120</v>
      </c>
      <c r="AS27" s="250">
        <f t="shared" si="3"/>
        <v>11.666666666666666</v>
      </c>
      <c r="AT27" s="216">
        <f>'08'!AT27</f>
        <v>250</v>
      </c>
      <c r="AU27" s="224">
        <f t="shared" si="9"/>
        <v>130</v>
      </c>
      <c r="AV27" s="138"/>
      <c r="AW27" s="138">
        <f t="shared" si="10"/>
        <v>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264">
        <f t="shared" si="15"/>
        <v>35</v>
      </c>
      <c r="BC27" s="264"/>
    </row>
    <row r="28" spans="1:55" s="222" customFormat="1" ht="25.05" customHeight="1">
      <c r="A28" s="249" t="str">
        <f>'ENTRY SHEET'!F28</f>
        <v>OD09C-1371</v>
      </c>
      <c r="B28" s="136">
        <f>'17'!C28</f>
        <v>11530</v>
      </c>
      <c r="C28" s="136">
        <v>11532</v>
      </c>
      <c r="D28" s="136">
        <f t="shared" si="4"/>
        <v>2</v>
      </c>
      <c r="E28" s="136">
        <v>12</v>
      </c>
      <c r="F28" s="136"/>
      <c r="G28" s="136">
        <f t="shared" si="18"/>
        <v>2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2</v>
      </c>
      <c r="R28" s="136">
        <f>'17'!S28</f>
        <v>137754</v>
      </c>
      <c r="S28" s="136">
        <v>137773</v>
      </c>
      <c r="T28" s="136">
        <f t="shared" si="19"/>
        <v>19</v>
      </c>
      <c r="U28" s="136">
        <v>1</v>
      </c>
      <c r="V28" s="136"/>
      <c r="W28" s="136"/>
      <c r="X28" s="136">
        <v>1</v>
      </c>
      <c r="Y28" s="136">
        <f t="shared" si="16"/>
        <v>2</v>
      </c>
      <c r="Z28" s="136"/>
      <c r="AA28" s="136"/>
      <c r="AB28" s="136"/>
      <c r="AC28" s="136"/>
      <c r="AD28" s="136"/>
      <c r="AE28" s="136"/>
      <c r="AF28" s="136"/>
      <c r="AG28" s="136">
        <f t="shared" si="17"/>
        <v>0</v>
      </c>
      <c r="AH28" s="136"/>
      <c r="AI28" s="136"/>
      <c r="AJ28" s="136"/>
      <c r="AK28" s="264"/>
      <c r="AL28" s="236">
        <f t="shared" si="0"/>
        <v>0</v>
      </c>
      <c r="AM28" s="136">
        <f t="shared" si="1"/>
        <v>0</v>
      </c>
      <c r="AN28" s="236">
        <f>'17'!AR28</f>
        <v>150</v>
      </c>
      <c r="AO28" s="236"/>
      <c r="AP28" s="236">
        <f t="shared" si="7"/>
        <v>150</v>
      </c>
      <c r="AQ28" s="236">
        <f t="shared" si="8"/>
        <v>25</v>
      </c>
      <c r="AR28" s="236">
        <v>125</v>
      </c>
      <c r="AS28" s="250">
        <f t="shared" si="3"/>
        <v>12.5</v>
      </c>
      <c r="AT28" s="216">
        <f>'08'!AT28</f>
        <v>250</v>
      </c>
      <c r="AU28" s="224">
        <f t="shared" si="9"/>
        <v>125</v>
      </c>
      <c r="AV28" s="138"/>
      <c r="AW28" s="138">
        <f t="shared" si="10"/>
        <v>0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264">
        <f t="shared" si="15"/>
        <v>25</v>
      </c>
      <c r="BC28" s="264"/>
    </row>
    <row r="29" spans="1:55" s="222" customFormat="1" ht="25.05" customHeight="1">
      <c r="A29" s="249" t="str">
        <f>'ENTRY SHEET'!F29</f>
        <v>OD09C-4878</v>
      </c>
      <c r="B29" s="136">
        <f>'17'!C29</f>
        <v>0</v>
      </c>
      <c r="C29" s="136"/>
      <c r="D29" s="136">
        <f t="shared" si="4"/>
        <v>0</v>
      </c>
      <c r="E29" s="136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6">
        <f>'17'!S29</f>
        <v>0</v>
      </c>
      <c r="S29" s="136"/>
      <c r="T29" s="136">
        <f t="shared" si="19"/>
        <v>0</v>
      </c>
      <c r="U29" s="136"/>
      <c r="V29" s="136"/>
      <c r="W29" s="136"/>
      <c r="X29" s="136"/>
      <c r="Y29" s="136">
        <f t="shared" si="16"/>
        <v>0</v>
      </c>
      <c r="Z29" s="136"/>
      <c r="AA29" s="136"/>
      <c r="AB29" s="136"/>
      <c r="AC29" s="136"/>
      <c r="AD29" s="136"/>
      <c r="AE29" s="136"/>
      <c r="AF29" s="136"/>
      <c r="AG29" s="136">
        <f t="shared" si="17"/>
        <v>0</v>
      </c>
      <c r="AH29" s="136"/>
      <c r="AI29" s="136"/>
      <c r="AJ29" s="136"/>
      <c r="AK29" s="264"/>
      <c r="AL29" s="236">
        <f t="shared" si="0"/>
        <v>0</v>
      </c>
      <c r="AM29" s="136">
        <f t="shared" si="1"/>
        <v>0</v>
      </c>
      <c r="AN29" s="236">
        <f>'17'!AR29</f>
        <v>0</v>
      </c>
      <c r="AO29" s="236"/>
      <c r="AP29" s="236">
        <f t="shared" si="7"/>
        <v>0</v>
      </c>
      <c r="AQ29" s="236">
        <f t="shared" si="8"/>
        <v>0</v>
      </c>
      <c r="AR29" s="236"/>
      <c r="AS29" s="250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264" t="e">
        <f t="shared" si="15"/>
        <v>#DIV/0!</v>
      </c>
      <c r="BC29" s="264"/>
    </row>
    <row r="30" spans="1:55" s="222" customFormat="1" ht="25.05" customHeight="1">
      <c r="A30" s="249" t="str">
        <f>'ENTRY SHEET'!F30</f>
        <v>OD09C-8163</v>
      </c>
      <c r="B30" s="136">
        <f>'17'!C30</f>
        <v>13436.6</v>
      </c>
      <c r="C30" s="136">
        <v>13440.1</v>
      </c>
      <c r="D30" s="136">
        <f t="shared" si="4"/>
        <v>3.5</v>
      </c>
      <c r="E30" s="136">
        <v>12</v>
      </c>
      <c r="F30" s="136"/>
      <c r="G30" s="136">
        <f t="shared" si="18"/>
        <v>3.5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3.5</v>
      </c>
      <c r="R30" s="136">
        <f>'17'!S30</f>
        <v>61873</v>
      </c>
      <c r="S30" s="136">
        <v>61893</v>
      </c>
      <c r="T30" s="136">
        <f t="shared" si="19"/>
        <v>20</v>
      </c>
      <c r="U30" s="136">
        <v>1</v>
      </c>
      <c r="V30" s="136"/>
      <c r="W30" s="136"/>
      <c r="X30" s="136">
        <v>1</v>
      </c>
      <c r="Y30" s="136">
        <f t="shared" si="16"/>
        <v>2</v>
      </c>
      <c r="Z30" s="136"/>
      <c r="AA30" s="136"/>
      <c r="AB30" s="136"/>
      <c r="AC30" s="136"/>
      <c r="AD30" s="136"/>
      <c r="AE30" s="136"/>
      <c r="AF30" s="136"/>
      <c r="AG30" s="136">
        <f t="shared" si="17"/>
        <v>0</v>
      </c>
      <c r="AH30" s="136"/>
      <c r="AI30" s="136"/>
      <c r="AJ30" s="136"/>
      <c r="AK30" s="264"/>
      <c r="AL30" s="236">
        <f t="shared" si="0"/>
        <v>0</v>
      </c>
      <c r="AM30" s="136">
        <f t="shared" si="1"/>
        <v>0</v>
      </c>
      <c r="AN30" s="236">
        <f>'17'!AR30</f>
        <v>60</v>
      </c>
      <c r="AO30" s="236">
        <v>51</v>
      </c>
      <c r="AP30" s="236">
        <f t="shared" si="7"/>
        <v>111</v>
      </c>
      <c r="AQ30" s="236">
        <f t="shared" si="8"/>
        <v>40</v>
      </c>
      <c r="AR30" s="236">
        <v>71</v>
      </c>
      <c r="AS30" s="250">
        <f t="shared" si="3"/>
        <v>11.428571428571429</v>
      </c>
      <c r="AT30" s="216">
        <f>'08'!AT30</f>
        <v>250</v>
      </c>
      <c r="AU30" s="224">
        <f t="shared" si="9"/>
        <v>179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264">
        <f t="shared" si="15"/>
        <v>40</v>
      </c>
      <c r="BC30" s="264"/>
    </row>
    <row r="31" spans="1:55" s="222" customFormat="1" ht="25.05" customHeight="1">
      <c r="A31" s="249" t="str">
        <f>'ENTRY SHEET'!F31</f>
        <v>OD09A-5106</v>
      </c>
      <c r="B31" s="136">
        <f>'17'!C31</f>
        <v>15101</v>
      </c>
      <c r="C31" s="136">
        <v>15103</v>
      </c>
      <c r="D31" s="136">
        <f t="shared" si="4"/>
        <v>2</v>
      </c>
      <c r="E31" s="136">
        <v>12</v>
      </c>
      <c r="F31" s="136"/>
      <c r="G31" s="136">
        <f t="shared" si="18"/>
        <v>1</v>
      </c>
      <c r="H31" s="136"/>
      <c r="I31" s="136">
        <v>1</v>
      </c>
      <c r="J31" s="136"/>
      <c r="K31" s="136"/>
      <c r="L31" s="136"/>
      <c r="M31" s="136"/>
      <c r="N31" s="136"/>
      <c r="O31" s="136"/>
      <c r="P31" s="136"/>
      <c r="Q31" s="136">
        <f t="shared" si="6"/>
        <v>2</v>
      </c>
      <c r="R31" s="136">
        <f>'17'!S31</f>
        <v>123329</v>
      </c>
      <c r="S31" s="136">
        <v>123335</v>
      </c>
      <c r="T31" s="136">
        <f t="shared" si="19"/>
        <v>6</v>
      </c>
      <c r="U31" s="136"/>
      <c r="V31" s="136"/>
      <c r="W31" s="136"/>
      <c r="X31" s="136"/>
      <c r="Y31" s="136">
        <f t="shared" si="16"/>
        <v>0</v>
      </c>
      <c r="Z31" s="136"/>
      <c r="AA31" s="136"/>
      <c r="AB31" s="136"/>
      <c r="AC31" s="136"/>
      <c r="AD31" s="136"/>
      <c r="AE31" s="136"/>
      <c r="AF31" s="136"/>
      <c r="AG31" s="136">
        <f t="shared" si="17"/>
        <v>0</v>
      </c>
      <c r="AH31" s="136">
        <v>4</v>
      </c>
      <c r="AI31" s="136"/>
      <c r="AJ31" s="136">
        <v>120.07</v>
      </c>
      <c r="AK31" s="264"/>
      <c r="AL31" s="236">
        <f t="shared" si="0"/>
        <v>4</v>
      </c>
      <c r="AM31" s="136">
        <f t="shared" si="1"/>
        <v>120.07</v>
      </c>
      <c r="AN31" s="236">
        <f>'17'!AR31</f>
        <v>92</v>
      </c>
      <c r="AO31" s="236"/>
      <c r="AP31" s="236">
        <f t="shared" si="7"/>
        <v>92</v>
      </c>
      <c r="AQ31" s="236">
        <f t="shared" si="8"/>
        <v>10</v>
      </c>
      <c r="AR31" s="236">
        <v>82</v>
      </c>
      <c r="AS31" s="250">
        <f t="shared" si="3"/>
        <v>5</v>
      </c>
      <c r="AT31" s="216">
        <f>'08'!AT31</f>
        <v>250</v>
      </c>
      <c r="AU31" s="224">
        <f t="shared" si="9"/>
        <v>168</v>
      </c>
      <c r="AV31" s="138"/>
      <c r="AW31" s="138">
        <f t="shared" si="10"/>
        <v>5</v>
      </c>
      <c r="AX31" s="138">
        <f t="shared" si="11"/>
        <v>0</v>
      </c>
      <c r="AY31" s="138">
        <f t="shared" si="12"/>
        <v>0</v>
      </c>
      <c r="AZ31" s="138">
        <f t="shared" si="13"/>
        <v>0</v>
      </c>
      <c r="BA31" s="138">
        <f t="shared" si="14"/>
        <v>0</v>
      </c>
      <c r="BB31" s="264">
        <f t="shared" si="15"/>
        <v>5</v>
      </c>
      <c r="BC31" s="264"/>
    </row>
    <row r="32" spans="1:55" s="222" customFormat="1" ht="25.05" customHeight="1">
      <c r="A32" s="249" t="str">
        <f>'ENTRY SHEET'!F32</f>
        <v>OD09C-8164</v>
      </c>
      <c r="B32" s="136">
        <f>'17'!C32</f>
        <v>10437</v>
      </c>
      <c r="C32" s="136">
        <v>10445.5</v>
      </c>
      <c r="D32" s="136">
        <f t="shared" si="4"/>
        <v>8.5</v>
      </c>
      <c r="E32" s="136">
        <v>12</v>
      </c>
      <c r="F32" s="136"/>
      <c r="G32" s="136">
        <f t="shared" si="18"/>
        <v>8.5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8.5</v>
      </c>
      <c r="R32" s="136">
        <f>'17'!S32</f>
        <v>69968</v>
      </c>
      <c r="S32" s="136">
        <v>70013</v>
      </c>
      <c r="T32" s="136">
        <f t="shared" si="19"/>
        <v>45</v>
      </c>
      <c r="U32" s="136"/>
      <c r="V32" s="136">
        <v>1</v>
      </c>
      <c r="W32" s="136"/>
      <c r="X32" s="136">
        <v>7</v>
      </c>
      <c r="Y32" s="136">
        <f t="shared" si="16"/>
        <v>8</v>
      </c>
      <c r="Z32" s="136"/>
      <c r="AA32" s="136"/>
      <c r="AB32" s="136"/>
      <c r="AC32" s="136"/>
      <c r="AD32" s="136"/>
      <c r="AE32" s="136"/>
      <c r="AF32" s="136"/>
      <c r="AG32" s="136">
        <f t="shared" si="17"/>
        <v>0</v>
      </c>
      <c r="AH32" s="136"/>
      <c r="AI32" s="136"/>
      <c r="AJ32" s="136"/>
      <c r="AK32" s="264"/>
      <c r="AL32" s="236">
        <f t="shared" si="0"/>
        <v>0</v>
      </c>
      <c r="AM32" s="136">
        <f t="shared" si="1"/>
        <v>0</v>
      </c>
      <c r="AN32" s="236">
        <f>'17'!AR32</f>
        <v>90</v>
      </c>
      <c r="AO32" s="236">
        <v>50</v>
      </c>
      <c r="AP32" s="236">
        <f t="shared" si="7"/>
        <v>140</v>
      </c>
      <c r="AQ32" s="236">
        <f t="shared" si="8"/>
        <v>60</v>
      </c>
      <c r="AR32" s="236">
        <v>80</v>
      </c>
      <c r="AS32" s="250">
        <f t="shared" si="3"/>
        <v>7.0588235294117645</v>
      </c>
      <c r="AT32" s="216">
        <f>'08'!AT32</f>
        <v>250</v>
      </c>
      <c r="AU32" s="224">
        <f t="shared" si="9"/>
        <v>170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264">
        <f t="shared" si="15"/>
        <v>60</v>
      </c>
      <c r="BC32" s="264"/>
    </row>
    <row r="33" spans="1:55" s="222" customFormat="1" ht="25.05" customHeight="1">
      <c r="A33" s="249" t="str">
        <f>'ENTRY SHEET'!F33</f>
        <v>OD09C-1373</v>
      </c>
      <c r="B33" s="136">
        <f>'17'!C33</f>
        <v>0</v>
      </c>
      <c r="C33" s="136"/>
      <c r="D33" s="136">
        <f t="shared" si="4"/>
        <v>0</v>
      </c>
      <c r="E33" s="136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6">
        <f>'17'!S33</f>
        <v>0</v>
      </c>
      <c r="S33" s="136"/>
      <c r="T33" s="136">
        <f t="shared" si="19"/>
        <v>0</v>
      </c>
      <c r="U33" s="136"/>
      <c r="V33" s="136"/>
      <c r="W33" s="136"/>
      <c r="X33" s="136"/>
      <c r="Y33" s="136">
        <f t="shared" si="16"/>
        <v>0</v>
      </c>
      <c r="Z33" s="136"/>
      <c r="AA33" s="136"/>
      <c r="AB33" s="136"/>
      <c r="AC33" s="136"/>
      <c r="AD33" s="136"/>
      <c r="AE33" s="136"/>
      <c r="AF33" s="136"/>
      <c r="AG33" s="136">
        <f t="shared" si="17"/>
        <v>0</v>
      </c>
      <c r="AH33" s="136"/>
      <c r="AI33" s="136"/>
      <c r="AJ33" s="136"/>
      <c r="AK33" s="264"/>
      <c r="AL33" s="236">
        <f t="shared" si="0"/>
        <v>0</v>
      </c>
      <c r="AM33" s="136">
        <f t="shared" si="1"/>
        <v>0</v>
      </c>
      <c r="AN33" s="236">
        <f>'17'!AR33</f>
        <v>0</v>
      </c>
      <c r="AO33" s="236"/>
      <c r="AP33" s="236">
        <f t="shared" si="7"/>
        <v>0</v>
      </c>
      <c r="AQ33" s="236">
        <f t="shared" si="8"/>
        <v>0</v>
      </c>
      <c r="AR33" s="236"/>
      <c r="AS33" s="250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264" t="e">
        <f t="shared" si="15"/>
        <v>#DIV/0!</v>
      </c>
      <c r="BC33" s="264"/>
    </row>
    <row r="34" spans="1:55" s="222" customFormat="1" ht="25.05" customHeight="1">
      <c r="A34" s="249" t="str">
        <f>'ENTRY SHEET'!F34</f>
        <v>OD09A-5666</v>
      </c>
      <c r="B34" s="136">
        <f>'17'!C34</f>
        <v>21923</v>
      </c>
      <c r="C34" s="136">
        <v>21931</v>
      </c>
      <c r="D34" s="136">
        <f t="shared" si="4"/>
        <v>8</v>
      </c>
      <c r="E34" s="136">
        <v>12</v>
      </c>
      <c r="F34" s="136"/>
      <c r="G34" s="136">
        <f t="shared" si="18"/>
        <v>0</v>
      </c>
      <c r="H34" s="136">
        <v>1</v>
      </c>
      <c r="I34" s="136">
        <v>7</v>
      </c>
      <c r="J34" s="136"/>
      <c r="K34" s="136"/>
      <c r="L34" s="136"/>
      <c r="M34" s="136"/>
      <c r="N34" s="136"/>
      <c r="O34" s="136"/>
      <c r="P34" s="136"/>
      <c r="Q34" s="136">
        <f t="shared" si="6"/>
        <v>8</v>
      </c>
      <c r="R34" s="136">
        <f>'17'!S34</f>
        <v>102478</v>
      </c>
      <c r="S34" s="136">
        <v>102513</v>
      </c>
      <c r="T34" s="136">
        <f t="shared" si="19"/>
        <v>35</v>
      </c>
      <c r="U34" s="136"/>
      <c r="V34" s="136"/>
      <c r="W34" s="136"/>
      <c r="X34" s="264"/>
      <c r="Y34" s="136">
        <f t="shared" si="16"/>
        <v>0</v>
      </c>
      <c r="Z34" s="136"/>
      <c r="AA34" s="136"/>
      <c r="AB34" s="136"/>
      <c r="AC34" s="136"/>
      <c r="AD34" s="136"/>
      <c r="AE34" s="136">
        <v>4</v>
      </c>
      <c r="AF34" s="136"/>
      <c r="AG34" s="136">
        <f t="shared" si="17"/>
        <v>4</v>
      </c>
      <c r="AH34" s="136">
        <v>4</v>
      </c>
      <c r="AI34" s="136">
        <v>14</v>
      </c>
      <c r="AJ34" s="136">
        <v>116.35</v>
      </c>
      <c r="AK34" s="264">
        <v>454.65</v>
      </c>
      <c r="AL34" s="236">
        <f t="shared" si="0"/>
        <v>18</v>
      </c>
      <c r="AM34" s="136">
        <f t="shared" si="1"/>
        <v>571</v>
      </c>
      <c r="AN34" s="236">
        <f>'17'!AR34</f>
        <v>20</v>
      </c>
      <c r="AO34" s="236">
        <v>100</v>
      </c>
      <c r="AP34" s="236">
        <f t="shared" si="7"/>
        <v>120</v>
      </c>
      <c r="AQ34" s="236">
        <f t="shared" si="8"/>
        <v>60</v>
      </c>
      <c r="AR34" s="236">
        <v>60</v>
      </c>
      <c r="AS34" s="250">
        <f t="shared" si="3"/>
        <v>7.5</v>
      </c>
      <c r="AT34" s="216">
        <f>'08'!AT34</f>
        <v>250</v>
      </c>
      <c r="AU34" s="224">
        <f t="shared" si="9"/>
        <v>190</v>
      </c>
      <c r="AV34" s="138"/>
      <c r="AW34" s="138">
        <f t="shared" si="10"/>
        <v>53</v>
      </c>
      <c r="AX34" s="138">
        <f t="shared" si="11"/>
        <v>8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264">
        <f t="shared" si="15"/>
        <v>-1</v>
      </c>
      <c r="BC34" s="264"/>
    </row>
    <row r="35" spans="1:55" s="222" customFormat="1" ht="25.05" customHeight="1">
      <c r="A35" s="249" t="str">
        <f>'ENTRY SHEET'!F35</f>
        <v>OD09A-6059</v>
      </c>
      <c r="B35" s="136">
        <f>'17'!C35</f>
        <v>14125</v>
      </c>
      <c r="C35" s="136">
        <v>14132</v>
      </c>
      <c r="D35" s="136">
        <f t="shared" si="4"/>
        <v>7</v>
      </c>
      <c r="E35" s="136">
        <v>12</v>
      </c>
      <c r="F35" s="136"/>
      <c r="G35" s="136">
        <f t="shared" si="18"/>
        <v>0</v>
      </c>
      <c r="H35" s="136">
        <v>1</v>
      </c>
      <c r="I35" s="136">
        <v>6</v>
      </c>
      <c r="J35" s="136"/>
      <c r="K35" s="136"/>
      <c r="L35" s="136"/>
      <c r="M35" s="136"/>
      <c r="N35" s="136"/>
      <c r="O35" s="136"/>
      <c r="P35" s="136"/>
      <c r="Q35" s="136">
        <f t="shared" si="6"/>
        <v>7</v>
      </c>
      <c r="R35" s="136">
        <f>'17'!S35</f>
        <v>92022</v>
      </c>
      <c r="S35" s="136">
        <v>92057</v>
      </c>
      <c r="T35" s="136">
        <f t="shared" si="19"/>
        <v>35</v>
      </c>
      <c r="U35" s="136"/>
      <c r="V35" s="136"/>
      <c r="W35" s="136"/>
      <c r="X35" s="264"/>
      <c r="Y35" s="136">
        <f t="shared" si="16"/>
        <v>0</v>
      </c>
      <c r="Z35" s="136"/>
      <c r="AA35" s="136"/>
      <c r="AB35" s="136"/>
      <c r="AC35" s="136"/>
      <c r="AD35" s="136"/>
      <c r="AE35" s="136">
        <v>4</v>
      </c>
      <c r="AF35" s="136"/>
      <c r="AG35" s="136">
        <f t="shared" si="17"/>
        <v>4</v>
      </c>
      <c r="AH35" s="136">
        <v>4</v>
      </c>
      <c r="AI35" s="136">
        <v>13</v>
      </c>
      <c r="AJ35" s="136">
        <v>121.19</v>
      </c>
      <c r="AK35" s="264">
        <v>419.32</v>
      </c>
      <c r="AL35" s="236">
        <f t="shared" si="0"/>
        <v>17</v>
      </c>
      <c r="AM35" s="136">
        <f t="shared" si="1"/>
        <v>540.51</v>
      </c>
      <c r="AN35" s="236">
        <f>'17'!AR35</f>
        <v>130</v>
      </c>
      <c r="AO35" s="236"/>
      <c r="AP35" s="236">
        <f t="shared" si="7"/>
        <v>130</v>
      </c>
      <c r="AQ35" s="236">
        <f t="shared" si="8"/>
        <v>30</v>
      </c>
      <c r="AR35" s="236">
        <v>100</v>
      </c>
      <c r="AS35" s="250">
        <f t="shared" si="3"/>
        <v>4.2857142857142856</v>
      </c>
      <c r="AT35" s="216">
        <f>'08'!AT35</f>
        <v>250</v>
      </c>
      <c r="AU35" s="224">
        <f t="shared" si="9"/>
        <v>150</v>
      </c>
      <c r="AV35" s="138"/>
      <c r="AW35" s="138">
        <f t="shared" si="10"/>
        <v>26</v>
      </c>
      <c r="AX35" s="138">
        <f t="shared" si="11"/>
        <v>5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264">
        <f t="shared" si="15"/>
        <v>-1</v>
      </c>
      <c r="BC35" s="264"/>
    </row>
    <row r="36" spans="1:55" s="222" customFormat="1" ht="25.05" customHeight="1">
      <c r="A36" s="249" t="str">
        <f>'ENTRY SHEET'!F36</f>
        <v>JH06H-9654</v>
      </c>
      <c r="B36" s="136">
        <f>'17'!C36</f>
        <v>0</v>
      </c>
      <c r="C36" s="136"/>
      <c r="D36" s="136">
        <f t="shared" si="4"/>
        <v>0</v>
      </c>
      <c r="E36" s="136">
        <v>12</v>
      </c>
      <c r="F36" s="136"/>
      <c r="G36" s="136">
        <f t="shared" si="18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6">
        <f>'17'!S36</f>
        <v>101248</v>
      </c>
      <c r="S36" s="136">
        <v>101248</v>
      </c>
      <c r="T36" s="136">
        <f t="shared" si="19"/>
        <v>0</v>
      </c>
      <c r="U36" s="136"/>
      <c r="V36" s="136"/>
      <c r="W36" s="136"/>
      <c r="X36" s="264"/>
      <c r="Y36" s="136">
        <f t="shared" si="16"/>
        <v>0</v>
      </c>
      <c r="Z36" s="136"/>
      <c r="AA36" s="136"/>
      <c r="AB36" s="136"/>
      <c r="AC36" s="136"/>
      <c r="AD36" s="136"/>
      <c r="AE36" s="136"/>
      <c r="AF36" s="136"/>
      <c r="AG36" s="136">
        <f t="shared" si="17"/>
        <v>0</v>
      </c>
      <c r="AH36" s="136"/>
      <c r="AI36" s="136"/>
      <c r="AJ36" s="136"/>
      <c r="AK36" s="264"/>
      <c r="AL36" s="236">
        <f t="shared" si="0"/>
        <v>0</v>
      </c>
      <c r="AM36" s="136">
        <f t="shared" si="1"/>
        <v>0</v>
      </c>
      <c r="AN36" s="236">
        <f>'17'!AR36</f>
        <v>100</v>
      </c>
      <c r="AO36" s="236"/>
      <c r="AP36" s="236">
        <f t="shared" si="7"/>
        <v>100</v>
      </c>
      <c r="AQ36" s="236">
        <f t="shared" si="8"/>
        <v>0</v>
      </c>
      <c r="AR36" s="236">
        <v>100</v>
      </c>
      <c r="AS36" s="250" t="e">
        <f t="shared" si="3"/>
        <v>#DIV/0!</v>
      </c>
      <c r="AT36" s="216">
        <f>'08'!AT36</f>
        <v>250</v>
      </c>
      <c r="AU36" s="224">
        <f t="shared" si="9"/>
        <v>150</v>
      </c>
      <c r="AV36" s="138"/>
      <c r="AW36" s="138" t="e">
        <f t="shared" si="10"/>
        <v>#DIV/0!</v>
      </c>
      <c r="AX36" s="138" t="e">
        <f t="shared" si="11"/>
        <v>#DIV/0!</v>
      </c>
      <c r="AY36" s="138" t="e">
        <f t="shared" si="12"/>
        <v>#DIV/0!</v>
      </c>
      <c r="AZ36" s="138" t="e">
        <f t="shared" si="13"/>
        <v>#DIV/0!</v>
      </c>
      <c r="BA36" s="138" t="e">
        <f t="shared" si="14"/>
        <v>#DIV/0!</v>
      </c>
      <c r="BB36" s="264" t="e">
        <f t="shared" si="15"/>
        <v>#DIV/0!</v>
      </c>
      <c r="BC36" s="264"/>
    </row>
    <row r="37" spans="1:55" s="222" customFormat="1" ht="25.05" customHeight="1">
      <c r="A37" s="249" t="str">
        <f>'ENTRY SHEET'!F37</f>
        <v>OD09A-5105</v>
      </c>
      <c r="B37" s="136">
        <f>'17'!C37</f>
        <v>12702</v>
      </c>
      <c r="C37" s="136">
        <v>12709</v>
      </c>
      <c r="D37" s="136">
        <f t="shared" si="4"/>
        <v>7</v>
      </c>
      <c r="E37" s="136">
        <v>12</v>
      </c>
      <c r="F37" s="136"/>
      <c r="G37" s="136">
        <f t="shared" si="18"/>
        <v>7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7</v>
      </c>
      <c r="R37" s="136">
        <f>'17'!S37</f>
        <v>91857</v>
      </c>
      <c r="S37" s="136">
        <v>91899</v>
      </c>
      <c r="T37" s="136">
        <f t="shared" si="19"/>
        <v>42</v>
      </c>
      <c r="U37" s="136"/>
      <c r="V37" s="136">
        <v>2</v>
      </c>
      <c r="W37" s="136"/>
      <c r="X37" s="264">
        <v>4</v>
      </c>
      <c r="Y37" s="136">
        <f t="shared" si="16"/>
        <v>6</v>
      </c>
      <c r="Z37" s="136"/>
      <c r="AA37" s="136"/>
      <c r="AB37" s="136"/>
      <c r="AC37" s="136"/>
      <c r="AD37" s="136"/>
      <c r="AE37" s="136"/>
      <c r="AF37" s="136"/>
      <c r="AG37" s="136">
        <f t="shared" si="17"/>
        <v>0</v>
      </c>
      <c r="AH37" s="136"/>
      <c r="AI37" s="136"/>
      <c r="AJ37" s="136"/>
      <c r="AK37" s="264"/>
      <c r="AL37" s="236">
        <f t="shared" si="0"/>
        <v>0</v>
      </c>
      <c r="AM37" s="136">
        <f t="shared" si="1"/>
        <v>0</v>
      </c>
      <c r="AN37" s="236">
        <f>'17'!AR37</f>
        <v>90</v>
      </c>
      <c r="AO37" s="236">
        <v>52</v>
      </c>
      <c r="AP37" s="236">
        <f t="shared" si="7"/>
        <v>142</v>
      </c>
      <c r="AQ37" s="236">
        <f t="shared" si="8"/>
        <v>62</v>
      </c>
      <c r="AR37" s="236">
        <v>80</v>
      </c>
      <c r="AS37" s="250">
        <f t="shared" ref="AS37:AS59" si="20">AQ37/D37</f>
        <v>8.8571428571428577</v>
      </c>
      <c r="AT37" s="216">
        <f>'08'!AT37</f>
        <v>250</v>
      </c>
      <c r="AU37" s="224">
        <f t="shared" si="9"/>
        <v>170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264">
        <f t="shared" si="15"/>
        <v>62</v>
      </c>
      <c r="BC37" s="264"/>
    </row>
    <row r="38" spans="1:55" s="222" customFormat="1" ht="25.05" customHeight="1">
      <c r="A38" s="249" t="str">
        <f>'ENTRY SHEET'!F38</f>
        <v>JH06G-4703</v>
      </c>
      <c r="B38" s="136">
        <f>'17'!C38</f>
        <v>8240</v>
      </c>
      <c r="C38" s="136">
        <v>8242</v>
      </c>
      <c r="D38" s="136">
        <f t="shared" si="4"/>
        <v>2</v>
      </c>
      <c r="E38" s="136">
        <v>12</v>
      </c>
      <c r="F38" s="136"/>
      <c r="G38" s="136">
        <f t="shared" si="18"/>
        <v>2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2</v>
      </c>
      <c r="R38" s="136">
        <f>'17'!S38</f>
        <v>96039</v>
      </c>
      <c r="S38" s="136">
        <v>96058</v>
      </c>
      <c r="T38" s="136">
        <f t="shared" si="19"/>
        <v>19</v>
      </c>
      <c r="U38" s="136"/>
      <c r="V38" s="136">
        <v>1</v>
      </c>
      <c r="W38" s="136"/>
      <c r="X38" s="236">
        <v>1</v>
      </c>
      <c r="Y38" s="136">
        <f t="shared" si="16"/>
        <v>2</v>
      </c>
      <c r="Z38" s="136"/>
      <c r="AA38" s="136"/>
      <c r="AB38" s="136"/>
      <c r="AC38" s="136"/>
      <c r="AD38" s="136"/>
      <c r="AE38" s="136"/>
      <c r="AF38" s="136"/>
      <c r="AG38" s="136">
        <f t="shared" si="17"/>
        <v>0</v>
      </c>
      <c r="AH38" s="136"/>
      <c r="AI38" s="136"/>
      <c r="AJ38" s="136"/>
      <c r="AK38" s="264"/>
      <c r="AL38" s="236">
        <f t="shared" si="0"/>
        <v>0</v>
      </c>
      <c r="AM38" s="136">
        <f t="shared" si="1"/>
        <v>0</v>
      </c>
      <c r="AN38" s="236">
        <f>'17'!AR38</f>
        <v>80</v>
      </c>
      <c r="AO38" s="236">
        <v>50</v>
      </c>
      <c r="AP38" s="236">
        <f t="shared" si="7"/>
        <v>130</v>
      </c>
      <c r="AQ38" s="236">
        <f t="shared" si="8"/>
        <v>20</v>
      </c>
      <c r="AR38" s="236">
        <v>110</v>
      </c>
      <c r="AS38" s="250">
        <f t="shared" si="20"/>
        <v>10</v>
      </c>
      <c r="AT38" s="216">
        <f>'08'!AT38</f>
        <v>250</v>
      </c>
      <c r="AU38" s="224">
        <f t="shared" si="9"/>
        <v>140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264">
        <f t="shared" si="15"/>
        <v>20</v>
      </c>
      <c r="BC38" s="264"/>
    </row>
    <row r="39" spans="1:55" s="222" customFormat="1" ht="25.05" customHeight="1">
      <c r="A39" s="249" t="str">
        <f>'ENTRY SHEET'!F39</f>
        <v>JH06H-5348</v>
      </c>
      <c r="B39" s="136">
        <f>'17'!C39</f>
        <v>481.6</v>
      </c>
      <c r="C39" s="136">
        <v>487.2</v>
      </c>
      <c r="D39" s="136">
        <f t="shared" si="4"/>
        <v>5.5999999999999659</v>
      </c>
      <c r="E39" s="136">
        <v>12</v>
      </c>
      <c r="F39" s="136"/>
      <c r="G39" s="136">
        <f t="shared" si="18"/>
        <v>0.59999999999996589</v>
      </c>
      <c r="H39" s="136"/>
      <c r="I39" s="136">
        <v>5</v>
      </c>
      <c r="J39" s="136"/>
      <c r="K39" s="136"/>
      <c r="L39" s="136"/>
      <c r="M39" s="136"/>
      <c r="N39" s="136"/>
      <c r="O39" s="136"/>
      <c r="P39" s="136"/>
      <c r="Q39" s="136">
        <f t="shared" si="6"/>
        <v>5.5999999999999659</v>
      </c>
      <c r="R39" s="136">
        <v>122415</v>
      </c>
      <c r="S39" s="136">
        <v>122457</v>
      </c>
      <c r="T39" s="136">
        <f t="shared" si="19"/>
        <v>42</v>
      </c>
      <c r="U39" s="136"/>
      <c r="V39" s="136"/>
      <c r="W39" s="136"/>
      <c r="X39" s="236"/>
      <c r="Y39" s="136">
        <f t="shared" si="16"/>
        <v>0</v>
      </c>
      <c r="Z39" s="136"/>
      <c r="AA39" s="136"/>
      <c r="AB39" s="136"/>
      <c r="AC39" s="136"/>
      <c r="AD39" s="136"/>
      <c r="AE39" s="136"/>
      <c r="AF39" s="136"/>
      <c r="AG39" s="136">
        <f t="shared" si="17"/>
        <v>0</v>
      </c>
      <c r="AH39" s="136">
        <v>1</v>
      </c>
      <c r="AI39" s="136">
        <v>15</v>
      </c>
      <c r="AJ39" s="136">
        <v>31.24</v>
      </c>
      <c r="AK39" s="264">
        <v>490.61</v>
      </c>
      <c r="AL39" s="236">
        <f t="shared" si="0"/>
        <v>16</v>
      </c>
      <c r="AM39" s="136">
        <f t="shared" si="1"/>
        <v>521.85</v>
      </c>
      <c r="AN39" s="236">
        <f>'17'!AR39</f>
        <v>30</v>
      </c>
      <c r="AO39" s="236"/>
      <c r="AP39" s="236">
        <f t="shared" si="7"/>
        <v>30</v>
      </c>
      <c r="AQ39" s="236">
        <f t="shared" si="8"/>
        <v>20</v>
      </c>
      <c r="AR39" s="236">
        <v>10</v>
      </c>
      <c r="AS39" s="250">
        <f t="shared" si="20"/>
        <v>3.5714285714285934</v>
      </c>
      <c r="AT39" s="216">
        <f>'08'!AT39</f>
        <v>0</v>
      </c>
      <c r="AU39" s="224">
        <f t="shared" si="9"/>
        <v>-10</v>
      </c>
      <c r="AV39" s="138"/>
      <c r="AW39" s="138">
        <f t="shared" si="10"/>
        <v>18</v>
      </c>
      <c r="AX39" s="138">
        <f t="shared" si="11"/>
        <v>0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264">
        <f t="shared" si="15"/>
        <v>2</v>
      </c>
      <c r="BC39" s="264"/>
    </row>
    <row r="40" spans="1:55" s="222" customFormat="1" ht="25.05" customHeight="1">
      <c r="A40" s="249" t="str">
        <f>'ENTRY SHEET'!F40</f>
        <v>OD09K-5036</v>
      </c>
      <c r="B40" s="136">
        <f>'17'!C40</f>
        <v>13265</v>
      </c>
      <c r="C40" s="136">
        <v>13265</v>
      </c>
      <c r="D40" s="136">
        <f t="shared" si="4"/>
        <v>0</v>
      </c>
      <c r="E40" s="136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6">
        <f>'17'!S40</f>
        <v>92832</v>
      </c>
      <c r="S40" s="136">
        <v>92832</v>
      </c>
      <c r="T40" s="136">
        <f t="shared" si="19"/>
        <v>0</v>
      </c>
      <c r="U40" s="136"/>
      <c r="V40" s="136"/>
      <c r="W40" s="136"/>
      <c r="X40" s="236"/>
      <c r="Y40" s="136">
        <f t="shared" si="16"/>
        <v>0</v>
      </c>
      <c r="Z40" s="136"/>
      <c r="AA40" s="136"/>
      <c r="AB40" s="136"/>
      <c r="AC40" s="136"/>
      <c r="AD40" s="136"/>
      <c r="AE40" s="136"/>
      <c r="AF40" s="136"/>
      <c r="AG40" s="136">
        <f t="shared" si="17"/>
        <v>0</v>
      </c>
      <c r="AH40" s="136"/>
      <c r="AI40" s="136"/>
      <c r="AJ40" s="136"/>
      <c r="AK40" s="264"/>
      <c r="AL40" s="236">
        <f t="shared" si="0"/>
        <v>0</v>
      </c>
      <c r="AM40" s="136">
        <f t="shared" si="1"/>
        <v>0</v>
      </c>
      <c r="AN40" s="236">
        <f>'17'!AR40</f>
        <v>145</v>
      </c>
      <c r="AO40" s="236"/>
      <c r="AP40" s="236">
        <f t="shared" si="7"/>
        <v>145</v>
      </c>
      <c r="AQ40" s="236">
        <f t="shared" si="8"/>
        <v>0</v>
      </c>
      <c r="AR40" s="236">
        <v>145</v>
      </c>
      <c r="AS40" s="250" t="e">
        <f t="shared" si="20"/>
        <v>#DIV/0!</v>
      </c>
      <c r="AT40" s="216">
        <f>'08'!AT40</f>
        <v>0</v>
      </c>
      <c r="AU40" s="224">
        <f t="shared" si="9"/>
        <v>-145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264" t="e">
        <f t="shared" si="15"/>
        <v>#DIV/0!</v>
      </c>
      <c r="BC40" s="264"/>
    </row>
    <row r="41" spans="1:55" s="222" customFormat="1" ht="25.05" customHeight="1">
      <c r="A41" s="249" t="str">
        <f>'ENTRY SHEET'!F41</f>
        <v>OD09K-1394</v>
      </c>
      <c r="B41" s="136">
        <f>'17'!C41</f>
        <v>10128</v>
      </c>
      <c r="C41" s="136">
        <v>10128</v>
      </c>
      <c r="D41" s="136">
        <f t="shared" si="4"/>
        <v>0</v>
      </c>
      <c r="E41" s="136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6">
        <f>'17'!S41</f>
        <v>50235.4</v>
      </c>
      <c r="S41" s="136">
        <v>50235.4</v>
      </c>
      <c r="T41" s="136">
        <f t="shared" si="19"/>
        <v>0</v>
      </c>
      <c r="U41" s="136"/>
      <c r="V41" s="136"/>
      <c r="W41" s="136"/>
      <c r="X41" s="236"/>
      <c r="Y41" s="136">
        <f t="shared" si="16"/>
        <v>0</v>
      </c>
      <c r="Z41" s="136"/>
      <c r="AA41" s="136"/>
      <c r="AB41" s="136"/>
      <c r="AC41" s="136"/>
      <c r="AD41" s="136"/>
      <c r="AE41" s="136"/>
      <c r="AF41" s="136"/>
      <c r="AG41" s="136">
        <f t="shared" si="17"/>
        <v>0</v>
      </c>
      <c r="AH41" s="136"/>
      <c r="AI41" s="136"/>
      <c r="AJ41" s="136"/>
      <c r="AK41" s="264"/>
      <c r="AL41" s="236">
        <f t="shared" si="0"/>
        <v>0</v>
      </c>
      <c r="AM41" s="136">
        <f t="shared" si="1"/>
        <v>0</v>
      </c>
      <c r="AN41" s="236">
        <f>'17'!AR41</f>
        <v>160</v>
      </c>
      <c r="AO41" s="236"/>
      <c r="AP41" s="236">
        <f t="shared" si="7"/>
        <v>160</v>
      </c>
      <c r="AQ41" s="236">
        <f t="shared" si="8"/>
        <v>0</v>
      </c>
      <c r="AR41" s="236">
        <v>160</v>
      </c>
      <c r="AS41" s="250" t="e">
        <f t="shared" si="20"/>
        <v>#DIV/0!</v>
      </c>
      <c r="AT41" s="216">
        <f>'08'!AT41</f>
        <v>0</v>
      </c>
      <c r="AU41" s="224">
        <f t="shared" si="9"/>
        <v>-160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264" t="e">
        <f t="shared" si="15"/>
        <v>#DIV/0!</v>
      </c>
      <c r="BC41" s="264"/>
    </row>
    <row r="42" spans="1:55" s="222" customFormat="1" ht="25.05" customHeight="1">
      <c r="A42" s="249" t="str">
        <f>'ENTRY SHEET'!F42</f>
        <v>JH06T-7706</v>
      </c>
      <c r="B42" s="136">
        <f>'17'!C42</f>
        <v>16120.6</v>
      </c>
      <c r="C42" s="136">
        <v>16125.6</v>
      </c>
      <c r="D42" s="136">
        <f t="shared" si="4"/>
        <v>5</v>
      </c>
      <c r="E42" s="136">
        <v>12</v>
      </c>
      <c r="F42" s="136"/>
      <c r="G42" s="136">
        <f t="shared" si="18"/>
        <v>5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5</v>
      </c>
      <c r="R42" s="136">
        <f>'17'!S42</f>
        <v>105659</v>
      </c>
      <c r="S42" s="136">
        <v>105698</v>
      </c>
      <c r="T42" s="136">
        <f t="shared" si="19"/>
        <v>39</v>
      </c>
      <c r="U42" s="136">
        <v>2</v>
      </c>
      <c r="V42" s="136">
        <v>1</v>
      </c>
      <c r="W42" s="136"/>
      <c r="X42" s="236">
        <v>2</v>
      </c>
      <c r="Y42" s="136">
        <f t="shared" si="16"/>
        <v>5</v>
      </c>
      <c r="Z42" s="136"/>
      <c r="AA42" s="136"/>
      <c r="AB42" s="136"/>
      <c r="AC42" s="136"/>
      <c r="AD42" s="136"/>
      <c r="AE42" s="136"/>
      <c r="AF42" s="136"/>
      <c r="AG42" s="136">
        <f t="shared" si="17"/>
        <v>0</v>
      </c>
      <c r="AH42" s="136"/>
      <c r="AI42" s="136"/>
      <c r="AJ42" s="136"/>
      <c r="AK42" s="264"/>
      <c r="AL42" s="236">
        <f t="shared" si="0"/>
        <v>0</v>
      </c>
      <c r="AM42" s="136">
        <f t="shared" si="1"/>
        <v>0</v>
      </c>
      <c r="AN42" s="236">
        <f>'17'!AR42</f>
        <v>60</v>
      </c>
      <c r="AO42" s="236">
        <v>80</v>
      </c>
      <c r="AP42" s="236">
        <f t="shared" si="7"/>
        <v>140</v>
      </c>
      <c r="AQ42" s="236">
        <f t="shared" si="8"/>
        <v>20</v>
      </c>
      <c r="AR42" s="236">
        <v>120</v>
      </c>
      <c r="AS42" s="250">
        <f t="shared" si="20"/>
        <v>4</v>
      </c>
      <c r="AT42" s="216">
        <f>'08'!AT42</f>
        <v>0</v>
      </c>
      <c r="AU42" s="224">
        <f t="shared" si="9"/>
        <v>-120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264">
        <f t="shared" si="15"/>
        <v>20</v>
      </c>
      <c r="BC42" s="264"/>
    </row>
    <row r="43" spans="1:55" s="222" customFormat="1" ht="25.05" customHeight="1">
      <c r="A43" s="249" t="str">
        <f>'ENTRY SHEET'!F43</f>
        <v>JH06H-7764</v>
      </c>
      <c r="B43" s="136">
        <f>'17'!C43</f>
        <v>17982.900000000001</v>
      </c>
      <c r="C43" s="136">
        <v>17989.7</v>
      </c>
      <c r="D43" s="136">
        <f t="shared" si="4"/>
        <v>6.7999999999992724</v>
      </c>
      <c r="E43" s="136">
        <v>12</v>
      </c>
      <c r="F43" s="136"/>
      <c r="G43" s="136">
        <f t="shared" si="18"/>
        <v>6.7999999999992724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6.7999999999992724</v>
      </c>
      <c r="R43" s="136">
        <f>'17'!S43</f>
        <v>87879</v>
      </c>
      <c r="S43" s="136">
        <v>87923</v>
      </c>
      <c r="T43" s="136">
        <f t="shared" si="19"/>
        <v>44</v>
      </c>
      <c r="U43" s="136">
        <v>2</v>
      </c>
      <c r="V43" s="136"/>
      <c r="W43" s="136"/>
      <c r="X43" s="236">
        <v>3</v>
      </c>
      <c r="Y43" s="136">
        <f t="shared" si="16"/>
        <v>5</v>
      </c>
      <c r="Z43" s="136"/>
      <c r="AA43" s="136"/>
      <c r="AB43" s="136"/>
      <c r="AC43" s="136"/>
      <c r="AD43" s="136"/>
      <c r="AE43" s="136"/>
      <c r="AF43" s="136"/>
      <c r="AG43" s="136">
        <f t="shared" si="17"/>
        <v>0</v>
      </c>
      <c r="AH43" s="136"/>
      <c r="AI43" s="136"/>
      <c r="AJ43" s="136"/>
      <c r="AK43" s="264"/>
      <c r="AL43" s="236">
        <f t="shared" si="0"/>
        <v>0</v>
      </c>
      <c r="AM43" s="136">
        <f t="shared" si="1"/>
        <v>0</v>
      </c>
      <c r="AN43" s="236">
        <f>'17'!AR43</f>
        <v>130</v>
      </c>
      <c r="AO43" s="236"/>
      <c r="AP43" s="236">
        <f t="shared" si="7"/>
        <v>130</v>
      </c>
      <c r="AQ43" s="236">
        <f t="shared" si="8"/>
        <v>55</v>
      </c>
      <c r="AR43" s="236">
        <v>75</v>
      </c>
      <c r="AS43" s="250">
        <f t="shared" si="20"/>
        <v>8.0882352941185118</v>
      </c>
      <c r="AT43" s="216">
        <f>'08'!AT43</f>
        <v>0</v>
      </c>
      <c r="AU43" s="224">
        <f t="shared" si="9"/>
        <v>-75</v>
      </c>
      <c r="AV43" s="138"/>
      <c r="AW43" s="138">
        <f t="shared" si="10"/>
        <v>0</v>
      </c>
      <c r="AX43" s="138">
        <f t="shared" si="11"/>
        <v>0</v>
      </c>
      <c r="AY43" s="138">
        <f t="shared" si="12"/>
        <v>0</v>
      </c>
      <c r="AZ43" s="138">
        <f t="shared" si="13"/>
        <v>0</v>
      </c>
      <c r="BA43" s="138">
        <f t="shared" si="14"/>
        <v>0</v>
      </c>
      <c r="BB43" s="264">
        <f t="shared" si="15"/>
        <v>55</v>
      </c>
      <c r="BC43" s="264"/>
    </row>
    <row r="44" spans="1:55" s="774" customFormat="1" ht="25.05" customHeight="1">
      <c r="A44" s="1053" t="str">
        <f>'ENTRY SHEET'!F44</f>
        <v>OD09AE-5513 DMC</v>
      </c>
      <c r="B44" s="302">
        <f>'17'!C44</f>
        <v>4026.9</v>
      </c>
      <c r="C44" s="302">
        <v>4031.2</v>
      </c>
      <c r="D44" s="302">
        <f t="shared" si="4"/>
        <v>4.2999999999997272</v>
      </c>
      <c r="E44" s="302">
        <v>12</v>
      </c>
      <c r="F44" s="302"/>
      <c r="G44" s="302">
        <f t="shared" si="18"/>
        <v>4.2999999999997272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6"/>
        <v>4.2999999999997272</v>
      </c>
      <c r="R44" s="302">
        <f>'17'!S44</f>
        <v>23195.9</v>
      </c>
      <c r="S44" s="302">
        <v>23215.599999999999</v>
      </c>
      <c r="T44" s="302">
        <f t="shared" si="19"/>
        <v>19.69999999999709</v>
      </c>
      <c r="U44" s="302"/>
      <c r="V44" s="302">
        <v>7</v>
      </c>
      <c r="W44" s="302"/>
      <c r="X44" s="773"/>
      <c r="Y44" s="302">
        <f t="shared" si="16"/>
        <v>7</v>
      </c>
      <c r="Z44" s="302"/>
      <c r="AA44" s="302"/>
      <c r="AB44" s="302"/>
      <c r="AC44" s="302"/>
      <c r="AD44" s="302"/>
      <c r="AE44" s="302"/>
      <c r="AF44" s="302"/>
      <c r="AG44" s="302">
        <f t="shared" si="17"/>
        <v>0</v>
      </c>
      <c r="AH44" s="302"/>
      <c r="AI44" s="302"/>
      <c r="AJ44" s="302"/>
      <c r="AK44" s="1054"/>
      <c r="AL44" s="773">
        <f t="shared" si="0"/>
        <v>0</v>
      </c>
      <c r="AM44" s="302">
        <f t="shared" si="1"/>
        <v>0</v>
      </c>
      <c r="AN44" s="773">
        <f>'17'!AR44</f>
        <v>0</v>
      </c>
      <c r="AO44" s="773"/>
      <c r="AP44" s="773">
        <f t="shared" si="7"/>
        <v>0</v>
      </c>
      <c r="AQ44" s="773">
        <f t="shared" si="8"/>
        <v>0</v>
      </c>
      <c r="AR44" s="773"/>
      <c r="AS44" s="1055">
        <f t="shared" si="20"/>
        <v>0</v>
      </c>
      <c r="AT44" s="636">
        <f>'08'!AT44</f>
        <v>0</v>
      </c>
      <c r="AU44" s="637">
        <f t="shared" si="9"/>
        <v>0</v>
      </c>
      <c r="AV44" s="638"/>
      <c r="AW44" s="638">
        <f t="shared" si="10"/>
        <v>0</v>
      </c>
      <c r="AX44" s="638">
        <f t="shared" si="11"/>
        <v>0</v>
      </c>
      <c r="AY44" s="638">
        <f t="shared" si="12"/>
        <v>0</v>
      </c>
      <c r="AZ44" s="638">
        <f t="shared" si="13"/>
        <v>0</v>
      </c>
      <c r="BA44" s="638">
        <f t="shared" si="14"/>
        <v>0</v>
      </c>
      <c r="BB44" s="1054">
        <f t="shared" si="15"/>
        <v>0</v>
      </c>
      <c r="BC44" s="1054"/>
    </row>
    <row r="45" spans="1:55" s="774" customFormat="1" ht="25.05" customHeight="1">
      <c r="A45" s="1053" t="str">
        <f>'ENTRY SHEET'!F45</f>
        <v>OD09Z-5713 DMC</v>
      </c>
      <c r="B45" s="302">
        <f>'17'!C45</f>
        <v>3854.2</v>
      </c>
      <c r="C45" s="302">
        <v>3857.8</v>
      </c>
      <c r="D45" s="302">
        <f t="shared" si="4"/>
        <v>3.6000000000003638</v>
      </c>
      <c r="E45" s="302">
        <v>12</v>
      </c>
      <c r="F45" s="302"/>
      <c r="G45" s="302">
        <f t="shared" si="18"/>
        <v>3.6000000000003638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6"/>
        <v>3.6000000000003638</v>
      </c>
      <c r="R45" s="302">
        <f>'17'!S45</f>
        <v>22656</v>
      </c>
      <c r="S45" s="302">
        <v>22675.1</v>
      </c>
      <c r="T45" s="302">
        <f t="shared" si="19"/>
        <v>19.099999999998545</v>
      </c>
      <c r="U45" s="302"/>
      <c r="V45" s="302">
        <v>7</v>
      </c>
      <c r="W45" s="302"/>
      <c r="X45" s="773"/>
      <c r="Y45" s="302">
        <f t="shared" si="16"/>
        <v>7</v>
      </c>
      <c r="Z45" s="302"/>
      <c r="AA45" s="302"/>
      <c r="AB45" s="302"/>
      <c r="AC45" s="302"/>
      <c r="AD45" s="302"/>
      <c r="AE45" s="302"/>
      <c r="AF45" s="302"/>
      <c r="AG45" s="302">
        <f t="shared" si="17"/>
        <v>0</v>
      </c>
      <c r="AH45" s="302"/>
      <c r="AI45" s="302"/>
      <c r="AJ45" s="302"/>
      <c r="AK45" s="1054"/>
      <c r="AL45" s="773">
        <f t="shared" si="0"/>
        <v>0</v>
      </c>
      <c r="AM45" s="302">
        <f t="shared" si="1"/>
        <v>0</v>
      </c>
      <c r="AN45" s="773">
        <f>'17'!AR45</f>
        <v>0</v>
      </c>
      <c r="AO45" s="773"/>
      <c r="AP45" s="773">
        <f t="shared" si="7"/>
        <v>0</v>
      </c>
      <c r="AQ45" s="773">
        <f t="shared" si="8"/>
        <v>0</v>
      </c>
      <c r="AR45" s="773"/>
      <c r="AS45" s="1055">
        <f t="shared" si="20"/>
        <v>0</v>
      </c>
      <c r="AT45" s="636">
        <f>'08'!AT45</f>
        <v>0</v>
      </c>
      <c r="AU45" s="637">
        <f t="shared" si="9"/>
        <v>0</v>
      </c>
      <c r="AV45" s="638"/>
      <c r="AW45" s="638">
        <f t="shared" si="10"/>
        <v>0</v>
      </c>
      <c r="AX45" s="638">
        <f t="shared" si="11"/>
        <v>0</v>
      </c>
      <c r="AY45" s="638">
        <f t="shared" si="12"/>
        <v>0</v>
      </c>
      <c r="AZ45" s="638">
        <f t="shared" si="13"/>
        <v>0</v>
      </c>
      <c r="BA45" s="638">
        <f t="shared" si="14"/>
        <v>0</v>
      </c>
      <c r="BB45" s="1054">
        <f t="shared" si="15"/>
        <v>0</v>
      </c>
      <c r="BC45" s="1054"/>
    </row>
    <row r="46" spans="1:55" s="774" customFormat="1" ht="25.05" customHeight="1">
      <c r="A46" s="1053" t="str">
        <f>'ENTRY SHEET'!F46</f>
        <v>OD09Z-5813 DMC</v>
      </c>
      <c r="B46" s="302">
        <f>'17'!C46</f>
        <v>3773.4</v>
      </c>
      <c r="C46" s="302">
        <v>3778.8</v>
      </c>
      <c r="D46" s="302">
        <f t="shared" si="4"/>
        <v>5.4000000000000909</v>
      </c>
      <c r="E46" s="302">
        <v>12</v>
      </c>
      <c r="F46" s="302"/>
      <c r="G46" s="302">
        <f t="shared" si="18"/>
        <v>5.4000000000000909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6"/>
        <v>5.4000000000000909</v>
      </c>
      <c r="R46" s="302">
        <f>'17'!S46</f>
        <v>21633.200000000001</v>
      </c>
      <c r="S46" s="302">
        <v>21652.7</v>
      </c>
      <c r="T46" s="302">
        <f t="shared" si="19"/>
        <v>19.5</v>
      </c>
      <c r="U46" s="302"/>
      <c r="V46" s="302">
        <v>7</v>
      </c>
      <c r="W46" s="302"/>
      <c r="X46" s="773"/>
      <c r="Y46" s="302">
        <f t="shared" si="16"/>
        <v>7</v>
      </c>
      <c r="Z46" s="302"/>
      <c r="AA46" s="302"/>
      <c r="AB46" s="302"/>
      <c r="AC46" s="302"/>
      <c r="AD46" s="302"/>
      <c r="AE46" s="302"/>
      <c r="AF46" s="302"/>
      <c r="AG46" s="302">
        <f t="shared" si="17"/>
        <v>0</v>
      </c>
      <c r="AH46" s="302"/>
      <c r="AI46" s="302"/>
      <c r="AJ46" s="302"/>
      <c r="AK46" s="1054"/>
      <c r="AL46" s="773">
        <f t="shared" si="0"/>
        <v>0</v>
      </c>
      <c r="AM46" s="302">
        <f t="shared" si="1"/>
        <v>0</v>
      </c>
      <c r="AN46" s="773">
        <f>'17'!AR46</f>
        <v>0</v>
      </c>
      <c r="AO46" s="773"/>
      <c r="AP46" s="773">
        <f t="shared" si="7"/>
        <v>0</v>
      </c>
      <c r="AQ46" s="773">
        <f t="shared" si="8"/>
        <v>0</v>
      </c>
      <c r="AR46" s="773"/>
      <c r="AS46" s="1055">
        <f t="shared" si="20"/>
        <v>0</v>
      </c>
      <c r="AT46" s="636">
        <f>'08'!AT46</f>
        <v>0</v>
      </c>
      <c r="AU46" s="637">
        <f t="shared" si="9"/>
        <v>0</v>
      </c>
      <c r="AV46" s="638"/>
      <c r="AW46" s="638">
        <f t="shared" si="10"/>
        <v>0</v>
      </c>
      <c r="AX46" s="638">
        <f t="shared" si="11"/>
        <v>0</v>
      </c>
      <c r="AY46" s="638">
        <f t="shared" si="12"/>
        <v>0</v>
      </c>
      <c r="AZ46" s="638">
        <f t="shared" si="13"/>
        <v>0</v>
      </c>
      <c r="BA46" s="638">
        <f t="shared" si="14"/>
        <v>0</v>
      </c>
      <c r="BB46" s="1054">
        <f t="shared" si="15"/>
        <v>0</v>
      </c>
      <c r="BC46" s="1054"/>
    </row>
    <row r="47" spans="1:55" s="774" customFormat="1" ht="25.05" customHeight="1">
      <c r="A47" s="1053" t="str">
        <f>'ENTRY SHEET'!F47</f>
        <v>OD07AR-4113 DMC</v>
      </c>
      <c r="B47" s="302">
        <f>'17'!C47</f>
        <v>0</v>
      </c>
      <c r="C47" s="302"/>
      <c r="D47" s="302">
        <v>7</v>
      </c>
      <c r="E47" s="302">
        <v>12</v>
      </c>
      <c r="F47" s="302"/>
      <c r="G47" s="302">
        <f t="shared" si="18"/>
        <v>7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6"/>
        <v>7</v>
      </c>
      <c r="R47" s="302">
        <f>'17'!S47</f>
        <v>48653.9</v>
      </c>
      <c r="S47" s="302">
        <v>48676.1</v>
      </c>
      <c r="T47" s="302">
        <f t="shared" si="19"/>
        <v>22.19999999999709</v>
      </c>
      <c r="U47" s="302"/>
      <c r="V47" s="302">
        <v>8</v>
      </c>
      <c r="W47" s="302"/>
      <c r="X47" s="773"/>
      <c r="Y47" s="302">
        <f t="shared" si="16"/>
        <v>8</v>
      </c>
      <c r="Z47" s="302"/>
      <c r="AA47" s="302"/>
      <c r="AB47" s="302"/>
      <c r="AC47" s="302"/>
      <c r="AD47" s="302"/>
      <c r="AE47" s="302"/>
      <c r="AF47" s="302"/>
      <c r="AG47" s="302">
        <f t="shared" si="17"/>
        <v>0</v>
      </c>
      <c r="AH47" s="302"/>
      <c r="AI47" s="302"/>
      <c r="AJ47" s="302"/>
      <c r="AK47" s="1054"/>
      <c r="AL47" s="773">
        <f t="shared" si="0"/>
        <v>0</v>
      </c>
      <c r="AM47" s="302">
        <f t="shared" si="1"/>
        <v>0</v>
      </c>
      <c r="AN47" s="773">
        <f>'17'!AR47</f>
        <v>0</v>
      </c>
      <c r="AO47" s="773"/>
      <c r="AP47" s="773">
        <f t="shared" si="7"/>
        <v>0</v>
      </c>
      <c r="AQ47" s="773">
        <f t="shared" si="8"/>
        <v>0</v>
      </c>
      <c r="AR47" s="773"/>
      <c r="AS47" s="1055">
        <f t="shared" si="20"/>
        <v>0</v>
      </c>
      <c r="AT47" s="636">
        <f>'08'!AT47</f>
        <v>0</v>
      </c>
      <c r="AU47" s="637">
        <f t="shared" si="9"/>
        <v>0</v>
      </c>
      <c r="AV47" s="638"/>
      <c r="AW47" s="638">
        <f t="shared" si="10"/>
        <v>0</v>
      </c>
      <c r="AX47" s="638">
        <f t="shared" si="11"/>
        <v>0</v>
      </c>
      <c r="AY47" s="638">
        <f t="shared" si="12"/>
        <v>0</v>
      </c>
      <c r="AZ47" s="638">
        <f t="shared" si="13"/>
        <v>0</v>
      </c>
      <c r="BA47" s="638">
        <f t="shared" si="14"/>
        <v>0</v>
      </c>
      <c r="BB47" s="1054">
        <f t="shared" si="15"/>
        <v>0</v>
      </c>
      <c r="BC47" s="1054"/>
    </row>
    <row r="48" spans="1:55" s="774" customFormat="1" ht="25.05" customHeight="1">
      <c r="A48" s="1053" t="str">
        <f>'ENTRY SHEET'!F48</f>
        <v>OD09Z-5913 DMC</v>
      </c>
      <c r="B48" s="302">
        <f>'17'!C48</f>
        <v>3899.4</v>
      </c>
      <c r="C48" s="302">
        <v>3904.7</v>
      </c>
      <c r="D48" s="302">
        <f t="shared" si="4"/>
        <v>5.2999999999997272</v>
      </c>
      <c r="E48" s="302">
        <v>12</v>
      </c>
      <c r="F48" s="302"/>
      <c r="G48" s="302">
        <f t="shared" si="18"/>
        <v>5.2999999999997272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6"/>
        <v>5.2999999999997272</v>
      </c>
      <c r="R48" s="302">
        <f>'17'!S48</f>
        <v>22533.8</v>
      </c>
      <c r="S48" s="302">
        <v>22556.5</v>
      </c>
      <c r="T48" s="302">
        <f t="shared" si="19"/>
        <v>22.700000000000728</v>
      </c>
      <c r="U48" s="302"/>
      <c r="V48" s="302">
        <v>9</v>
      </c>
      <c r="W48" s="302"/>
      <c r="X48" s="773"/>
      <c r="Y48" s="302">
        <f t="shared" si="16"/>
        <v>9</v>
      </c>
      <c r="Z48" s="302"/>
      <c r="AA48" s="302"/>
      <c r="AB48" s="302"/>
      <c r="AC48" s="302"/>
      <c r="AD48" s="302"/>
      <c r="AE48" s="302"/>
      <c r="AF48" s="302"/>
      <c r="AG48" s="302">
        <f t="shared" si="17"/>
        <v>0</v>
      </c>
      <c r="AH48" s="302"/>
      <c r="AI48" s="302"/>
      <c r="AJ48" s="302"/>
      <c r="AK48" s="1054"/>
      <c r="AL48" s="773">
        <f t="shared" si="0"/>
        <v>0</v>
      </c>
      <c r="AM48" s="302">
        <f t="shared" si="1"/>
        <v>0</v>
      </c>
      <c r="AN48" s="773">
        <f>'17'!AR48</f>
        <v>0</v>
      </c>
      <c r="AO48" s="773"/>
      <c r="AP48" s="773">
        <f t="shared" si="7"/>
        <v>0</v>
      </c>
      <c r="AQ48" s="773">
        <f t="shared" si="8"/>
        <v>0</v>
      </c>
      <c r="AR48" s="773"/>
      <c r="AS48" s="1055">
        <f t="shared" si="20"/>
        <v>0</v>
      </c>
      <c r="AT48" s="636">
        <f>'08'!AT48</f>
        <v>0</v>
      </c>
      <c r="AU48" s="637">
        <f t="shared" si="9"/>
        <v>0</v>
      </c>
      <c r="AV48" s="638"/>
      <c r="AW48" s="638">
        <f t="shared" si="10"/>
        <v>0</v>
      </c>
      <c r="AX48" s="638">
        <f t="shared" si="11"/>
        <v>0</v>
      </c>
      <c r="AY48" s="638">
        <f t="shared" si="12"/>
        <v>0</v>
      </c>
      <c r="AZ48" s="638">
        <f t="shared" si="13"/>
        <v>0</v>
      </c>
      <c r="BA48" s="638">
        <f t="shared" si="14"/>
        <v>0</v>
      </c>
      <c r="BB48" s="1054">
        <f t="shared" si="15"/>
        <v>0</v>
      </c>
      <c r="BC48" s="1054"/>
    </row>
    <row r="49" spans="1:55" s="774" customFormat="1" ht="25.05" customHeight="1">
      <c r="A49" s="1053" t="str">
        <f>'ENTRY SHEET'!F49</f>
        <v>OD09Z-5613 DMC</v>
      </c>
      <c r="B49" s="302">
        <f>'17'!C49</f>
        <v>3850.1</v>
      </c>
      <c r="C49" s="302">
        <v>3850.1</v>
      </c>
      <c r="D49" s="302">
        <f t="shared" si="4"/>
        <v>0</v>
      </c>
      <c r="E49" s="302">
        <v>12</v>
      </c>
      <c r="F49" s="302"/>
      <c r="G49" s="302">
        <f t="shared" si="18"/>
        <v>0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6"/>
        <v>0</v>
      </c>
      <c r="R49" s="302">
        <f>'17'!S49</f>
        <v>23017.9</v>
      </c>
      <c r="S49" s="302">
        <v>23017.9</v>
      </c>
      <c r="T49" s="302">
        <f t="shared" si="19"/>
        <v>0</v>
      </c>
      <c r="U49" s="302"/>
      <c r="V49" s="302"/>
      <c r="W49" s="302"/>
      <c r="X49" s="773"/>
      <c r="Y49" s="302">
        <f t="shared" si="16"/>
        <v>0</v>
      </c>
      <c r="Z49" s="302"/>
      <c r="AA49" s="302"/>
      <c r="AB49" s="302"/>
      <c r="AC49" s="302"/>
      <c r="AD49" s="302"/>
      <c r="AE49" s="302"/>
      <c r="AF49" s="302"/>
      <c r="AG49" s="302">
        <f t="shared" si="17"/>
        <v>0</v>
      </c>
      <c r="AH49" s="302"/>
      <c r="AI49" s="302"/>
      <c r="AJ49" s="302"/>
      <c r="AK49" s="1054"/>
      <c r="AL49" s="773">
        <f t="shared" si="0"/>
        <v>0</v>
      </c>
      <c r="AM49" s="302">
        <f t="shared" si="1"/>
        <v>0</v>
      </c>
      <c r="AN49" s="773">
        <f>'17'!AR49</f>
        <v>0</v>
      </c>
      <c r="AO49" s="773"/>
      <c r="AP49" s="773">
        <f t="shared" si="7"/>
        <v>0</v>
      </c>
      <c r="AQ49" s="773">
        <f t="shared" si="8"/>
        <v>0</v>
      </c>
      <c r="AR49" s="773"/>
      <c r="AS49" s="1055" t="e">
        <f t="shared" si="20"/>
        <v>#DIV/0!</v>
      </c>
      <c r="AT49" s="636">
        <f>'08'!AT49</f>
        <v>0</v>
      </c>
      <c r="AU49" s="637">
        <f t="shared" si="9"/>
        <v>0</v>
      </c>
      <c r="AV49" s="638"/>
      <c r="AW49" s="638" t="e">
        <f t="shared" si="10"/>
        <v>#DIV/0!</v>
      </c>
      <c r="AX49" s="638" t="e">
        <f t="shared" si="11"/>
        <v>#DIV/0!</v>
      </c>
      <c r="AY49" s="638" t="e">
        <f t="shared" si="12"/>
        <v>#DIV/0!</v>
      </c>
      <c r="AZ49" s="638" t="e">
        <f t="shared" si="13"/>
        <v>#DIV/0!</v>
      </c>
      <c r="BA49" s="638" t="e">
        <f t="shared" si="14"/>
        <v>#DIV/0!</v>
      </c>
      <c r="BB49" s="1054" t="e">
        <f t="shared" si="15"/>
        <v>#DIV/0!</v>
      </c>
      <c r="BC49" s="1054"/>
    </row>
    <row r="50" spans="1:55" s="222" customFormat="1" ht="25.05" customHeight="1">
      <c r="A50" s="249" t="str">
        <f>'ENTRY SHEET'!F50</f>
        <v>JH06G-5437</v>
      </c>
      <c r="B50" s="136">
        <f>'17'!C50</f>
        <v>12152</v>
      </c>
      <c r="C50" s="136">
        <v>12155</v>
      </c>
      <c r="D50" s="136">
        <f t="shared" si="4"/>
        <v>3</v>
      </c>
      <c r="E50" s="136">
        <v>12</v>
      </c>
      <c r="F50" s="136"/>
      <c r="G50" s="136">
        <f t="shared" si="18"/>
        <v>3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3</v>
      </c>
      <c r="R50" s="136">
        <f>'17'!S50</f>
        <v>82659</v>
      </c>
      <c r="S50" s="136">
        <v>82678</v>
      </c>
      <c r="T50" s="136">
        <f t="shared" si="19"/>
        <v>19</v>
      </c>
      <c r="U50" s="136"/>
      <c r="V50" s="136"/>
      <c r="W50" s="136"/>
      <c r="X50" s="236">
        <v>3</v>
      </c>
      <c r="Y50" s="136">
        <f t="shared" si="16"/>
        <v>3</v>
      </c>
      <c r="Z50" s="136"/>
      <c r="AA50" s="136"/>
      <c r="AB50" s="136"/>
      <c r="AC50" s="136"/>
      <c r="AD50" s="136"/>
      <c r="AE50" s="136"/>
      <c r="AF50" s="136"/>
      <c r="AG50" s="136">
        <f t="shared" si="17"/>
        <v>0</v>
      </c>
      <c r="AH50" s="136"/>
      <c r="AI50" s="136"/>
      <c r="AJ50" s="136"/>
      <c r="AK50" s="264"/>
      <c r="AL50" s="236">
        <f t="shared" si="0"/>
        <v>0</v>
      </c>
      <c r="AM50" s="136">
        <f t="shared" si="1"/>
        <v>0</v>
      </c>
      <c r="AN50" s="236">
        <f>'17'!AR50</f>
        <v>140</v>
      </c>
      <c r="AO50" s="236"/>
      <c r="AP50" s="236">
        <f t="shared" si="7"/>
        <v>140</v>
      </c>
      <c r="AQ50" s="236">
        <f t="shared" si="8"/>
        <v>30</v>
      </c>
      <c r="AR50" s="236">
        <v>110</v>
      </c>
      <c r="AS50" s="250">
        <f t="shared" si="20"/>
        <v>10</v>
      </c>
      <c r="AT50" s="216">
        <f>'08'!AT50</f>
        <v>0</v>
      </c>
      <c r="AU50" s="224">
        <f t="shared" si="9"/>
        <v>-110</v>
      </c>
      <c r="AV50" s="138"/>
      <c r="AW50" s="138">
        <f t="shared" si="10"/>
        <v>0</v>
      </c>
      <c r="AX50" s="138">
        <f t="shared" si="11"/>
        <v>0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264">
        <f t="shared" si="15"/>
        <v>30</v>
      </c>
      <c r="BC50" s="264"/>
    </row>
    <row r="51" spans="1:55" s="222" customFormat="1" ht="25.05" customHeight="1">
      <c r="A51" s="249" t="str">
        <f>'ENTRY SHEET'!F51</f>
        <v>OD09Z-1273</v>
      </c>
      <c r="B51" s="136">
        <f>'17'!C51</f>
        <v>2678.8</v>
      </c>
      <c r="C51" s="136">
        <v>2686.6</v>
      </c>
      <c r="D51" s="136">
        <f t="shared" si="4"/>
        <v>7.7999999999997272</v>
      </c>
      <c r="E51" s="136">
        <v>12</v>
      </c>
      <c r="F51" s="136"/>
      <c r="G51" s="136">
        <f t="shared" si="18"/>
        <v>7.7999999999997272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7.7999999999997272</v>
      </c>
      <c r="R51" s="136">
        <f>'17'!S51</f>
        <v>17056.5</v>
      </c>
      <c r="S51" s="136">
        <v>17099</v>
      </c>
      <c r="T51" s="136">
        <f t="shared" si="19"/>
        <v>42.5</v>
      </c>
      <c r="U51" s="136"/>
      <c r="V51" s="136">
        <v>1</v>
      </c>
      <c r="W51" s="136"/>
      <c r="X51" s="236">
        <v>6</v>
      </c>
      <c r="Y51" s="136">
        <f t="shared" si="16"/>
        <v>7</v>
      </c>
      <c r="Z51" s="136"/>
      <c r="AA51" s="136"/>
      <c r="AB51" s="136"/>
      <c r="AC51" s="136"/>
      <c r="AD51" s="136"/>
      <c r="AE51" s="136"/>
      <c r="AF51" s="136"/>
      <c r="AG51" s="136">
        <f t="shared" si="17"/>
        <v>0</v>
      </c>
      <c r="AH51" s="136"/>
      <c r="AI51" s="136"/>
      <c r="AJ51" s="136"/>
      <c r="AK51" s="264"/>
      <c r="AL51" s="236">
        <f t="shared" si="0"/>
        <v>0</v>
      </c>
      <c r="AM51" s="136">
        <f t="shared" si="1"/>
        <v>0</v>
      </c>
      <c r="AN51" s="236">
        <f>'17'!AR51</f>
        <v>60</v>
      </c>
      <c r="AO51" s="236">
        <v>102</v>
      </c>
      <c r="AP51" s="236">
        <f t="shared" si="7"/>
        <v>162</v>
      </c>
      <c r="AQ51" s="236">
        <f t="shared" si="8"/>
        <v>54</v>
      </c>
      <c r="AR51" s="236">
        <v>108</v>
      </c>
      <c r="AS51" s="250">
        <f t="shared" si="20"/>
        <v>6.9230769230771649</v>
      </c>
      <c r="AT51" s="216">
        <f>'08'!AT51</f>
        <v>0</v>
      </c>
      <c r="AU51" s="224">
        <f t="shared" si="9"/>
        <v>-108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264">
        <f t="shared" si="15"/>
        <v>54</v>
      </c>
      <c r="BC51" s="264"/>
    </row>
    <row r="52" spans="1:55" s="222" customFormat="1" ht="25.05" customHeight="1">
      <c r="A52" s="249" t="str">
        <f>'ENTRY SHEET'!F52</f>
        <v>OD09Z-1274</v>
      </c>
      <c r="B52" s="136">
        <f>'17'!C52</f>
        <v>3587.7</v>
      </c>
      <c r="C52" s="136">
        <v>3595.4</v>
      </c>
      <c r="D52" s="136">
        <f t="shared" si="4"/>
        <v>7.7000000000002728</v>
      </c>
      <c r="E52" s="136">
        <v>12</v>
      </c>
      <c r="F52" s="136"/>
      <c r="G52" s="136">
        <f t="shared" si="18"/>
        <v>7.7000000000002728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7.7000000000002728</v>
      </c>
      <c r="R52" s="136">
        <f>'17'!S52</f>
        <v>24981.4</v>
      </c>
      <c r="S52" s="136">
        <v>25026.9</v>
      </c>
      <c r="T52" s="136">
        <f t="shared" si="19"/>
        <v>45.5</v>
      </c>
      <c r="U52" s="136"/>
      <c r="V52" s="136">
        <v>1</v>
      </c>
      <c r="W52" s="136"/>
      <c r="X52" s="236">
        <v>6</v>
      </c>
      <c r="Y52" s="136">
        <f t="shared" si="16"/>
        <v>7</v>
      </c>
      <c r="Z52" s="136"/>
      <c r="AA52" s="136"/>
      <c r="AB52" s="136"/>
      <c r="AC52" s="136"/>
      <c r="AD52" s="136"/>
      <c r="AE52" s="136"/>
      <c r="AF52" s="136"/>
      <c r="AG52" s="136">
        <f t="shared" si="17"/>
        <v>0</v>
      </c>
      <c r="AH52" s="136"/>
      <c r="AI52" s="136"/>
      <c r="AJ52" s="136"/>
      <c r="AK52" s="264"/>
      <c r="AL52" s="236">
        <f t="shared" si="0"/>
        <v>0</v>
      </c>
      <c r="AM52" s="136">
        <f t="shared" si="1"/>
        <v>0</v>
      </c>
      <c r="AN52" s="236">
        <f>'17'!AR52</f>
        <v>60</v>
      </c>
      <c r="AO52" s="236">
        <v>100</v>
      </c>
      <c r="AP52" s="236">
        <f t="shared" si="7"/>
        <v>160</v>
      </c>
      <c r="AQ52" s="236">
        <f t="shared" si="8"/>
        <v>80</v>
      </c>
      <c r="AR52" s="236">
        <v>80</v>
      </c>
      <c r="AS52" s="250">
        <f t="shared" si="20"/>
        <v>10.389610389610022</v>
      </c>
      <c r="AT52" s="216">
        <f>'08'!AT52</f>
        <v>0</v>
      </c>
      <c r="AU52" s="224">
        <f t="shared" si="9"/>
        <v>-80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264">
        <f t="shared" si="15"/>
        <v>80</v>
      </c>
      <c r="BC52" s="264"/>
    </row>
    <row r="53" spans="1:55" s="222" customFormat="1" ht="25.05" customHeight="1">
      <c r="A53" s="249" t="str">
        <f>'ENTRY SHEET'!F53</f>
        <v>OD09Z-1202</v>
      </c>
      <c r="B53" s="136">
        <f>'17'!C53</f>
        <v>3594.7</v>
      </c>
      <c r="C53" s="136">
        <v>3602.8</v>
      </c>
      <c r="D53" s="136">
        <f t="shared" si="4"/>
        <v>8.1000000000003638</v>
      </c>
      <c r="E53" s="136">
        <v>12</v>
      </c>
      <c r="F53" s="136"/>
      <c r="G53" s="136">
        <f t="shared" si="18"/>
        <v>8.1000000000003638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8.1000000000003638</v>
      </c>
      <c r="R53" s="136">
        <f>'17'!S53</f>
        <v>25564.400000000001</v>
      </c>
      <c r="S53" s="136">
        <v>25614.1</v>
      </c>
      <c r="T53" s="136">
        <f t="shared" si="19"/>
        <v>49.69999999999709</v>
      </c>
      <c r="U53" s="136"/>
      <c r="V53" s="136"/>
      <c r="W53" s="136"/>
      <c r="X53" s="236">
        <v>7</v>
      </c>
      <c r="Y53" s="136">
        <f t="shared" si="16"/>
        <v>7</v>
      </c>
      <c r="Z53" s="136"/>
      <c r="AA53" s="136"/>
      <c r="AB53" s="136"/>
      <c r="AC53" s="136"/>
      <c r="AD53" s="136"/>
      <c r="AE53" s="136"/>
      <c r="AF53" s="136"/>
      <c r="AG53" s="136">
        <f t="shared" si="17"/>
        <v>0</v>
      </c>
      <c r="AH53" s="136"/>
      <c r="AI53" s="136"/>
      <c r="AJ53" s="136"/>
      <c r="AK53" s="264"/>
      <c r="AL53" s="236">
        <f t="shared" si="0"/>
        <v>0</v>
      </c>
      <c r="AM53" s="136">
        <f t="shared" si="1"/>
        <v>0</v>
      </c>
      <c r="AN53" s="236">
        <f>'17'!AR53</f>
        <v>160</v>
      </c>
      <c r="AO53" s="236">
        <v>50</v>
      </c>
      <c r="AP53" s="236">
        <f t="shared" si="7"/>
        <v>210</v>
      </c>
      <c r="AQ53" s="236">
        <f t="shared" si="8"/>
        <v>125</v>
      </c>
      <c r="AR53" s="236">
        <v>85</v>
      </c>
      <c r="AS53" s="250">
        <f t="shared" si="20"/>
        <v>15.432098765431405</v>
      </c>
      <c r="AT53" s="216">
        <f>'08'!AT53</f>
        <v>0</v>
      </c>
      <c r="AU53" s="224">
        <f t="shared" si="9"/>
        <v>-85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264">
        <f t="shared" si="15"/>
        <v>125</v>
      </c>
      <c r="BC53" s="264"/>
    </row>
    <row r="54" spans="1:55" s="222" customFormat="1" ht="25.05" customHeight="1">
      <c r="A54" s="249">
        <f>'ENTRY SHEET'!F54</f>
        <v>0</v>
      </c>
      <c r="B54" s="136">
        <f>'17'!C54</f>
        <v>0</v>
      </c>
      <c r="C54" s="136"/>
      <c r="D54" s="136">
        <f t="shared" si="4"/>
        <v>0</v>
      </c>
      <c r="E54" s="136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6">
        <f>'17'!S54</f>
        <v>0</v>
      </c>
      <c r="S54" s="136"/>
      <c r="T54" s="136">
        <f t="shared" si="19"/>
        <v>0</v>
      </c>
      <c r="U54" s="136"/>
      <c r="V54" s="136"/>
      <c r="W54" s="136"/>
      <c r="X54" s="236"/>
      <c r="Y54" s="136">
        <f t="shared" si="16"/>
        <v>0</v>
      </c>
      <c r="Z54" s="136"/>
      <c r="AA54" s="136"/>
      <c r="AB54" s="136"/>
      <c r="AC54" s="136"/>
      <c r="AD54" s="136"/>
      <c r="AE54" s="136"/>
      <c r="AF54" s="136"/>
      <c r="AG54" s="136">
        <f t="shared" si="17"/>
        <v>0</v>
      </c>
      <c r="AH54" s="136"/>
      <c r="AI54" s="136"/>
      <c r="AJ54" s="136"/>
      <c r="AK54" s="264"/>
      <c r="AL54" s="236">
        <f t="shared" si="0"/>
        <v>0</v>
      </c>
      <c r="AM54" s="136">
        <f t="shared" si="1"/>
        <v>0</v>
      </c>
      <c r="AN54" s="236">
        <f>'17'!AR54</f>
        <v>0</v>
      </c>
      <c r="AO54" s="236"/>
      <c r="AP54" s="236">
        <f t="shared" si="7"/>
        <v>0</v>
      </c>
      <c r="AQ54" s="236">
        <f t="shared" si="8"/>
        <v>0</v>
      </c>
      <c r="AR54" s="236"/>
      <c r="AS54" s="250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264" t="e">
        <f t="shared" si="15"/>
        <v>#DIV/0!</v>
      </c>
      <c r="BC54" s="264"/>
    </row>
    <row r="55" spans="1:55" s="222" customFormat="1" ht="25.05" customHeight="1">
      <c r="A55" s="249">
        <f>'ENTRY SHEET'!F55</f>
        <v>0</v>
      </c>
      <c r="B55" s="136">
        <f>'17'!C55</f>
        <v>0</v>
      </c>
      <c r="C55" s="136"/>
      <c r="D55" s="136">
        <f t="shared" si="4"/>
        <v>0</v>
      </c>
      <c r="E55" s="136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6">
        <f>'17'!S55</f>
        <v>0</v>
      </c>
      <c r="S55" s="136"/>
      <c r="T55" s="136">
        <f t="shared" si="19"/>
        <v>0</v>
      </c>
      <c r="U55" s="136"/>
      <c r="V55" s="136"/>
      <c r="W55" s="136"/>
      <c r="X55" s="236"/>
      <c r="Y55" s="136">
        <f t="shared" si="16"/>
        <v>0</v>
      </c>
      <c r="Z55" s="136"/>
      <c r="AA55" s="136"/>
      <c r="AB55" s="136"/>
      <c r="AC55" s="136"/>
      <c r="AD55" s="136"/>
      <c r="AE55" s="136"/>
      <c r="AF55" s="136"/>
      <c r="AG55" s="136">
        <f t="shared" si="17"/>
        <v>0</v>
      </c>
      <c r="AH55" s="136"/>
      <c r="AI55" s="136"/>
      <c r="AJ55" s="136"/>
      <c r="AK55" s="264"/>
      <c r="AL55" s="236">
        <f t="shared" si="0"/>
        <v>0</v>
      </c>
      <c r="AM55" s="136">
        <f t="shared" si="1"/>
        <v>0</v>
      </c>
      <c r="AN55" s="236">
        <f>'17'!AR55</f>
        <v>0</v>
      </c>
      <c r="AO55" s="236"/>
      <c r="AP55" s="236">
        <f t="shared" si="7"/>
        <v>0</v>
      </c>
      <c r="AQ55" s="236">
        <f t="shared" si="8"/>
        <v>0</v>
      </c>
      <c r="AR55" s="236"/>
      <c r="AS55" s="250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264" t="e">
        <f t="shared" si="15"/>
        <v>#DIV/0!</v>
      </c>
      <c r="BC55" s="264"/>
    </row>
    <row r="56" spans="1:55" s="222" customFormat="1" ht="25.05" customHeight="1">
      <c r="A56" s="249">
        <f>'ENTRY SHEET'!F56</f>
        <v>0</v>
      </c>
      <c r="B56" s="136">
        <f>'17'!C56</f>
        <v>0</v>
      </c>
      <c r="C56" s="136"/>
      <c r="D56" s="136">
        <f t="shared" si="4"/>
        <v>0</v>
      </c>
      <c r="E56" s="136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6">
        <f>'17'!S56</f>
        <v>0</v>
      </c>
      <c r="S56" s="136"/>
      <c r="T56" s="136">
        <f t="shared" si="19"/>
        <v>0</v>
      </c>
      <c r="U56" s="136"/>
      <c r="V56" s="136"/>
      <c r="W56" s="136"/>
      <c r="X56" s="236"/>
      <c r="Y56" s="136">
        <f t="shared" si="16"/>
        <v>0</v>
      </c>
      <c r="Z56" s="136"/>
      <c r="AA56" s="136"/>
      <c r="AB56" s="136"/>
      <c r="AC56" s="136"/>
      <c r="AD56" s="136"/>
      <c r="AE56" s="136"/>
      <c r="AF56" s="136"/>
      <c r="AG56" s="136">
        <f t="shared" si="17"/>
        <v>0</v>
      </c>
      <c r="AH56" s="136"/>
      <c r="AI56" s="136"/>
      <c r="AJ56" s="136"/>
      <c r="AK56" s="264"/>
      <c r="AL56" s="236">
        <f t="shared" si="0"/>
        <v>0</v>
      </c>
      <c r="AM56" s="136">
        <f t="shared" si="1"/>
        <v>0</v>
      </c>
      <c r="AN56" s="236">
        <f>'17'!AR56</f>
        <v>0</v>
      </c>
      <c r="AO56" s="236"/>
      <c r="AP56" s="236">
        <f t="shared" si="7"/>
        <v>0</v>
      </c>
      <c r="AQ56" s="236">
        <f t="shared" si="8"/>
        <v>0</v>
      </c>
      <c r="AR56" s="236"/>
      <c r="AS56" s="250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264" t="e">
        <f t="shared" si="15"/>
        <v>#DIV/0!</v>
      </c>
      <c r="BC56" s="264"/>
    </row>
    <row r="57" spans="1:55" s="222" customFormat="1" ht="25.05" customHeight="1">
      <c r="A57" s="249" t="str">
        <f>'ENTRY SHEET'!F57</f>
        <v>OD09P-6973 W.TANKER</v>
      </c>
      <c r="B57" s="136">
        <f>'17'!C57</f>
        <v>4731.6000000000004</v>
      </c>
      <c r="C57" s="136">
        <v>4737.6000000000004</v>
      </c>
      <c r="D57" s="136">
        <f t="shared" si="4"/>
        <v>6</v>
      </c>
      <c r="E57" s="136">
        <v>12</v>
      </c>
      <c r="F57" s="136"/>
      <c r="G57" s="136">
        <f t="shared" si="18"/>
        <v>6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6</v>
      </c>
      <c r="R57" s="136">
        <f>'17'!S57</f>
        <v>52830.8</v>
      </c>
      <c r="S57" s="136">
        <v>52877.2</v>
      </c>
      <c r="T57" s="136">
        <f t="shared" si="19"/>
        <v>46.399999999994179</v>
      </c>
      <c r="U57" s="136"/>
      <c r="V57" s="136"/>
      <c r="W57" s="136"/>
      <c r="X57" s="236"/>
      <c r="Y57" s="136">
        <f t="shared" si="16"/>
        <v>0</v>
      </c>
      <c r="Z57" s="136"/>
      <c r="AA57" s="136"/>
      <c r="AB57" s="136"/>
      <c r="AC57" s="136"/>
      <c r="AD57" s="136"/>
      <c r="AE57" s="136"/>
      <c r="AF57" s="136"/>
      <c r="AG57" s="136">
        <f t="shared" si="17"/>
        <v>0</v>
      </c>
      <c r="AH57" s="136"/>
      <c r="AI57" s="136"/>
      <c r="AJ57" s="136"/>
      <c r="AK57" s="264"/>
      <c r="AL57" s="236">
        <f t="shared" si="0"/>
        <v>0</v>
      </c>
      <c r="AM57" s="136">
        <f t="shared" si="1"/>
        <v>0</v>
      </c>
      <c r="AN57" s="236">
        <f>'17'!AR57</f>
        <v>60</v>
      </c>
      <c r="AO57" s="236">
        <v>50</v>
      </c>
      <c r="AP57" s="236">
        <f t="shared" si="7"/>
        <v>110</v>
      </c>
      <c r="AQ57" s="236">
        <f t="shared" si="8"/>
        <v>50</v>
      </c>
      <c r="AR57" s="236">
        <v>60</v>
      </c>
      <c r="AS57" s="250">
        <f t="shared" si="20"/>
        <v>8.3333333333333339</v>
      </c>
      <c r="AT57" s="216">
        <f>'08'!AT57</f>
        <v>260</v>
      </c>
      <c r="AU57" s="224">
        <f t="shared" si="9"/>
        <v>200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264"/>
      <c r="BC57" s="264"/>
    </row>
    <row r="58" spans="1:55" s="222" customFormat="1" ht="25.05" customHeight="1">
      <c r="A58" s="249" t="str">
        <f>'ENTRY SHEET'!F58</f>
        <v>OD09K-2512 W.TANKER</v>
      </c>
      <c r="B58" s="136">
        <f>'17'!C58</f>
        <v>3064.2</v>
      </c>
      <c r="C58" s="136">
        <v>3068.6</v>
      </c>
      <c r="D58" s="136">
        <f t="shared" si="4"/>
        <v>4.4000000000000909</v>
      </c>
      <c r="E58" s="136">
        <v>12</v>
      </c>
      <c r="F58" s="136"/>
      <c r="G58" s="136">
        <f t="shared" si="18"/>
        <v>4.4000000000000909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4.4000000000000909</v>
      </c>
      <c r="R58" s="136">
        <f>'17'!S58</f>
        <v>44676</v>
      </c>
      <c r="S58" s="136">
        <v>44735.9</v>
      </c>
      <c r="T58" s="136">
        <f t="shared" si="19"/>
        <v>59.900000000001455</v>
      </c>
      <c r="U58" s="136">
        <v>9</v>
      </c>
      <c r="V58" s="136"/>
      <c r="W58" s="136"/>
      <c r="X58" s="236"/>
      <c r="Y58" s="136">
        <f t="shared" si="16"/>
        <v>9</v>
      </c>
      <c r="Z58" s="136"/>
      <c r="AA58" s="136"/>
      <c r="AB58" s="136"/>
      <c r="AC58" s="136"/>
      <c r="AD58" s="136"/>
      <c r="AE58" s="136"/>
      <c r="AF58" s="136"/>
      <c r="AG58" s="136">
        <f t="shared" si="17"/>
        <v>0</v>
      </c>
      <c r="AH58" s="136"/>
      <c r="AI58" s="136"/>
      <c r="AJ58" s="136"/>
      <c r="AK58" s="264"/>
      <c r="AL58" s="236">
        <f t="shared" si="0"/>
        <v>0</v>
      </c>
      <c r="AM58" s="136">
        <f t="shared" si="1"/>
        <v>0</v>
      </c>
      <c r="AN58" s="236">
        <f>'17'!AR58</f>
        <v>10</v>
      </c>
      <c r="AO58" s="236">
        <v>50</v>
      </c>
      <c r="AP58" s="236">
        <f t="shared" si="7"/>
        <v>60</v>
      </c>
      <c r="AQ58" s="236">
        <f t="shared" si="8"/>
        <v>45</v>
      </c>
      <c r="AR58" s="236">
        <v>15</v>
      </c>
      <c r="AS58" s="250">
        <f t="shared" si="20"/>
        <v>10.227272727272515</v>
      </c>
      <c r="AT58" s="216">
        <f>'08'!AT58</f>
        <v>250</v>
      </c>
      <c r="AU58" s="224">
        <f t="shared" si="9"/>
        <v>235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264"/>
      <c r="BC58" s="264"/>
    </row>
    <row r="59" spans="1:55" s="222" customFormat="1" ht="25.05" customHeight="1">
      <c r="A59" s="249">
        <f>'ENTRY SHEET'!F59</f>
        <v>0</v>
      </c>
      <c r="B59" s="136">
        <f>'17'!C59</f>
        <v>0</v>
      </c>
      <c r="C59" s="136"/>
      <c r="D59" s="136">
        <f t="shared" si="4"/>
        <v>0</v>
      </c>
      <c r="E59" s="136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6">
        <f>'17'!S59</f>
        <v>0</v>
      </c>
      <c r="S59" s="136"/>
      <c r="T59" s="136">
        <f t="shared" si="19"/>
        <v>0</v>
      </c>
      <c r="U59" s="136"/>
      <c r="V59" s="136"/>
      <c r="W59" s="136"/>
      <c r="X59" s="236"/>
      <c r="Y59" s="136">
        <f t="shared" si="16"/>
        <v>0</v>
      </c>
      <c r="Z59" s="136"/>
      <c r="AA59" s="136"/>
      <c r="AB59" s="136"/>
      <c r="AC59" s="136"/>
      <c r="AD59" s="136"/>
      <c r="AE59" s="136"/>
      <c r="AF59" s="136"/>
      <c r="AG59" s="136">
        <f t="shared" si="17"/>
        <v>0</v>
      </c>
      <c r="AH59" s="136"/>
      <c r="AI59" s="136"/>
      <c r="AJ59" s="136"/>
      <c r="AK59" s="264"/>
      <c r="AL59" s="236">
        <f t="shared" si="0"/>
        <v>0</v>
      </c>
      <c r="AM59" s="136">
        <f t="shared" si="1"/>
        <v>0</v>
      </c>
      <c r="AN59" s="236">
        <f>'17'!AR59</f>
        <v>0</v>
      </c>
      <c r="AO59" s="236"/>
      <c r="AP59" s="236">
        <f t="shared" si="7"/>
        <v>0</v>
      </c>
      <c r="AQ59" s="236">
        <f t="shared" si="8"/>
        <v>0</v>
      </c>
      <c r="AR59" s="236"/>
      <c r="AS59" s="250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264"/>
      <c r="BC59" s="264"/>
    </row>
    <row r="60" spans="1:55" s="373" customFormat="1" ht="34.799999999999997" customHeight="1">
      <c r="A60" s="249" t="str">
        <f>'ENTRY SHEET'!F60</f>
        <v>DILLING DETALIS</v>
      </c>
      <c r="B60" s="136">
        <f>'17'!C60</f>
        <v>0</v>
      </c>
      <c r="C60" s="348"/>
      <c r="D60" s="346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7"/>
        <v>0</v>
      </c>
      <c r="AH60" s="332"/>
      <c r="AI60" s="332"/>
      <c r="AJ60" s="332"/>
      <c r="AK60" s="332"/>
      <c r="AL60" s="332"/>
      <c r="AM60" s="332"/>
      <c r="AN60" s="482">
        <f>'17'!AR60</f>
        <v>0</v>
      </c>
      <c r="AO60" s="482"/>
      <c r="AP60" s="482">
        <f t="shared" si="7"/>
        <v>0</v>
      </c>
      <c r="AQ60" s="482">
        <f t="shared" si="8"/>
        <v>0</v>
      </c>
      <c r="AR60" s="482"/>
      <c r="AS60" s="503"/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332"/>
      <c r="BC60" s="332"/>
    </row>
    <row r="61" spans="1:55" s="222" customFormat="1" ht="25.05" customHeight="1">
      <c r="A61" s="249" t="str">
        <f>'ENTRY SHEET'!F61</f>
        <v>DRILL-ELGI-650</v>
      </c>
      <c r="B61" s="136">
        <f>'17'!C61</f>
        <v>794.8</v>
      </c>
      <c r="C61" s="234">
        <v>794.8</v>
      </c>
      <c r="D61" s="136">
        <f t="shared" ref="D61:D86" si="21">C61-B61</f>
        <v>0</v>
      </c>
      <c r="E61" s="136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6"/>
      <c r="S61" s="136"/>
      <c r="T61" s="136"/>
      <c r="U61" s="136"/>
      <c r="V61" s="136"/>
      <c r="W61" s="136">
        <f>+T61+U61+V61</f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>
        <f t="shared" si="17"/>
        <v>0</v>
      </c>
      <c r="AH61" s="136"/>
      <c r="AI61" s="136"/>
      <c r="AJ61" s="136"/>
      <c r="AK61" s="136"/>
      <c r="AL61" s="136"/>
      <c r="AM61" s="136"/>
      <c r="AN61" s="236">
        <f>'17'!AR61</f>
        <v>0</v>
      </c>
      <c r="AO61" s="236">
        <v>100</v>
      </c>
      <c r="AP61" s="236">
        <f t="shared" si="7"/>
        <v>100</v>
      </c>
      <c r="AQ61" s="236">
        <f t="shared" si="8"/>
        <v>100</v>
      </c>
      <c r="AR61" s="236">
        <v>0</v>
      </c>
      <c r="AS61" s="250" t="e">
        <f>AQ61/D61</f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264"/>
      <c r="BC61" s="264"/>
    </row>
    <row r="62" spans="1:55" s="222" customFormat="1" ht="25.05" customHeight="1">
      <c r="A62" s="249" t="str">
        <f>'ENTRY SHEET'!F62</f>
        <v>JRD-600+CD-360</v>
      </c>
      <c r="B62" s="136">
        <f>'17'!C62</f>
        <v>0</v>
      </c>
      <c r="C62" s="234"/>
      <c r="D62" s="136">
        <v>6.8</v>
      </c>
      <c r="E62" s="136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6">
        <v>101.8</v>
      </c>
      <c r="S62" s="136">
        <v>25</v>
      </c>
      <c r="T62" s="136"/>
      <c r="U62" s="136">
        <v>101.8</v>
      </c>
      <c r="V62" s="136"/>
      <c r="W62" s="136">
        <f>+T62+U62+V62</f>
        <v>101.8</v>
      </c>
      <c r="X62" s="236"/>
      <c r="Y62" s="136"/>
      <c r="Z62" s="136"/>
      <c r="AA62" s="136"/>
      <c r="AB62" s="136"/>
      <c r="AC62" s="136"/>
      <c r="AD62" s="136"/>
      <c r="AE62" s="136"/>
      <c r="AF62" s="136"/>
      <c r="AG62" s="136">
        <f t="shared" si="17"/>
        <v>0</v>
      </c>
      <c r="AH62" s="136"/>
      <c r="AI62" s="136"/>
      <c r="AJ62" s="136"/>
      <c r="AK62" s="264"/>
      <c r="AL62" s="236"/>
      <c r="AM62" s="136"/>
      <c r="AN62" s="236">
        <f>'17'!AR62</f>
        <v>0</v>
      </c>
      <c r="AO62" s="236">
        <v>200</v>
      </c>
      <c r="AP62" s="236">
        <f t="shared" si="7"/>
        <v>200</v>
      </c>
      <c r="AQ62" s="236">
        <f t="shared" si="8"/>
        <v>200</v>
      </c>
      <c r="AR62" s="236">
        <v>0</v>
      </c>
      <c r="AS62" s="250">
        <f>AQ62/D62</f>
        <v>29.411764705882355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264"/>
      <c r="BC62" s="264"/>
    </row>
    <row r="63" spans="1:55" s="222" customFormat="1" ht="25.05" customHeight="1">
      <c r="A63" s="249" t="str">
        <f>'ENTRY SHEET'!F63</f>
        <v>JRD-450+650-1</v>
      </c>
      <c r="B63" s="136">
        <f>'17'!C63</f>
        <v>8231.7000000000007</v>
      </c>
      <c r="C63" s="234">
        <v>8236.7000000000007</v>
      </c>
      <c r="D63" s="136">
        <f t="shared" si="21"/>
        <v>5</v>
      </c>
      <c r="E63" s="136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6">
        <v>59.4</v>
      </c>
      <c r="S63" s="136">
        <v>17</v>
      </c>
      <c r="T63" s="136"/>
      <c r="U63" s="136">
        <v>59.4</v>
      </c>
      <c r="V63" s="136"/>
      <c r="W63" s="136">
        <f t="shared" ref="W63:W64" si="22">+T63+U63+V63</f>
        <v>59.4</v>
      </c>
      <c r="X63" s="236"/>
      <c r="Y63" s="136"/>
      <c r="Z63" s="264"/>
      <c r="AA63" s="264"/>
      <c r="AB63" s="264"/>
      <c r="AC63" s="264"/>
      <c r="AD63" s="264"/>
      <c r="AE63" s="264"/>
      <c r="AF63" s="264"/>
      <c r="AG63" s="136">
        <f t="shared" si="17"/>
        <v>0</v>
      </c>
      <c r="AH63" s="136"/>
      <c r="AI63" s="136"/>
      <c r="AJ63" s="136"/>
      <c r="AK63" s="264"/>
      <c r="AL63" s="236"/>
      <c r="AM63" s="136"/>
      <c r="AN63" s="236">
        <f>'17'!AR63</f>
        <v>0</v>
      </c>
      <c r="AO63" s="236"/>
      <c r="AP63" s="236">
        <f t="shared" si="7"/>
        <v>0</v>
      </c>
      <c r="AQ63" s="236">
        <f t="shared" si="8"/>
        <v>0</v>
      </c>
      <c r="AR63" s="236"/>
      <c r="AS63" s="250">
        <f>AQ63/D63</f>
        <v>0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264"/>
      <c r="BC63" s="264"/>
    </row>
    <row r="64" spans="1:55" s="222" customFormat="1" ht="25.05" customHeight="1">
      <c r="A64" s="249">
        <f>'ENTRY SHEET'!F64</f>
        <v>0</v>
      </c>
      <c r="B64" s="136">
        <f>'17'!C64</f>
        <v>0</v>
      </c>
      <c r="C64" s="234"/>
      <c r="D64" s="136">
        <f t="shared" si="21"/>
        <v>0</v>
      </c>
      <c r="E64" s="136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6"/>
      <c r="S64" s="136"/>
      <c r="T64" s="136"/>
      <c r="U64" s="136"/>
      <c r="V64" s="136"/>
      <c r="W64" s="136">
        <f t="shared" si="22"/>
        <v>0</v>
      </c>
      <c r="X64" s="236"/>
      <c r="Y64" s="136"/>
      <c r="Z64" s="264"/>
      <c r="AA64" s="264"/>
      <c r="AB64" s="264"/>
      <c r="AC64" s="264"/>
      <c r="AD64" s="264"/>
      <c r="AE64" s="264"/>
      <c r="AF64" s="264"/>
      <c r="AG64" s="136">
        <f t="shared" si="17"/>
        <v>0</v>
      </c>
      <c r="AH64" s="136"/>
      <c r="AI64" s="136"/>
      <c r="AJ64" s="136"/>
      <c r="AK64" s="264"/>
      <c r="AL64" s="236"/>
      <c r="AM64" s="136"/>
      <c r="AN64" s="236">
        <f>'17'!AR64</f>
        <v>0</v>
      </c>
      <c r="AO64" s="236"/>
      <c r="AP64" s="236">
        <f t="shared" si="7"/>
        <v>0</v>
      </c>
      <c r="AQ64" s="236">
        <f t="shared" si="8"/>
        <v>0</v>
      </c>
      <c r="AR64" s="236"/>
      <c r="AS64" s="250" t="e">
        <f>AQ64/D64</f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264"/>
      <c r="BC64" s="264"/>
    </row>
    <row r="65" spans="1:55" s="988" customFormat="1" ht="64.2" customHeight="1">
      <c r="A65" s="1056" t="str">
        <f>'ENTRY SHEET'!F65</f>
        <v>CRUSHER DETAILS</v>
      </c>
      <c r="B65" s="139">
        <f>'17'!C65</f>
        <v>0</v>
      </c>
      <c r="C65" s="668"/>
      <c r="D65" s="331" t="s">
        <v>8</v>
      </c>
      <c r="E65" s="653" t="s">
        <v>116</v>
      </c>
      <c r="F65" s="414" t="s">
        <v>118</v>
      </c>
      <c r="G65" s="414" t="s">
        <v>113</v>
      </c>
      <c r="H65" s="414" t="s">
        <v>126</v>
      </c>
      <c r="I65" s="414" t="s">
        <v>125</v>
      </c>
      <c r="J65" s="414" t="s">
        <v>124</v>
      </c>
      <c r="K65" s="414" t="s">
        <v>52</v>
      </c>
      <c r="L65" s="414" t="s">
        <v>133</v>
      </c>
      <c r="M65" s="414" t="s">
        <v>117</v>
      </c>
      <c r="N65" s="414" t="s">
        <v>127</v>
      </c>
      <c r="O65" s="414" t="s">
        <v>138</v>
      </c>
      <c r="P65" s="414" t="s">
        <v>139</v>
      </c>
      <c r="Q65" s="414" t="s">
        <v>122</v>
      </c>
      <c r="R65" s="653" t="s">
        <v>88</v>
      </c>
      <c r="S65" s="653" t="s">
        <v>114</v>
      </c>
      <c r="T65" s="653" t="s">
        <v>115</v>
      </c>
      <c r="U65" s="653" t="s">
        <v>90</v>
      </c>
      <c r="V65" s="653" t="s">
        <v>91</v>
      </c>
      <c r="W65" s="653" t="s">
        <v>134</v>
      </c>
      <c r="X65" s="653"/>
      <c r="Y65" s="653" t="s">
        <v>92</v>
      </c>
      <c r="Z65" s="653" t="s">
        <v>43</v>
      </c>
      <c r="AA65" s="654" t="s">
        <v>44</v>
      </c>
      <c r="AB65" s="653" t="s">
        <v>45</v>
      </c>
      <c r="AC65" s="653" t="s">
        <v>46</v>
      </c>
      <c r="AD65" s="653" t="s">
        <v>121</v>
      </c>
      <c r="AE65" s="653" t="s">
        <v>67</v>
      </c>
      <c r="AF65" s="653" t="s">
        <v>105</v>
      </c>
      <c r="AG65" s="331" t="s">
        <v>32</v>
      </c>
      <c r="AH65" s="654" t="s">
        <v>41</v>
      </c>
      <c r="AI65" s="654" t="s">
        <v>42</v>
      </c>
      <c r="AJ65" s="654" t="s">
        <v>38</v>
      </c>
      <c r="AK65" s="654" t="s">
        <v>39</v>
      </c>
      <c r="AL65" s="653" t="s">
        <v>31</v>
      </c>
      <c r="AM65" s="654" t="s">
        <v>30</v>
      </c>
      <c r="AN65" s="986">
        <f>'17'!AR65</f>
        <v>0</v>
      </c>
      <c r="AO65" s="986"/>
      <c r="AP65" s="986">
        <f t="shared" si="7"/>
        <v>0</v>
      </c>
      <c r="AQ65" s="986">
        <f t="shared" si="8"/>
        <v>0</v>
      </c>
      <c r="AR65" s="986"/>
      <c r="AS65" s="987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414"/>
      <c r="BC65" s="414"/>
    </row>
    <row r="66" spans="1:55" s="1058" customFormat="1" ht="25.05" customHeight="1">
      <c r="A66" s="1056" t="str">
        <f>'ENTRY SHEET'!F66</f>
        <v>CRUSHER(FEEDER)</v>
      </c>
      <c r="B66" s="139">
        <f>'17'!C66</f>
        <v>1790.33</v>
      </c>
      <c r="C66" s="674">
        <v>1790.33</v>
      </c>
      <c r="D66" s="139">
        <f t="shared" si="21"/>
        <v>0</v>
      </c>
      <c r="E66" s="139">
        <v>16</v>
      </c>
      <c r="F66" s="139"/>
      <c r="G66" s="139"/>
      <c r="H66" s="139"/>
      <c r="I66" s="139"/>
      <c r="J66" s="139">
        <f>D66-G66-H66-I66-K66-L66-O66-P66-F66-M66-N66</f>
        <v>0</v>
      </c>
      <c r="K66" s="139"/>
      <c r="L66" s="139"/>
      <c r="M66" s="139"/>
      <c r="N66" s="139"/>
      <c r="O66" s="139"/>
      <c r="P66" s="139"/>
      <c r="Q66" s="139">
        <f>F66+G66+H66+I66+J66+K66+L66+M66+N66+O66+P66</f>
        <v>0</v>
      </c>
      <c r="R66" s="139"/>
      <c r="S66" s="139"/>
      <c r="T66" s="139"/>
      <c r="U66" s="139"/>
      <c r="V66" s="139"/>
      <c r="W66" s="139"/>
      <c r="X66" s="956"/>
      <c r="Y66" s="139">
        <f>U66+V66+W66+X66</f>
        <v>0</v>
      </c>
      <c r="Z66" s="957"/>
      <c r="AA66" s="957"/>
      <c r="AB66" s="957"/>
      <c r="AC66" s="957"/>
      <c r="AD66" s="957"/>
      <c r="AE66" s="957"/>
      <c r="AF66" s="957"/>
      <c r="AG66" s="139">
        <f t="shared" ref="AG66:AG73" si="23">Z66+AA66+AB66+AC66+AD66+AE66+AF66</f>
        <v>0</v>
      </c>
      <c r="AH66" s="139"/>
      <c r="AI66" s="139"/>
      <c r="AJ66" s="139"/>
      <c r="AK66" s="957"/>
      <c r="AL66" s="956"/>
      <c r="AM66" s="139"/>
      <c r="AN66" s="956">
        <f>'17'!AR66</f>
        <v>0</v>
      </c>
      <c r="AO66" s="956"/>
      <c r="AP66" s="956">
        <f t="shared" si="7"/>
        <v>0</v>
      </c>
      <c r="AQ66" s="956">
        <f t="shared" si="8"/>
        <v>0</v>
      </c>
      <c r="AR66" s="956"/>
      <c r="AS66" s="1057" t="e">
        <f t="shared" ref="AS66:AS73" si="24">AQ66/D66</f>
        <v>#DIV/0!</v>
      </c>
      <c r="AT66" s="659">
        <f>'08'!AT66</f>
        <v>0</v>
      </c>
      <c r="AU66" s="660">
        <f t="shared" si="9"/>
        <v>0</v>
      </c>
      <c r="AV66" s="617"/>
      <c r="AW66" s="619" t="e">
        <f t="shared" si="10"/>
        <v>#DIV/0!</v>
      </c>
      <c r="AX66" s="619" t="e">
        <f t="shared" si="11"/>
        <v>#DIV/0!</v>
      </c>
      <c r="AY66" s="619" t="e">
        <f t="shared" si="12"/>
        <v>#DIV/0!</v>
      </c>
      <c r="AZ66" s="619" t="e">
        <f t="shared" si="13"/>
        <v>#DIV/0!</v>
      </c>
      <c r="BA66" s="619" t="e">
        <f t="shared" si="14"/>
        <v>#DIV/0!</v>
      </c>
      <c r="BB66" s="957" t="e">
        <f t="shared" si="15"/>
        <v>#DIV/0!</v>
      </c>
      <c r="BC66" s="957"/>
    </row>
    <row r="67" spans="1:55" s="1058" customFormat="1" ht="25.05" customHeight="1">
      <c r="A67" s="1056" t="str">
        <f>'ENTRY SHEET'!F67</f>
        <v>CRUSHER ( JAW )</v>
      </c>
      <c r="B67" s="139">
        <f>'17'!C67</f>
        <v>13569</v>
      </c>
      <c r="C67" s="674">
        <v>13569</v>
      </c>
      <c r="D67" s="139">
        <f t="shared" si="21"/>
        <v>0</v>
      </c>
      <c r="E67" s="139">
        <v>16</v>
      </c>
      <c r="F67" s="139"/>
      <c r="G67" s="139"/>
      <c r="H67" s="139"/>
      <c r="I67" s="139"/>
      <c r="J67" s="139">
        <f t="shared" ref="J67:J73" si="25">D67-G67-H67-I67-K67-L67-O67-P67-F67-M67-N67</f>
        <v>0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0</v>
      </c>
      <c r="R67" s="139"/>
      <c r="S67" s="139"/>
      <c r="T67" s="139"/>
      <c r="U67" s="139"/>
      <c r="V67" s="139"/>
      <c r="W67" s="139"/>
      <c r="X67" s="956"/>
      <c r="Y67" s="139">
        <f t="shared" ref="Y67:Y73" si="27">U67+V67+W67+X67</f>
        <v>0</v>
      </c>
      <c r="Z67" s="957"/>
      <c r="AA67" s="957"/>
      <c r="AB67" s="957"/>
      <c r="AC67" s="957"/>
      <c r="AD67" s="957"/>
      <c r="AE67" s="957"/>
      <c r="AF67" s="957"/>
      <c r="AG67" s="139">
        <f t="shared" si="23"/>
        <v>0</v>
      </c>
      <c r="AH67" s="139"/>
      <c r="AI67" s="139"/>
      <c r="AJ67" s="139"/>
      <c r="AK67" s="957"/>
      <c r="AL67" s="956"/>
      <c r="AM67" s="139"/>
      <c r="AN67" s="956">
        <f>'17'!AR67</f>
        <v>0</v>
      </c>
      <c r="AO67" s="956"/>
      <c r="AP67" s="956">
        <f t="shared" si="7"/>
        <v>0</v>
      </c>
      <c r="AQ67" s="956">
        <f t="shared" si="8"/>
        <v>0</v>
      </c>
      <c r="AR67" s="956"/>
      <c r="AS67" s="1057" t="e">
        <f t="shared" si="24"/>
        <v>#DIV/0!</v>
      </c>
      <c r="AT67" s="659">
        <f>'08'!AT67</f>
        <v>0</v>
      </c>
      <c r="AU67" s="660">
        <f t="shared" si="9"/>
        <v>0</v>
      </c>
      <c r="AV67" s="617"/>
      <c r="AW67" s="619" t="e">
        <f t="shared" si="10"/>
        <v>#DIV/0!</v>
      </c>
      <c r="AX67" s="619" t="e">
        <f t="shared" si="11"/>
        <v>#DIV/0!</v>
      </c>
      <c r="AY67" s="619" t="e">
        <f t="shared" si="12"/>
        <v>#DIV/0!</v>
      </c>
      <c r="AZ67" s="619" t="e">
        <f t="shared" si="13"/>
        <v>#DIV/0!</v>
      </c>
      <c r="BA67" s="619" t="e">
        <f t="shared" si="14"/>
        <v>#DIV/0!</v>
      </c>
      <c r="BB67" s="957" t="e">
        <f t="shared" si="15"/>
        <v>#DIV/0!</v>
      </c>
      <c r="BC67" s="957"/>
    </row>
    <row r="68" spans="1:55" s="1058" customFormat="1" ht="25.05" customHeight="1">
      <c r="A68" s="1056" t="str">
        <f>'ENTRY SHEET'!F68</f>
        <v>CRUSHER ( CONE )</v>
      </c>
      <c r="B68" s="139">
        <f>'17'!C68</f>
        <v>13644</v>
      </c>
      <c r="C68" s="674">
        <v>13644</v>
      </c>
      <c r="D68" s="139">
        <f t="shared" si="21"/>
        <v>0</v>
      </c>
      <c r="E68" s="139">
        <v>16</v>
      </c>
      <c r="F68" s="139"/>
      <c r="G68" s="139"/>
      <c r="H68" s="139"/>
      <c r="I68" s="139"/>
      <c r="J68" s="139">
        <f t="shared" si="25"/>
        <v>0</v>
      </c>
      <c r="K68" s="139"/>
      <c r="L68" s="139"/>
      <c r="M68" s="139"/>
      <c r="N68" s="139"/>
      <c r="O68" s="139"/>
      <c r="P68" s="139"/>
      <c r="Q68" s="139">
        <f t="shared" si="26"/>
        <v>0</v>
      </c>
      <c r="R68" s="139"/>
      <c r="S68" s="139"/>
      <c r="T68" s="139"/>
      <c r="U68" s="139"/>
      <c r="V68" s="139"/>
      <c r="W68" s="139"/>
      <c r="X68" s="139"/>
      <c r="Y68" s="139">
        <f t="shared" si="27"/>
        <v>0</v>
      </c>
      <c r="Z68" s="139"/>
      <c r="AA68" s="661"/>
      <c r="AB68" s="139"/>
      <c r="AC68" s="139"/>
      <c r="AD68" s="139"/>
      <c r="AE68" s="139"/>
      <c r="AF68" s="139"/>
      <c r="AG68" s="139">
        <f t="shared" si="23"/>
        <v>0</v>
      </c>
      <c r="AH68" s="661"/>
      <c r="AI68" s="661"/>
      <c r="AJ68" s="661"/>
      <c r="AK68" s="661"/>
      <c r="AL68" s="139"/>
      <c r="AM68" s="661"/>
      <c r="AN68" s="956">
        <f>'17'!AR68</f>
        <v>0</v>
      </c>
      <c r="AO68" s="956"/>
      <c r="AP68" s="956">
        <f t="shared" si="7"/>
        <v>0</v>
      </c>
      <c r="AQ68" s="956">
        <f t="shared" si="8"/>
        <v>0</v>
      </c>
      <c r="AR68" s="956"/>
      <c r="AS68" s="1057" t="e">
        <f t="shared" si="24"/>
        <v>#DIV/0!</v>
      </c>
      <c r="AT68" s="659">
        <f>'08'!AT68</f>
        <v>0</v>
      </c>
      <c r="AU68" s="660">
        <f t="shared" si="9"/>
        <v>0</v>
      </c>
      <c r="AV68" s="657"/>
      <c r="AW68" s="619" t="e">
        <f t="shared" si="10"/>
        <v>#DIV/0!</v>
      </c>
      <c r="AX68" s="619" t="e">
        <f t="shared" si="11"/>
        <v>#DIV/0!</v>
      </c>
      <c r="AY68" s="619" t="e">
        <f t="shared" si="12"/>
        <v>#DIV/0!</v>
      </c>
      <c r="AZ68" s="619" t="e">
        <f t="shared" si="13"/>
        <v>#DIV/0!</v>
      </c>
      <c r="BA68" s="619" t="e">
        <f t="shared" si="14"/>
        <v>#DIV/0!</v>
      </c>
      <c r="BB68" s="957" t="e">
        <f t="shared" si="15"/>
        <v>#DIV/0!</v>
      </c>
      <c r="BC68" s="139"/>
    </row>
    <row r="69" spans="1:55" s="1058" customFormat="1" ht="25.05" customHeight="1">
      <c r="A69" s="1056" t="str">
        <f>'ENTRY SHEET'!F69</f>
        <v>CRUSHER DG</v>
      </c>
      <c r="B69" s="139">
        <f>'17'!C69</f>
        <v>17204.509999999998</v>
      </c>
      <c r="C69" s="674">
        <v>17204.509999999998</v>
      </c>
      <c r="D69" s="139">
        <f t="shared" si="21"/>
        <v>0</v>
      </c>
      <c r="E69" s="139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139"/>
      <c r="S69" s="139"/>
      <c r="T69" s="139"/>
      <c r="U69" s="139"/>
      <c r="V69" s="139"/>
      <c r="W69" s="139"/>
      <c r="X69" s="956"/>
      <c r="Y69" s="139">
        <f t="shared" si="27"/>
        <v>0</v>
      </c>
      <c r="Z69" s="957"/>
      <c r="AA69" s="957"/>
      <c r="AB69" s="957"/>
      <c r="AC69" s="957"/>
      <c r="AD69" s="957"/>
      <c r="AE69" s="957"/>
      <c r="AF69" s="957"/>
      <c r="AG69" s="139">
        <f t="shared" si="23"/>
        <v>0</v>
      </c>
      <c r="AH69" s="139"/>
      <c r="AI69" s="139"/>
      <c r="AJ69" s="139"/>
      <c r="AK69" s="957"/>
      <c r="AL69" s="956">
        <f>AH69+AI69</f>
        <v>0</v>
      </c>
      <c r="AM69" s="139">
        <f>AJ69+AK69</f>
        <v>0</v>
      </c>
      <c r="AN69" s="956">
        <f>'17'!AR69</f>
        <v>355</v>
      </c>
      <c r="AO69" s="956"/>
      <c r="AP69" s="956">
        <f t="shared" si="7"/>
        <v>355</v>
      </c>
      <c r="AQ69" s="956">
        <f t="shared" si="8"/>
        <v>0</v>
      </c>
      <c r="AR69" s="956">
        <v>355</v>
      </c>
      <c r="AS69" s="1057" t="e">
        <f t="shared" si="24"/>
        <v>#DIV/0!</v>
      </c>
      <c r="AT69" s="659">
        <f>'08'!AT69</f>
        <v>1000</v>
      </c>
      <c r="AU69" s="660">
        <f t="shared" si="9"/>
        <v>645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957" t="e">
        <f t="shared" si="15"/>
        <v>#DIV/0!</v>
      </c>
      <c r="BC69" s="957"/>
    </row>
    <row r="70" spans="1:55" s="1058" customFormat="1" ht="25.05" customHeight="1">
      <c r="A70" s="1056" t="str">
        <f>'ENTRY SHEET'!F70</f>
        <v>KAMASTU-210</v>
      </c>
      <c r="B70" s="139">
        <f>'17'!C70</f>
        <v>25963</v>
      </c>
      <c r="C70" s="674">
        <v>25966.3</v>
      </c>
      <c r="D70" s="139">
        <f t="shared" si="21"/>
        <v>3.2999999999992724</v>
      </c>
      <c r="E70" s="139">
        <v>16</v>
      </c>
      <c r="F70" s="139"/>
      <c r="G70" s="139"/>
      <c r="H70" s="139"/>
      <c r="I70" s="139"/>
      <c r="J70" s="139">
        <f t="shared" si="25"/>
        <v>3.2999999999992724</v>
      </c>
      <c r="K70" s="139"/>
      <c r="L70" s="139"/>
      <c r="M70" s="139"/>
      <c r="N70" s="139"/>
      <c r="O70" s="139"/>
      <c r="P70" s="139"/>
      <c r="Q70" s="139">
        <f t="shared" si="26"/>
        <v>3.2999999999992724</v>
      </c>
      <c r="R70" s="139"/>
      <c r="S70" s="139"/>
      <c r="T70" s="139"/>
      <c r="U70" s="139"/>
      <c r="V70" s="139"/>
      <c r="W70" s="139"/>
      <c r="X70" s="956"/>
      <c r="Y70" s="139">
        <f t="shared" si="27"/>
        <v>0</v>
      </c>
      <c r="Z70" s="957"/>
      <c r="AA70" s="957"/>
      <c r="AB70" s="957"/>
      <c r="AC70" s="957"/>
      <c r="AD70" s="957"/>
      <c r="AE70" s="957"/>
      <c r="AF70" s="957"/>
      <c r="AG70" s="139">
        <f t="shared" si="23"/>
        <v>0</v>
      </c>
      <c r="AH70" s="139"/>
      <c r="AI70" s="139"/>
      <c r="AJ70" s="139"/>
      <c r="AK70" s="957"/>
      <c r="AL70" s="956">
        <f>AH70+AI70</f>
        <v>0</v>
      </c>
      <c r="AM70" s="139">
        <f>AJ70+AK70</f>
        <v>0</v>
      </c>
      <c r="AN70" s="956">
        <f>'17'!AR70</f>
        <v>245</v>
      </c>
      <c r="AO70" s="956">
        <v>100</v>
      </c>
      <c r="AP70" s="956">
        <f t="shared" ref="AP70:AP88" si="28">AO70+AN70</f>
        <v>345</v>
      </c>
      <c r="AQ70" s="956">
        <f t="shared" ref="AQ70:AQ88" si="29">AP70-AR70</f>
        <v>40</v>
      </c>
      <c r="AR70" s="956">
        <v>305</v>
      </c>
      <c r="AS70" s="1057">
        <f t="shared" si="24"/>
        <v>12.121212121214795</v>
      </c>
      <c r="AT70" s="659">
        <f>'08'!AT70</f>
        <v>340</v>
      </c>
      <c r="AU70" s="660">
        <f t="shared" ref="AU70:AU104" si="30">AT70-AR70</f>
        <v>35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40</v>
      </c>
      <c r="AZ70" s="619">
        <f t="shared" ref="AZ70:AZ99" si="34">AS70*L70</f>
        <v>0</v>
      </c>
      <c r="BA70" s="619">
        <f t="shared" ref="BA70:BA99" si="35">AS70*K70</f>
        <v>0</v>
      </c>
      <c r="BB70" s="957"/>
      <c r="BC70" s="957">
        <v>64</v>
      </c>
    </row>
    <row r="71" spans="1:55" s="1058" customFormat="1" ht="25.05" customHeight="1">
      <c r="A71" s="1056" t="str">
        <f>'ENTRY SHEET'!F71</f>
        <v>JCB-8262 LOADER</v>
      </c>
      <c r="B71" s="139">
        <f>'17'!C71</f>
        <v>16125.4</v>
      </c>
      <c r="C71" s="674">
        <v>16133.6</v>
      </c>
      <c r="D71" s="139">
        <f t="shared" si="21"/>
        <v>8.2000000000007276</v>
      </c>
      <c r="E71" s="139">
        <v>16</v>
      </c>
      <c r="F71" s="139"/>
      <c r="G71" s="139"/>
      <c r="H71" s="139">
        <v>1</v>
      </c>
      <c r="I71" s="139">
        <v>5</v>
      </c>
      <c r="J71" s="139">
        <f t="shared" si="25"/>
        <v>2.2000000000007276</v>
      </c>
      <c r="K71" s="139"/>
      <c r="L71" s="139"/>
      <c r="M71" s="139"/>
      <c r="N71" s="139"/>
      <c r="O71" s="139"/>
      <c r="P71" s="139"/>
      <c r="Q71" s="139">
        <f t="shared" si="26"/>
        <v>8.2000000000007276</v>
      </c>
      <c r="R71" s="139"/>
      <c r="S71" s="139"/>
      <c r="T71" s="139"/>
      <c r="U71" s="139"/>
      <c r="V71" s="139"/>
      <c r="W71" s="139"/>
      <c r="X71" s="956"/>
      <c r="Y71" s="139">
        <f t="shared" si="27"/>
        <v>0</v>
      </c>
      <c r="Z71" s="957"/>
      <c r="AA71" s="957"/>
      <c r="AB71" s="957"/>
      <c r="AC71" s="957"/>
      <c r="AD71" s="957"/>
      <c r="AE71" s="957">
        <v>12</v>
      </c>
      <c r="AF71" s="957"/>
      <c r="AG71" s="139">
        <f t="shared" si="23"/>
        <v>12</v>
      </c>
      <c r="AH71" s="139">
        <v>11</v>
      </c>
      <c r="AI71" s="139">
        <v>33</v>
      </c>
      <c r="AJ71" s="139">
        <v>330.02</v>
      </c>
      <c r="AK71" s="957">
        <v>1077.25</v>
      </c>
      <c r="AL71" s="956">
        <f>AH71+AI71</f>
        <v>44</v>
      </c>
      <c r="AM71" s="139">
        <f>AJ71+AK71</f>
        <v>1407.27</v>
      </c>
      <c r="AN71" s="956">
        <f>'17'!AR71</f>
        <v>50</v>
      </c>
      <c r="AO71" s="956">
        <v>150</v>
      </c>
      <c r="AP71" s="956">
        <f t="shared" si="28"/>
        <v>200</v>
      </c>
      <c r="AQ71" s="956">
        <f t="shared" si="29"/>
        <v>110</v>
      </c>
      <c r="AR71" s="956">
        <v>90</v>
      </c>
      <c r="AS71" s="1057">
        <f t="shared" si="24"/>
        <v>13.414634146340273</v>
      </c>
      <c r="AT71" s="659">
        <f>'08'!AT71</f>
        <v>210</v>
      </c>
      <c r="AU71" s="660">
        <f t="shared" si="30"/>
        <v>120</v>
      </c>
      <c r="AV71" s="657"/>
      <c r="AW71" s="619">
        <f t="shared" si="31"/>
        <v>68</v>
      </c>
      <c r="AX71" s="619">
        <f t="shared" si="32"/>
        <v>14</v>
      </c>
      <c r="AY71" s="619">
        <f t="shared" si="33"/>
        <v>30</v>
      </c>
      <c r="AZ71" s="619">
        <f t="shared" si="34"/>
        <v>0</v>
      </c>
      <c r="BA71" s="619">
        <f t="shared" si="35"/>
        <v>0</v>
      </c>
      <c r="BB71" s="957">
        <f t="shared" ref="BB71:BB99" si="36">AQ71-AW71-AX71-AY71</f>
        <v>-2</v>
      </c>
      <c r="BC71" s="957"/>
    </row>
    <row r="72" spans="1:55" s="1058" customFormat="1" ht="25.05" customHeight="1">
      <c r="A72" s="1056" t="str">
        <f>'ENTRY SHEET'!F72</f>
        <v>OD09C-5609 JCB</v>
      </c>
      <c r="B72" s="139">
        <f>'17'!C72</f>
        <v>0</v>
      </c>
      <c r="C72" s="674"/>
      <c r="D72" s="139">
        <f t="shared" si="21"/>
        <v>0</v>
      </c>
      <c r="E72" s="139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139"/>
      <c r="S72" s="139"/>
      <c r="T72" s="139"/>
      <c r="U72" s="139"/>
      <c r="V72" s="139"/>
      <c r="W72" s="139"/>
      <c r="X72" s="956"/>
      <c r="Y72" s="139">
        <f t="shared" si="27"/>
        <v>0</v>
      </c>
      <c r="Z72" s="957"/>
      <c r="AA72" s="957"/>
      <c r="AB72" s="957"/>
      <c r="AC72" s="957"/>
      <c r="AD72" s="957"/>
      <c r="AE72" s="957"/>
      <c r="AF72" s="957"/>
      <c r="AG72" s="139">
        <f t="shared" si="23"/>
        <v>0</v>
      </c>
      <c r="AH72" s="139"/>
      <c r="AI72" s="139"/>
      <c r="AJ72" s="139"/>
      <c r="AK72" s="957"/>
      <c r="AL72" s="956">
        <f>AH72+AI72</f>
        <v>0</v>
      </c>
      <c r="AM72" s="139">
        <f>AJ72+AK72</f>
        <v>0</v>
      </c>
      <c r="AN72" s="956">
        <f>'17'!AR72</f>
        <v>90</v>
      </c>
      <c r="AO72" s="956"/>
      <c r="AP72" s="956">
        <f t="shared" si="28"/>
        <v>90</v>
      </c>
      <c r="AQ72" s="956">
        <f t="shared" si="29"/>
        <v>0</v>
      </c>
      <c r="AR72" s="956">
        <v>90</v>
      </c>
      <c r="AS72" s="1057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957" t="e">
        <f t="shared" si="36"/>
        <v>#DIV/0!</v>
      </c>
      <c r="BC72" s="957"/>
    </row>
    <row r="73" spans="1:55" s="1058" customFormat="1" ht="25.05" customHeight="1">
      <c r="A73" s="1056" t="str">
        <f>'ENTRY SHEET'!F73</f>
        <v>TATA LOADER-OD02AY-0516</v>
      </c>
      <c r="B73" s="139">
        <f>'17'!C73</f>
        <v>15507.7</v>
      </c>
      <c r="C73" s="674">
        <v>15507.7</v>
      </c>
      <c r="D73" s="139">
        <f t="shared" si="21"/>
        <v>0</v>
      </c>
      <c r="E73" s="139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139"/>
      <c r="S73" s="139"/>
      <c r="T73" s="139"/>
      <c r="U73" s="139"/>
      <c r="V73" s="139"/>
      <c r="W73" s="139"/>
      <c r="X73" s="956"/>
      <c r="Y73" s="139">
        <f t="shared" si="27"/>
        <v>0</v>
      </c>
      <c r="Z73" s="957"/>
      <c r="AA73" s="957"/>
      <c r="AB73" s="957"/>
      <c r="AC73" s="957"/>
      <c r="AD73" s="957"/>
      <c r="AE73" s="957"/>
      <c r="AF73" s="957"/>
      <c r="AG73" s="139">
        <f t="shared" si="23"/>
        <v>0</v>
      </c>
      <c r="AH73" s="139"/>
      <c r="AI73" s="139"/>
      <c r="AJ73" s="139"/>
      <c r="AK73" s="957"/>
      <c r="AL73" s="956">
        <f>AH73+AI73</f>
        <v>0</v>
      </c>
      <c r="AM73" s="139">
        <f>AJ73+AK73</f>
        <v>0</v>
      </c>
      <c r="AN73" s="956">
        <f>'17'!AR73</f>
        <v>100</v>
      </c>
      <c r="AO73" s="956"/>
      <c r="AP73" s="956">
        <f t="shared" si="28"/>
        <v>100</v>
      </c>
      <c r="AQ73" s="956">
        <f t="shared" si="29"/>
        <v>0</v>
      </c>
      <c r="AR73" s="956">
        <v>100</v>
      </c>
      <c r="AS73" s="1057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957"/>
      <c r="BC73" s="957"/>
    </row>
    <row r="74" spans="1:55" s="1062" customFormat="1" ht="34.799999999999997" customHeight="1">
      <c r="A74" s="1059" t="str">
        <f>'ENTRY SHEET'!F74</f>
        <v>POWER SCREEN DETAILS</v>
      </c>
      <c r="B74" s="648">
        <f>'17'!C74</f>
        <v>0</v>
      </c>
      <c r="C74" s="1060"/>
      <c r="D74" s="642" t="s">
        <v>8</v>
      </c>
      <c r="E74" s="641" t="s">
        <v>116</v>
      </c>
      <c r="F74" s="641" t="s">
        <v>118</v>
      </c>
      <c r="G74" s="641" t="s">
        <v>113</v>
      </c>
      <c r="H74" s="641" t="s">
        <v>126</v>
      </c>
      <c r="I74" s="641" t="s">
        <v>125</v>
      </c>
      <c r="J74" s="641" t="s">
        <v>124</v>
      </c>
      <c r="K74" s="641" t="s">
        <v>52</v>
      </c>
      <c r="L74" s="641" t="s">
        <v>133</v>
      </c>
      <c r="M74" s="641" t="s">
        <v>117</v>
      </c>
      <c r="N74" s="641" t="s">
        <v>127</v>
      </c>
      <c r="O74" s="641" t="s">
        <v>138</v>
      </c>
      <c r="P74" s="641" t="s">
        <v>139</v>
      </c>
      <c r="Q74" s="606" t="s">
        <v>122</v>
      </c>
      <c r="R74" s="642" t="s">
        <v>88</v>
      </c>
      <c r="S74" s="642" t="s">
        <v>89</v>
      </c>
      <c r="T74" s="642" t="s">
        <v>106</v>
      </c>
      <c r="U74" s="642" t="s">
        <v>90</v>
      </c>
      <c r="V74" s="642" t="s">
        <v>91</v>
      </c>
      <c r="W74" s="642"/>
      <c r="X74" s="642"/>
      <c r="Y74" s="642" t="s">
        <v>92</v>
      </c>
      <c r="Z74" s="642" t="s">
        <v>43</v>
      </c>
      <c r="AA74" s="643" t="s">
        <v>44</v>
      </c>
      <c r="AB74" s="642" t="s">
        <v>45</v>
      </c>
      <c r="AC74" s="642" t="s">
        <v>46</v>
      </c>
      <c r="AD74" s="642" t="s">
        <v>121</v>
      </c>
      <c r="AE74" s="642" t="s">
        <v>67</v>
      </c>
      <c r="AF74" s="642" t="s">
        <v>105</v>
      </c>
      <c r="AG74" s="606" t="s">
        <v>32</v>
      </c>
      <c r="AH74" s="643"/>
      <c r="AI74" s="643" t="s">
        <v>42</v>
      </c>
      <c r="AJ74" s="643"/>
      <c r="AK74" s="643" t="s">
        <v>39</v>
      </c>
      <c r="AL74" s="642" t="s">
        <v>31</v>
      </c>
      <c r="AM74" s="643" t="s">
        <v>30</v>
      </c>
      <c r="AN74" s="641">
        <f>'17'!AR74</f>
        <v>0</v>
      </c>
      <c r="AO74" s="641"/>
      <c r="AP74" s="641">
        <f t="shared" si="28"/>
        <v>0</v>
      </c>
      <c r="AQ74" s="641">
        <f t="shared" si="29"/>
        <v>0</v>
      </c>
      <c r="AR74" s="641"/>
      <c r="AS74" s="1060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1061" t="e">
        <f t="shared" si="36"/>
        <v>#VALUE!</v>
      </c>
      <c r="BC74" s="642"/>
    </row>
    <row r="75" spans="1:55" s="285" customFormat="1" ht="25.05" customHeight="1">
      <c r="A75" s="1059" t="str">
        <f>'ENTRY SHEET'!F75</f>
        <v>POWER SCREEN RHS</v>
      </c>
      <c r="B75" s="648">
        <f>'17'!C75</f>
        <v>4451.8999999999996</v>
      </c>
      <c r="C75" s="830">
        <v>4459.3</v>
      </c>
      <c r="D75" s="648">
        <f t="shared" si="21"/>
        <v>7.4000000000005457</v>
      </c>
      <c r="E75" s="648">
        <v>12</v>
      </c>
      <c r="F75" s="648"/>
      <c r="G75" s="648"/>
      <c r="H75" s="648"/>
      <c r="I75" s="648"/>
      <c r="J75" s="648"/>
      <c r="K75" s="648">
        <f>D75-G75-H75-I75-J75-L75-M75-N75-O75-P75-F75</f>
        <v>7.4000000000005457</v>
      </c>
      <c r="L75" s="648"/>
      <c r="M75" s="648"/>
      <c r="N75" s="648"/>
      <c r="O75" s="648"/>
      <c r="P75" s="648"/>
      <c r="Q75" s="648">
        <f>F75+G75+H75+I75+J75+K75+L75+M75+N75+O75+P75</f>
        <v>7.4000000000005457</v>
      </c>
      <c r="R75" s="648">
        <v>700</v>
      </c>
      <c r="S75" s="648"/>
      <c r="T75" s="648"/>
      <c r="U75" s="648"/>
      <c r="V75" s="648"/>
      <c r="W75" s="648"/>
      <c r="X75" s="831"/>
      <c r="Y75" s="648">
        <f t="shared" ref="Y75:Y77" si="37">X75+W75+V75+U75</f>
        <v>0</v>
      </c>
      <c r="Z75" s="961"/>
      <c r="AA75" s="961"/>
      <c r="AB75" s="961"/>
      <c r="AC75" s="961"/>
      <c r="AD75" s="961"/>
      <c r="AE75" s="961"/>
      <c r="AF75" s="961"/>
      <c r="AG75" s="648">
        <f t="shared" ref="AG75:AG84" si="38">Z75+AA75+AB75+AC75+AD75+AE75+AF75</f>
        <v>0</v>
      </c>
      <c r="AH75" s="648"/>
      <c r="AI75" s="648"/>
      <c r="AJ75" s="648"/>
      <c r="AK75" s="961"/>
      <c r="AL75" s="831">
        <f>AH75+AI75</f>
        <v>0</v>
      </c>
      <c r="AM75" s="648">
        <f>AJ75+AK75</f>
        <v>0</v>
      </c>
      <c r="AN75" s="831">
        <f>'17'!AR75</f>
        <v>42</v>
      </c>
      <c r="AO75" s="831">
        <v>100</v>
      </c>
      <c r="AP75" s="831">
        <f t="shared" si="28"/>
        <v>142</v>
      </c>
      <c r="AQ75" s="831">
        <f t="shared" si="29"/>
        <v>80</v>
      </c>
      <c r="AR75" s="831">
        <v>62</v>
      </c>
      <c r="AS75" s="1063">
        <f t="shared" ref="AS75:AS81" si="39">AQ75/D75</f>
        <v>10.810810810810013</v>
      </c>
      <c r="AT75" s="651">
        <f>'08'!AT75</f>
        <v>0</v>
      </c>
      <c r="AU75" s="652">
        <f t="shared" si="30"/>
        <v>-62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80</v>
      </c>
      <c r="BB75" s="961"/>
      <c r="BC75" s="961">
        <f>AP75</f>
        <v>142</v>
      </c>
    </row>
    <row r="76" spans="1:55" s="285" customFormat="1" ht="25.05" customHeight="1">
      <c r="A76" s="1059" t="str">
        <f>'ENTRY SHEET'!F76</f>
        <v>HITACHI-120</v>
      </c>
      <c r="B76" s="648">
        <f>'17'!C76</f>
        <v>13139.9</v>
      </c>
      <c r="C76" s="648">
        <v>13143.7</v>
      </c>
      <c r="D76" s="648">
        <f t="shared" si="21"/>
        <v>3.8000000000010914</v>
      </c>
      <c r="E76" s="648">
        <v>12</v>
      </c>
      <c r="F76" s="648"/>
      <c r="G76" s="648"/>
      <c r="H76" s="648"/>
      <c r="I76" s="648"/>
      <c r="J76" s="648"/>
      <c r="K76" s="648">
        <v>0</v>
      </c>
      <c r="L76" s="648">
        <v>3.8</v>
      </c>
      <c r="M76" s="648"/>
      <c r="N76" s="648"/>
      <c r="O76" s="648"/>
      <c r="P76" s="648"/>
      <c r="Q76" s="648">
        <f t="shared" ref="Q76:Q77" si="40">F76+G76+H76+I76+J76+K76+L76+M76+N76</f>
        <v>3.8</v>
      </c>
      <c r="R76" s="961"/>
      <c r="S76" s="961"/>
      <c r="T76" s="961"/>
      <c r="U76" s="961"/>
      <c r="V76" s="961"/>
      <c r="W76" s="961"/>
      <c r="X76" s="961"/>
      <c r="Y76" s="648">
        <f t="shared" si="37"/>
        <v>0</v>
      </c>
      <c r="Z76" s="961"/>
      <c r="AA76" s="961"/>
      <c r="AB76" s="961"/>
      <c r="AC76" s="961"/>
      <c r="AD76" s="961"/>
      <c r="AE76" s="961"/>
      <c r="AF76" s="961"/>
      <c r="AG76" s="648">
        <f t="shared" si="38"/>
        <v>0</v>
      </c>
      <c r="AH76" s="961"/>
      <c r="AI76" s="961"/>
      <c r="AJ76" s="961"/>
      <c r="AK76" s="961"/>
      <c r="AL76" s="831">
        <f t="shared" ref="AL76:AL77" si="41">AH76+AI76</f>
        <v>0</v>
      </c>
      <c r="AM76" s="648">
        <f t="shared" ref="AM76:AM84" si="42">AJ76+AK76</f>
        <v>0</v>
      </c>
      <c r="AN76" s="831">
        <f>'17'!AR76</f>
        <v>215</v>
      </c>
      <c r="AO76" s="831"/>
      <c r="AP76" s="831">
        <f t="shared" si="28"/>
        <v>215</v>
      </c>
      <c r="AQ76" s="831">
        <f t="shared" si="29"/>
        <v>0</v>
      </c>
      <c r="AR76" s="831">
        <v>215</v>
      </c>
      <c r="AS76" s="1063">
        <f t="shared" si="39"/>
        <v>0</v>
      </c>
      <c r="AT76" s="651">
        <f>'08'!AT76</f>
        <v>700</v>
      </c>
      <c r="AU76" s="652">
        <f t="shared" si="30"/>
        <v>485</v>
      </c>
      <c r="AV76" s="646" t="s">
        <v>189</v>
      </c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0</v>
      </c>
      <c r="BB76" s="961">
        <f t="shared" si="36"/>
        <v>0</v>
      </c>
      <c r="BC76" s="961"/>
    </row>
    <row r="77" spans="1:55" s="285" customFormat="1" ht="25.05" customHeight="1">
      <c r="A77" s="1059" t="str">
        <f>'ENTRY SHEET'!F77</f>
        <v>L-6268 SDLG</v>
      </c>
      <c r="B77" s="648">
        <f>'17'!C77</f>
        <v>7266</v>
      </c>
      <c r="C77" s="830">
        <v>7274.7</v>
      </c>
      <c r="D77" s="648">
        <f t="shared" si="21"/>
        <v>8.6999999999998181</v>
      </c>
      <c r="E77" s="648">
        <v>12</v>
      </c>
      <c r="F77" s="648"/>
      <c r="G77" s="648"/>
      <c r="H77" s="648">
        <v>0.6</v>
      </c>
      <c r="I77" s="648">
        <f>6.4-0.6</f>
        <v>5.8000000000000007</v>
      </c>
      <c r="J77" s="648"/>
      <c r="K77" s="648">
        <f t="shared" ref="K77" si="43">D77-G77-H77-I77-J77-L77-M77-N77-O77-P77-F77</f>
        <v>2.2999999999998177</v>
      </c>
      <c r="L77" s="648"/>
      <c r="M77" s="648"/>
      <c r="N77" s="648"/>
      <c r="O77" s="648"/>
      <c r="P77" s="648"/>
      <c r="Q77" s="648">
        <f t="shared" si="40"/>
        <v>8.6999999999998181</v>
      </c>
      <c r="R77" s="961"/>
      <c r="S77" s="961"/>
      <c r="T77" s="961"/>
      <c r="U77" s="961"/>
      <c r="V77" s="961"/>
      <c r="W77" s="961"/>
      <c r="X77" s="961"/>
      <c r="Y77" s="648">
        <f t="shared" si="37"/>
        <v>0</v>
      </c>
      <c r="Z77" s="961"/>
      <c r="AA77" s="961"/>
      <c r="AB77" s="961"/>
      <c r="AC77" s="961">
        <v>4</v>
      </c>
      <c r="AD77" s="961"/>
      <c r="AE77" s="961"/>
      <c r="AF77" s="961"/>
      <c r="AG77" s="648">
        <f t="shared" si="38"/>
        <v>4</v>
      </c>
      <c r="AH77" s="961">
        <v>11</v>
      </c>
      <c r="AI77" s="961">
        <v>34</v>
      </c>
      <c r="AJ77" s="961">
        <v>340.05</v>
      </c>
      <c r="AK77" s="961">
        <v>1112.4000000000001</v>
      </c>
      <c r="AL77" s="831">
        <f t="shared" si="41"/>
        <v>45</v>
      </c>
      <c r="AM77" s="648">
        <f t="shared" si="42"/>
        <v>1452.45</v>
      </c>
      <c r="AN77" s="831">
        <f>'17'!AR77</f>
        <v>270</v>
      </c>
      <c r="AO77" s="831">
        <v>108</v>
      </c>
      <c r="AP77" s="831">
        <f t="shared" si="28"/>
        <v>378</v>
      </c>
      <c r="AQ77" s="831">
        <f t="shared" si="29"/>
        <v>138</v>
      </c>
      <c r="AR77" s="831">
        <v>240</v>
      </c>
      <c r="AS77" s="1063">
        <f t="shared" si="39"/>
        <v>15.862068965517572</v>
      </c>
      <c r="AT77" s="651">
        <f>'08'!AT77</f>
        <v>0</v>
      </c>
      <c r="AU77" s="652">
        <f t="shared" si="30"/>
        <v>-240</v>
      </c>
      <c r="AV77" s="646"/>
      <c r="AW77" s="650">
        <f t="shared" si="31"/>
        <v>93</v>
      </c>
      <c r="AX77" s="650">
        <f t="shared" si="32"/>
        <v>10</v>
      </c>
      <c r="AY77" s="650">
        <f t="shared" si="33"/>
        <v>0</v>
      </c>
      <c r="AZ77" s="650">
        <f t="shared" si="34"/>
        <v>0</v>
      </c>
      <c r="BA77" s="650">
        <f t="shared" si="35"/>
        <v>36.482758620687527</v>
      </c>
      <c r="BB77" s="961"/>
      <c r="BC77" s="961"/>
    </row>
    <row r="78" spans="1:55" s="1066" customFormat="1" ht="49.8" customHeight="1">
      <c r="A78" s="1053" t="str">
        <f>'ENTRY SHEET'!F78</f>
        <v>VICHELE NO.</v>
      </c>
      <c r="B78" s="302">
        <f>'17'!C78</f>
        <v>0</v>
      </c>
      <c r="C78" s="338"/>
      <c r="D78" s="337" t="s">
        <v>8</v>
      </c>
      <c r="E78" s="337" t="s">
        <v>116</v>
      </c>
      <c r="F78" s="337" t="s">
        <v>118</v>
      </c>
      <c r="G78" s="337" t="s">
        <v>113</v>
      </c>
      <c r="H78" s="337" t="s">
        <v>126</v>
      </c>
      <c r="I78" s="337" t="s">
        <v>125</v>
      </c>
      <c r="J78" s="337" t="s">
        <v>124</v>
      </c>
      <c r="K78" s="337" t="s">
        <v>52</v>
      </c>
      <c r="L78" s="337" t="s">
        <v>133</v>
      </c>
      <c r="M78" s="337" t="s">
        <v>117</v>
      </c>
      <c r="N78" s="337" t="s">
        <v>127</v>
      </c>
      <c r="O78" s="337" t="s">
        <v>138</v>
      </c>
      <c r="P78" s="337" t="s">
        <v>139</v>
      </c>
      <c r="Q78" s="337" t="s">
        <v>122</v>
      </c>
      <c r="R78" s="337" t="s">
        <v>123</v>
      </c>
      <c r="S78" s="337" t="s">
        <v>101</v>
      </c>
      <c r="T78" s="337" t="s">
        <v>102</v>
      </c>
      <c r="U78" s="624" t="s">
        <v>90</v>
      </c>
      <c r="V78" s="337" t="s">
        <v>91</v>
      </c>
      <c r="W78" s="337" t="s">
        <v>135</v>
      </c>
      <c r="X78" s="337"/>
      <c r="Y78" s="337" t="s">
        <v>92</v>
      </c>
      <c r="Z78" s="625" t="s">
        <v>43</v>
      </c>
      <c r="AA78" s="625" t="s">
        <v>44</v>
      </c>
      <c r="AB78" s="625" t="s">
        <v>45</v>
      </c>
      <c r="AC78" s="625" t="s">
        <v>46</v>
      </c>
      <c r="AD78" s="625" t="s">
        <v>121</v>
      </c>
      <c r="AE78" s="625" t="s">
        <v>67</v>
      </c>
      <c r="AF78" s="625" t="s">
        <v>105</v>
      </c>
      <c r="AG78" s="337" t="s">
        <v>32</v>
      </c>
      <c r="AH78" s="337" t="s">
        <v>41</v>
      </c>
      <c r="AI78" s="337" t="s">
        <v>42</v>
      </c>
      <c r="AJ78" s="337" t="s">
        <v>38</v>
      </c>
      <c r="AK78" s="625" t="s">
        <v>39</v>
      </c>
      <c r="AL78" s="337" t="s">
        <v>31</v>
      </c>
      <c r="AM78" s="337" t="s">
        <v>30</v>
      </c>
      <c r="AN78" s="1064">
        <f>'17'!AR78</f>
        <v>0</v>
      </c>
      <c r="AO78" s="1064"/>
      <c r="AP78" s="1064">
        <f t="shared" si="28"/>
        <v>0</v>
      </c>
      <c r="AQ78" s="1064">
        <f t="shared" si="29"/>
        <v>0</v>
      </c>
      <c r="AR78" s="1064"/>
      <c r="AS78" s="1065" t="e">
        <f t="shared" si="39"/>
        <v>#VALUE!</v>
      </c>
      <c r="AT78" s="636">
        <f>'08'!AT78</f>
        <v>0</v>
      </c>
      <c r="AU78" s="637">
        <f t="shared" si="30"/>
        <v>0</v>
      </c>
      <c r="AV78" s="733"/>
      <c r="AW78" s="638" t="e">
        <f t="shared" si="31"/>
        <v>#VALUE!</v>
      </c>
      <c r="AX78" s="638" t="e">
        <f t="shared" si="32"/>
        <v>#VALUE!</v>
      </c>
      <c r="AY78" s="638" t="e">
        <f t="shared" si="33"/>
        <v>#VALUE!</v>
      </c>
      <c r="AZ78" s="638" t="e">
        <f t="shared" si="34"/>
        <v>#VALUE!</v>
      </c>
      <c r="BA78" s="638" t="e">
        <f t="shared" si="35"/>
        <v>#VALUE!</v>
      </c>
      <c r="BB78" s="625">
        <v>0</v>
      </c>
      <c r="BC78" s="625"/>
    </row>
    <row r="79" spans="1:55" s="774" customFormat="1" ht="25.05" customHeight="1">
      <c r="A79" s="1053" t="str">
        <f>'ENTRY SHEET'!F79</f>
        <v>LOKO TRACK JAW</v>
      </c>
      <c r="B79" s="302">
        <f>'17'!C79</f>
        <v>16227</v>
      </c>
      <c r="C79" s="254">
        <v>16238</v>
      </c>
      <c r="D79" s="302">
        <f t="shared" si="21"/>
        <v>11</v>
      </c>
      <c r="E79" s="254">
        <v>12</v>
      </c>
      <c r="F79" s="302"/>
      <c r="G79" s="302"/>
      <c r="H79" s="302"/>
      <c r="I79" s="302"/>
      <c r="J79" s="302"/>
      <c r="K79" s="302"/>
      <c r="L79" s="254">
        <f>D79-G79-H79-I79-J79-K79-M79-N79-O79-P79</f>
        <v>11</v>
      </c>
      <c r="M79" s="684"/>
      <c r="N79" s="684"/>
      <c r="O79" s="684"/>
      <c r="P79" s="684"/>
      <c r="Q79" s="254">
        <f t="shared" ref="Q79:Q80" si="44">G79+H79+I79+J79+P79+K79+L79+M79+N79+O79+F79</f>
        <v>11</v>
      </c>
      <c r="R79" s="302"/>
      <c r="S79" s="302"/>
      <c r="T79" s="302"/>
      <c r="U79" s="302"/>
      <c r="V79" s="302"/>
      <c r="W79" s="1067"/>
      <c r="X79" s="302"/>
      <c r="Y79" s="773"/>
      <c r="Z79" s="302">
        <f>+V79+W79+X79</f>
        <v>0</v>
      </c>
      <c r="AA79" s="635"/>
      <c r="AB79" s="635"/>
      <c r="AC79" s="635"/>
      <c r="AD79" s="635"/>
      <c r="AE79" s="635"/>
      <c r="AF79" s="635"/>
      <c r="AG79" s="302">
        <f t="shared" si="38"/>
        <v>0</v>
      </c>
      <c r="AH79" s="302"/>
      <c r="AI79" s="302"/>
      <c r="AJ79" s="302"/>
      <c r="AK79" s="635"/>
      <c r="AL79" s="773">
        <f>AH79+AI79</f>
        <v>0</v>
      </c>
      <c r="AM79" s="302">
        <f t="shared" si="42"/>
        <v>0</v>
      </c>
      <c r="AN79" s="773">
        <f>'17'!AR79</f>
        <v>230</v>
      </c>
      <c r="AO79" s="773">
        <v>100</v>
      </c>
      <c r="AP79" s="773">
        <f t="shared" si="28"/>
        <v>330</v>
      </c>
      <c r="AQ79" s="773">
        <f t="shared" si="29"/>
        <v>90</v>
      </c>
      <c r="AR79" s="773">
        <v>240</v>
      </c>
      <c r="AS79" s="1055">
        <f t="shared" si="39"/>
        <v>8.1818181818181817</v>
      </c>
      <c r="AT79" s="636">
        <f>'08'!AT79</f>
        <v>0</v>
      </c>
      <c r="AU79" s="637">
        <f t="shared" si="30"/>
        <v>-240</v>
      </c>
      <c r="AV79" s="631"/>
      <c r="AW79" s="638">
        <f t="shared" si="31"/>
        <v>0</v>
      </c>
      <c r="AX79" s="638">
        <f t="shared" si="32"/>
        <v>0</v>
      </c>
      <c r="AY79" s="638">
        <f t="shared" si="33"/>
        <v>0</v>
      </c>
      <c r="AZ79" s="638">
        <f t="shared" si="34"/>
        <v>90</v>
      </c>
      <c r="BA79" s="638">
        <f t="shared" si="35"/>
        <v>0</v>
      </c>
      <c r="BB79" s="1054">
        <v>0</v>
      </c>
      <c r="BC79" s="1054"/>
    </row>
    <row r="80" spans="1:55" s="774" customFormat="1" ht="25.05" customHeight="1">
      <c r="A80" s="1053" t="str">
        <f>'ENTRY SHEET'!F80</f>
        <v>LOKO CONE</v>
      </c>
      <c r="B80" s="302">
        <f>'17'!C80</f>
        <v>16796.900000000001</v>
      </c>
      <c r="C80" s="1054">
        <v>16805.3</v>
      </c>
      <c r="D80" s="302">
        <f t="shared" si="21"/>
        <v>8.3999999999978172</v>
      </c>
      <c r="E80" s="254">
        <v>12</v>
      </c>
      <c r="F80" s="302"/>
      <c r="G80" s="302"/>
      <c r="H80" s="302"/>
      <c r="I80" s="302"/>
      <c r="J80" s="302"/>
      <c r="K80" s="302"/>
      <c r="L80" s="254">
        <f t="shared" ref="L80:L81" si="45">D80-G80-H80-I80-J80-K80-M80-N80-O80-P80</f>
        <v>8.3999999999978172</v>
      </c>
      <c r="M80" s="684"/>
      <c r="N80" s="684"/>
      <c r="O80" s="684"/>
      <c r="P80" s="684"/>
      <c r="Q80" s="254">
        <f t="shared" si="44"/>
        <v>8.3999999999978172</v>
      </c>
      <c r="R80" s="302">
        <v>800</v>
      </c>
      <c r="S80" s="1054">
        <v>400</v>
      </c>
      <c r="T80" s="1054">
        <v>400</v>
      </c>
      <c r="U80" s="1054"/>
      <c r="V80" s="1054"/>
      <c r="W80" s="1054"/>
      <c r="X80" s="1054"/>
      <c r="Y80" s="1054"/>
      <c r="Z80" s="302">
        <f t="shared" ref="Z80:Z84" si="46">+V80+W80+X80</f>
        <v>0</v>
      </c>
      <c r="AA80" s="1054"/>
      <c r="AB80" s="302"/>
      <c r="AC80" s="302"/>
      <c r="AD80" s="302"/>
      <c r="AE80" s="302"/>
      <c r="AF80" s="302"/>
      <c r="AG80" s="302">
        <f t="shared" si="38"/>
        <v>0</v>
      </c>
      <c r="AH80" s="302"/>
      <c r="AI80" s="302"/>
      <c r="AJ80" s="302"/>
      <c r="AK80" s="1054"/>
      <c r="AL80" s="773">
        <f t="shared" ref="AL80:AL84" si="47">AH80+AI80</f>
        <v>0</v>
      </c>
      <c r="AM80" s="302">
        <f t="shared" si="42"/>
        <v>0</v>
      </c>
      <c r="AN80" s="773">
        <f>'17'!AR80</f>
        <v>110</v>
      </c>
      <c r="AO80" s="773">
        <v>200</v>
      </c>
      <c r="AP80" s="773">
        <f t="shared" si="28"/>
        <v>310</v>
      </c>
      <c r="AQ80" s="773">
        <f t="shared" si="29"/>
        <v>40</v>
      </c>
      <c r="AR80" s="773">
        <v>270</v>
      </c>
      <c r="AS80" s="1055">
        <f t="shared" si="39"/>
        <v>4.7619047619059991</v>
      </c>
      <c r="AT80" s="636">
        <f>'08'!AT80</f>
        <v>0</v>
      </c>
      <c r="AU80" s="637">
        <f t="shared" si="30"/>
        <v>-270</v>
      </c>
      <c r="AV80" s="631"/>
      <c r="AW80" s="638">
        <f t="shared" si="31"/>
        <v>0</v>
      </c>
      <c r="AX80" s="638">
        <f t="shared" si="32"/>
        <v>0</v>
      </c>
      <c r="AY80" s="638">
        <f t="shared" si="33"/>
        <v>0</v>
      </c>
      <c r="AZ80" s="638">
        <f t="shared" si="34"/>
        <v>40</v>
      </c>
      <c r="BA80" s="638">
        <f t="shared" si="35"/>
        <v>0</v>
      </c>
      <c r="BB80" s="1054">
        <v>0</v>
      </c>
      <c r="BC80" s="1054"/>
    </row>
    <row r="81" spans="1:55" s="1068" customFormat="1" ht="25.05" customHeight="1">
      <c r="A81" s="1053" t="str">
        <f>'ENTRY SHEET'!F81</f>
        <v>KOMASTU-200</v>
      </c>
      <c r="B81" s="302">
        <f>'17'!C81</f>
        <v>3448.1</v>
      </c>
      <c r="C81" s="254">
        <v>3457.2</v>
      </c>
      <c r="D81" s="302">
        <f t="shared" si="21"/>
        <v>9.0999999999999091</v>
      </c>
      <c r="E81" s="254">
        <v>12</v>
      </c>
      <c r="F81" s="635"/>
      <c r="G81" s="635"/>
      <c r="H81" s="635"/>
      <c r="I81" s="635"/>
      <c r="J81" s="302"/>
      <c r="K81" s="635">
        <v>9.1</v>
      </c>
      <c r="L81" s="254">
        <f t="shared" si="45"/>
        <v>-9.0594198809412774E-14</v>
      </c>
      <c r="M81" s="684"/>
      <c r="N81" s="684"/>
      <c r="O81" s="684"/>
      <c r="P81" s="684"/>
      <c r="Q81" s="254">
        <f>G81+H81+I81+J81+P81+K81+L81+M81+N81+O81+F81</f>
        <v>9.0999999999999091</v>
      </c>
      <c r="R81" s="302"/>
      <c r="S81" s="302"/>
      <c r="T81" s="302"/>
      <c r="U81" s="302"/>
      <c r="V81" s="302"/>
      <c r="W81" s="302"/>
      <c r="X81" s="302"/>
      <c r="Y81" s="302"/>
      <c r="Z81" s="302">
        <f t="shared" si="46"/>
        <v>0</v>
      </c>
      <c r="AA81" s="1054"/>
      <c r="AB81" s="1054"/>
      <c r="AC81" s="1054"/>
      <c r="AD81" s="1054"/>
      <c r="AE81" s="1054"/>
      <c r="AF81" s="1054"/>
      <c r="AG81" s="302">
        <f t="shared" si="38"/>
        <v>0</v>
      </c>
      <c r="AH81" s="1054"/>
      <c r="AI81" s="1054"/>
      <c r="AJ81" s="1054"/>
      <c r="AK81" s="1054"/>
      <c r="AL81" s="773">
        <f t="shared" si="47"/>
        <v>0</v>
      </c>
      <c r="AM81" s="302">
        <f t="shared" si="42"/>
        <v>0</v>
      </c>
      <c r="AN81" s="302">
        <f>'17'!AR81</f>
        <v>110</v>
      </c>
      <c r="AO81" s="302"/>
      <c r="AP81" s="302">
        <f t="shared" si="28"/>
        <v>110</v>
      </c>
      <c r="AQ81" s="302">
        <f t="shared" si="29"/>
        <v>19</v>
      </c>
      <c r="AR81" s="302">
        <v>91</v>
      </c>
      <c r="AS81" s="1055">
        <f t="shared" si="39"/>
        <v>2.0879120879121089</v>
      </c>
      <c r="AT81" s="636">
        <f>'08'!AT81</f>
        <v>0</v>
      </c>
      <c r="AU81" s="637">
        <f t="shared" si="30"/>
        <v>-91</v>
      </c>
      <c r="AV81" s="631" t="s">
        <v>190</v>
      </c>
      <c r="AW81" s="638">
        <f t="shared" si="31"/>
        <v>0</v>
      </c>
      <c r="AX81" s="638">
        <f t="shared" si="32"/>
        <v>0</v>
      </c>
      <c r="AY81" s="638">
        <f t="shared" si="33"/>
        <v>0</v>
      </c>
      <c r="AZ81" s="638">
        <f t="shared" si="34"/>
        <v>-1.891527227888857E-13</v>
      </c>
      <c r="BA81" s="638">
        <f t="shared" si="35"/>
        <v>19.000000000000192</v>
      </c>
      <c r="BB81" s="1054">
        <v>0</v>
      </c>
      <c r="BC81" s="302"/>
    </row>
    <row r="82" spans="1:55" s="222" customFormat="1" ht="25.05" customHeight="1">
      <c r="A82" s="249">
        <f>'ENTRY SHEET'!F82</f>
        <v>0</v>
      </c>
      <c r="B82" s="136">
        <f>'17'!C82</f>
        <v>0</v>
      </c>
      <c r="C82" s="234"/>
      <c r="D82" s="136">
        <f t="shared" si="21"/>
        <v>0</v>
      </c>
      <c r="E82" s="234"/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236"/>
      <c r="Z82" s="136">
        <f t="shared" si="46"/>
        <v>0</v>
      </c>
      <c r="AA82" s="232"/>
      <c r="AB82" s="136"/>
      <c r="AC82" s="136"/>
      <c r="AD82" s="136"/>
      <c r="AE82" s="136"/>
      <c r="AF82" s="136"/>
      <c r="AG82" s="136">
        <f t="shared" si="38"/>
        <v>0</v>
      </c>
      <c r="AH82" s="232"/>
      <c r="AI82" s="232"/>
      <c r="AJ82" s="232"/>
      <c r="AK82" s="232"/>
      <c r="AL82" s="236">
        <f t="shared" si="47"/>
        <v>0</v>
      </c>
      <c r="AM82" s="136">
        <f t="shared" si="42"/>
        <v>0</v>
      </c>
      <c r="AN82" s="236">
        <f>'17'!AR82</f>
        <v>0</v>
      </c>
      <c r="AO82" s="236"/>
      <c r="AP82" s="236">
        <f t="shared" si="28"/>
        <v>0</v>
      </c>
      <c r="AQ82" s="236">
        <f t="shared" si="29"/>
        <v>0</v>
      </c>
      <c r="AR82" s="236"/>
      <c r="AS82" s="250" t="e">
        <f t="shared" ref="AS82:AS104" si="48">AQ82/D82</f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264">
        <v>0</v>
      </c>
      <c r="BC82" s="264"/>
    </row>
    <row r="83" spans="1:55" s="222" customFormat="1" ht="25.05" hidden="1" customHeight="1">
      <c r="A83" s="249">
        <f>'ENTRY SHEET'!F83</f>
        <v>0</v>
      </c>
      <c r="B83" s="136">
        <f>'17'!C83</f>
        <v>0</v>
      </c>
      <c r="C83" s="234"/>
      <c r="D83" s="136">
        <f t="shared" si="21"/>
        <v>0</v>
      </c>
      <c r="E83" s="234"/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6">
        <v>0</v>
      </c>
      <c r="S83" s="136"/>
      <c r="T83" s="136"/>
      <c r="U83" s="136"/>
      <c r="V83" s="136"/>
      <c r="W83" s="136"/>
      <c r="X83" s="136"/>
      <c r="Y83" s="236"/>
      <c r="Z83" s="136">
        <f t="shared" si="46"/>
        <v>0</v>
      </c>
      <c r="AA83" s="264"/>
      <c r="AB83" s="136"/>
      <c r="AC83" s="136"/>
      <c r="AD83" s="136"/>
      <c r="AE83" s="136"/>
      <c r="AF83" s="136"/>
      <c r="AG83" s="136">
        <f t="shared" si="38"/>
        <v>0</v>
      </c>
      <c r="AH83" s="136"/>
      <c r="AI83" s="136"/>
      <c r="AJ83" s="136"/>
      <c r="AK83" s="264"/>
      <c r="AL83" s="236">
        <f t="shared" si="47"/>
        <v>0</v>
      </c>
      <c r="AM83" s="136">
        <f t="shared" si="42"/>
        <v>0</v>
      </c>
      <c r="AN83" s="236">
        <f>'17'!AR83</f>
        <v>0</v>
      </c>
      <c r="AO83" s="236"/>
      <c r="AP83" s="236">
        <f t="shared" si="28"/>
        <v>0</v>
      </c>
      <c r="AQ83" s="236">
        <f t="shared" si="29"/>
        <v>0</v>
      </c>
      <c r="AR83" s="236"/>
      <c r="AS83" s="250" t="e">
        <f t="shared" si="48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264"/>
      <c r="BC83" s="264"/>
    </row>
    <row r="84" spans="1:55" s="222" customFormat="1" ht="25.05" hidden="1" customHeight="1">
      <c r="A84" s="249">
        <f>'ENTRY SHEET'!F84</f>
        <v>0</v>
      </c>
      <c r="B84" s="136">
        <f>'17'!C84</f>
        <v>0</v>
      </c>
      <c r="C84" s="234"/>
      <c r="D84" s="136">
        <f t="shared" si="21"/>
        <v>0</v>
      </c>
      <c r="E84" s="234"/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/>
      <c r="R84" s="136">
        <v>0</v>
      </c>
      <c r="S84" s="136"/>
      <c r="T84" s="136"/>
      <c r="U84" s="136"/>
      <c r="V84" s="136"/>
      <c r="W84" s="136"/>
      <c r="X84" s="136"/>
      <c r="Y84" s="236"/>
      <c r="Z84" s="136">
        <f t="shared" si="46"/>
        <v>0</v>
      </c>
      <c r="AA84" s="264"/>
      <c r="AB84" s="136"/>
      <c r="AC84" s="136"/>
      <c r="AD84" s="136"/>
      <c r="AE84" s="136"/>
      <c r="AF84" s="136"/>
      <c r="AG84" s="136">
        <f t="shared" si="38"/>
        <v>0</v>
      </c>
      <c r="AH84" s="136"/>
      <c r="AI84" s="136"/>
      <c r="AJ84" s="136"/>
      <c r="AK84" s="264"/>
      <c r="AL84" s="236">
        <f t="shared" si="47"/>
        <v>0</v>
      </c>
      <c r="AM84" s="136">
        <f t="shared" si="42"/>
        <v>0</v>
      </c>
      <c r="AN84" s="236">
        <f>'17'!AR84</f>
        <v>0</v>
      </c>
      <c r="AO84" s="236"/>
      <c r="AP84" s="236">
        <f t="shared" si="28"/>
        <v>0</v>
      </c>
      <c r="AQ84" s="236">
        <f t="shared" si="29"/>
        <v>0</v>
      </c>
      <c r="AR84" s="236"/>
      <c r="AS84" s="250" t="e">
        <f t="shared" si="48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264"/>
      <c r="BC84" s="264"/>
    </row>
    <row r="85" spans="1:55" s="222" customFormat="1" ht="25.05" customHeight="1">
      <c r="A85" s="249" t="str">
        <f>'ENTRY SHEET'!F85</f>
        <v>OD09P-2986 (CAMPAR)</v>
      </c>
      <c r="B85" s="136">
        <f>'17'!C85</f>
        <v>0</v>
      </c>
      <c r="C85" s="234"/>
      <c r="D85" s="136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236"/>
      <c r="Y85" s="136"/>
      <c r="Z85" s="264"/>
      <c r="AA85" s="264"/>
      <c r="AB85" s="136"/>
      <c r="AC85" s="136"/>
      <c r="AD85" s="136"/>
      <c r="AE85" s="136"/>
      <c r="AF85" s="136"/>
      <c r="AG85" s="136"/>
      <c r="AH85" s="136"/>
      <c r="AI85" s="136"/>
      <c r="AJ85" s="136"/>
      <c r="AK85" s="264"/>
      <c r="AL85" s="236"/>
      <c r="AM85" s="136"/>
      <c r="AN85" s="236">
        <f>'17'!AR85</f>
        <v>0</v>
      </c>
      <c r="AO85" s="236"/>
      <c r="AP85" s="236">
        <f t="shared" si="28"/>
        <v>0</v>
      </c>
      <c r="AQ85" s="236">
        <f t="shared" si="29"/>
        <v>0</v>
      </c>
      <c r="AR85" s="236"/>
      <c r="AS85" s="250" t="e">
        <f t="shared" si="48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264"/>
      <c r="BC85" s="264"/>
    </row>
    <row r="86" spans="1:55" s="222" customFormat="1" ht="25.05" customHeight="1">
      <c r="A86" s="249" t="str">
        <f>'ENTRY SHEET'!F86</f>
        <v>JH06P-6214 SCORPIO</v>
      </c>
      <c r="B86" s="136">
        <f>'17'!C86</f>
        <v>185116</v>
      </c>
      <c r="C86" s="234">
        <v>185200</v>
      </c>
      <c r="D86" s="136">
        <f t="shared" si="21"/>
        <v>84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236"/>
      <c r="Y86" s="136"/>
      <c r="Z86" s="264"/>
      <c r="AA86" s="264"/>
      <c r="AB86" s="136"/>
      <c r="AC86" s="136"/>
      <c r="AD86" s="136"/>
      <c r="AE86" s="136"/>
      <c r="AF86" s="136"/>
      <c r="AG86" s="136"/>
      <c r="AH86" s="136"/>
      <c r="AI86" s="136"/>
      <c r="AJ86" s="136"/>
      <c r="AK86" s="264"/>
      <c r="AL86" s="236"/>
      <c r="AM86" s="136"/>
      <c r="AN86" s="236">
        <f>'17'!AR86</f>
        <v>30</v>
      </c>
      <c r="AO86" s="236"/>
      <c r="AP86" s="236">
        <f t="shared" si="28"/>
        <v>30</v>
      </c>
      <c r="AQ86" s="236">
        <f t="shared" si="29"/>
        <v>8</v>
      </c>
      <c r="AR86" s="236">
        <v>22</v>
      </c>
      <c r="AS86" s="250">
        <f t="shared" si="48"/>
        <v>9.5238095238095233E-2</v>
      </c>
      <c r="AT86" s="216">
        <f>'08'!AT86</f>
        <v>80</v>
      </c>
      <c r="AU86" s="224">
        <f t="shared" si="30"/>
        <v>58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264">
        <f t="shared" si="36"/>
        <v>8</v>
      </c>
      <c r="BC86" s="264"/>
    </row>
    <row r="87" spans="1:55" s="222" customFormat="1" ht="25.05" customHeight="1">
      <c r="A87" s="249" t="str">
        <f>'ENTRY SHEET'!F87</f>
        <v>OD09K-7213 BSM BUS</v>
      </c>
      <c r="B87" s="136">
        <f>'17'!C87</f>
        <v>0</v>
      </c>
      <c r="C87" s="136"/>
      <c r="D87" s="136">
        <f t="shared" ref="D87:D104" si="49">C87-B87</f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236"/>
      <c r="Y87" s="136"/>
      <c r="Z87" s="264"/>
      <c r="AA87" s="264"/>
      <c r="AB87" s="136"/>
      <c r="AC87" s="136"/>
      <c r="AD87" s="136"/>
      <c r="AE87" s="136"/>
      <c r="AF87" s="136"/>
      <c r="AG87" s="136"/>
      <c r="AH87" s="136"/>
      <c r="AI87" s="136"/>
      <c r="AJ87" s="136"/>
      <c r="AK87" s="264"/>
      <c r="AL87" s="236"/>
      <c r="AM87" s="136"/>
      <c r="AN87" s="236">
        <f>'17'!AR87</f>
        <v>100</v>
      </c>
      <c r="AO87" s="236"/>
      <c r="AP87" s="236">
        <f t="shared" si="28"/>
        <v>100</v>
      </c>
      <c r="AQ87" s="236">
        <f t="shared" si="29"/>
        <v>10</v>
      </c>
      <c r="AR87" s="236">
        <v>90</v>
      </c>
      <c r="AS87" s="250" t="e">
        <f t="shared" si="48"/>
        <v>#DIV/0!</v>
      </c>
      <c r="AT87" s="216">
        <f>'08'!AT87</f>
        <v>60</v>
      </c>
      <c r="AU87" s="224">
        <f t="shared" si="30"/>
        <v>-30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264" t="e">
        <f t="shared" si="36"/>
        <v>#DIV/0!</v>
      </c>
      <c r="BC87" s="264"/>
    </row>
    <row r="88" spans="1:55" s="222" customFormat="1" ht="25.05" customHeight="1">
      <c r="A88" s="249" t="str">
        <f>'ENTRY SHEET'!F88</f>
        <v>OD09G-6065 CAMPER</v>
      </c>
      <c r="B88" s="136">
        <f>'17'!C88</f>
        <v>0</v>
      </c>
      <c r="C88" s="136"/>
      <c r="D88" s="136">
        <f t="shared" si="49"/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236"/>
      <c r="Y88" s="136"/>
      <c r="Z88" s="264"/>
      <c r="AA88" s="264"/>
      <c r="AB88" s="136"/>
      <c r="AC88" s="136"/>
      <c r="AD88" s="136"/>
      <c r="AE88" s="136"/>
      <c r="AF88" s="136"/>
      <c r="AG88" s="136"/>
      <c r="AH88" s="136"/>
      <c r="AI88" s="136"/>
      <c r="AJ88" s="136"/>
      <c r="AK88" s="264"/>
      <c r="AL88" s="236"/>
      <c r="AM88" s="136"/>
      <c r="AN88" s="236">
        <f>'17'!AR88</f>
        <v>20</v>
      </c>
      <c r="AO88" s="236"/>
      <c r="AP88" s="236">
        <f t="shared" si="28"/>
        <v>20</v>
      </c>
      <c r="AQ88" s="236">
        <f t="shared" si="29"/>
        <v>10</v>
      </c>
      <c r="AR88" s="236">
        <v>10</v>
      </c>
      <c r="AS88" s="250" t="e">
        <f t="shared" si="48"/>
        <v>#DIV/0!</v>
      </c>
      <c r="AT88" s="216">
        <f>'08'!AT88</f>
        <v>120</v>
      </c>
      <c r="AU88" s="224">
        <f t="shared" si="30"/>
        <v>110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264" t="e">
        <f t="shared" si="36"/>
        <v>#DIV/0!</v>
      </c>
      <c r="BC88" s="264"/>
    </row>
    <row r="89" spans="1:55" s="222" customFormat="1" ht="25.05" customHeight="1">
      <c r="A89" s="249" t="str">
        <f>'ENTRY SHEET'!F89</f>
        <v>OD09V-5619 TATA YODHA</v>
      </c>
      <c r="B89" s="136">
        <f>'17'!C89</f>
        <v>0</v>
      </c>
      <c r="C89" s="136"/>
      <c r="D89" s="136">
        <f t="shared" si="49"/>
        <v>0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236"/>
      <c r="Y89" s="136"/>
      <c r="Z89" s="264"/>
      <c r="AA89" s="264"/>
      <c r="AB89" s="136"/>
      <c r="AC89" s="136"/>
      <c r="AD89" s="136"/>
      <c r="AE89" s="136"/>
      <c r="AF89" s="136"/>
      <c r="AG89" s="136"/>
      <c r="AH89" s="136"/>
      <c r="AI89" s="136"/>
      <c r="AJ89" s="136"/>
      <c r="AK89" s="264"/>
      <c r="AL89" s="236"/>
      <c r="AM89" s="136"/>
      <c r="AN89" s="236">
        <f>'17'!AR89</f>
        <v>10</v>
      </c>
      <c r="AO89" s="236">
        <v>30</v>
      </c>
      <c r="AP89" s="236">
        <f t="shared" ref="AP89:AP104" si="50">AO89+AN89</f>
        <v>40</v>
      </c>
      <c r="AQ89" s="236">
        <f t="shared" ref="AQ89:AQ104" si="51">AP89-AR89</f>
        <v>10</v>
      </c>
      <c r="AR89" s="236">
        <v>30</v>
      </c>
      <c r="AS89" s="250" t="e">
        <f t="shared" si="48"/>
        <v>#DIV/0!</v>
      </c>
      <c r="AT89" s="216">
        <f>'08'!AT89</f>
        <v>60</v>
      </c>
      <c r="AU89" s="224">
        <f t="shared" si="30"/>
        <v>30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264" t="e">
        <f t="shared" si="36"/>
        <v>#DIV/0!</v>
      </c>
      <c r="BC89" s="264"/>
    </row>
    <row r="90" spans="1:55" s="222" customFormat="1" ht="25.05" customHeight="1">
      <c r="A90" s="249" t="str">
        <f>'ENTRY SHEET'!F90</f>
        <v>WATER PUMP</v>
      </c>
      <c r="B90" s="136">
        <f>'17'!C90</f>
        <v>0</v>
      </c>
      <c r="C90" s="136"/>
      <c r="D90" s="136">
        <f t="shared" si="49"/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236"/>
      <c r="Y90" s="136"/>
      <c r="Z90" s="264"/>
      <c r="AA90" s="264"/>
      <c r="AB90" s="136"/>
      <c r="AC90" s="136"/>
      <c r="AD90" s="136"/>
      <c r="AE90" s="136"/>
      <c r="AF90" s="136"/>
      <c r="AG90" s="136"/>
      <c r="AH90" s="136"/>
      <c r="AI90" s="136"/>
      <c r="AJ90" s="136"/>
      <c r="AK90" s="264"/>
      <c r="AL90" s="236"/>
      <c r="AM90" s="136"/>
      <c r="AN90" s="236">
        <f>'17'!AR90</f>
        <v>0</v>
      </c>
      <c r="AO90" s="236"/>
      <c r="AP90" s="236">
        <f t="shared" si="50"/>
        <v>0</v>
      </c>
      <c r="AQ90" s="236">
        <f t="shared" si="51"/>
        <v>0</v>
      </c>
      <c r="AR90" s="236"/>
      <c r="AS90" s="250" t="e">
        <f t="shared" si="48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264" t="e">
        <f t="shared" si="36"/>
        <v>#DIV/0!</v>
      </c>
      <c r="BC90" s="264"/>
    </row>
    <row r="91" spans="1:55" s="222" customFormat="1" ht="25.05" customHeight="1">
      <c r="A91" s="249" t="str">
        <f>'ENTRY SHEET'!F91</f>
        <v>JH06H-6198 D.TANKER</v>
      </c>
      <c r="B91" s="136">
        <f>'17'!C91</f>
        <v>15549</v>
      </c>
      <c r="C91" s="136">
        <v>15554</v>
      </c>
      <c r="D91" s="136">
        <f t="shared" si="49"/>
        <v>5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236"/>
      <c r="Y91" s="136"/>
      <c r="Z91" s="264"/>
      <c r="AA91" s="264"/>
      <c r="AB91" s="136"/>
      <c r="AC91" s="136"/>
      <c r="AD91" s="136"/>
      <c r="AE91" s="136"/>
      <c r="AF91" s="136"/>
      <c r="AG91" s="136"/>
      <c r="AH91" s="136"/>
      <c r="AI91" s="136"/>
      <c r="AJ91" s="136"/>
      <c r="AK91" s="264"/>
      <c r="AL91" s="236"/>
      <c r="AM91" s="136"/>
      <c r="AN91" s="236">
        <f>'17'!AR91</f>
        <v>50</v>
      </c>
      <c r="AO91" s="236"/>
      <c r="AP91" s="236">
        <f t="shared" si="50"/>
        <v>50</v>
      </c>
      <c r="AQ91" s="236">
        <f t="shared" si="51"/>
        <v>10</v>
      </c>
      <c r="AR91" s="236">
        <v>40</v>
      </c>
      <c r="AS91" s="250">
        <f t="shared" si="48"/>
        <v>2</v>
      </c>
      <c r="AT91" s="216">
        <f>'08'!AT91</f>
        <v>0</v>
      </c>
      <c r="AU91" s="224">
        <f t="shared" si="30"/>
        <v>-40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264">
        <f t="shared" si="36"/>
        <v>10</v>
      </c>
      <c r="BC91" s="264"/>
    </row>
    <row r="92" spans="1:55" s="222" customFormat="1" ht="25.05" customHeight="1">
      <c r="A92" s="249" t="str">
        <f>'ENTRY SHEET'!F92</f>
        <v>OMC DG (NIGHT USE)</v>
      </c>
      <c r="B92" s="136">
        <f>'17'!C92</f>
        <v>0</v>
      </c>
      <c r="C92" s="136"/>
      <c r="D92" s="136">
        <f t="shared" si="49"/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236"/>
      <c r="Y92" s="136"/>
      <c r="Z92" s="264"/>
      <c r="AA92" s="264"/>
      <c r="AB92" s="136"/>
      <c r="AC92" s="136"/>
      <c r="AD92" s="136"/>
      <c r="AE92" s="136"/>
      <c r="AF92" s="136"/>
      <c r="AG92" s="136"/>
      <c r="AH92" s="136"/>
      <c r="AI92" s="136"/>
      <c r="AJ92" s="136"/>
      <c r="AK92" s="264"/>
      <c r="AL92" s="236"/>
      <c r="AM92" s="136"/>
      <c r="AN92" s="236">
        <f>'17'!AR92</f>
        <v>0</v>
      </c>
      <c r="AO92" s="236"/>
      <c r="AP92" s="236">
        <f t="shared" si="50"/>
        <v>0</v>
      </c>
      <c r="AQ92" s="236">
        <f t="shared" si="51"/>
        <v>0</v>
      </c>
      <c r="AR92" s="236"/>
      <c r="AS92" s="250" t="e">
        <f t="shared" si="48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264" t="e">
        <f t="shared" si="36"/>
        <v>#DIV/0!</v>
      </c>
      <c r="BC92" s="264"/>
    </row>
    <row r="93" spans="1:55" s="222" customFormat="1" ht="25.05" customHeight="1">
      <c r="A93" s="249" t="str">
        <f>'ENTRY SHEET'!F93</f>
        <v>HYDRA CRANE-1686</v>
      </c>
      <c r="B93" s="136">
        <f>'17'!C93</f>
        <v>0</v>
      </c>
      <c r="C93" s="136"/>
      <c r="D93" s="136">
        <f t="shared" si="49"/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236"/>
      <c r="Y93" s="136"/>
      <c r="Z93" s="264"/>
      <c r="AA93" s="264"/>
      <c r="AB93" s="136"/>
      <c r="AC93" s="136"/>
      <c r="AD93" s="136"/>
      <c r="AE93" s="136"/>
      <c r="AF93" s="136"/>
      <c r="AG93" s="136"/>
      <c r="AH93" s="136"/>
      <c r="AI93" s="136"/>
      <c r="AJ93" s="136"/>
      <c r="AK93" s="264"/>
      <c r="AL93" s="236"/>
      <c r="AM93" s="136"/>
      <c r="AN93" s="236">
        <f>'17'!AR93</f>
        <v>0</v>
      </c>
      <c r="AO93" s="236"/>
      <c r="AP93" s="236">
        <f t="shared" si="50"/>
        <v>0</v>
      </c>
      <c r="AQ93" s="236">
        <f t="shared" si="51"/>
        <v>0</v>
      </c>
      <c r="AR93" s="236"/>
      <c r="AS93" s="250" t="e">
        <f t="shared" si="48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264" t="e">
        <f t="shared" si="36"/>
        <v>#DIV/0!</v>
      </c>
      <c r="BC93" s="264"/>
    </row>
    <row r="94" spans="1:55" s="222" customFormat="1" ht="25.05" hidden="1" customHeight="1">
      <c r="A94" s="249">
        <f>'ENTRY SHEET'!F94</f>
        <v>0</v>
      </c>
      <c r="B94" s="136">
        <f>'17'!C94</f>
        <v>0</v>
      </c>
      <c r="C94" s="136"/>
      <c r="D94" s="136">
        <f t="shared" si="49"/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ref="Q94" si="52">F94+G94+H94+I94+J94+K94+L94-E94</f>
        <v>0</v>
      </c>
      <c r="R94" s="136"/>
      <c r="S94" s="136"/>
      <c r="T94" s="136"/>
      <c r="U94" s="136"/>
      <c r="V94" s="136"/>
      <c r="W94" s="136"/>
      <c r="X94" s="236"/>
      <c r="Y94" s="136"/>
      <c r="Z94" s="264"/>
      <c r="AA94" s="264"/>
      <c r="AB94" s="136"/>
      <c r="AC94" s="136"/>
      <c r="AD94" s="136"/>
      <c r="AE94" s="136"/>
      <c r="AF94" s="136"/>
      <c r="AG94" s="136"/>
      <c r="AH94" s="136"/>
      <c r="AI94" s="136"/>
      <c r="AJ94" s="136"/>
      <c r="AK94" s="264"/>
      <c r="AL94" s="236"/>
      <c r="AM94" s="136"/>
      <c r="AN94" s="236">
        <f>'17'!AR94</f>
        <v>0</v>
      </c>
      <c r="AO94" s="236"/>
      <c r="AP94" s="236">
        <f t="shared" si="50"/>
        <v>0</v>
      </c>
      <c r="AQ94" s="236">
        <f t="shared" si="51"/>
        <v>0</v>
      </c>
      <c r="AR94" s="236"/>
      <c r="AS94" s="250" t="e">
        <f t="shared" si="48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264" t="e">
        <f t="shared" si="36"/>
        <v>#DIV/0!</v>
      </c>
      <c r="BC94" s="264"/>
    </row>
    <row r="95" spans="1:55" s="222" customFormat="1" ht="25.05" hidden="1" customHeight="1">
      <c r="A95" s="249">
        <f>'ENTRY SHEET'!F95</f>
        <v>0</v>
      </c>
      <c r="B95" s="136">
        <f>'17'!C95</f>
        <v>0</v>
      </c>
      <c r="C95" s="136"/>
      <c r="D95" s="136">
        <f t="shared" si="49"/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236"/>
      <c r="Y95" s="136"/>
      <c r="Z95" s="264"/>
      <c r="AA95" s="264"/>
      <c r="AB95" s="136"/>
      <c r="AC95" s="136"/>
      <c r="AD95" s="136"/>
      <c r="AE95" s="136"/>
      <c r="AF95" s="136"/>
      <c r="AG95" s="136"/>
      <c r="AH95" s="136"/>
      <c r="AI95" s="136"/>
      <c r="AJ95" s="136"/>
      <c r="AK95" s="264"/>
      <c r="AL95" s="236"/>
      <c r="AM95" s="136"/>
      <c r="AN95" s="236">
        <f>'17'!AR95</f>
        <v>0</v>
      </c>
      <c r="AO95" s="236"/>
      <c r="AP95" s="236">
        <f t="shared" si="50"/>
        <v>0</v>
      </c>
      <c r="AQ95" s="236">
        <f t="shared" si="51"/>
        <v>0</v>
      </c>
      <c r="AR95" s="236"/>
      <c r="AS95" s="250" t="e">
        <f t="shared" si="48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264" t="e">
        <f t="shared" si="36"/>
        <v>#DIV/0!</v>
      </c>
      <c r="BC95" s="264"/>
    </row>
    <row r="96" spans="1:55" s="222" customFormat="1" ht="25.05" hidden="1" customHeight="1">
      <c r="A96" s="249">
        <f>'ENTRY SHEET'!F96</f>
        <v>0</v>
      </c>
      <c r="B96" s="136">
        <f>'17'!C96</f>
        <v>0</v>
      </c>
      <c r="C96" s="136"/>
      <c r="D96" s="136">
        <f t="shared" si="49"/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236"/>
      <c r="T96" s="136"/>
      <c r="U96" s="264"/>
      <c r="V96" s="264"/>
      <c r="W96" s="264"/>
      <c r="X96" s="264"/>
      <c r="Y96" s="136"/>
      <c r="Z96" s="264"/>
      <c r="AA96" s="264"/>
      <c r="AB96" s="264"/>
      <c r="AC96" s="264"/>
      <c r="AD96" s="264"/>
      <c r="AE96" s="264"/>
      <c r="AF96" s="264"/>
      <c r="AG96" s="136"/>
      <c r="AH96" s="136"/>
      <c r="AI96" s="136"/>
      <c r="AJ96" s="136"/>
      <c r="AK96" s="264"/>
      <c r="AL96" s="236"/>
      <c r="AM96" s="136"/>
      <c r="AN96" s="236">
        <f>'17'!AR96</f>
        <v>0</v>
      </c>
      <c r="AO96" s="236"/>
      <c r="AP96" s="236">
        <f t="shared" si="50"/>
        <v>0</v>
      </c>
      <c r="AQ96" s="236">
        <f t="shared" si="51"/>
        <v>0</v>
      </c>
      <c r="AR96" s="236"/>
      <c r="AS96" s="250" t="e">
        <f t="shared" si="48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264" t="e">
        <f t="shared" si="36"/>
        <v>#DIV/0!</v>
      </c>
      <c r="BC96" s="264"/>
    </row>
    <row r="97" spans="1:55" s="222" customFormat="1" ht="25.05" hidden="1" customHeight="1">
      <c r="A97" s="249">
        <f>'ENTRY SHEET'!F97</f>
        <v>0</v>
      </c>
      <c r="B97" s="136">
        <f>'17'!C97</f>
        <v>0</v>
      </c>
      <c r="C97" s="136"/>
      <c r="D97" s="136">
        <f t="shared" si="49"/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236"/>
      <c r="T97" s="136"/>
      <c r="U97" s="264"/>
      <c r="V97" s="264"/>
      <c r="W97" s="264"/>
      <c r="X97" s="264"/>
      <c r="Y97" s="136"/>
      <c r="Z97" s="264"/>
      <c r="AA97" s="264"/>
      <c r="AB97" s="264"/>
      <c r="AC97" s="264"/>
      <c r="AD97" s="264"/>
      <c r="AE97" s="264"/>
      <c r="AF97" s="264"/>
      <c r="AG97" s="136"/>
      <c r="AH97" s="136"/>
      <c r="AI97" s="136"/>
      <c r="AJ97" s="136"/>
      <c r="AK97" s="264"/>
      <c r="AL97" s="236"/>
      <c r="AM97" s="136"/>
      <c r="AN97" s="236">
        <f>'17'!AR97</f>
        <v>0</v>
      </c>
      <c r="AO97" s="236"/>
      <c r="AP97" s="236">
        <f t="shared" si="50"/>
        <v>0</v>
      </c>
      <c r="AQ97" s="236">
        <f t="shared" si="51"/>
        <v>0</v>
      </c>
      <c r="AR97" s="236"/>
      <c r="AS97" s="250" t="e">
        <f t="shared" si="48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264" t="e">
        <f t="shared" si="36"/>
        <v>#DIV/0!</v>
      </c>
      <c r="BC97" s="264"/>
    </row>
    <row r="98" spans="1:55" s="222" customFormat="1" ht="25.05" hidden="1" customHeight="1">
      <c r="A98" s="249">
        <f>'ENTRY SHEET'!F98</f>
        <v>0</v>
      </c>
      <c r="B98" s="136">
        <f>'17'!C98</f>
        <v>0</v>
      </c>
      <c r="C98" s="136"/>
      <c r="D98" s="136">
        <f t="shared" si="49"/>
        <v>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236"/>
      <c r="T98" s="136"/>
      <c r="U98" s="264"/>
      <c r="V98" s="264"/>
      <c r="W98" s="264"/>
      <c r="X98" s="264"/>
      <c r="Y98" s="136"/>
      <c r="Z98" s="264"/>
      <c r="AA98" s="264"/>
      <c r="AB98" s="264"/>
      <c r="AC98" s="264"/>
      <c r="AD98" s="264"/>
      <c r="AE98" s="264"/>
      <c r="AF98" s="264"/>
      <c r="AG98" s="136"/>
      <c r="AH98" s="136"/>
      <c r="AI98" s="136"/>
      <c r="AJ98" s="136"/>
      <c r="AK98" s="264"/>
      <c r="AL98" s="236"/>
      <c r="AM98" s="136"/>
      <c r="AN98" s="236">
        <f>'17'!AR98</f>
        <v>0</v>
      </c>
      <c r="AO98" s="236"/>
      <c r="AP98" s="236">
        <f t="shared" si="50"/>
        <v>0</v>
      </c>
      <c r="AQ98" s="236">
        <f t="shared" si="51"/>
        <v>0</v>
      </c>
      <c r="AR98" s="236"/>
      <c r="AS98" s="250" t="e">
        <f t="shared" si="48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264" t="e">
        <f t="shared" si="36"/>
        <v>#DIV/0!</v>
      </c>
      <c r="BC98" s="264"/>
    </row>
    <row r="99" spans="1:55" s="222" customFormat="1" ht="25.05" hidden="1" customHeight="1">
      <c r="A99" s="249">
        <f>'ENTRY SHEET'!F99</f>
        <v>0</v>
      </c>
      <c r="B99" s="136">
        <f>'17'!C99</f>
        <v>0</v>
      </c>
      <c r="C99" s="136"/>
      <c r="D99" s="136">
        <f t="shared" si="49"/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236"/>
      <c r="T99" s="136"/>
      <c r="U99" s="264"/>
      <c r="V99" s="264"/>
      <c r="W99" s="264"/>
      <c r="X99" s="264"/>
      <c r="Y99" s="136"/>
      <c r="Z99" s="264"/>
      <c r="AA99" s="264"/>
      <c r="AB99" s="264"/>
      <c r="AC99" s="264"/>
      <c r="AD99" s="264"/>
      <c r="AE99" s="264"/>
      <c r="AF99" s="264"/>
      <c r="AG99" s="136"/>
      <c r="AH99" s="136"/>
      <c r="AI99" s="136"/>
      <c r="AJ99" s="136"/>
      <c r="AK99" s="264"/>
      <c r="AL99" s="236"/>
      <c r="AM99" s="136"/>
      <c r="AN99" s="236">
        <f>'17'!AR99</f>
        <v>0</v>
      </c>
      <c r="AO99" s="236"/>
      <c r="AP99" s="236">
        <f t="shared" si="50"/>
        <v>0</v>
      </c>
      <c r="AQ99" s="236">
        <f t="shared" si="51"/>
        <v>0</v>
      </c>
      <c r="AR99" s="236"/>
      <c r="AS99" s="250" t="e">
        <f t="shared" si="48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264" t="e">
        <f t="shared" si="36"/>
        <v>#DIV/0!</v>
      </c>
      <c r="BC99" s="264"/>
    </row>
    <row r="100" spans="1:55" s="222" customFormat="1" ht="25.05" hidden="1" customHeight="1">
      <c r="A100" s="249">
        <f>'ENTRY SHEET'!F100</f>
        <v>0</v>
      </c>
      <c r="B100" s="136">
        <f>'17'!C100</f>
        <v>0</v>
      </c>
      <c r="C100" s="136"/>
      <c r="D100" s="136">
        <f t="shared" si="49"/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236"/>
      <c r="T100" s="136"/>
      <c r="U100" s="264"/>
      <c r="V100" s="264"/>
      <c r="W100" s="264"/>
      <c r="X100" s="264"/>
      <c r="Y100" s="136"/>
      <c r="Z100" s="264"/>
      <c r="AA100" s="264"/>
      <c r="AB100" s="264"/>
      <c r="AC100" s="264"/>
      <c r="AD100" s="264"/>
      <c r="AE100" s="264"/>
      <c r="AF100" s="264"/>
      <c r="AG100" s="136"/>
      <c r="AH100" s="136"/>
      <c r="AI100" s="136"/>
      <c r="AJ100" s="136"/>
      <c r="AK100" s="264"/>
      <c r="AL100" s="236"/>
      <c r="AM100" s="136"/>
      <c r="AN100" s="236">
        <f>'17'!AR100</f>
        <v>0</v>
      </c>
      <c r="AO100" s="236"/>
      <c r="AP100" s="236">
        <f t="shared" si="50"/>
        <v>0</v>
      </c>
      <c r="AQ100" s="236">
        <f t="shared" si="51"/>
        <v>0</v>
      </c>
      <c r="AR100" s="236"/>
      <c r="AS100" s="250" t="e">
        <f t="shared" si="48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264">
        <f>AQ100-AW100-AX100-AY100</f>
        <v>0</v>
      </c>
      <c r="BC100" s="264"/>
    </row>
    <row r="101" spans="1:55" s="222" customFormat="1" ht="25.05" hidden="1" customHeight="1">
      <c r="A101" s="249">
        <f>'ENTRY SHEET'!F101</f>
        <v>0</v>
      </c>
      <c r="B101" s="136">
        <f>'17'!C101</f>
        <v>0</v>
      </c>
      <c r="C101" s="136"/>
      <c r="D101" s="136">
        <f t="shared" si="49"/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236"/>
      <c r="T101" s="136"/>
      <c r="U101" s="264"/>
      <c r="V101" s="264"/>
      <c r="W101" s="264"/>
      <c r="X101" s="264"/>
      <c r="Y101" s="136"/>
      <c r="Z101" s="264"/>
      <c r="AA101" s="264"/>
      <c r="AB101" s="264"/>
      <c r="AC101" s="264"/>
      <c r="AD101" s="264"/>
      <c r="AE101" s="264"/>
      <c r="AF101" s="264"/>
      <c r="AG101" s="136"/>
      <c r="AH101" s="136"/>
      <c r="AI101" s="136"/>
      <c r="AJ101" s="136"/>
      <c r="AK101" s="264"/>
      <c r="AL101" s="236"/>
      <c r="AM101" s="136"/>
      <c r="AN101" s="236">
        <f>'17'!AR101</f>
        <v>0</v>
      </c>
      <c r="AO101" s="236"/>
      <c r="AP101" s="236">
        <f t="shared" si="50"/>
        <v>0</v>
      </c>
      <c r="AQ101" s="236">
        <f t="shared" si="51"/>
        <v>0</v>
      </c>
      <c r="AR101" s="236"/>
      <c r="AS101" s="250" t="e">
        <f t="shared" si="48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264">
        <f>AQ101-AW101-AX101-AY101</f>
        <v>0</v>
      </c>
      <c r="BC101" s="264"/>
    </row>
    <row r="102" spans="1:55" s="222" customFormat="1" ht="25.05" hidden="1" customHeight="1">
      <c r="A102" s="249">
        <f>'ENTRY SHEET'!F102</f>
        <v>0</v>
      </c>
      <c r="B102" s="136">
        <f>'17'!C102</f>
        <v>0</v>
      </c>
      <c r="C102" s="136"/>
      <c r="D102" s="136">
        <f t="shared" si="49"/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236"/>
      <c r="T102" s="136"/>
      <c r="U102" s="264"/>
      <c r="V102" s="264"/>
      <c r="W102" s="264"/>
      <c r="X102" s="264"/>
      <c r="Y102" s="136"/>
      <c r="Z102" s="264"/>
      <c r="AA102" s="264"/>
      <c r="AB102" s="264"/>
      <c r="AC102" s="264"/>
      <c r="AD102" s="264"/>
      <c r="AE102" s="264"/>
      <c r="AF102" s="264"/>
      <c r="AG102" s="136"/>
      <c r="AH102" s="136"/>
      <c r="AI102" s="136"/>
      <c r="AJ102" s="136"/>
      <c r="AK102" s="264"/>
      <c r="AL102" s="236"/>
      <c r="AM102" s="136"/>
      <c r="AN102" s="236">
        <f>'17'!AR102</f>
        <v>0</v>
      </c>
      <c r="AO102" s="236"/>
      <c r="AP102" s="236">
        <f t="shared" si="50"/>
        <v>0</v>
      </c>
      <c r="AQ102" s="236">
        <f t="shared" si="51"/>
        <v>0</v>
      </c>
      <c r="AR102" s="236"/>
      <c r="AS102" s="250" t="e">
        <f t="shared" si="48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264">
        <f>AQ102-AW102-AX102-AY102</f>
        <v>0</v>
      </c>
      <c r="BC102" s="264"/>
    </row>
    <row r="103" spans="1:55" s="222" customFormat="1" ht="25.05" hidden="1" customHeight="1">
      <c r="A103" s="249">
        <f>'ENTRY SHEET'!F103</f>
        <v>0</v>
      </c>
      <c r="B103" s="136">
        <f>'17'!C103</f>
        <v>0</v>
      </c>
      <c r="C103" s="136"/>
      <c r="D103" s="136">
        <f t="shared" si="49"/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236"/>
      <c r="T103" s="136"/>
      <c r="U103" s="264"/>
      <c r="V103" s="264"/>
      <c r="W103" s="264"/>
      <c r="X103" s="264"/>
      <c r="Y103" s="136"/>
      <c r="Z103" s="264"/>
      <c r="AA103" s="264"/>
      <c r="AB103" s="264"/>
      <c r="AC103" s="264"/>
      <c r="AD103" s="264"/>
      <c r="AE103" s="264"/>
      <c r="AF103" s="264"/>
      <c r="AG103" s="136"/>
      <c r="AH103" s="136"/>
      <c r="AI103" s="136"/>
      <c r="AJ103" s="136"/>
      <c r="AK103" s="264"/>
      <c r="AL103" s="236"/>
      <c r="AM103" s="136"/>
      <c r="AN103" s="236">
        <f>'17'!AR103</f>
        <v>0</v>
      </c>
      <c r="AO103" s="236"/>
      <c r="AP103" s="236">
        <f t="shared" si="50"/>
        <v>0</v>
      </c>
      <c r="AQ103" s="236">
        <f t="shared" si="51"/>
        <v>0</v>
      </c>
      <c r="AR103" s="236"/>
      <c r="AS103" s="250" t="e">
        <f t="shared" si="48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264">
        <f>AQ103-AW103-AX103-AY103</f>
        <v>0</v>
      </c>
      <c r="BC103" s="264"/>
    </row>
    <row r="104" spans="1:55" s="222" customFormat="1" ht="25.05" hidden="1" customHeight="1">
      <c r="A104" s="249">
        <f>'ENTRY SHEET'!F104</f>
        <v>0</v>
      </c>
      <c r="B104" s="136">
        <f>'17'!C104</f>
        <v>0</v>
      </c>
      <c r="C104" s="136"/>
      <c r="D104" s="136">
        <f t="shared" si="49"/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264"/>
      <c r="T104" s="136"/>
      <c r="U104" s="264"/>
      <c r="V104" s="264"/>
      <c r="W104" s="264"/>
      <c r="X104" s="264"/>
      <c r="Y104" s="136"/>
      <c r="Z104" s="264"/>
      <c r="AA104" s="264"/>
      <c r="AB104" s="264"/>
      <c r="AC104" s="264"/>
      <c r="AD104" s="264"/>
      <c r="AE104" s="264"/>
      <c r="AF104" s="264"/>
      <c r="AG104" s="136"/>
      <c r="AH104" s="136"/>
      <c r="AI104" s="136"/>
      <c r="AJ104" s="136"/>
      <c r="AK104" s="264"/>
      <c r="AL104" s="236"/>
      <c r="AM104" s="136"/>
      <c r="AN104" s="236">
        <f>'17'!AR104</f>
        <v>0</v>
      </c>
      <c r="AO104" s="236"/>
      <c r="AP104" s="236">
        <f t="shared" si="50"/>
        <v>0</v>
      </c>
      <c r="AQ104" s="236">
        <f t="shared" si="51"/>
        <v>0</v>
      </c>
      <c r="AR104" s="236"/>
      <c r="AS104" s="250" t="e">
        <f t="shared" si="48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264">
        <f>AQ104-AW104-AX104-AY104</f>
        <v>0</v>
      </c>
      <c r="BC104" s="264"/>
    </row>
    <row r="105" spans="1:55" ht="28.8" customHeight="1">
      <c r="A105" s="137" t="s">
        <v>27</v>
      </c>
      <c r="B105" s="221"/>
      <c r="C105" s="221"/>
      <c r="D105" s="221">
        <f>SUM(D5:D104)</f>
        <v>338.69999999999328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1195.3999999999687</v>
      </c>
      <c r="U105" s="221">
        <f>SUM(U17:U56)</f>
        <v>7</v>
      </c>
      <c r="V105" s="221">
        <f t="shared" ref="V105:AM105" si="53">SUM(V17:V56)</f>
        <v>45</v>
      </c>
      <c r="W105" s="221">
        <f t="shared" si="53"/>
        <v>0</v>
      </c>
      <c r="X105" s="221">
        <f t="shared" si="53"/>
        <v>46</v>
      </c>
      <c r="Y105" s="221">
        <f t="shared" si="53"/>
        <v>98</v>
      </c>
      <c r="Z105" s="221">
        <f t="shared" si="53"/>
        <v>0</v>
      </c>
      <c r="AA105" s="221">
        <f t="shared" si="53"/>
        <v>0</v>
      </c>
      <c r="AB105" s="221">
        <f t="shared" si="53"/>
        <v>0</v>
      </c>
      <c r="AC105" s="221">
        <f t="shared" si="53"/>
        <v>2</v>
      </c>
      <c r="AD105" s="221">
        <f t="shared" si="53"/>
        <v>0</v>
      </c>
      <c r="AE105" s="221">
        <f t="shared" si="53"/>
        <v>12</v>
      </c>
      <c r="AF105" s="221">
        <f t="shared" si="53"/>
        <v>0</v>
      </c>
      <c r="AG105" s="221">
        <f t="shared" si="53"/>
        <v>14</v>
      </c>
      <c r="AH105" s="221">
        <f t="shared" si="53"/>
        <v>22</v>
      </c>
      <c r="AI105" s="221">
        <f t="shared" si="53"/>
        <v>67</v>
      </c>
      <c r="AJ105" s="221">
        <f t="shared" si="53"/>
        <v>670.06999999999994</v>
      </c>
      <c r="AK105" s="221">
        <f t="shared" si="53"/>
        <v>2189.6499999999996</v>
      </c>
      <c r="AL105" s="221">
        <f t="shared" si="53"/>
        <v>89</v>
      </c>
      <c r="AM105" s="221">
        <f t="shared" si="53"/>
        <v>2859.72</v>
      </c>
      <c r="AN105" s="221">
        <f t="shared" ref="AN105:AU105" si="54">SUM(AN5:AN104)</f>
        <v>6214</v>
      </c>
      <c r="AO105" s="221">
        <f t="shared" si="54"/>
        <v>2573</v>
      </c>
      <c r="AP105" s="221">
        <f t="shared" si="54"/>
        <v>8787</v>
      </c>
      <c r="AQ105" s="221">
        <f t="shared" si="54"/>
        <v>2431</v>
      </c>
      <c r="AR105" s="221">
        <f t="shared" si="54"/>
        <v>6356</v>
      </c>
      <c r="AS105" s="221" t="e">
        <f t="shared" si="54"/>
        <v>#DIV/0!</v>
      </c>
      <c r="AT105" s="221">
        <f t="shared" si="54"/>
        <v>14070</v>
      </c>
      <c r="AU105" s="221">
        <f t="shared" si="54"/>
        <v>7714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5">SUM(AY5:AY104)</f>
        <v>#DIV/0!</v>
      </c>
      <c r="AZ105" s="138" t="e">
        <f t="shared" si="55"/>
        <v>#DIV/0!</v>
      </c>
      <c r="BA105" s="138" t="e">
        <f t="shared" si="55"/>
        <v>#DIV/0!</v>
      </c>
      <c r="BB105" s="138" t="e">
        <f t="shared" si="55"/>
        <v>#DIV/0!</v>
      </c>
      <c r="BC105" s="138">
        <f t="shared" si="55"/>
        <v>206</v>
      </c>
    </row>
    <row r="106" spans="1:55">
      <c r="AN106" s="145">
        <v>2000</v>
      </c>
      <c r="AO106" s="193">
        <v>2574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23"/>
  <sheetViews>
    <sheetView zoomScale="68" zoomScaleNormal="68" workbookViewId="0">
      <pane xSplit="1" ySplit="4" topLeftCell="AE41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1.44140625" style="145" bestFit="1" customWidth="1"/>
    <col min="2" max="2" width="12.6640625" style="145" customWidth="1"/>
    <col min="3" max="3" width="14.5546875" style="145" bestFit="1" customWidth="1"/>
    <col min="4" max="17" width="11.44140625" style="145" customWidth="1"/>
    <col min="18" max="18" width="20.33203125" style="145" bestFit="1" customWidth="1"/>
    <col min="19" max="19" width="15.5546875" style="145" bestFit="1" customWidth="1"/>
    <col min="20" max="20" width="17.77734375" style="145" customWidth="1"/>
    <col min="21" max="21" width="15.6640625" style="145" customWidth="1"/>
    <col min="22" max="22" width="10.44140625" style="145" customWidth="1"/>
    <col min="23" max="23" width="9.109375" style="145" customWidth="1"/>
    <col min="24" max="24" width="9.5546875" style="145" customWidth="1"/>
    <col min="25" max="25" width="12.6640625" style="145" customWidth="1"/>
    <col min="26" max="26" width="10.109375" style="145" customWidth="1"/>
    <col min="27" max="27" width="11.21875" style="145" customWidth="1"/>
    <col min="28" max="28" width="10.6640625" style="145" customWidth="1"/>
    <col min="29" max="31" width="12" style="145" customWidth="1"/>
    <col min="32" max="32" width="14.21875" style="145" customWidth="1"/>
    <col min="33" max="33" width="12.6640625" style="145" customWidth="1"/>
    <col min="34" max="34" width="7.88671875" style="145" customWidth="1"/>
    <col min="35" max="35" width="8.44140625" style="145" customWidth="1"/>
    <col min="36" max="36" width="13.88671875" style="145" customWidth="1"/>
    <col min="37" max="37" width="11.6640625" style="145" customWidth="1"/>
    <col min="38" max="38" width="12" style="145" customWidth="1"/>
    <col min="39" max="39" width="10.44140625" style="145" customWidth="1"/>
    <col min="40" max="40" width="11.77734375" style="145" customWidth="1"/>
    <col min="41" max="41" width="11.33203125" style="193" bestFit="1" customWidth="1"/>
    <col min="42" max="42" width="11.33203125" style="145" bestFit="1" customWidth="1"/>
    <col min="43" max="43" width="13.6640625" style="145" customWidth="1"/>
    <col min="44" max="44" width="12.21875" style="145" customWidth="1"/>
    <col min="45" max="45" width="11.21875" style="145" customWidth="1"/>
    <col min="46" max="46" width="13.44140625" style="297" customWidth="1"/>
    <col min="47" max="47" width="12.88671875" style="145" bestFit="1" customWidth="1"/>
    <col min="48" max="48" width="14" style="145" customWidth="1"/>
    <col min="49" max="49" width="12.5546875" style="145" customWidth="1"/>
    <col min="50" max="50" width="13.21875" style="145" customWidth="1"/>
    <col min="51" max="51" width="10.5546875" style="145" customWidth="1"/>
    <col min="52" max="52" width="7.44140625" style="145" bestFit="1" customWidth="1"/>
    <col min="53" max="53" width="5.88671875" style="145" bestFit="1" customWidth="1"/>
    <col min="54" max="54" width="11.109375" style="145" bestFit="1" customWidth="1"/>
    <col min="55" max="55" width="9.6640625" style="145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 s="130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'18'!S2+1</f>
        <v>46131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R2" s="114"/>
      <c r="AS2" s="114"/>
      <c r="AT2" s="114"/>
      <c r="AU2" s="114"/>
      <c r="AV2" s="114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355" customFormat="1" ht="56.25" customHeight="1">
      <c r="A4" s="434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09" t="s">
        <v>35</v>
      </c>
      <c r="AR4" s="337" t="s">
        <v>18</v>
      </c>
      <c r="AS4" s="338" t="s">
        <v>19</v>
      </c>
      <c r="AT4" s="339" t="s">
        <v>20</v>
      </c>
      <c r="AU4" s="331" t="s">
        <v>21</v>
      </c>
      <c r="AV4" s="1076"/>
      <c r="AW4" s="332" t="s">
        <v>70</v>
      </c>
      <c r="AX4" s="332" t="s">
        <v>73</v>
      </c>
      <c r="AY4" s="332" t="s">
        <v>84</v>
      </c>
      <c r="AZ4" s="332" t="s">
        <v>85</v>
      </c>
      <c r="BA4" s="332" t="s">
        <v>87</v>
      </c>
      <c r="BB4" s="340" t="s">
        <v>51</v>
      </c>
      <c r="BC4" s="332" t="s">
        <v>87</v>
      </c>
    </row>
    <row r="5" spans="1:55">
      <c r="A5" s="223" t="str">
        <f>'ENTRY SHEET'!F5</f>
        <v>VOLVO 300-2</v>
      </c>
      <c r="B5" s="137">
        <f>'18'!C5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'18'!AR5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'18'!C6</f>
        <v>17740.8</v>
      </c>
      <c r="C6" s="137">
        <v>17740.8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'18'!AR6</f>
        <v>230</v>
      </c>
      <c r="AO6" s="141"/>
      <c r="AP6" s="141">
        <f t="shared" ref="AP6:AP69" si="7">AO6+AN6</f>
        <v>230</v>
      </c>
      <c r="AQ6" s="141">
        <f t="shared" ref="AQ6:AQ69" si="8">AP6-AR6</f>
        <v>0</v>
      </c>
      <c r="AR6" s="141">
        <v>230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240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38" t="e">
        <f t="shared" ref="BB6:BB69" si="15">AQ6-AW6-AX6-AY6</f>
        <v>#DIV/0!</v>
      </c>
      <c r="BC6" s="138"/>
    </row>
    <row r="7" spans="1:55">
      <c r="A7" s="223" t="str">
        <f>'ENTRY SHEET'!F7</f>
        <v>HITACHI-350</v>
      </c>
      <c r="B7" s="137">
        <f>'18'!C7</f>
        <v>15836.6</v>
      </c>
      <c r="C7" s="137">
        <v>15836.6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62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'18'!AR7</f>
        <v>40</v>
      </c>
      <c r="AO7" s="141"/>
      <c r="AP7" s="141">
        <f t="shared" si="7"/>
        <v>40</v>
      </c>
      <c r="AQ7" s="141">
        <f t="shared" si="8"/>
        <v>0</v>
      </c>
      <c r="AR7" s="141">
        <v>40</v>
      </c>
      <c r="AS7" s="216" t="e">
        <f t="shared" si="3"/>
        <v>#DIV/0!</v>
      </c>
      <c r="AT7" s="216">
        <f>'08'!AT7</f>
        <v>630</v>
      </c>
      <c r="AU7" s="224">
        <f t="shared" si="9"/>
        <v>590</v>
      </c>
      <c r="AV7" s="138"/>
      <c r="AW7" s="138" t="e">
        <f t="shared" si="10"/>
        <v>#DIV/0!</v>
      </c>
      <c r="AX7" s="138" t="e">
        <f t="shared" si="11"/>
        <v>#DIV/0!</v>
      </c>
      <c r="AY7" s="138" t="e">
        <f t="shared" si="12"/>
        <v>#DIV/0!</v>
      </c>
      <c r="AZ7" s="138" t="e">
        <f t="shared" si="13"/>
        <v>#DIV/0!</v>
      </c>
      <c r="BA7" s="138" t="e">
        <f t="shared" si="14"/>
        <v>#DIV/0!</v>
      </c>
      <c r="BB7" s="138" t="e">
        <f t="shared" si="15"/>
        <v>#DIV/0!</v>
      </c>
      <c r="BC7" s="138"/>
    </row>
    <row r="8" spans="1:55">
      <c r="A8" s="223" t="str">
        <f>'ENTRY SHEET'!F8</f>
        <v>VOLVO-480</v>
      </c>
      <c r="B8" s="137">
        <f>'18'!C8</f>
        <v>982.8</v>
      </c>
      <c r="C8" s="137">
        <v>982.8</v>
      </c>
      <c r="D8" s="137">
        <f t="shared" si="4"/>
        <v>0</v>
      </c>
      <c r="E8" s="137">
        <v>12</v>
      </c>
      <c r="F8" s="136"/>
      <c r="G8" s="136">
        <f t="shared" si="5"/>
        <v>0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0</v>
      </c>
      <c r="R8" s="226"/>
      <c r="S8" s="226"/>
      <c r="T8" s="137"/>
      <c r="U8" s="137"/>
      <c r="V8" s="137"/>
      <c r="W8" s="137"/>
      <c r="X8" s="137"/>
      <c r="Y8" s="137">
        <f t="shared" si="16"/>
        <v>0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'18'!AR8</f>
        <v>280</v>
      </c>
      <c r="AO8" s="141"/>
      <c r="AP8" s="141">
        <f t="shared" si="7"/>
        <v>280</v>
      </c>
      <c r="AQ8" s="141">
        <f t="shared" si="8"/>
        <v>0</v>
      </c>
      <c r="AR8" s="141">
        <v>280</v>
      </c>
      <c r="AS8" s="216" t="e">
        <f t="shared" si="3"/>
        <v>#DIV/0!</v>
      </c>
      <c r="AT8" s="216">
        <f>'08'!AT8</f>
        <v>650</v>
      </c>
      <c r="AU8" s="224">
        <f t="shared" si="9"/>
        <v>370</v>
      </c>
      <c r="AV8" s="138"/>
      <c r="AW8" s="138" t="e">
        <f t="shared" si="10"/>
        <v>#DIV/0!</v>
      </c>
      <c r="AX8" s="138" t="e">
        <f t="shared" si="11"/>
        <v>#DIV/0!</v>
      </c>
      <c r="AY8" s="138" t="e">
        <f t="shared" si="12"/>
        <v>#DIV/0!</v>
      </c>
      <c r="AZ8" s="138" t="e">
        <f t="shared" si="13"/>
        <v>#DIV/0!</v>
      </c>
      <c r="BA8" s="138" t="e">
        <f t="shared" si="14"/>
        <v>#DIV/0!</v>
      </c>
      <c r="BB8" s="138" t="e">
        <f t="shared" si="15"/>
        <v>#DIV/0!</v>
      </c>
      <c r="BC8" s="138"/>
    </row>
    <row r="9" spans="1:55" ht="18" customHeight="1">
      <c r="A9" s="223" t="str">
        <f>'ENTRY SHEET'!F9</f>
        <v>KOMASTU-350 DMC</v>
      </c>
      <c r="B9" s="137">
        <f>'18'!C9</f>
        <v>12696.1</v>
      </c>
      <c r="C9" s="137">
        <v>12696.1</v>
      </c>
      <c r="D9" s="137">
        <f t="shared" si="4"/>
        <v>0</v>
      </c>
      <c r="E9" s="137">
        <v>12</v>
      </c>
      <c r="F9" s="136"/>
      <c r="G9" s="136">
        <f t="shared" si="5"/>
        <v>0</v>
      </c>
      <c r="H9" s="136"/>
      <c r="I9" s="136"/>
      <c r="J9" s="136"/>
      <c r="K9" s="136"/>
      <c r="L9" s="136"/>
      <c r="M9" s="136"/>
      <c r="N9" s="136"/>
      <c r="O9" s="136"/>
      <c r="P9" s="136"/>
      <c r="Q9" s="136">
        <f t="shared" si="6"/>
        <v>0</v>
      </c>
      <c r="R9" s="137"/>
      <c r="S9" s="137"/>
      <c r="T9" s="137"/>
      <c r="U9" s="137"/>
      <c r="V9" s="137"/>
      <c r="W9" s="137"/>
      <c r="X9" s="137"/>
      <c r="Y9" s="137">
        <f t="shared" si="16"/>
        <v>0</v>
      </c>
      <c r="Z9" s="137"/>
      <c r="AA9" s="137"/>
      <c r="AB9" s="137"/>
      <c r="AC9" s="137"/>
      <c r="AD9" s="137"/>
      <c r="AE9" s="137"/>
      <c r="AF9" s="137"/>
      <c r="AG9" s="137">
        <f t="shared" si="17"/>
        <v>0</v>
      </c>
      <c r="AH9" s="137"/>
      <c r="AI9" s="137"/>
      <c r="AJ9" s="137"/>
      <c r="AK9" s="138"/>
      <c r="AL9" s="141">
        <f t="shared" si="0"/>
        <v>0</v>
      </c>
      <c r="AM9" s="137">
        <f t="shared" si="1"/>
        <v>0</v>
      </c>
      <c r="AN9" s="141">
        <f>'18'!AR9</f>
        <v>0</v>
      </c>
      <c r="AO9" s="141"/>
      <c r="AP9" s="141">
        <f t="shared" si="7"/>
        <v>0</v>
      </c>
      <c r="AQ9" s="141">
        <f t="shared" si="8"/>
        <v>0</v>
      </c>
      <c r="AR9" s="141">
        <v>0</v>
      </c>
      <c r="AS9" s="216" t="e">
        <f t="shared" si="3"/>
        <v>#DIV/0!</v>
      </c>
      <c r="AT9" s="216">
        <f>'08'!AT9</f>
        <v>0</v>
      </c>
      <c r="AU9" s="224">
        <f t="shared" si="9"/>
        <v>0</v>
      </c>
      <c r="AV9" s="138"/>
      <c r="AW9" s="138" t="e">
        <f t="shared" si="10"/>
        <v>#DIV/0!</v>
      </c>
      <c r="AX9" s="138" t="e">
        <f t="shared" si="11"/>
        <v>#DIV/0!</v>
      </c>
      <c r="AY9" s="138" t="e">
        <f t="shared" si="12"/>
        <v>#DIV/0!</v>
      </c>
      <c r="AZ9" s="138" t="e">
        <f t="shared" si="13"/>
        <v>#DIV/0!</v>
      </c>
      <c r="BA9" s="138" t="e">
        <f t="shared" si="14"/>
        <v>#DIV/0!</v>
      </c>
      <c r="BB9" s="138" t="e">
        <f t="shared" si="15"/>
        <v>#DIV/0!</v>
      </c>
      <c r="BC9" s="138"/>
    </row>
    <row r="10" spans="1:55" ht="18" customHeight="1">
      <c r="A10" s="223" t="str">
        <f>'ENTRY SHEET'!F10</f>
        <v>VOLVO-300(5)</v>
      </c>
      <c r="B10" s="137">
        <f>'18'!C10</f>
        <v>2500</v>
      </c>
      <c r="C10" s="137">
        <v>2500</v>
      </c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'18'!AR10</f>
        <v>250</v>
      </c>
      <c r="AO10" s="141"/>
      <c r="AP10" s="141">
        <f t="shared" si="7"/>
        <v>250</v>
      </c>
      <c r="AQ10" s="141">
        <f t="shared" si="8"/>
        <v>0</v>
      </c>
      <c r="AR10" s="141">
        <v>250</v>
      </c>
      <c r="AS10" s="216" t="e">
        <f t="shared" si="3"/>
        <v>#DIV/0!</v>
      </c>
      <c r="AT10" s="216">
        <f>'08'!AT10</f>
        <v>0</v>
      </c>
      <c r="AU10" s="224">
        <f t="shared" si="9"/>
        <v>-250</v>
      </c>
      <c r="AV10" s="138"/>
      <c r="AW10" s="138" t="e">
        <f t="shared" si="10"/>
        <v>#DIV/0!</v>
      </c>
      <c r="AX10" s="138" t="e">
        <f t="shared" si="11"/>
        <v>#DIV/0!</v>
      </c>
      <c r="AY10" s="138" t="e">
        <f t="shared" si="12"/>
        <v>#DIV/0!</v>
      </c>
      <c r="AZ10" s="138" t="e">
        <f t="shared" si="13"/>
        <v>#DIV/0!</v>
      </c>
      <c r="BA10" s="138" t="e">
        <f t="shared" si="14"/>
        <v>#DIV/0!</v>
      </c>
      <c r="BB10" s="138" t="e">
        <f t="shared" si="15"/>
        <v>#DIV/0!</v>
      </c>
      <c r="BC10" s="138"/>
    </row>
    <row r="11" spans="1:55">
      <c r="A11" s="223" t="str">
        <f>'ENTRY SHEET'!F11</f>
        <v>VOLVO-380</v>
      </c>
      <c r="B11" s="137">
        <f>'18'!C11</f>
        <v>22.4</v>
      </c>
      <c r="C11" s="137">
        <v>22.4</v>
      </c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'18'!AR11</f>
        <v>180</v>
      </c>
      <c r="AO11" s="141"/>
      <c r="AP11" s="141">
        <f t="shared" si="7"/>
        <v>180</v>
      </c>
      <c r="AQ11" s="141">
        <f t="shared" si="8"/>
        <v>0</v>
      </c>
      <c r="AR11" s="141">
        <v>180</v>
      </c>
      <c r="AS11" s="216" t="e">
        <f t="shared" si="3"/>
        <v>#DIV/0!</v>
      </c>
      <c r="AT11" s="216">
        <f>'08'!AT11</f>
        <v>0</v>
      </c>
      <c r="AU11" s="224">
        <f t="shared" si="9"/>
        <v>-180</v>
      </c>
      <c r="AV11" s="138"/>
      <c r="AW11" s="138" t="e">
        <f t="shared" si="10"/>
        <v>#DIV/0!</v>
      </c>
      <c r="AX11" s="138" t="e">
        <f t="shared" si="11"/>
        <v>#DIV/0!</v>
      </c>
      <c r="AY11" s="138" t="e">
        <f t="shared" si="12"/>
        <v>#DIV/0!</v>
      </c>
      <c r="AZ11" s="138" t="e">
        <f t="shared" si="13"/>
        <v>#DIV/0!</v>
      </c>
      <c r="BA11" s="138" t="e">
        <f t="shared" si="14"/>
        <v>#DIV/0!</v>
      </c>
      <c r="BB11" s="138" t="e">
        <f t="shared" si="15"/>
        <v>#DIV/0!</v>
      </c>
      <c r="BC11" s="138"/>
    </row>
    <row r="12" spans="1:55">
      <c r="A12" s="223" t="str">
        <f>'ENTRY SHEET'!F12</f>
        <v>DOZZER D65E</v>
      </c>
      <c r="B12" s="137">
        <f>'18'!C12</f>
        <v>2301.6</v>
      </c>
      <c r="C12" s="137">
        <v>2301.6</v>
      </c>
      <c r="D12" s="137">
        <f t="shared" si="4"/>
        <v>0</v>
      </c>
      <c r="E12" s="137">
        <v>12</v>
      </c>
      <c r="F12" s="136"/>
      <c r="G12" s="136">
        <f t="shared" si="5"/>
        <v>0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0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'18'!AR12</f>
        <v>165</v>
      </c>
      <c r="AO12" s="141"/>
      <c r="AP12" s="141">
        <f t="shared" si="7"/>
        <v>165</v>
      </c>
      <c r="AQ12" s="141">
        <f t="shared" si="8"/>
        <v>0</v>
      </c>
      <c r="AR12" s="141">
        <v>165</v>
      </c>
      <c r="AS12" s="216" t="e">
        <f t="shared" si="3"/>
        <v>#DIV/0!</v>
      </c>
      <c r="AT12" s="216">
        <f>'08'!AT12</f>
        <v>350</v>
      </c>
      <c r="AU12" s="224">
        <f t="shared" si="9"/>
        <v>185</v>
      </c>
      <c r="AV12" s="138"/>
      <c r="AW12" s="138" t="e">
        <f t="shared" si="10"/>
        <v>#DIV/0!</v>
      </c>
      <c r="AX12" s="138" t="e">
        <f t="shared" si="11"/>
        <v>#DIV/0!</v>
      </c>
      <c r="AY12" s="138" t="e">
        <f t="shared" si="12"/>
        <v>#DIV/0!</v>
      </c>
      <c r="AZ12" s="138" t="e">
        <f t="shared" si="13"/>
        <v>#DIV/0!</v>
      </c>
      <c r="BA12" s="138" t="e">
        <f t="shared" si="14"/>
        <v>#DIV/0!</v>
      </c>
      <c r="BB12" s="138" t="e">
        <f t="shared" si="15"/>
        <v>#DIV/0!</v>
      </c>
      <c r="BC12" s="138"/>
    </row>
    <row r="13" spans="1:55">
      <c r="A13" s="223" t="str">
        <f>'ENTRY SHEET'!F13</f>
        <v>BD 85 DOZER</v>
      </c>
      <c r="B13" s="137">
        <f>'18'!C13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'18'!AR13</f>
        <v>110</v>
      </c>
      <c r="AO13" s="141"/>
      <c r="AP13" s="141">
        <f t="shared" si="7"/>
        <v>110</v>
      </c>
      <c r="AQ13" s="141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138" t="e">
        <f t="shared" si="15"/>
        <v>#DIV/0!</v>
      </c>
      <c r="BC13" s="138"/>
    </row>
    <row r="14" spans="1:55">
      <c r="A14" s="223" t="str">
        <f>'ENTRY SHEET'!F14</f>
        <v>KOBELCO-380 DMCS</v>
      </c>
      <c r="B14" s="137">
        <f>'18'!C14</f>
        <v>5699.9</v>
      </c>
      <c r="C14" s="137">
        <v>5699.9</v>
      </c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6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7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'18'!AR14</f>
        <v>0</v>
      </c>
      <c r="AO14" s="141"/>
      <c r="AP14" s="141">
        <f t="shared" si="7"/>
        <v>0</v>
      </c>
      <c r="AQ14" s="141">
        <f t="shared" si="8"/>
        <v>0</v>
      </c>
      <c r="AR14" s="141">
        <v>0</v>
      </c>
      <c r="AS14" s="216" t="e">
        <f t="shared" si="3"/>
        <v>#DIV/0!</v>
      </c>
      <c r="AT14" s="216">
        <f>'08'!AT14</f>
        <v>350</v>
      </c>
      <c r="AU14" s="224">
        <f t="shared" si="9"/>
        <v>350</v>
      </c>
      <c r="AV14" s="138"/>
      <c r="AW14" s="138" t="e">
        <f t="shared" si="10"/>
        <v>#DIV/0!</v>
      </c>
      <c r="AX14" s="138" t="e">
        <f t="shared" si="11"/>
        <v>#DIV/0!</v>
      </c>
      <c r="AY14" s="138" t="e">
        <f t="shared" si="12"/>
        <v>#DIV/0!</v>
      </c>
      <c r="AZ14" s="138" t="e">
        <f t="shared" si="13"/>
        <v>#DIV/0!</v>
      </c>
      <c r="BA14" s="138" t="e">
        <f t="shared" si="14"/>
        <v>#DIV/0!</v>
      </c>
      <c r="BB14" s="138" t="e">
        <f t="shared" si="15"/>
        <v>#DIV/0!</v>
      </c>
      <c r="BC14" s="138"/>
    </row>
    <row r="15" spans="1:55">
      <c r="A15" s="223" t="str">
        <f>'ENTRY SHEET'!F15</f>
        <v>GRADER OD09P-1732</v>
      </c>
      <c r="B15" s="137">
        <f>'18'!C15</f>
        <v>4571.6000000000004</v>
      </c>
      <c r="C15" s="137">
        <v>4571.6000000000004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'18'!AR15</f>
        <v>130</v>
      </c>
      <c r="AO15" s="141"/>
      <c r="AP15" s="141">
        <f t="shared" si="7"/>
        <v>130</v>
      </c>
      <c r="AQ15" s="141">
        <f t="shared" si="8"/>
        <v>0</v>
      </c>
      <c r="AR15" s="141">
        <v>130</v>
      </c>
      <c r="AS15" s="216" t="e">
        <f t="shared" si="3"/>
        <v>#DIV/0!</v>
      </c>
      <c r="AT15" s="216">
        <f>'08'!AT15</f>
        <v>350</v>
      </c>
      <c r="AU15" s="224">
        <f t="shared" si="9"/>
        <v>220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137"/>
      <c r="C16" s="137"/>
      <c r="D16" s="137"/>
      <c r="E16" s="137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'18'!AR16</f>
        <v>0</v>
      </c>
      <c r="AO16" s="141"/>
      <c r="AP16" s="141">
        <f t="shared" si="7"/>
        <v>0</v>
      </c>
      <c r="AQ16" s="141">
        <f t="shared" si="8"/>
        <v>0</v>
      </c>
      <c r="AR16" s="141">
        <v>0</v>
      </c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'18'!C17</f>
        <v>20700.650000000001</v>
      </c>
      <c r="C17" s="137">
        <v>20700.650000000001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'18'!S17</f>
        <v>156182.20000000001</v>
      </c>
      <c r="S17" s="137">
        <v>156182.20000000001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'18'!AR17</f>
        <v>15</v>
      </c>
      <c r="AO17" s="141"/>
      <c r="AP17" s="141">
        <f t="shared" si="7"/>
        <v>15</v>
      </c>
      <c r="AQ17" s="141">
        <f t="shared" si="8"/>
        <v>0</v>
      </c>
      <c r="AR17" s="141">
        <v>15</v>
      </c>
      <c r="AS17" s="216" t="e">
        <f t="shared" si="3"/>
        <v>#DIV/0!</v>
      </c>
      <c r="AT17" s="216">
        <f>'08'!AT17</f>
        <v>250</v>
      </c>
      <c r="AU17" s="224">
        <f t="shared" si="9"/>
        <v>235</v>
      </c>
      <c r="AV17" s="138"/>
      <c r="AW17" s="138" t="e">
        <f t="shared" si="10"/>
        <v>#DIV/0!</v>
      </c>
      <c r="AX17" s="138" t="e">
        <f t="shared" si="11"/>
        <v>#DIV/0!</v>
      </c>
      <c r="AY17" s="138" t="e">
        <f t="shared" si="12"/>
        <v>#DIV/0!</v>
      </c>
      <c r="AZ17" s="138" t="e">
        <f t="shared" si="13"/>
        <v>#DIV/0!</v>
      </c>
      <c r="BA17" s="138" t="e">
        <f t="shared" si="14"/>
        <v>#DIV/0!</v>
      </c>
      <c r="BB17" s="138" t="e">
        <f t="shared" si="15"/>
        <v>#DIV/0!</v>
      </c>
      <c r="BC17" s="138"/>
    </row>
    <row r="18" spans="1:55">
      <c r="A18" s="223" t="str">
        <f>'ENTRY SHEET'!F18</f>
        <v>OD09C-1964</v>
      </c>
      <c r="B18" s="137">
        <f>'18'!C18</f>
        <v>14474.8</v>
      </c>
      <c r="C18" s="137">
        <v>14474.8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'18'!S18</f>
        <v>152846</v>
      </c>
      <c r="S18" s="137">
        <v>152846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'18'!AR18</f>
        <v>110</v>
      </c>
      <c r="AO18" s="141"/>
      <c r="AP18" s="141">
        <f t="shared" si="7"/>
        <v>110</v>
      </c>
      <c r="AQ18" s="141">
        <f t="shared" si="8"/>
        <v>0</v>
      </c>
      <c r="AR18" s="141">
        <v>110</v>
      </c>
      <c r="AS18" s="216" t="e">
        <f t="shared" si="3"/>
        <v>#DIV/0!</v>
      </c>
      <c r="AT18" s="216">
        <f>'08'!AT18</f>
        <v>250</v>
      </c>
      <c r="AU18" s="224">
        <f t="shared" si="9"/>
        <v>140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138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'18'!C19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'18'!S19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'18'!AR19</f>
        <v>0</v>
      </c>
      <c r="AO19" s="141"/>
      <c r="AP19" s="141">
        <f t="shared" si="7"/>
        <v>0</v>
      </c>
      <c r="AQ19" s="141">
        <f t="shared" si="8"/>
        <v>0</v>
      </c>
      <c r="AR19" s="141">
        <v>0</v>
      </c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'18'!C20</f>
        <v>477.2</v>
      </c>
      <c r="C20" s="137">
        <v>477.2</v>
      </c>
      <c r="D20" s="137">
        <f t="shared" si="4"/>
        <v>0</v>
      </c>
      <c r="E20" s="137">
        <v>12</v>
      </c>
      <c r="F20" s="136"/>
      <c r="G20" s="136">
        <f t="shared" si="18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'18'!S20</f>
        <v>125378.2</v>
      </c>
      <c r="S20" s="137">
        <v>125378.2</v>
      </c>
      <c r="T20" s="137">
        <f t="shared" si="19"/>
        <v>0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'18'!AR20</f>
        <v>85</v>
      </c>
      <c r="AO20" s="141"/>
      <c r="AP20" s="141">
        <f t="shared" si="7"/>
        <v>85</v>
      </c>
      <c r="AQ20" s="141">
        <f t="shared" si="8"/>
        <v>0</v>
      </c>
      <c r="AR20" s="141">
        <v>85</v>
      </c>
      <c r="AS20" s="216" t="e">
        <f t="shared" si="3"/>
        <v>#DIV/0!</v>
      </c>
      <c r="AT20" s="216">
        <f>'08'!AT20</f>
        <v>250</v>
      </c>
      <c r="AU20" s="224">
        <f t="shared" si="9"/>
        <v>165</v>
      </c>
      <c r="AV20" s="138"/>
      <c r="AW20" s="138" t="e">
        <f t="shared" si="10"/>
        <v>#DIV/0!</v>
      </c>
      <c r="AX20" s="138" t="e">
        <f t="shared" si="11"/>
        <v>#DIV/0!</v>
      </c>
      <c r="AY20" s="138" t="e">
        <f t="shared" si="12"/>
        <v>#DIV/0!</v>
      </c>
      <c r="AZ20" s="138" t="e">
        <f t="shared" si="13"/>
        <v>#DIV/0!</v>
      </c>
      <c r="BA20" s="138" t="e">
        <f t="shared" si="14"/>
        <v>#DIV/0!</v>
      </c>
      <c r="BB20" s="138" t="e">
        <f t="shared" si="15"/>
        <v>#DIV/0!</v>
      </c>
      <c r="BC20" s="138"/>
    </row>
    <row r="21" spans="1:55">
      <c r="A21" s="223" t="str">
        <f>'ENTRY SHEET'!F21</f>
        <v>OD09C5137</v>
      </c>
      <c r="B21" s="137">
        <f>'18'!C21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4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4</v>
      </c>
      <c r="R21" s="137">
        <f>'18'!S21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'18'!AR21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'18'!C22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'18'!S22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'18'!AR22</f>
        <v>0</v>
      </c>
      <c r="AO22" s="141"/>
      <c r="AP22" s="141">
        <f t="shared" si="7"/>
        <v>0</v>
      </c>
      <c r="AQ22" s="141">
        <f t="shared" si="8"/>
        <v>0</v>
      </c>
      <c r="AR22" s="141">
        <v>0</v>
      </c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'18'!C23</f>
        <v>24149.85</v>
      </c>
      <c r="C23" s="137">
        <v>24149.85</v>
      </c>
      <c r="D23" s="137">
        <f t="shared" si="4"/>
        <v>0</v>
      </c>
      <c r="E23" s="137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7">
        <f>'18'!S23</f>
        <v>88860.4</v>
      </c>
      <c r="S23" s="137">
        <v>88860.4</v>
      </c>
      <c r="T23" s="137">
        <f t="shared" si="19"/>
        <v>0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'18'!AR23</f>
        <v>50</v>
      </c>
      <c r="AO23" s="141"/>
      <c r="AP23" s="141">
        <f t="shared" si="7"/>
        <v>50</v>
      </c>
      <c r="AQ23" s="141">
        <f t="shared" si="8"/>
        <v>0</v>
      </c>
      <c r="AR23" s="141">
        <v>50</v>
      </c>
      <c r="AS23" s="216" t="e">
        <f t="shared" si="3"/>
        <v>#DIV/0!</v>
      </c>
      <c r="AT23" s="216">
        <f>'08'!AT23</f>
        <v>250</v>
      </c>
      <c r="AU23" s="224">
        <f t="shared" si="9"/>
        <v>200</v>
      </c>
      <c r="AV23" s="138"/>
      <c r="AW23" s="138" t="e">
        <f t="shared" si="10"/>
        <v>#DIV/0!</v>
      </c>
      <c r="AX23" s="138" t="e">
        <f t="shared" si="11"/>
        <v>#DIV/0!</v>
      </c>
      <c r="AY23" s="138" t="e">
        <f t="shared" si="12"/>
        <v>#DIV/0!</v>
      </c>
      <c r="AZ23" s="138" t="e">
        <f t="shared" si="13"/>
        <v>#DIV/0!</v>
      </c>
      <c r="BA23" s="138" t="e">
        <f t="shared" si="14"/>
        <v>#DIV/0!</v>
      </c>
      <c r="BB23" s="138" t="e">
        <f t="shared" si="15"/>
        <v>#DIV/0!</v>
      </c>
      <c r="BC23" s="138"/>
    </row>
    <row r="24" spans="1:55">
      <c r="A24" s="223" t="str">
        <f>'ENTRY SHEET'!F24</f>
        <v>OD09C4823</v>
      </c>
      <c r="B24" s="137">
        <f>'18'!C24</f>
        <v>24071.35</v>
      </c>
      <c r="C24" s="137">
        <v>24071.35</v>
      </c>
      <c r="D24" s="137">
        <f t="shared" si="4"/>
        <v>0</v>
      </c>
      <c r="E24" s="137">
        <v>12</v>
      </c>
      <c r="F24" s="136"/>
      <c r="G24" s="136">
        <f t="shared" si="18"/>
        <v>0</v>
      </c>
      <c r="H24" s="136"/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0</v>
      </c>
      <c r="R24" s="137">
        <f>'18'!S24</f>
        <v>146735.5</v>
      </c>
      <c r="S24" s="137">
        <v>146735.5</v>
      </c>
      <c r="T24" s="137">
        <f t="shared" si="19"/>
        <v>0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'18'!AR24</f>
        <v>110</v>
      </c>
      <c r="AO24" s="141"/>
      <c r="AP24" s="141">
        <f t="shared" si="7"/>
        <v>110</v>
      </c>
      <c r="AQ24" s="141">
        <f t="shared" si="8"/>
        <v>0</v>
      </c>
      <c r="AR24" s="141">
        <v>110</v>
      </c>
      <c r="AS24" s="216" t="e">
        <f t="shared" si="3"/>
        <v>#DIV/0!</v>
      </c>
      <c r="AT24" s="216">
        <f>'08'!AT24</f>
        <v>250</v>
      </c>
      <c r="AU24" s="224">
        <f t="shared" si="9"/>
        <v>140</v>
      </c>
      <c r="AV24" s="138"/>
      <c r="AW24" s="138" t="e">
        <f t="shared" si="10"/>
        <v>#DIV/0!</v>
      </c>
      <c r="AX24" s="138" t="e">
        <f t="shared" si="11"/>
        <v>#DIV/0!</v>
      </c>
      <c r="AY24" s="138" t="e">
        <f t="shared" si="12"/>
        <v>#DIV/0!</v>
      </c>
      <c r="AZ24" s="138" t="e">
        <f t="shared" si="13"/>
        <v>#DIV/0!</v>
      </c>
      <c r="BA24" s="138" t="e">
        <f t="shared" si="14"/>
        <v>#DIV/0!</v>
      </c>
      <c r="BB24" s="138" t="e">
        <f t="shared" si="15"/>
        <v>#DIV/0!</v>
      </c>
      <c r="BC24" s="138"/>
    </row>
    <row r="25" spans="1:55">
      <c r="A25" s="223" t="str">
        <f>'ENTRY SHEET'!F25</f>
        <v>OD09C-4824</v>
      </c>
      <c r="B25" s="137">
        <f>'18'!C25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'18'!S25</f>
        <v>110056.6</v>
      </c>
      <c r="S25" s="137">
        <v>110056.6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'18'!AR25</f>
        <v>175</v>
      </c>
      <c r="AO25" s="141"/>
      <c r="AP25" s="141">
        <f t="shared" si="7"/>
        <v>175</v>
      </c>
      <c r="AQ25" s="141">
        <f t="shared" si="8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9"/>
        <v>75</v>
      </c>
      <c r="AV25" s="138"/>
      <c r="AW25" s="138" t="e">
        <f t="shared" si="10"/>
        <v>#DIV/0!</v>
      </c>
      <c r="AX25" s="138" t="e">
        <f t="shared" si="11"/>
        <v>#DIV/0!</v>
      </c>
      <c r="AY25" s="138" t="e">
        <f t="shared" si="12"/>
        <v>#DIV/0!</v>
      </c>
      <c r="AZ25" s="138" t="e">
        <f t="shared" si="13"/>
        <v>#DIV/0!</v>
      </c>
      <c r="BA25" s="138" t="e">
        <f t="shared" si="14"/>
        <v>#DIV/0!</v>
      </c>
      <c r="BB25" s="138" t="e">
        <f t="shared" si="15"/>
        <v>#DIV/0!</v>
      </c>
      <c r="BC25" s="138"/>
    </row>
    <row r="26" spans="1:55">
      <c r="A26" s="223" t="str">
        <f>'ENTRY SHEET'!F26</f>
        <v>JH06H-3742</v>
      </c>
      <c r="B26" s="137">
        <f>'18'!C26</f>
        <v>0</v>
      </c>
      <c r="C26" s="137">
        <v>0</v>
      </c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'18'!S26</f>
        <v>0</v>
      </c>
      <c r="S26" s="137">
        <v>0</v>
      </c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'18'!AR26</f>
        <v>90</v>
      </c>
      <c r="AO26" s="141"/>
      <c r="AP26" s="141">
        <f t="shared" si="7"/>
        <v>90</v>
      </c>
      <c r="AQ26" s="141">
        <f t="shared" si="8"/>
        <v>0</v>
      </c>
      <c r="AR26" s="141">
        <v>90</v>
      </c>
      <c r="AS26" s="216" t="e">
        <f t="shared" si="3"/>
        <v>#DIV/0!</v>
      </c>
      <c r="AT26" s="216">
        <f>'08'!AT26</f>
        <v>250</v>
      </c>
      <c r="AU26" s="224">
        <f t="shared" si="9"/>
        <v>160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138" t="e">
        <f t="shared" si="15"/>
        <v>#DIV/0!</v>
      </c>
      <c r="BC26" s="138">
        <v>5</v>
      </c>
    </row>
    <row r="27" spans="1:55">
      <c r="A27" s="223" t="str">
        <f>'ENTRY SHEET'!F27</f>
        <v>OD09C-4879</v>
      </c>
      <c r="B27" s="137">
        <f>'18'!C27</f>
        <v>13029</v>
      </c>
      <c r="C27" s="137">
        <v>13029</v>
      </c>
      <c r="D27" s="137">
        <f t="shared" si="4"/>
        <v>0</v>
      </c>
      <c r="E27" s="137">
        <v>12</v>
      </c>
      <c r="F27" s="136"/>
      <c r="G27" s="136">
        <f t="shared" si="18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0</v>
      </c>
      <c r="R27" s="137">
        <f>'18'!S27</f>
        <v>0</v>
      </c>
      <c r="S27" s="137">
        <v>0</v>
      </c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'18'!AR27</f>
        <v>120</v>
      </c>
      <c r="AO27" s="141"/>
      <c r="AP27" s="141">
        <f t="shared" si="7"/>
        <v>120</v>
      </c>
      <c r="AQ27" s="141">
        <f t="shared" si="8"/>
        <v>0</v>
      </c>
      <c r="AR27" s="141">
        <v>120</v>
      </c>
      <c r="AS27" s="216" t="e">
        <f t="shared" si="3"/>
        <v>#DIV/0!</v>
      </c>
      <c r="AT27" s="216">
        <f>'08'!AT27</f>
        <v>250</v>
      </c>
      <c r="AU27" s="224">
        <f t="shared" si="9"/>
        <v>130</v>
      </c>
      <c r="AV27" s="138"/>
      <c r="AW27" s="138" t="e">
        <f t="shared" si="10"/>
        <v>#DIV/0!</v>
      </c>
      <c r="AX27" s="138" t="e">
        <f t="shared" si="11"/>
        <v>#DIV/0!</v>
      </c>
      <c r="AY27" s="138" t="e">
        <f t="shared" si="12"/>
        <v>#DIV/0!</v>
      </c>
      <c r="AZ27" s="138" t="e">
        <f t="shared" si="13"/>
        <v>#DIV/0!</v>
      </c>
      <c r="BA27" s="138" t="e">
        <f t="shared" si="14"/>
        <v>#DIV/0!</v>
      </c>
      <c r="BB27" s="138" t="e">
        <f t="shared" si="15"/>
        <v>#DIV/0!</v>
      </c>
      <c r="BC27" s="138"/>
    </row>
    <row r="28" spans="1:55">
      <c r="A28" s="223" t="str">
        <f>'ENTRY SHEET'!F28</f>
        <v>OD09C-1371</v>
      </c>
      <c r="B28" s="137">
        <f>'18'!C28</f>
        <v>11532</v>
      </c>
      <c r="C28" s="137">
        <v>11532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'18'!S28</f>
        <v>137773</v>
      </c>
      <c r="S28" s="137">
        <v>137773</v>
      </c>
      <c r="T28" s="137">
        <f t="shared" si="19"/>
        <v>0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'18'!AR28</f>
        <v>125</v>
      </c>
      <c r="AO28" s="141"/>
      <c r="AP28" s="141">
        <f t="shared" si="7"/>
        <v>125</v>
      </c>
      <c r="AQ28" s="141">
        <f t="shared" si="8"/>
        <v>0</v>
      </c>
      <c r="AR28" s="141">
        <v>125</v>
      </c>
      <c r="AS28" s="216" t="e">
        <f t="shared" si="3"/>
        <v>#DIV/0!</v>
      </c>
      <c r="AT28" s="216">
        <f>'08'!AT28</f>
        <v>250</v>
      </c>
      <c r="AU28" s="224">
        <f t="shared" si="9"/>
        <v>125</v>
      </c>
      <c r="AV28" s="138"/>
      <c r="AW28" s="138" t="e">
        <f t="shared" si="10"/>
        <v>#DIV/0!</v>
      </c>
      <c r="AX28" s="138" t="e">
        <f t="shared" si="11"/>
        <v>#DIV/0!</v>
      </c>
      <c r="AY28" s="138" t="e">
        <f t="shared" si="12"/>
        <v>#DIV/0!</v>
      </c>
      <c r="AZ28" s="138" t="e">
        <f t="shared" si="13"/>
        <v>#DIV/0!</v>
      </c>
      <c r="BA28" s="138" t="e">
        <f t="shared" si="14"/>
        <v>#DIV/0!</v>
      </c>
      <c r="BB28" s="138" t="e">
        <f t="shared" si="15"/>
        <v>#DIV/0!</v>
      </c>
      <c r="BC28" s="138"/>
    </row>
    <row r="29" spans="1:55" ht="18.75" customHeight="1">
      <c r="A29" s="223" t="str">
        <f>'ENTRY SHEET'!F29</f>
        <v>OD09C-4878</v>
      </c>
      <c r="B29" s="137">
        <f>'18'!C29</f>
        <v>0</v>
      </c>
      <c r="C29" s="137">
        <v>0</v>
      </c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'18'!S29</f>
        <v>0</v>
      </c>
      <c r="S29" s="137">
        <v>0</v>
      </c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'18'!AR29</f>
        <v>0</v>
      </c>
      <c r="AO29" s="141"/>
      <c r="AP29" s="141">
        <f t="shared" si="7"/>
        <v>0</v>
      </c>
      <c r="AQ29" s="141">
        <f t="shared" si="8"/>
        <v>0</v>
      </c>
      <c r="AR29" s="141">
        <v>0</v>
      </c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137">
        <f>'18'!C30</f>
        <v>13440.1</v>
      </c>
      <c r="C30" s="137">
        <v>13440.1</v>
      </c>
      <c r="D30" s="137">
        <f t="shared" si="4"/>
        <v>0</v>
      </c>
      <c r="E30" s="137">
        <v>12</v>
      </c>
      <c r="F30" s="136"/>
      <c r="G30" s="136">
        <f t="shared" si="18"/>
        <v>0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0</v>
      </c>
      <c r="R30" s="137">
        <f>'18'!S30</f>
        <v>61893</v>
      </c>
      <c r="S30" s="137">
        <v>61893</v>
      </c>
      <c r="T30" s="137">
        <f t="shared" si="19"/>
        <v>0</v>
      </c>
      <c r="U30" s="137"/>
      <c r="V30" s="137"/>
      <c r="W30" s="137"/>
      <c r="X30" s="137"/>
      <c r="Y30" s="137">
        <f t="shared" si="16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'18'!AR30</f>
        <v>71</v>
      </c>
      <c r="AO30" s="141"/>
      <c r="AP30" s="141">
        <f t="shared" si="7"/>
        <v>71</v>
      </c>
      <c r="AQ30" s="141">
        <f t="shared" si="8"/>
        <v>0</v>
      </c>
      <c r="AR30" s="141">
        <v>71</v>
      </c>
      <c r="AS30" s="216" t="e">
        <f t="shared" si="3"/>
        <v>#DIV/0!</v>
      </c>
      <c r="AT30" s="216">
        <f>'08'!AT30</f>
        <v>250</v>
      </c>
      <c r="AU30" s="224">
        <f t="shared" si="9"/>
        <v>179</v>
      </c>
      <c r="AV30" s="138"/>
      <c r="AW30" s="138" t="e">
        <f t="shared" si="10"/>
        <v>#DIV/0!</v>
      </c>
      <c r="AX30" s="138" t="e">
        <f t="shared" si="11"/>
        <v>#DIV/0!</v>
      </c>
      <c r="AY30" s="138" t="e">
        <f t="shared" si="12"/>
        <v>#DIV/0!</v>
      </c>
      <c r="AZ30" s="138" t="e">
        <f t="shared" si="13"/>
        <v>#DIV/0!</v>
      </c>
      <c r="BA30" s="138" t="e">
        <f t="shared" si="14"/>
        <v>#DIV/0!</v>
      </c>
      <c r="BB30" s="138" t="e">
        <f t="shared" si="15"/>
        <v>#DIV/0!</v>
      </c>
      <c r="BC30" s="138"/>
    </row>
    <row r="31" spans="1:55">
      <c r="A31" s="223" t="str">
        <f>'ENTRY SHEET'!F31</f>
        <v>OD09A-5106</v>
      </c>
      <c r="B31" s="137">
        <f>'18'!C31</f>
        <v>15103</v>
      </c>
      <c r="C31" s="137">
        <v>15103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'18'!S31</f>
        <v>123335</v>
      </c>
      <c r="S31" s="137">
        <v>123335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'18'!AR31</f>
        <v>82</v>
      </c>
      <c r="AO31" s="141"/>
      <c r="AP31" s="141">
        <f t="shared" si="7"/>
        <v>82</v>
      </c>
      <c r="AQ31" s="141">
        <f t="shared" si="8"/>
        <v>0</v>
      </c>
      <c r="AR31" s="141">
        <v>82</v>
      </c>
      <c r="AS31" s="216" t="e">
        <f t="shared" si="3"/>
        <v>#DIV/0!</v>
      </c>
      <c r="AT31" s="216">
        <f>'08'!AT31</f>
        <v>250</v>
      </c>
      <c r="AU31" s="224">
        <f t="shared" si="9"/>
        <v>168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38" t="e">
        <f t="shared" si="15"/>
        <v>#DIV/0!</v>
      </c>
      <c r="BC31" s="138"/>
    </row>
    <row r="32" spans="1:55">
      <c r="A32" s="223" t="str">
        <f>'ENTRY SHEET'!F32</f>
        <v>OD09C-8164</v>
      </c>
      <c r="B32" s="137">
        <f>'18'!C32</f>
        <v>10445.5</v>
      </c>
      <c r="C32" s="137">
        <v>10445.5</v>
      </c>
      <c r="D32" s="137">
        <f t="shared" si="4"/>
        <v>0</v>
      </c>
      <c r="E32" s="137">
        <v>12</v>
      </c>
      <c r="F32" s="136"/>
      <c r="G32" s="136">
        <f t="shared" si="18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'18'!S32</f>
        <v>70013</v>
      </c>
      <c r="S32" s="137">
        <v>70013</v>
      </c>
      <c r="T32" s="137">
        <f t="shared" si="19"/>
        <v>0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'18'!AR32</f>
        <v>80</v>
      </c>
      <c r="AO32" s="141"/>
      <c r="AP32" s="141">
        <f t="shared" si="7"/>
        <v>80</v>
      </c>
      <c r="AQ32" s="141">
        <f t="shared" si="8"/>
        <v>0</v>
      </c>
      <c r="AR32" s="141">
        <v>80</v>
      </c>
      <c r="AS32" s="216" t="e">
        <f t="shared" si="3"/>
        <v>#DIV/0!</v>
      </c>
      <c r="AT32" s="216">
        <f>'08'!AT32</f>
        <v>250</v>
      </c>
      <c r="AU32" s="224">
        <f t="shared" si="9"/>
        <v>170</v>
      </c>
      <c r="AV32" s="138"/>
      <c r="AW32" s="138" t="e">
        <f t="shared" si="10"/>
        <v>#DIV/0!</v>
      </c>
      <c r="AX32" s="138" t="e">
        <f t="shared" si="11"/>
        <v>#DIV/0!</v>
      </c>
      <c r="AY32" s="138" t="e">
        <f t="shared" si="12"/>
        <v>#DIV/0!</v>
      </c>
      <c r="AZ32" s="138" t="e">
        <f t="shared" si="13"/>
        <v>#DIV/0!</v>
      </c>
      <c r="BA32" s="138" t="e">
        <f t="shared" si="14"/>
        <v>#DIV/0!</v>
      </c>
      <c r="BB32" s="138" t="e">
        <f t="shared" si="15"/>
        <v>#DIV/0!</v>
      </c>
      <c r="BC32" s="138"/>
    </row>
    <row r="33" spans="1:55">
      <c r="A33" s="223" t="str">
        <f>'ENTRY SHEET'!F33</f>
        <v>OD09C-1373</v>
      </c>
      <c r="B33" s="137">
        <f>'18'!C33</f>
        <v>0</v>
      </c>
      <c r="C33" s="137">
        <v>0</v>
      </c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'18'!S33</f>
        <v>0</v>
      </c>
      <c r="S33" s="137">
        <v>0</v>
      </c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'18'!AR33</f>
        <v>0</v>
      </c>
      <c r="AO33" s="141"/>
      <c r="AP33" s="141">
        <f t="shared" si="7"/>
        <v>0</v>
      </c>
      <c r="AQ33" s="141">
        <f t="shared" si="8"/>
        <v>0</v>
      </c>
      <c r="AR33" s="141">
        <v>0</v>
      </c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137">
        <f>'18'!C34</f>
        <v>21931</v>
      </c>
      <c r="C34" s="137">
        <v>21931</v>
      </c>
      <c r="D34" s="137">
        <f t="shared" si="4"/>
        <v>0</v>
      </c>
      <c r="E34" s="137">
        <v>12</v>
      </c>
      <c r="F34" s="136"/>
      <c r="G34" s="136">
        <f t="shared" si="18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0</v>
      </c>
      <c r="R34" s="137">
        <f>'18'!S34</f>
        <v>102513</v>
      </c>
      <c r="S34" s="137">
        <v>102513</v>
      </c>
      <c r="T34" s="137">
        <f t="shared" si="19"/>
        <v>0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'18'!AR34</f>
        <v>60</v>
      </c>
      <c r="AO34" s="141"/>
      <c r="AP34" s="141">
        <f t="shared" si="7"/>
        <v>60</v>
      </c>
      <c r="AQ34" s="141">
        <f t="shared" si="8"/>
        <v>0</v>
      </c>
      <c r="AR34" s="141">
        <v>60</v>
      </c>
      <c r="AS34" s="216" t="e">
        <f t="shared" si="3"/>
        <v>#DIV/0!</v>
      </c>
      <c r="AT34" s="216">
        <f>'08'!AT34</f>
        <v>250</v>
      </c>
      <c r="AU34" s="224">
        <f t="shared" si="9"/>
        <v>190</v>
      </c>
      <c r="AV34" s="138"/>
      <c r="AW34" s="138" t="e">
        <f t="shared" si="10"/>
        <v>#DIV/0!</v>
      </c>
      <c r="AX34" s="138" t="e">
        <f t="shared" si="11"/>
        <v>#DIV/0!</v>
      </c>
      <c r="AY34" s="138" t="e">
        <f t="shared" si="12"/>
        <v>#DIV/0!</v>
      </c>
      <c r="AZ34" s="138" t="e">
        <f t="shared" si="13"/>
        <v>#DIV/0!</v>
      </c>
      <c r="BA34" s="138" t="e">
        <f t="shared" si="14"/>
        <v>#DIV/0!</v>
      </c>
      <c r="BB34" s="138" t="e">
        <f t="shared" si="15"/>
        <v>#DIV/0!</v>
      </c>
      <c r="BC34" s="138"/>
    </row>
    <row r="35" spans="1:55">
      <c r="A35" s="223" t="str">
        <f>'ENTRY SHEET'!F35</f>
        <v>OD09A-6059</v>
      </c>
      <c r="B35" s="137">
        <f>'18'!C35</f>
        <v>14132</v>
      </c>
      <c r="C35" s="137">
        <v>14132</v>
      </c>
      <c r="D35" s="137">
        <f t="shared" si="4"/>
        <v>0</v>
      </c>
      <c r="E35" s="137">
        <v>12</v>
      </c>
      <c r="F35" s="136"/>
      <c r="G35" s="136">
        <f t="shared" si="18"/>
        <v>0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0</v>
      </c>
      <c r="R35" s="137">
        <f>'18'!S35</f>
        <v>92057</v>
      </c>
      <c r="S35" s="137">
        <v>92057</v>
      </c>
      <c r="T35" s="137">
        <f t="shared" si="19"/>
        <v>0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'18'!AR35</f>
        <v>100</v>
      </c>
      <c r="AO35" s="141"/>
      <c r="AP35" s="141">
        <f t="shared" si="7"/>
        <v>100</v>
      </c>
      <c r="AQ35" s="141">
        <f t="shared" si="8"/>
        <v>0</v>
      </c>
      <c r="AR35" s="141">
        <v>100</v>
      </c>
      <c r="AS35" s="216" t="e">
        <f t="shared" si="3"/>
        <v>#DIV/0!</v>
      </c>
      <c r="AT35" s="216">
        <f>'08'!AT35</f>
        <v>250</v>
      </c>
      <c r="AU35" s="224">
        <f t="shared" si="9"/>
        <v>150</v>
      </c>
      <c r="AV35" s="138"/>
      <c r="AW35" s="138" t="e">
        <f t="shared" si="10"/>
        <v>#DIV/0!</v>
      </c>
      <c r="AX35" s="138" t="e">
        <f t="shared" si="11"/>
        <v>#DIV/0!</v>
      </c>
      <c r="AY35" s="138" t="e">
        <f t="shared" si="12"/>
        <v>#DIV/0!</v>
      </c>
      <c r="AZ35" s="138" t="e">
        <f t="shared" si="13"/>
        <v>#DIV/0!</v>
      </c>
      <c r="BA35" s="138" t="e">
        <f t="shared" si="14"/>
        <v>#DIV/0!</v>
      </c>
      <c r="BB35" s="138" t="e">
        <f t="shared" si="15"/>
        <v>#DIV/0!</v>
      </c>
      <c r="BC35" s="138"/>
    </row>
    <row r="36" spans="1:55">
      <c r="A36" s="223" t="str">
        <f>'ENTRY SHEET'!F36</f>
        <v>JH06H-9654</v>
      </c>
      <c r="B36" s="137">
        <f>'18'!C36</f>
        <v>0</v>
      </c>
      <c r="C36" s="137">
        <v>0</v>
      </c>
      <c r="D36" s="137">
        <f t="shared" si="4"/>
        <v>0</v>
      </c>
      <c r="E36" s="137">
        <v>12</v>
      </c>
      <c r="F36" s="136"/>
      <c r="G36" s="136">
        <f t="shared" si="18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7">
        <f>'18'!S36</f>
        <v>101248</v>
      </c>
      <c r="S36" s="137">
        <v>101248</v>
      </c>
      <c r="T36" s="137">
        <f t="shared" si="19"/>
        <v>0</v>
      </c>
      <c r="U36" s="137"/>
      <c r="V36" s="137"/>
      <c r="W36" s="137"/>
      <c r="X36" s="138"/>
      <c r="Y36" s="137">
        <f t="shared" si="16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'18'!AR36</f>
        <v>100</v>
      </c>
      <c r="AO36" s="141"/>
      <c r="AP36" s="141">
        <f t="shared" si="7"/>
        <v>100</v>
      </c>
      <c r="AQ36" s="141">
        <f t="shared" si="8"/>
        <v>0</v>
      </c>
      <c r="AR36" s="141">
        <v>100</v>
      </c>
      <c r="AS36" s="216" t="e">
        <f t="shared" si="3"/>
        <v>#DIV/0!</v>
      </c>
      <c r="AT36" s="216">
        <f>'08'!AT36</f>
        <v>250</v>
      </c>
      <c r="AU36" s="224">
        <f t="shared" si="9"/>
        <v>150</v>
      </c>
      <c r="AV36" s="138"/>
      <c r="AW36" s="138" t="e">
        <f t="shared" si="10"/>
        <v>#DIV/0!</v>
      </c>
      <c r="AX36" s="138" t="e">
        <f t="shared" si="11"/>
        <v>#DIV/0!</v>
      </c>
      <c r="AY36" s="138" t="e">
        <f t="shared" si="12"/>
        <v>#DIV/0!</v>
      </c>
      <c r="AZ36" s="138" t="e">
        <f t="shared" si="13"/>
        <v>#DIV/0!</v>
      </c>
      <c r="BA36" s="138" t="e">
        <f t="shared" si="14"/>
        <v>#DIV/0!</v>
      </c>
      <c r="BB36" s="138" t="e">
        <f t="shared" si="15"/>
        <v>#DIV/0!</v>
      </c>
      <c r="BC36" s="138">
        <v>7</v>
      </c>
    </row>
    <row r="37" spans="1:55">
      <c r="A37" s="223" t="str">
        <f>'ENTRY SHEET'!F37</f>
        <v>OD09A-5105</v>
      </c>
      <c r="B37" s="137">
        <f>'18'!C37</f>
        <v>12709</v>
      </c>
      <c r="C37" s="137">
        <v>12709</v>
      </c>
      <c r="D37" s="137">
        <f t="shared" si="4"/>
        <v>0</v>
      </c>
      <c r="E37" s="137">
        <v>12</v>
      </c>
      <c r="F37" s="136"/>
      <c r="G37" s="136">
        <f t="shared" si="18"/>
        <v>0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0</v>
      </c>
      <c r="R37" s="137">
        <f>'18'!S37</f>
        <v>91899</v>
      </c>
      <c r="S37" s="137">
        <v>91899</v>
      </c>
      <c r="T37" s="137">
        <f t="shared" si="19"/>
        <v>0</v>
      </c>
      <c r="U37" s="137"/>
      <c r="V37" s="137"/>
      <c r="W37" s="137"/>
      <c r="X37" s="138"/>
      <c r="Y37" s="137">
        <f t="shared" si="16"/>
        <v>0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'18'!AR37</f>
        <v>80</v>
      </c>
      <c r="AO37" s="141"/>
      <c r="AP37" s="141">
        <f t="shared" si="7"/>
        <v>80</v>
      </c>
      <c r="AQ37" s="141">
        <f t="shared" si="8"/>
        <v>0</v>
      </c>
      <c r="AR37" s="141">
        <v>80</v>
      </c>
      <c r="AS37" s="216" t="e">
        <f t="shared" ref="AS37:AS59" si="20">AQ37/D37</f>
        <v>#DIV/0!</v>
      </c>
      <c r="AT37" s="216">
        <f>'08'!AT37</f>
        <v>250</v>
      </c>
      <c r="AU37" s="224">
        <f t="shared" si="9"/>
        <v>170</v>
      </c>
      <c r="AV37" s="138"/>
      <c r="AW37" s="138" t="e">
        <f t="shared" si="10"/>
        <v>#DIV/0!</v>
      </c>
      <c r="AX37" s="138" t="e">
        <f t="shared" si="11"/>
        <v>#DIV/0!</v>
      </c>
      <c r="AY37" s="138" t="e">
        <f t="shared" si="12"/>
        <v>#DIV/0!</v>
      </c>
      <c r="AZ37" s="138" t="e">
        <f t="shared" si="13"/>
        <v>#DIV/0!</v>
      </c>
      <c r="BA37" s="138" t="e">
        <f t="shared" si="14"/>
        <v>#DIV/0!</v>
      </c>
      <c r="BB37" s="138" t="e">
        <f t="shared" si="15"/>
        <v>#DIV/0!</v>
      </c>
      <c r="BC37" s="138"/>
    </row>
    <row r="38" spans="1:55">
      <c r="A38" s="223" t="str">
        <f>'ENTRY SHEET'!F38</f>
        <v>JH06G-4703</v>
      </c>
      <c r="B38" s="137">
        <f>'18'!C38</f>
        <v>8242</v>
      </c>
      <c r="C38" s="137">
        <v>8242</v>
      </c>
      <c r="D38" s="137">
        <f t="shared" si="4"/>
        <v>0</v>
      </c>
      <c r="E38" s="137">
        <v>12</v>
      </c>
      <c r="F38" s="136"/>
      <c r="G38" s="136">
        <f t="shared" si="18"/>
        <v>0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0</v>
      </c>
      <c r="R38" s="137">
        <f>'18'!S38</f>
        <v>96058</v>
      </c>
      <c r="S38" s="137">
        <v>96058</v>
      </c>
      <c r="T38" s="137">
        <f t="shared" si="19"/>
        <v>0</v>
      </c>
      <c r="U38" s="137"/>
      <c r="V38" s="137"/>
      <c r="W38" s="137"/>
      <c r="X38" s="141"/>
      <c r="Y38" s="137">
        <f t="shared" si="16"/>
        <v>0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'18'!AR38</f>
        <v>110</v>
      </c>
      <c r="AO38" s="141"/>
      <c r="AP38" s="141">
        <f t="shared" si="7"/>
        <v>110</v>
      </c>
      <c r="AQ38" s="141">
        <f t="shared" si="8"/>
        <v>0</v>
      </c>
      <c r="AR38" s="141">
        <v>110</v>
      </c>
      <c r="AS38" s="216" t="e">
        <f t="shared" si="20"/>
        <v>#DIV/0!</v>
      </c>
      <c r="AT38" s="216">
        <f>'08'!AT38</f>
        <v>250</v>
      </c>
      <c r="AU38" s="224">
        <f t="shared" si="9"/>
        <v>140</v>
      </c>
      <c r="AV38" s="138"/>
      <c r="AW38" s="138" t="e">
        <f t="shared" si="10"/>
        <v>#DIV/0!</v>
      </c>
      <c r="AX38" s="138" t="e">
        <f t="shared" si="11"/>
        <v>#DIV/0!</v>
      </c>
      <c r="AY38" s="138" t="e">
        <f t="shared" si="12"/>
        <v>#DIV/0!</v>
      </c>
      <c r="AZ38" s="138" t="e">
        <f t="shared" si="13"/>
        <v>#DIV/0!</v>
      </c>
      <c r="BA38" s="138" t="e">
        <f t="shared" si="14"/>
        <v>#DIV/0!</v>
      </c>
      <c r="BB38" s="138" t="e">
        <f t="shared" si="15"/>
        <v>#DIV/0!</v>
      </c>
      <c r="BC38" s="138">
        <v>8</v>
      </c>
    </row>
    <row r="39" spans="1:55">
      <c r="A39" s="223" t="str">
        <f>'ENTRY SHEET'!F39</f>
        <v>JH06H-5348</v>
      </c>
      <c r="B39" s="137">
        <f>'18'!C39</f>
        <v>487.2</v>
      </c>
      <c r="C39" s="137">
        <v>487.2</v>
      </c>
      <c r="D39" s="137">
        <f t="shared" si="4"/>
        <v>0</v>
      </c>
      <c r="E39" s="137">
        <v>12</v>
      </c>
      <c r="F39" s="136"/>
      <c r="G39" s="136">
        <f t="shared" si="18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0</v>
      </c>
      <c r="R39" s="137">
        <f>'18'!S39</f>
        <v>122457</v>
      </c>
      <c r="S39" s="137">
        <v>122457</v>
      </c>
      <c r="T39" s="137">
        <f t="shared" si="19"/>
        <v>0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'18'!AR39</f>
        <v>10</v>
      </c>
      <c r="AO39" s="141"/>
      <c r="AP39" s="141">
        <f t="shared" si="7"/>
        <v>10</v>
      </c>
      <c r="AQ39" s="141">
        <f t="shared" si="8"/>
        <v>0</v>
      </c>
      <c r="AR39" s="141">
        <v>10</v>
      </c>
      <c r="AS39" s="216" t="e">
        <f t="shared" si="20"/>
        <v>#DIV/0!</v>
      </c>
      <c r="AT39" s="216">
        <f>'08'!AT39</f>
        <v>0</v>
      </c>
      <c r="AU39" s="224">
        <f t="shared" si="9"/>
        <v>-10</v>
      </c>
      <c r="AV39" s="138"/>
      <c r="AW39" s="138" t="e">
        <f t="shared" si="10"/>
        <v>#DIV/0!</v>
      </c>
      <c r="AX39" s="138" t="e">
        <f t="shared" si="11"/>
        <v>#DIV/0!</v>
      </c>
      <c r="AY39" s="138" t="e">
        <f t="shared" si="12"/>
        <v>#DIV/0!</v>
      </c>
      <c r="AZ39" s="138" t="e">
        <f t="shared" si="13"/>
        <v>#DIV/0!</v>
      </c>
      <c r="BA39" s="138" t="e">
        <f t="shared" si="14"/>
        <v>#DIV/0!</v>
      </c>
      <c r="BB39" s="138" t="e">
        <f t="shared" si="15"/>
        <v>#DIV/0!</v>
      </c>
      <c r="BC39" s="138"/>
    </row>
    <row r="40" spans="1:55">
      <c r="A40" s="223" t="str">
        <f>'ENTRY SHEET'!F40</f>
        <v>OD09K-5036</v>
      </c>
      <c r="B40" s="137">
        <f>'18'!C40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'18'!S40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'18'!AR40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20"/>
        <v>#DIV/0!</v>
      </c>
      <c r="AT40" s="216">
        <f>'08'!AT40</f>
        <v>0</v>
      </c>
      <c r="AU40" s="224">
        <f t="shared" si="9"/>
        <v>-145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137">
        <f>'18'!C41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'18'!S41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'18'!AR41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20"/>
        <v>#DIV/0!</v>
      </c>
      <c r="AT41" s="216">
        <f>'08'!AT41</f>
        <v>0</v>
      </c>
      <c r="AU41" s="224">
        <f t="shared" si="9"/>
        <v>-160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137">
        <f>'18'!C42</f>
        <v>16125.6</v>
      </c>
      <c r="C42" s="137">
        <v>16125.6</v>
      </c>
      <c r="D42" s="137">
        <f t="shared" si="4"/>
        <v>0</v>
      </c>
      <c r="E42" s="137">
        <v>12</v>
      </c>
      <c r="F42" s="136"/>
      <c r="G42" s="136">
        <f t="shared" si="18"/>
        <v>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0</v>
      </c>
      <c r="R42" s="137">
        <f>'18'!S42</f>
        <v>105698</v>
      </c>
      <c r="S42" s="137">
        <v>105698</v>
      </c>
      <c r="T42" s="137">
        <f t="shared" si="19"/>
        <v>0</v>
      </c>
      <c r="U42" s="137"/>
      <c r="V42" s="137"/>
      <c r="W42" s="137"/>
      <c r="X42" s="141"/>
      <c r="Y42" s="137">
        <f t="shared" si="16"/>
        <v>0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'18'!AR42</f>
        <v>120</v>
      </c>
      <c r="AO42" s="141"/>
      <c r="AP42" s="141">
        <f t="shared" si="7"/>
        <v>120</v>
      </c>
      <c r="AQ42" s="141">
        <f t="shared" si="8"/>
        <v>0</v>
      </c>
      <c r="AR42" s="141">
        <v>120</v>
      </c>
      <c r="AS42" s="216" t="e">
        <f t="shared" si="20"/>
        <v>#DIV/0!</v>
      </c>
      <c r="AT42" s="216">
        <f>'08'!AT42</f>
        <v>0</v>
      </c>
      <c r="AU42" s="224">
        <f t="shared" si="9"/>
        <v>-120</v>
      </c>
      <c r="AV42" s="138"/>
      <c r="AW42" s="138" t="e">
        <f t="shared" si="10"/>
        <v>#DIV/0!</v>
      </c>
      <c r="AX42" s="138" t="e">
        <f t="shared" si="11"/>
        <v>#DIV/0!</v>
      </c>
      <c r="AY42" s="138" t="e">
        <f t="shared" si="12"/>
        <v>#DIV/0!</v>
      </c>
      <c r="AZ42" s="138" t="e">
        <f t="shared" si="13"/>
        <v>#DIV/0!</v>
      </c>
      <c r="BA42" s="138" t="e">
        <f t="shared" si="14"/>
        <v>#DIV/0!</v>
      </c>
      <c r="BB42" s="138" t="e">
        <f t="shared" si="15"/>
        <v>#DIV/0!</v>
      </c>
      <c r="BC42" s="138"/>
    </row>
    <row r="43" spans="1:55">
      <c r="A43" s="223" t="str">
        <f>'ENTRY SHEET'!F43</f>
        <v>JH06H-7764</v>
      </c>
      <c r="B43" s="137">
        <f>'18'!C43</f>
        <v>17989.7</v>
      </c>
      <c r="C43" s="137">
        <v>17989.7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'18'!S43</f>
        <v>87923</v>
      </c>
      <c r="S43" s="137">
        <v>87923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'18'!AR43</f>
        <v>75</v>
      </c>
      <c r="AO43" s="141"/>
      <c r="AP43" s="141">
        <f t="shared" si="7"/>
        <v>75</v>
      </c>
      <c r="AQ43" s="141">
        <f t="shared" si="8"/>
        <v>0</v>
      </c>
      <c r="AR43" s="141">
        <v>75</v>
      </c>
      <c r="AS43" s="216" t="e">
        <f t="shared" si="20"/>
        <v>#DIV/0!</v>
      </c>
      <c r="AT43" s="216">
        <f>'08'!AT43</f>
        <v>0</v>
      </c>
      <c r="AU43" s="224">
        <f t="shared" si="9"/>
        <v>-75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138" t="e">
        <f t="shared" si="15"/>
        <v>#DIV/0!</v>
      </c>
      <c r="BC43" s="138"/>
    </row>
    <row r="44" spans="1:55">
      <c r="A44" s="223" t="str">
        <f>'ENTRY SHEET'!F44</f>
        <v>OD09AE-5513 DMC</v>
      </c>
      <c r="B44" s="137">
        <f>'18'!C44</f>
        <v>4031.2</v>
      </c>
      <c r="C44" s="137">
        <v>4031.2</v>
      </c>
      <c r="D44" s="137">
        <f t="shared" si="4"/>
        <v>0</v>
      </c>
      <c r="E44" s="137">
        <v>12</v>
      </c>
      <c r="F44" s="136"/>
      <c r="G44" s="136">
        <f t="shared" si="18"/>
        <v>0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>
        <f t="shared" si="6"/>
        <v>0</v>
      </c>
      <c r="R44" s="137">
        <f>'18'!S44</f>
        <v>23215.599999999999</v>
      </c>
      <c r="S44" s="137">
        <v>23215.599999999999</v>
      </c>
      <c r="T44" s="137">
        <f t="shared" si="19"/>
        <v>0</v>
      </c>
      <c r="U44" s="137"/>
      <c r="V44" s="137"/>
      <c r="W44" s="137"/>
      <c r="X44" s="141"/>
      <c r="Y44" s="137">
        <f t="shared" si="16"/>
        <v>0</v>
      </c>
      <c r="Z44" s="137"/>
      <c r="AA44" s="137"/>
      <c r="AB44" s="137"/>
      <c r="AC44" s="137"/>
      <c r="AD44" s="137"/>
      <c r="AE44" s="137"/>
      <c r="AF44" s="137"/>
      <c r="AG44" s="137">
        <f t="shared" si="17"/>
        <v>0</v>
      </c>
      <c r="AH44" s="137"/>
      <c r="AI44" s="137"/>
      <c r="AJ44" s="137"/>
      <c r="AK44" s="138"/>
      <c r="AL44" s="141">
        <f t="shared" si="0"/>
        <v>0</v>
      </c>
      <c r="AM44" s="137">
        <f t="shared" si="1"/>
        <v>0</v>
      </c>
      <c r="AN44" s="141">
        <f>'18'!AR44</f>
        <v>0</v>
      </c>
      <c r="AO44" s="141"/>
      <c r="AP44" s="141">
        <f t="shared" si="7"/>
        <v>0</v>
      </c>
      <c r="AQ44" s="141">
        <f t="shared" si="8"/>
        <v>0</v>
      </c>
      <c r="AR44" s="141">
        <v>0</v>
      </c>
      <c r="AS44" s="216" t="e">
        <f t="shared" si="20"/>
        <v>#DIV/0!</v>
      </c>
      <c r="AT44" s="216">
        <f>'08'!AT44</f>
        <v>0</v>
      </c>
      <c r="AU44" s="224">
        <f t="shared" si="9"/>
        <v>0</v>
      </c>
      <c r="AV44" s="138"/>
      <c r="AW44" s="138" t="e">
        <f t="shared" si="10"/>
        <v>#DIV/0!</v>
      </c>
      <c r="AX44" s="138" t="e">
        <f t="shared" si="11"/>
        <v>#DIV/0!</v>
      </c>
      <c r="AY44" s="138" t="e">
        <f t="shared" si="12"/>
        <v>#DIV/0!</v>
      </c>
      <c r="AZ44" s="138" t="e">
        <f t="shared" si="13"/>
        <v>#DIV/0!</v>
      </c>
      <c r="BA44" s="138" t="e">
        <f t="shared" si="14"/>
        <v>#DIV/0!</v>
      </c>
      <c r="BB44" s="138" t="e">
        <f t="shared" si="15"/>
        <v>#DIV/0!</v>
      </c>
      <c r="BC44" s="138"/>
    </row>
    <row r="45" spans="1:55">
      <c r="A45" s="223" t="str">
        <f>'ENTRY SHEET'!F45</f>
        <v>OD09Z-5713 DMC</v>
      </c>
      <c r="B45" s="137">
        <f>'18'!C45</f>
        <v>3857.8</v>
      </c>
      <c r="C45" s="137">
        <v>3857.8</v>
      </c>
      <c r="D45" s="137">
        <f t="shared" si="4"/>
        <v>0</v>
      </c>
      <c r="E45" s="137">
        <v>12</v>
      </c>
      <c r="F45" s="136"/>
      <c r="G45" s="136">
        <f t="shared" si="18"/>
        <v>0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>
        <f t="shared" si="6"/>
        <v>0</v>
      </c>
      <c r="R45" s="137">
        <f>'18'!S45</f>
        <v>22675.1</v>
      </c>
      <c r="S45" s="137">
        <v>22675.1</v>
      </c>
      <c r="T45" s="137">
        <f t="shared" si="19"/>
        <v>0</v>
      </c>
      <c r="U45" s="137"/>
      <c r="V45" s="137"/>
      <c r="W45" s="137"/>
      <c r="X45" s="141"/>
      <c r="Y45" s="137">
        <f t="shared" si="16"/>
        <v>0</v>
      </c>
      <c r="Z45" s="137"/>
      <c r="AA45" s="137"/>
      <c r="AB45" s="137"/>
      <c r="AC45" s="137"/>
      <c r="AD45" s="137"/>
      <c r="AE45" s="137"/>
      <c r="AF45" s="137"/>
      <c r="AG45" s="137">
        <f t="shared" si="17"/>
        <v>0</v>
      </c>
      <c r="AH45" s="137"/>
      <c r="AI45" s="137"/>
      <c r="AJ45" s="137"/>
      <c r="AK45" s="138"/>
      <c r="AL45" s="141">
        <f t="shared" si="0"/>
        <v>0</v>
      </c>
      <c r="AM45" s="137">
        <f t="shared" si="1"/>
        <v>0</v>
      </c>
      <c r="AN45" s="141">
        <f>'18'!AR45</f>
        <v>0</v>
      </c>
      <c r="AO45" s="141"/>
      <c r="AP45" s="141">
        <f t="shared" si="7"/>
        <v>0</v>
      </c>
      <c r="AQ45" s="141">
        <f t="shared" si="8"/>
        <v>0</v>
      </c>
      <c r="AR45" s="141">
        <v>0</v>
      </c>
      <c r="AS45" s="216" t="e">
        <f t="shared" si="20"/>
        <v>#DIV/0!</v>
      </c>
      <c r="AT45" s="216">
        <f>'08'!AT45</f>
        <v>0</v>
      </c>
      <c r="AU45" s="224">
        <f t="shared" si="9"/>
        <v>0</v>
      </c>
      <c r="AV45" s="138"/>
      <c r="AW45" s="138" t="e">
        <f t="shared" si="10"/>
        <v>#DIV/0!</v>
      </c>
      <c r="AX45" s="138" t="e">
        <f t="shared" si="11"/>
        <v>#DIV/0!</v>
      </c>
      <c r="AY45" s="138" t="e">
        <f t="shared" si="12"/>
        <v>#DIV/0!</v>
      </c>
      <c r="AZ45" s="138" t="e">
        <f t="shared" si="13"/>
        <v>#DIV/0!</v>
      </c>
      <c r="BA45" s="138" t="e">
        <f t="shared" si="14"/>
        <v>#DIV/0!</v>
      </c>
      <c r="BB45" s="138" t="e">
        <f t="shared" si="15"/>
        <v>#DIV/0!</v>
      </c>
      <c r="BC45" s="138"/>
    </row>
    <row r="46" spans="1:55" ht="22.2" customHeight="1">
      <c r="A46" s="223" t="str">
        <f>'ENTRY SHEET'!F46</f>
        <v>OD09Z-5813 DMC</v>
      </c>
      <c r="B46" s="137">
        <f>'18'!C46</f>
        <v>3778.8</v>
      </c>
      <c r="C46" s="137">
        <v>3778.8</v>
      </c>
      <c r="D46" s="137">
        <f t="shared" si="4"/>
        <v>0</v>
      </c>
      <c r="E46" s="137">
        <v>12</v>
      </c>
      <c r="F46" s="136"/>
      <c r="G46" s="136">
        <f t="shared" si="18"/>
        <v>0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>
        <f t="shared" si="6"/>
        <v>0</v>
      </c>
      <c r="R46" s="137">
        <f>'18'!S46</f>
        <v>21652.7</v>
      </c>
      <c r="S46" s="137">
        <v>21652.7</v>
      </c>
      <c r="T46" s="137">
        <f t="shared" si="19"/>
        <v>0</v>
      </c>
      <c r="U46" s="137"/>
      <c r="V46" s="137"/>
      <c r="W46" s="137"/>
      <c r="X46" s="141"/>
      <c r="Y46" s="137">
        <f t="shared" si="16"/>
        <v>0</v>
      </c>
      <c r="Z46" s="137"/>
      <c r="AA46" s="137"/>
      <c r="AB46" s="137"/>
      <c r="AC46" s="137"/>
      <c r="AD46" s="137"/>
      <c r="AE46" s="137"/>
      <c r="AF46" s="137"/>
      <c r="AG46" s="137">
        <f t="shared" si="17"/>
        <v>0</v>
      </c>
      <c r="AH46" s="137"/>
      <c r="AI46" s="137"/>
      <c r="AJ46" s="137"/>
      <c r="AK46" s="138"/>
      <c r="AL46" s="141">
        <f t="shared" si="0"/>
        <v>0</v>
      </c>
      <c r="AM46" s="137">
        <f t="shared" si="1"/>
        <v>0</v>
      </c>
      <c r="AN46" s="141">
        <f>'18'!AR46</f>
        <v>0</v>
      </c>
      <c r="AO46" s="141"/>
      <c r="AP46" s="141">
        <f t="shared" si="7"/>
        <v>0</v>
      </c>
      <c r="AQ46" s="141">
        <f t="shared" si="8"/>
        <v>0</v>
      </c>
      <c r="AR46" s="141">
        <v>0</v>
      </c>
      <c r="AS46" s="216" t="e">
        <f t="shared" si="20"/>
        <v>#DIV/0!</v>
      </c>
      <c r="AT46" s="216">
        <f>'08'!AT46</f>
        <v>0</v>
      </c>
      <c r="AU46" s="224">
        <f t="shared" si="9"/>
        <v>0</v>
      </c>
      <c r="AV46" s="138"/>
      <c r="AW46" s="138" t="e">
        <f t="shared" si="10"/>
        <v>#DIV/0!</v>
      </c>
      <c r="AX46" s="138" t="e">
        <f t="shared" si="11"/>
        <v>#DIV/0!</v>
      </c>
      <c r="AY46" s="138" t="e">
        <f t="shared" si="12"/>
        <v>#DIV/0!</v>
      </c>
      <c r="AZ46" s="138" t="e">
        <f t="shared" si="13"/>
        <v>#DIV/0!</v>
      </c>
      <c r="BA46" s="138" t="e">
        <f t="shared" si="14"/>
        <v>#DIV/0!</v>
      </c>
      <c r="BB46" s="138" t="e">
        <f t="shared" si="15"/>
        <v>#DIV/0!</v>
      </c>
      <c r="BC46" s="138"/>
    </row>
    <row r="47" spans="1:55">
      <c r="A47" s="223" t="str">
        <f>'ENTRY SHEET'!F47</f>
        <v>OD07AR-4113 DMC</v>
      </c>
      <c r="B47" s="137">
        <f>'18'!C47</f>
        <v>0</v>
      </c>
      <c r="C47" s="137">
        <v>0</v>
      </c>
      <c r="D47" s="137">
        <f t="shared" si="4"/>
        <v>0</v>
      </c>
      <c r="E47" s="137">
        <v>12</v>
      </c>
      <c r="F47" s="136"/>
      <c r="G47" s="136">
        <f t="shared" si="18"/>
        <v>0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>
        <f t="shared" si="6"/>
        <v>0</v>
      </c>
      <c r="R47" s="137">
        <f>'18'!S47</f>
        <v>48676.1</v>
      </c>
      <c r="S47" s="137">
        <v>48676.1</v>
      </c>
      <c r="T47" s="137">
        <f t="shared" si="19"/>
        <v>0</v>
      </c>
      <c r="U47" s="137"/>
      <c r="V47" s="137"/>
      <c r="W47" s="137"/>
      <c r="X47" s="141"/>
      <c r="Y47" s="137">
        <f t="shared" si="16"/>
        <v>0</v>
      </c>
      <c r="Z47" s="137"/>
      <c r="AA47" s="137"/>
      <c r="AB47" s="137"/>
      <c r="AC47" s="137"/>
      <c r="AD47" s="137"/>
      <c r="AE47" s="137"/>
      <c r="AF47" s="137"/>
      <c r="AG47" s="137">
        <f t="shared" si="17"/>
        <v>0</v>
      </c>
      <c r="AH47" s="137"/>
      <c r="AI47" s="137"/>
      <c r="AJ47" s="137"/>
      <c r="AK47" s="138"/>
      <c r="AL47" s="141">
        <f t="shared" si="0"/>
        <v>0</v>
      </c>
      <c r="AM47" s="137">
        <f t="shared" si="1"/>
        <v>0</v>
      </c>
      <c r="AN47" s="141">
        <f>'18'!AR47</f>
        <v>0</v>
      </c>
      <c r="AO47" s="141"/>
      <c r="AP47" s="141">
        <f t="shared" si="7"/>
        <v>0</v>
      </c>
      <c r="AQ47" s="141">
        <f t="shared" si="8"/>
        <v>0</v>
      </c>
      <c r="AR47" s="141">
        <v>0</v>
      </c>
      <c r="AS47" s="216" t="e">
        <f t="shared" si="20"/>
        <v>#DIV/0!</v>
      </c>
      <c r="AT47" s="216">
        <f>'08'!AT47</f>
        <v>0</v>
      </c>
      <c r="AU47" s="224">
        <f t="shared" si="9"/>
        <v>0</v>
      </c>
      <c r="AV47" s="138"/>
      <c r="AW47" s="138" t="e">
        <f t="shared" si="10"/>
        <v>#DIV/0!</v>
      </c>
      <c r="AX47" s="138" t="e">
        <f t="shared" si="11"/>
        <v>#DIV/0!</v>
      </c>
      <c r="AY47" s="138" t="e">
        <f t="shared" si="12"/>
        <v>#DIV/0!</v>
      </c>
      <c r="AZ47" s="138" t="e">
        <f t="shared" si="13"/>
        <v>#DIV/0!</v>
      </c>
      <c r="BA47" s="138" t="e">
        <f t="shared" si="14"/>
        <v>#DIV/0!</v>
      </c>
      <c r="BB47" s="138" t="e">
        <f t="shared" si="15"/>
        <v>#DIV/0!</v>
      </c>
      <c r="BC47" s="138"/>
    </row>
    <row r="48" spans="1:55">
      <c r="A48" s="223" t="str">
        <f>'ENTRY SHEET'!F48</f>
        <v>OD09Z-5913 DMC</v>
      </c>
      <c r="B48" s="137">
        <f>'18'!C48</f>
        <v>3904.7</v>
      </c>
      <c r="C48" s="137">
        <v>3904.7</v>
      </c>
      <c r="D48" s="137">
        <f t="shared" si="4"/>
        <v>0</v>
      </c>
      <c r="E48" s="137">
        <v>12</v>
      </c>
      <c r="F48" s="136"/>
      <c r="G48" s="136">
        <f t="shared" si="18"/>
        <v>0</v>
      </c>
      <c r="H48" s="136"/>
      <c r="I48" s="136"/>
      <c r="J48" s="136"/>
      <c r="K48" s="136"/>
      <c r="L48" s="136"/>
      <c r="M48" s="136"/>
      <c r="N48" s="136"/>
      <c r="O48" s="136"/>
      <c r="P48" s="136"/>
      <c r="Q48" s="136">
        <f t="shared" si="6"/>
        <v>0</v>
      </c>
      <c r="R48" s="137">
        <f>'18'!S48</f>
        <v>22556.5</v>
      </c>
      <c r="S48" s="137">
        <v>22556.5</v>
      </c>
      <c r="T48" s="137">
        <f t="shared" si="19"/>
        <v>0</v>
      </c>
      <c r="U48" s="137"/>
      <c r="V48" s="137"/>
      <c r="W48" s="137"/>
      <c r="X48" s="141"/>
      <c r="Y48" s="137">
        <f t="shared" si="16"/>
        <v>0</v>
      </c>
      <c r="Z48" s="137"/>
      <c r="AA48" s="137"/>
      <c r="AB48" s="137"/>
      <c r="AC48" s="137"/>
      <c r="AD48" s="137"/>
      <c r="AE48" s="137"/>
      <c r="AF48" s="137"/>
      <c r="AG48" s="137">
        <f t="shared" si="17"/>
        <v>0</v>
      </c>
      <c r="AH48" s="137"/>
      <c r="AI48" s="137"/>
      <c r="AJ48" s="137"/>
      <c r="AK48" s="138"/>
      <c r="AL48" s="141">
        <f t="shared" si="0"/>
        <v>0</v>
      </c>
      <c r="AM48" s="137">
        <f t="shared" si="1"/>
        <v>0</v>
      </c>
      <c r="AN48" s="141">
        <f>'18'!AR48</f>
        <v>0</v>
      </c>
      <c r="AO48" s="141"/>
      <c r="AP48" s="141">
        <f t="shared" si="7"/>
        <v>0</v>
      </c>
      <c r="AQ48" s="141">
        <f t="shared" si="8"/>
        <v>0</v>
      </c>
      <c r="AR48" s="141">
        <v>0</v>
      </c>
      <c r="AS48" s="216" t="e">
        <f t="shared" si="20"/>
        <v>#DIV/0!</v>
      </c>
      <c r="AT48" s="216">
        <f>'08'!AT48</f>
        <v>0</v>
      </c>
      <c r="AU48" s="224">
        <f t="shared" si="9"/>
        <v>0</v>
      </c>
      <c r="AV48" s="138"/>
      <c r="AW48" s="138" t="e">
        <f t="shared" si="10"/>
        <v>#DIV/0!</v>
      </c>
      <c r="AX48" s="138" t="e">
        <f t="shared" si="11"/>
        <v>#DIV/0!</v>
      </c>
      <c r="AY48" s="138" t="e">
        <f t="shared" si="12"/>
        <v>#DIV/0!</v>
      </c>
      <c r="AZ48" s="138" t="e">
        <f t="shared" si="13"/>
        <v>#DIV/0!</v>
      </c>
      <c r="BA48" s="138" t="e">
        <f t="shared" si="14"/>
        <v>#DIV/0!</v>
      </c>
      <c r="BB48" s="138" t="e">
        <f t="shared" si="15"/>
        <v>#DIV/0!</v>
      </c>
      <c r="BC48" s="138"/>
    </row>
    <row r="49" spans="1:55">
      <c r="A49" s="223" t="str">
        <f>'ENTRY SHEET'!F49</f>
        <v>OD09Z-5613 DMC</v>
      </c>
      <c r="B49" s="137">
        <f>'18'!C49</f>
        <v>3850.1</v>
      </c>
      <c r="C49" s="137">
        <v>3850.1</v>
      </c>
      <c r="D49" s="137">
        <f t="shared" si="4"/>
        <v>0</v>
      </c>
      <c r="E49" s="137">
        <v>12</v>
      </c>
      <c r="F49" s="136"/>
      <c r="G49" s="136">
        <f t="shared" si="18"/>
        <v>0</v>
      </c>
      <c r="H49" s="136"/>
      <c r="I49" s="136"/>
      <c r="J49" s="136"/>
      <c r="K49" s="136"/>
      <c r="L49" s="136"/>
      <c r="M49" s="136"/>
      <c r="N49" s="136"/>
      <c r="O49" s="136"/>
      <c r="P49" s="136"/>
      <c r="Q49" s="136">
        <f t="shared" si="6"/>
        <v>0</v>
      </c>
      <c r="R49" s="137">
        <f>'18'!S49</f>
        <v>23017.9</v>
      </c>
      <c r="S49" s="137">
        <v>23017.9</v>
      </c>
      <c r="T49" s="137">
        <f t="shared" si="19"/>
        <v>0</v>
      </c>
      <c r="U49" s="137"/>
      <c r="V49" s="137"/>
      <c r="W49" s="137"/>
      <c r="X49" s="141"/>
      <c r="Y49" s="137">
        <f t="shared" si="16"/>
        <v>0</v>
      </c>
      <c r="Z49" s="137"/>
      <c r="AA49" s="137"/>
      <c r="AB49" s="137"/>
      <c r="AC49" s="137"/>
      <c r="AD49" s="137"/>
      <c r="AE49" s="137"/>
      <c r="AF49" s="137"/>
      <c r="AG49" s="137">
        <f t="shared" si="17"/>
        <v>0</v>
      </c>
      <c r="AH49" s="137"/>
      <c r="AI49" s="137"/>
      <c r="AJ49" s="137"/>
      <c r="AK49" s="138"/>
      <c r="AL49" s="141">
        <f t="shared" si="0"/>
        <v>0</v>
      </c>
      <c r="AM49" s="137">
        <f t="shared" si="1"/>
        <v>0</v>
      </c>
      <c r="AN49" s="141">
        <f>'18'!AR49</f>
        <v>0</v>
      </c>
      <c r="AO49" s="141"/>
      <c r="AP49" s="141">
        <f t="shared" si="7"/>
        <v>0</v>
      </c>
      <c r="AQ49" s="141">
        <f t="shared" si="8"/>
        <v>0</v>
      </c>
      <c r="AR49" s="141">
        <v>0</v>
      </c>
      <c r="AS49" s="216" t="e">
        <f t="shared" si="20"/>
        <v>#DIV/0!</v>
      </c>
      <c r="AT49" s="216">
        <f>'08'!AT49</f>
        <v>0</v>
      </c>
      <c r="AU49" s="224">
        <f t="shared" si="9"/>
        <v>0</v>
      </c>
      <c r="AV49" s="138"/>
      <c r="AW49" s="138" t="e">
        <f t="shared" si="10"/>
        <v>#DIV/0!</v>
      </c>
      <c r="AX49" s="138" t="e">
        <f t="shared" si="11"/>
        <v>#DIV/0!</v>
      </c>
      <c r="AY49" s="138" t="e">
        <f t="shared" si="12"/>
        <v>#DIV/0!</v>
      </c>
      <c r="AZ49" s="138" t="e">
        <f t="shared" si="13"/>
        <v>#DIV/0!</v>
      </c>
      <c r="BA49" s="138" t="e">
        <f t="shared" si="14"/>
        <v>#DIV/0!</v>
      </c>
      <c r="BB49" s="138" t="e">
        <f t="shared" si="15"/>
        <v>#DIV/0!</v>
      </c>
      <c r="BC49" s="138"/>
    </row>
    <row r="50" spans="1:55">
      <c r="A50" s="223" t="str">
        <f>'ENTRY SHEET'!F50</f>
        <v>JH06G-5437</v>
      </c>
      <c r="B50" s="137">
        <f>'18'!C50</f>
        <v>12155</v>
      </c>
      <c r="C50" s="137">
        <v>12155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'18'!S50</f>
        <v>82678</v>
      </c>
      <c r="S50" s="137">
        <v>82678</v>
      </c>
      <c r="T50" s="137">
        <f t="shared" si="19"/>
        <v>0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'18'!AR50</f>
        <v>110</v>
      </c>
      <c r="AO50" s="141"/>
      <c r="AP50" s="141">
        <f t="shared" si="7"/>
        <v>110</v>
      </c>
      <c r="AQ50" s="141">
        <f t="shared" si="8"/>
        <v>0</v>
      </c>
      <c r="AR50" s="141">
        <v>110</v>
      </c>
      <c r="AS50" s="216" t="e">
        <f t="shared" si="20"/>
        <v>#DIV/0!</v>
      </c>
      <c r="AT50" s="216">
        <f>'08'!AT50</f>
        <v>0</v>
      </c>
      <c r="AU50" s="224">
        <f t="shared" si="9"/>
        <v>-110</v>
      </c>
      <c r="AV50" s="138"/>
      <c r="AW50" s="138" t="e">
        <f t="shared" si="10"/>
        <v>#DIV/0!</v>
      </c>
      <c r="AX50" s="138" t="e">
        <f t="shared" si="11"/>
        <v>#DIV/0!</v>
      </c>
      <c r="AY50" s="138" t="e">
        <f t="shared" si="12"/>
        <v>#DIV/0!</v>
      </c>
      <c r="AZ50" s="138" t="e">
        <f t="shared" si="13"/>
        <v>#DIV/0!</v>
      </c>
      <c r="BA50" s="138" t="e">
        <f t="shared" si="14"/>
        <v>#DIV/0!</v>
      </c>
      <c r="BB50" s="138" t="e">
        <f t="shared" si="15"/>
        <v>#DIV/0!</v>
      </c>
      <c r="BC50" s="138"/>
    </row>
    <row r="51" spans="1:55">
      <c r="A51" s="223" t="str">
        <f>'ENTRY SHEET'!F51</f>
        <v>OD09Z-1273</v>
      </c>
      <c r="B51" s="137">
        <f>'18'!C51</f>
        <v>2686.6</v>
      </c>
      <c r="C51" s="137">
        <v>2686.6</v>
      </c>
      <c r="D51" s="137">
        <f t="shared" si="4"/>
        <v>0</v>
      </c>
      <c r="E51" s="137">
        <v>12</v>
      </c>
      <c r="F51" s="136"/>
      <c r="G51" s="136">
        <f t="shared" si="18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'18'!S51</f>
        <v>17099</v>
      </c>
      <c r="S51" s="137">
        <v>17099</v>
      </c>
      <c r="T51" s="137">
        <f t="shared" si="19"/>
        <v>0</v>
      </c>
      <c r="U51" s="137"/>
      <c r="V51" s="137"/>
      <c r="W51" s="137"/>
      <c r="X51" s="141"/>
      <c r="Y51" s="137">
        <f t="shared" si="16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'18'!AR51</f>
        <v>108</v>
      </c>
      <c r="AO51" s="141"/>
      <c r="AP51" s="141">
        <f t="shared" si="7"/>
        <v>108</v>
      </c>
      <c r="AQ51" s="141">
        <f t="shared" si="8"/>
        <v>0</v>
      </c>
      <c r="AR51" s="141">
        <v>108</v>
      </c>
      <c r="AS51" s="216" t="e">
        <f t="shared" si="20"/>
        <v>#DIV/0!</v>
      </c>
      <c r="AT51" s="216">
        <f>'08'!AT51</f>
        <v>0</v>
      </c>
      <c r="AU51" s="224">
        <f t="shared" si="9"/>
        <v>-108</v>
      </c>
      <c r="AV51" s="138"/>
      <c r="AW51" s="138" t="e">
        <f t="shared" si="10"/>
        <v>#DIV/0!</v>
      </c>
      <c r="AX51" s="138" t="e">
        <f t="shared" si="11"/>
        <v>#DIV/0!</v>
      </c>
      <c r="AY51" s="138" t="e">
        <f t="shared" si="12"/>
        <v>#DIV/0!</v>
      </c>
      <c r="AZ51" s="138" t="e">
        <f t="shared" si="13"/>
        <v>#DIV/0!</v>
      </c>
      <c r="BA51" s="138" t="e">
        <f t="shared" si="14"/>
        <v>#DIV/0!</v>
      </c>
      <c r="BB51" s="138" t="e">
        <f t="shared" si="15"/>
        <v>#DIV/0!</v>
      </c>
      <c r="BC51" s="138"/>
    </row>
    <row r="52" spans="1:55">
      <c r="A52" s="223" t="str">
        <f>'ENTRY SHEET'!F52</f>
        <v>OD09Z-1274</v>
      </c>
      <c r="B52" s="137">
        <f>'18'!C52</f>
        <v>3595.4</v>
      </c>
      <c r="C52" s="137">
        <v>3595.4</v>
      </c>
      <c r="D52" s="137">
        <f t="shared" si="4"/>
        <v>0</v>
      </c>
      <c r="E52" s="137">
        <v>12</v>
      </c>
      <c r="F52" s="136"/>
      <c r="G52" s="136">
        <f t="shared" si="18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'18'!S52</f>
        <v>25026.9</v>
      </c>
      <c r="S52" s="137">
        <v>25026.9</v>
      </c>
      <c r="T52" s="137">
        <f t="shared" si="19"/>
        <v>0</v>
      </c>
      <c r="U52" s="137"/>
      <c r="V52" s="137"/>
      <c r="W52" s="137"/>
      <c r="X52" s="141"/>
      <c r="Y52" s="137">
        <f t="shared" si="16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'18'!AR52</f>
        <v>80</v>
      </c>
      <c r="AO52" s="141"/>
      <c r="AP52" s="141">
        <f t="shared" si="7"/>
        <v>80</v>
      </c>
      <c r="AQ52" s="141">
        <f t="shared" si="8"/>
        <v>0</v>
      </c>
      <c r="AR52" s="141">
        <v>80</v>
      </c>
      <c r="AS52" s="216" t="e">
        <f t="shared" si="20"/>
        <v>#DIV/0!</v>
      </c>
      <c r="AT52" s="216">
        <f>'08'!AT52</f>
        <v>0</v>
      </c>
      <c r="AU52" s="224">
        <f t="shared" si="9"/>
        <v>-80</v>
      </c>
      <c r="AV52" s="271"/>
      <c r="AW52" s="138" t="e">
        <f t="shared" si="10"/>
        <v>#DIV/0!</v>
      </c>
      <c r="AX52" s="138" t="e">
        <f t="shared" si="11"/>
        <v>#DIV/0!</v>
      </c>
      <c r="AY52" s="138" t="e">
        <f t="shared" si="12"/>
        <v>#DIV/0!</v>
      </c>
      <c r="AZ52" s="138" t="e">
        <f t="shared" si="13"/>
        <v>#DIV/0!</v>
      </c>
      <c r="BA52" s="138" t="e">
        <f t="shared" si="14"/>
        <v>#DIV/0!</v>
      </c>
      <c r="BB52" s="138" t="e">
        <f t="shared" si="15"/>
        <v>#DIV/0!</v>
      </c>
      <c r="BC52" s="138"/>
    </row>
    <row r="53" spans="1:55">
      <c r="A53" s="223" t="str">
        <f>'ENTRY SHEET'!F53</f>
        <v>OD09Z-1202</v>
      </c>
      <c r="B53" s="137">
        <f>'18'!C53</f>
        <v>3602.8</v>
      </c>
      <c r="C53" s="137">
        <v>3602.8</v>
      </c>
      <c r="D53" s="137">
        <f t="shared" si="4"/>
        <v>0</v>
      </c>
      <c r="E53" s="137">
        <v>12</v>
      </c>
      <c r="F53" s="136"/>
      <c r="G53" s="136">
        <f t="shared" si="18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'18'!S53</f>
        <v>25614.1</v>
      </c>
      <c r="S53" s="137">
        <v>25614.1</v>
      </c>
      <c r="T53" s="137">
        <f t="shared" si="19"/>
        <v>0</v>
      </c>
      <c r="U53" s="137"/>
      <c r="V53" s="137"/>
      <c r="W53" s="137"/>
      <c r="X53" s="141"/>
      <c r="Y53" s="137">
        <f t="shared" si="16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'18'!AR53</f>
        <v>85</v>
      </c>
      <c r="AO53" s="141"/>
      <c r="AP53" s="141">
        <f t="shared" si="7"/>
        <v>85</v>
      </c>
      <c r="AQ53" s="141">
        <f t="shared" si="8"/>
        <v>0</v>
      </c>
      <c r="AR53" s="141">
        <v>85</v>
      </c>
      <c r="AS53" s="216" t="e">
        <f t="shared" si="20"/>
        <v>#DIV/0!</v>
      </c>
      <c r="AT53" s="216">
        <f>'08'!AT53</f>
        <v>0</v>
      </c>
      <c r="AU53" s="224">
        <f t="shared" si="9"/>
        <v>-85</v>
      </c>
      <c r="AV53" s="271"/>
      <c r="AW53" s="138" t="e">
        <f t="shared" si="10"/>
        <v>#DIV/0!</v>
      </c>
      <c r="AX53" s="138" t="e">
        <f t="shared" si="11"/>
        <v>#DIV/0!</v>
      </c>
      <c r="AY53" s="138" t="e">
        <f t="shared" si="12"/>
        <v>#DIV/0!</v>
      </c>
      <c r="AZ53" s="138" t="e">
        <f t="shared" si="13"/>
        <v>#DIV/0!</v>
      </c>
      <c r="BA53" s="138" t="e">
        <f t="shared" si="14"/>
        <v>#DIV/0!</v>
      </c>
      <c r="BB53" s="138" t="e">
        <f t="shared" si="15"/>
        <v>#DIV/0!</v>
      </c>
      <c r="BC53" s="138"/>
    </row>
    <row r="54" spans="1:55">
      <c r="A54" s="223">
        <f>'ENTRY SHEET'!F54</f>
        <v>0</v>
      </c>
      <c r="B54" s="137">
        <f>'18'!C54</f>
        <v>0</v>
      </c>
      <c r="C54" s="137">
        <v>0</v>
      </c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'18'!S54</f>
        <v>0</v>
      </c>
      <c r="S54" s="137">
        <v>0</v>
      </c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'18'!AR54</f>
        <v>0</v>
      </c>
      <c r="AO54" s="141"/>
      <c r="AP54" s="141">
        <f t="shared" si="7"/>
        <v>0</v>
      </c>
      <c r="AQ54" s="141">
        <f t="shared" si="8"/>
        <v>0</v>
      </c>
      <c r="AR54" s="141">
        <v>0</v>
      </c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'18'!C55</f>
        <v>0</v>
      </c>
      <c r="C55" s="137">
        <v>0</v>
      </c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'18'!S55</f>
        <v>0</v>
      </c>
      <c r="S55" s="137">
        <v>0</v>
      </c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'18'!AR55</f>
        <v>0</v>
      </c>
      <c r="AO55" s="141"/>
      <c r="AP55" s="141">
        <f t="shared" si="7"/>
        <v>0</v>
      </c>
      <c r="AQ55" s="141">
        <f t="shared" si="8"/>
        <v>0</v>
      </c>
      <c r="AR55" s="141">
        <v>0</v>
      </c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'18'!C56</f>
        <v>0</v>
      </c>
      <c r="C56" s="137">
        <v>0</v>
      </c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'18'!S56</f>
        <v>0</v>
      </c>
      <c r="S56" s="137">
        <v>0</v>
      </c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'18'!AR56</f>
        <v>0</v>
      </c>
      <c r="AO56" s="141"/>
      <c r="AP56" s="141">
        <f t="shared" si="7"/>
        <v>0</v>
      </c>
      <c r="AQ56" s="141">
        <f t="shared" si="8"/>
        <v>0</v>
      </c>
      <c r="AR56" s="141">
        <v>0</v>
      </c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'18'!C57</f>
        <v>4737.6000000000004</v>
      </c>
      <c r="C57" s="137">
        <v>4737.6000000000004</v>
      </c>
      <c r="D57" s="137">
        <f t="shared" si="4"/>
        <v>0</v>
      </c>
      <c r="E57" s="137">
        <v>12</v>
      </c>
      <c r="F57" s="136"/>
      <c r="G57" s="136">
        <f t="shared" si="18"/>
        <v>0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0</v>
      </c>
      <c r="R57" s="137">
        <f>'18'!S57</f>
        <v>52877.2</v>
      </c>
      <c r="S57" s="137">
        <v>52877.2</v>
      </c>
      <c r="T57" s="137">
        <f t="shared" si="19"/>
        <v>0</v>
      </c>
      <c r="U57" s="137"/>
      <c r="V57" s="137"/>
      <c r="W57" s="137"/>
      <c r="X57" s="141"/>
      <c r="Y57" s="137">
        <f t="shared" si="16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'18'!AR57</f>
        <v>60</v>
      </c>
      <c r="AO57" s="141"/>
      <c r="AP57" s="141">
        <f t="shared" si="7"/>
        <v>60</v>
      </c>
      <c r="AQ57" s="141">
        <f t="shared" si="8"/>
        <v>0</v>
      </c>
      <c r="AR57" s="141">
        <v>60</v>
      </c>
      <c r="AS57" s="216" t="e">
        <f t="shared" si="20"/>
        <v>#DIV/0!</v>
      </c>
      <c r="AT57" s="216">
        <f>'08'!AT57</f>
        <v>260</v>
      </c>
      <c r="AU57" s="224">
        <f t="shared" si="9"/>
        <v>200</v>
      </c>
      <c r="AV57" s="137"/>
      <c r="AW57" s="138" t="e">
        <f t="shared" si="10"/>
        <v>#DIV/0!</v>
      </c>
      <c r="AX57" s="138" t="e">
        <f t="shared" si="11"/>
        <v>#DIV/0!</v>
      </c>
      <c r="AY57" s="138" t="e">
        <f t="shared" si="12"/>
        <v>#DIV/0!</v>
      </c>
      <c r="AZ57" s="138" t="e">
        <f t="shared" si="13"/>
        <v>#DIV/0!</v>
      </c>
      <c r="BA57" s="138" t="e">
        <f t="shared" si="14"/>
        <v>#DIV/0!</v>
      </c>
      <c r="BB57" s="138"/>
      <c r="BC57" s="138"/>
    </row>
    <row r="58" spans="1:55">
      <c r="A58" s="223" t="str">
        <f>'ENTRY SHEET'!F58</f>
        <v>OD09K-2512 W.TANKER</v>
      </c>
      <c r="B58" s="137">
        <f>'18'!C58</f>
        <v>3068.6</v>
      </c>
      <c r="C58" s="137">
        <v>3068.6</v>
      </c>
      <c r="D58" s="137">
        <f t="shared" si="4"/>
        <v>0</v>
      </c>
      <c r="E58" s="137">
        <v>12</v>
      </c>
      <c r="F58" s="136"/>
      <c r="G58" s="136">
        <f t="shared" si="18"/>
        <v>0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0</v>
      </c>
      <c r="R58" s="137">
        <f>'18'!S58</f>
        <v>44735.9</v>
      </c>
      <c r="S58" s="137">
        <v>44735.9</v>
      </c>
      <c r="T58" s="137">
        <f t="shared" si="19"/>
        <v>0</v>
      </c>
      <c r="U58" s="137"/>
      <c r="V58" s="137"/>
      <c r="W58" s="137"/>
      <c r="X58" s="141"/>
      <c r="Y58" s="137">
        <f t="shared" si="16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'18'!AR58</f>
        <v>15</v>
      </c>
      <c r="AO58" s="141"/>
      <c r="AP58" s="141">
        <f t="shared" si="7"/>
        <v>15</v>
      </c>
      <c r="AQ58" s="141">
        <f t="shared" si="8"/>
        <v>0</v>
      </c>
      <c r="AR58" s="141">
        <v>15</v>
      </c>
      <c r="AS58" s="216" t="e">
        <f t="shared" si="20"/>
        <v>#DIV/0!</v>
      </c>
      <c r="AT58" s="216">
        <f>'08'!AT58</f>
        <v>250</v>
      </c>
      <c r="AU58" s="224">
        <f t="shared" si="9"/>
        <v>235</v>
      </c>
      <c r="AV58" s="221"/>
      <c r="AW58" s="138" t="e">
        <f t="shared" si="10"/>
        <v>#DIV/0!</v>
      </c>
      <c r="AX58" s="138" t="e">
        <f t="shared" si="11"/>
        <v>#DIV/0!</v>
      </c>
      <c r="AY58" s="138" t="e">
        <f t="shared" si="12"/>
        <v>#DIV/0!</v>
      </c>
      <c r="AZ58" s="138" t="e">
        <f t="shared" si="13"/>
        <v>#DIV/0!</v>
      </c>
      <c r="BA58" s="138" t="e">
        <f t="shared" si="14"/>
        <v>#DIV/0!</v>
      </c>
      <c r="BB58" s="138"/>
      <c r="BC58" s="138"/>
    </row>
    <row r="59" spans="1:55">
      <c r="A59" s="223">
        <f>'ENTRY SHEET'!F59</f>
        <v>0</v>
      </c>
      <c r="B59" s="137">
        <f>'18'!C59</f>
        <v>0</v>
      </c>
      <c r="C59" s="137">
        <v>0</v>
      </c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'18'!S59</f>
        <v>0</v>
      </c>
      <c r="S59" s="137">
        <v>0</v>
      </c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'18'!AR59</f>
        <v>0</v>
      </c>
      <c r="AO59" s="141"/>
      <c r="AP59" s="141">
        <f t="shared" si="7"/>
        <v>0</v>
      </c>
      <c r="AQ59" s="141">
        <f t="shared" si="8"/>
        <v>0</v>
      </c>
      <c r="AR59" s="141">
        <v>0</v>
      </c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523" customFormat="1" ht="54">
      <c r="A60" s="223" t="str">
        <f>'ENTRY SHEET'!F60</f>
        <v>DILLING DETALIS</v>
      </c>
      <c r="B60" s="137">
        <f>'18'!C60</f>
        <v>0</v>
      </c>
      <c r="C60" s="522">
        <v>0</v>
      </c>
      <c r="D60" s="521" t="s">
        <v>8</v>
      </c>
      <c r="E60" s="521" t="s">
        <v>116</v>
      </c>
      <c r="F60" s="521" t="s">
        <v>118</v>
      </c>
      <c r="G60" s="523" t="s">
        <v>113</v>
      </c>
      <c r="H60" s="521" t="s">
        <v>126</v>
      </c>
      <c r="I60" s="521" t="s">
        <v>125</v>
      </c>
      <c r="J60" s="521" t="s">
        <v>124</v>
      </c>
      <c r="K60" s="521" t="s">
        <v>52</v>
      </c>
      <c r="L60" s="521" t="s">
        <v>133</v>
      </c>
      <c r="M60" s="521" t="s">
        <v>117</v>
      </c>
      <c r="N60" s="521" t="s">
        <v>127</v>
      </c>
      <c r="O60" s="521" t="s">
        <v>138</v>
      </c>
      <c r="P60" s="521" t="s">
        <v>139</v>
      </c>
      <c r="Q60" s="521" t="s">
        <v>122</v>
      </c>
      <c r="R60" s="521" t="s">
        <v>97</v>
      </c>
      <c r="S60" s="521" t="s">
        <v>98</v>
      </c>
      <c r="T60" s="521" t="s">
        <v>99</v>
      </c>
      <c r="U60" s="521" t="s">
        <v>128</v>
      </c>
      <c r="V60" s="521" t="s">
        <v>130</v>
      </c>
      <c r="W60" s="521" t="s">
        <v>100</v>
      </c>
      <c r="X60" s="521"/>
      <c r="Y60" s="521"/>
      <c r="Z60" s="521"/>
      <c r="AA60" s="521"/>
      <c r="AB60" s="521"/>
      <c r="AC60" s="521"/>
      <c r="AD60" s="521"/>
      <c r="AE60" s="521"/>
      <c r="AF60" s="521"/>
      <c r="AG60" s="521">
        <f t="shared" si="17"/>
        <v>0</v>
      </c>
      <c r="AH60" s="521"/>
      <c r="AI60" s="521"/>
      <c r="AJ60" s="521"/>
      <c r="AK60" s="521"/>
      <c r="AL60" s="521"/>
      <c r="AM60" s="521"/>
      <c r="AN60" s="521">
        <f>'18'!AR60</f>
        <v>0</v>
      </c>
      <c r="AO60" s="521"/>
      <c r="AP60" s="521">
        <f t="shared" si="7"/>
        <v>0</v>
      </c>
      <c r="AQ60" s="521">
        <f t="shared" si="8"/>
        <v>0</v>
      </c>
      <c r="AR60" s="521">
        <v>0</v>
      </c>
      <c r="AS60" s="522"/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521"/>
      <c r="BC60" s="521"/>
    </row>
    <row r="61" spans="1:55">
      <c r="A61" s="223" t="str">
        <f>'ENTRY SHEET'!F61</f>
        <v>DRILL-ELGI-650</v>
      </c>
      <c r="B61" s="137">
        <f>'18'!C61</f>
        <v>794.8</v>
      </c>
      <c r="C61" s="234">
        <v>794.8</v>
      </c>
      <c r="D61" s="137">
        <f t="shared" ref="D61:D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'18'!AR61</f>
        <v>0</v>
      </c>
      <c r="AO61" s="141"/>
      <c r="AP61" s="141">
        <f t="shared" si="7"/>
        <v>0</v>
      </c>
      <c r="AQ61" s="141">
        <f t="shared" si="8"/>
        <v>0</v>
      </c>
      <c r="AR61" s="141">
        <v>0</v>
      </c>
      <c r="AS61" s="216" t="e">
        <f t="shared" ref="AS61:AS73" si="22">AQ61/D61</f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>
      <c r="A62" s="223" t="str">
        <f>'ENTRY SHEET'!F62</f>
        <v>JRD-600+CD-360</v>
      </c>
      <c r="B62" s="137">
        <f>'18'!C62</f>
        <v>0</v>
      </c>
      <c r="C62" s="234">
        <v>0</v>
      </c>
      <c r="D62" s="137">
        <f t="shared" si="21"/>
        <v>0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/>
      <c r="S62" s="137"/>
      <c r="T62" s="137"/>
      <c r="U62" s="137"/>
      <c r="V62" s="137"/>
      <c r="W62" s="137">
        <f>+T62+U62+V62</f>
        <v>0</v>
      </c>
      <c r="X62" s="141"/>
      <c r="Y62" s="137">
        <f t="shared" si="16"/>
        <v>0</v>
      </c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'18'!AR62</f>
        <v>0</v>
      </c>
      <c r="AO62" s="141"/>
      <c r="AP62" s="141">
        <f t="shared" si="7"/>
        <v>0</v>
      </c>
      <c r="AQ62" s="141">
        <f t="shared" si="8"/>
        <v>0</v>
      </c>
      <c r="AR62" s="141">
        <v>0</v>
      </c>
      <c r="AS62" s="216" t="e">
        <f t="shared" si="22"/>
        <v>#DIV/0!</v>
      </c>
      <c r="AT62" s="216">
        <f>'08'!AT62</f>
        <v>400</v>
      </c>
      <c r="AU62" s="224">
        <f t="shared" si="9"/>
        <v>400</v>
      </c>
      <c r="AV62" s="137"/>
      <c r="AW62" s="138" t="e">
        <f t="shared" si="10"/>
        <v>#DIV/0!</v>
      </c>
      <c r="AX62" s="138" t="e">
        <f t="shared" si="11"/>
        <v>#DIV/0!</v>
      </c>
      <c r="AY62" s="138" t="e">
        <f t="shared" si="12"/>
        <v>#DIV/0!</v>
      </c>
      <c r="AZ62" s="138" t="e">
        <f t="shared" si="13"/>
        <v>#DIV/0!</v>
      </c>
      <c r="BA62" s="138" t="e">
        <f t="shared" si="14"/>
        <v>#DIV/0!</v>
      </c>
      <c r="BB62" s="138"/>
      <c r="BC62" s="138"/>
    </row>
    <row r="63" spans="1:55">
      <c r="A63" s="223" t="str">
        <f>'ENTRY SHEET'!F63</f>
        <v>JRD-450+650-1</v>
      </c>
      <c r="B63" s="137">
        <f>'18'!C63</f>
        <v>8236.7000000000007</v>
      </c>
      <c r="C63" s="234">
        <v>8236.7000000000007</v>
      </c>
      <c r="D63" s="137">
        <f t="shared" si="21"/>
        <v>0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/>
      <c r="S63" s="137"/>
      <c r="T63" s="137"/>
      <c r="U63" s="137"/>
      <c r="V63" s="137"/>
      <c r="W63" s="137">
        <f t="shared" ref="W63:W64" si="23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'18'!AR63</f>
        <v>0</v>
      </c>
      <c r="AO63" s="141"/>
      <c r="AP63" s="141">
        <f t="shared" si="7"/>
        <v>0</v>
      </c>
      <c r="AQ63" s="141">
        <f t="shared" si="8"/>
        <v>0</v>
      </c>
      <c r="AR63" s="141">
        <v>0</v>
      </c>
      <c r="AS63" s="216" t="e">
        <f t="shared" si="22"/>
        <v>#DIV/0!</v>
      </c>
      <c r="AT63" s="216">
        <f>'08'!AT63</f>
        <v>400</v>
      </c>
      <c r="AU63" s="224">
        <f t="shared" si="9"/>
        <v>400</v>
      </c>
      <c r="AV63" s="137"/>
      <c r="AW63" s="138" t="e">
        <f t="shared" si="10"/>
        <v>#DIV/0!</v>
      </c>
      <c r="AX63" s="138" t="e">
        <f t="shared" si="11"/>
        <v>#DIV/0!</v>
      </c>
      <c r="AY63" s="138" t="e">
        <f t="shared" si="12"/>
        <v>#DIV/0!</v>
      </c>
      <c r="AZ63" s="138" t="e">
        <f t="shared" si="13"/>
        <v>#DIV/0!</v>
      </c>
      <c r="BA63" s="138" t="e">
        <f t="shared" si="14"/>
        <v>#DIV/0!</v>
      </c>
      <c r="BB63" s="138"/>
      <c r="BC63" s="138"/>
    </row>
    <row r="64" spans="1:55">
      <c r="A64" s="223">
        <f>'ENTRY SHEET'!F64</f>
        <v>0</v>
      </c>
      <c r="B64" s="137">
        <f>'18'!C64</f>
        <v>0</v>
      </c>
      <c r="C64" s="234">
        <v>0</v>
      </c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3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'18'!AR64</f>
        <v>0</v>
      </c>
      <c r="AO64" s="141"/>
      <c r="AP64" s="141">
        <f t="shared" si="7"/>
        <v>0</v>
      </c>
      <c r="AQ64" s="141">
        <f t="shared" si="8"/>
        <v>0</v>
      </c>
      <c r="AR64" s="141">
        <v>0</v>
      </c>
      <c r="AS64" s="216" t="e">
        <f t="shared" si="22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360" customFormat="1" ht="62.4">
      <c r="A65" s="223" t="str">
        <f>'ENTRY SHEET'!F65</f>
        <v>CRUSHER DETAILS</v>
      </c>
      <c r="B65" s="137">
        <f>'18'!C65</f>
        <v>0</v>
      </c>
      <c r="C65" s="348">
        <v>0</v>
      </c>
      <c r="D65" s="332" t="s">
        <v>8</v>
      </c>
      <c r="E65" s="343" t="s">
        <v>116</v>
      </c>
      <c r="F65" s="346" t="s">
        <v>118</v>
      </c>
      <c r="G65" s="346" t="s">
        <v>113</v>
      </c>
      <c r="H65" s="346" t="s">
        <v>126</v>
      </c>
      <c r="I65" s="346" t="s">
        <v>125</v>
      </c>
      <c r="J65" s="346" t="s">
        <v>124</v>
      </c>
      <c r="K65" s="346" t="s">
        <v>52</v>
      </c>
      <c r="L65" s="346" t="s">
        <v>133</v>
      </c>
      <c r="M65" s="346" t="s">
        <v>117</v>
      </c>
      <c r="N65" s="346" t="s">
        <v>127</v>
      </c>
      <c r="O65" s="346" t="s">
        <v>138</v>
      </c>
      <c r="P65" s="346" t="s">
        <v>139</v>
      </c>
      <c r="Q65" s="346" t="s">
        <v>122</v>
      </c>
      <c r="R65" s="343" t="s">
        <v>88</v>
      </c>
      <c r="S65" s="343" t="s">
        <v>114</v>
      </c>
      <c r="T65" s="343" t="s">
        <v>115</v>
      </c>
      <c r="U65" s="343" t="s">
        <v>90</v>
      </c>
      <c r="V65" s="343" t="s">
        <v>91</v>
      </c>
      <c r="W65" s="343" t="s">
        <v>134</v>
      </c>
      <c r="X65" s="343"/>
      <c r="Y65" s="343" t="s">
        <v>92</v>
      </c>
      <c r="Z65" s="343" t="s">
        <v>43</v>
      </c>
      <c r="AA65" s="357" t="s">
        <v>44</v>
      </c>
      <c r="AB65" s="343" t="s">
        <v>45</v>
      </c>
      <c r="AC65" s="343" t="s">
        <v>46</v>
      </c>
      <c r="AD65" s="343" t="s">
        <v>121</v>
      </c>
      <c r="AE65" s="343" t="s">
        <v>67</v>
      </c>
      <c r="AF65" s="343" t="s">
        <v>105</v>
      </c>
      <c r="AG65" s="332" t="s">
        <v>32</v>
      </c>
      <c r="AH65" s="357" t="s">
        <v>41</v>
      </c>
      <c r="AI65" s="357" t="s">
        <v>42</v>
      </c>
      <c r="AJ65" s="357" t="s">
        <v>38</v>
      </c>
      <c r="AK65" s="357" t="s">
        <v>39</v>
      </c>
      <c r="AL65" s="343" t="s">
        <v>31</v>
      </c>
      <c r="AM65" s="357" t="s">
        <v>30</v>
      </c>
      <c r="AN65" s="358">
        <f>'18'!AR65</f>
        <v>0</v>
      </c>
      <c r="AO65" s="358"/>
      <c r="AP65" s="358">
        <f t="shared" si="7"/>
        <v>0</v>
      </c>
      <c r="AQ65" s="358">
        <f t="shared" si="8"/>
        <v>0</v>
      </c>
      <c r="AR65" s="358">
        <v>0</v>
      </c>
      <c r="AS65" s="359" t="e">
        <f t="shared" si="22"/>
        <v>#VALUE!</v>
      </c>
      <c r="AT65" s="216">
        <f>'08'!AT65</f>
        <v>0</v>
      </c>
      <c r="AU65" s="224">
        <f t="shared" si="9"/>
        <v>0</v>
      </c>
      <c r="AV65" s="428"/>
      <c r="AW65" s="138" t="e">
        <f t="shared" si="10"/>
        <v>#VALUE!</v>
      </c>
      <c r="AX65" s="138" t="e">
        <f t="shared" si="11"/>
        <v>#VALUE!</v>
      </c>
      <c r="AY65" s="138" t="e">
        <f t="shared" si="12"/>
        <v>#VALUE!</v>
      </c>
      <c r="AZ65" s="138" t="e">
        <f t="shared" si="13"/>
        <v>#VALUE!</v>
      </c>
      <c r="BA65" s="138" t="e">
        <f t="shared" si="14"/>
        <v>#VALUE!</v>
      </c>
      <c r="BB65" s="346"/>
      <c r="BC65" s="346"/>
    </row>
    <row r="66" spans="1:55">
      <c r="A66" s="223" t="str">
        <f>'ENTRY SHEET'!F66</f>
        <v>CRUSHER(FEEDER)</v>
      </c>
      <c r="B66" s="137">
        <f>'18'!C66</f>
        <v>1790.33</v>
      </c>
      <c r="C66" s="234">
        <v>1790.33</v>
      </c>
      <c r="D66" s="137">
        <f t="shared" si="21"/>
        <v>0</v>
      </c>
      <c r="E66" s="137">
        <v>16</v>
      </c>
      <c r="F66" s="136"/>
      <c r="G66" s="136"/>
      <c r="H66" s="136"/>
      <c r="I66" s="136"/>
      <c r="J66" s="136">
        <f>D66-G66-H66-I66-K66-L66-O66-P66-F66-M66-N66</f>
        <v>0</v>
      </c>
      <c r="K66" s="136"/>
      <c r="L66" s="136"/>
      <c r="M66" s="136"/>
      <c r="N66" s="136"/>
      <c r="O66" s="136"/>
      <c r="P66" s="136"/>
      <c r="Q66" s="136">
        <f>F66+G66+H66+I66+J66+K66+L66+M66+N66+O66+P66</f>
        <v>0</v>
      </c>
      <c r="R66" s="137"/>
      <c r="S66" s="137"/>
      <c r="T66" s="137">
        <f>R66-S66</f>
        <v>0</v>
      </c>
      <c r="U66" s="137"/>
      <c r="V66" s="137"/>
      <c r="W66" s="137"/>
      <c r="X66" s="141"/>
      <c r="Y66" s="137">
        <f>U66+V66+W66+X66</f>
        <v>0</v>
      </c>
      <c r="Z66" s="138"/>
      <c r="AA66" s="138"/>
      <c r="AB66" s="138"/>
      <c r="AC66" s="138"/>
      <c r="AD66" s="138"/>
      <c r="AE66" s="138"/>
      <c r="AF66" s="138"/>
      <c r="AG66" s="137">
        <f t="shared" ref="AG66:AG73" si="24">Z66+AA66+AB66+AC66+AD66+AE66+AF66</f>
        <v>0</v>
      </c>
      <c r="AH66" s="137"/>
      <c r="AI66" s="137"/>
      <c r="AJ66" s="137"/>
      <c r="AK66" s="138"/>
      <c r="AL66" s="141"/>
      <c r="AM66" s="137"/>
      <c r="AN66" s="141">
        <f>'18'!AR66</f>
        <v>0</v>
      </c>
      <c r="AO66" s="141"/>
      <c r="AP66" s="141">
        <f t="shared" si="7"/>
        <v>0</v>
      </c>
      <c r="AQ66" s="141">
        <f t="shared" si="8"/>
        <v>0</v>
      </c>
      <c r="AR66" s="141">
        <v>0</v>
      </c>
      <c r="AS66" s="216" t="e">
        <f t="shared" si="22"/>
        <v>#DIV/0!</v>
      </c>
      <c r="AT66" s="216">
        <f>'08'!AT66</f>
        <v>0</v>
      </c>
      <c r="AU66" s="224">
        <f t="shared" si="9"/>
        <v>0</v>
      </c>
      <c r="AV66" s="137"/>
      <c r="AW66" s="138" t="e">
        <f t="shared" si="10"/>
        <v>#DIV/0!</v>
      </c>
      <c r="AX66" s="138" t="e">
        <f t="shared" si="11"/>
        <v>#DIV/0!</v>
      </c>
      <c r="AY66" s="138" t="e">
        <f t="shared" si="12"/>
        <v>#DIV/0!</v>
      </c>
      <c r="AZ66" s="138" t="e">
        <f t="shared" si="13"/>
        <v>#DIV/0!</v>
      </c>
      <c r="BA66" s="138" t="e">
        <f t="shared" si="14"/>
        <v>#DIV/0!</v>
      </c>
      <c r="BB66" s="138" t="e">
        <f t="shared" si="15"/>
        <v>#DIV/0!</v>
      </c>
      <c r="BC66" s="138"/>
    </row>
    <row r="67" spans="1:55">
      <c r="A67" s="223" t="str">
        <f>'ENTRY SHEET'!F67</f>
        <v>CRUSHER ( JAW )</v>
      </c>
      <c r="B67" s="137">
        <f>'18'!C67</f>
        <v>13569</v>
      </c>
      <c r="C67" s="234">
        <v>13569</v>
      </c>
      <c r="D67" s="137">
        <f t="shared" si="21"/>
        <v>0</v>
      </c>
      <c r="E67" s="137">
        <v>16</v>
      </c>
      <c r="F67" s="136"/>
      <c r="G67" s="136"/>
      <c r="H67" s="136"/>
      <c r="I67" s="136"/>
      <c r="J67" s="136">
        <f t="shared" ref="J67:J73" si="25">D67-G67-H67-I67-K67-L67-O67-P67-F67-M67-N67</f>
        <v>0</v>
      </c>
      <c r="K67" s="136"/>
      <c r="L67" s="136"/>
      <c r="M67" s="136"/>
      <c r="N67" s="136"/>
      <c r="O67" s="136"/>
      <c r="P67" s="136"/>
      <c r="Q67" s="136">
        <f t="shared" ref="Q67:Q73" si="26">F67+G67+H67+I67+J67+K67+L67+M67+N67+O67+P67</f>
        <v>0</v>
      </c>
      <c r="R67" s="137"/>
      <c r="S67" s="137"/>
      <c r="T67" s="137"/>
      <c r="U67" s="137"/>
      <c r="V67" s="137"/>
      <c r="W67" s="137"/>
      <c r="X67" s="141"/>
      <c r="Y67" s="137">
        <f t="shared" ref="Y67:Y73" si="27">U67+V67+W67+X67</f>
        <v>0</v>
      </c>
      <c r="Z67" s="138"/>
      <c r="AA67" s="138"/>
      <c r="AB67" s="138"/>
      <c r="AC67" s="138"/>
      <c r="AD67" s="138"/>
      <c r="AE67" s="138"/>
      <c r="AF67" s="138"/>
      <c r="AG67" s="137">
        <f t="shared" si="24"/>
        <v>0</v>
      </c>
      <c r="AH67" s="137"/>
      <c r="AI67" s="137"/>
      <c r="AJ67" s="137"/>
      <c r="AK67" s="138"/>
      <c r="AL67" s="141"/>
      <c r="AM67" s="137"/>
      <c r="AN67" s="141">
        <f>'18'!AR67</f>
        <v>0</v>
      </c>
      <c r="AO67" s="141"/>
      <c r="AP67" s="141">
        <f t="shared" si="7"/>
        <v>0</v>
      </c>
      <c r="AQ67" s="141">
        <f t="shared" si="8"/>
        <v>0</v>
      </c>
      <c r="AR67" s="141">
        <v>0</v>
      </c>
      <c r="AS67" s="216" t="e">
        <f t="shared" si="22"/>
        <v>#DIV/0!</v>
      </c>
      <c r="AT67" s="216">
        <f>'08'!AT67</f>
        <v>0</v>
      </c>
      <c r="AU67" s="224">
        <f t="shared" si="9"/>
        <v>0</v>
      </c>
      <c r="AV67" s="137"/>
      <c r="AW67" s="138" t="e">
        <f t="shared" si="10"/>
        <v>#DIV/0!</v>
      </c>
      <c r="AX67" s="138" t="e">
        <f t="shared" si="11"/>
        <v>#DIV/0!</v>
      </c>
      <c r="AY67" s="138" t="e">
        <f t="shared" si="12"/>
        <v>#DIV/0!</v>
      </c>
      <c r="AZ67" s="138" t="e">
        <f t="shared" si="13"/>
        <v>#DIV/0!</v>
      </c>
      <c r="BA67" s="138" t="e">
        <f t="shared" si="14"/>
        <v>#DIV/0!</v>
      </c>
      <c r="BB67" s="138" t="e">
        <f t="shared" si="15"/>
        <v>#DIV/0!</v>
      </c>
      <c r="BC67" s="138"/>
    </row>
    <row r="68" spans="1:55">
      <c r="A68" s="223" t="str">
        <f>'ENTRY SHEET'!F68</f>
        <v>CRUSHER ( CONE )</v>
      </c>
      <c r="B68" s="137">
        <f>'18'!C68</f>
        <v>13644</v>
      </c>
      <c r="C68" s="234">
        <v>13644</v>
      </c>
      <c r="D68" s="137">
        <f t="shared" si="21"/>
        <v>0</v>
      </c>
      <c r="E68" s="137">
        <v>16</v>
      </c>
      <c r="F68" s="136"/>
      <c r="G68" s="136"/>
      <c r="H68" s="136"/>
      <c r="I68" s="136"/>
      <c r="J68" s="136">
        <f t="shared" si="25"/>
        <v>0</v>
      </c>
      <c r="K68" s="136"/>
      <c r="L68" s="136"/>
      <c r="M68" s="136"/>
      <c r="N68" s="136"/>
      <c r="O68" s="136"/>
      <c r="P68" s="136"/>
      <c r="Q68" s="136">
        <f t="shared" si="26"/>
        <v>0</v>
      </c>
      <c r="R68" s="137"/>
      <c r="S68" s="137"/>
      <c r="T68" s="137"/>
      <c r="U68" s="137"/>
      <c r="V68" s="137"/>
      <c r="W68" s="137"/>
      <c r="X68" s="137"/>
      <c r="Y68" s="137">
        <f t="shared" si="27"/>
        <v>0</v>
      </c>
      <c r="Z68" s="137"/>
      <c r="AA68" s="232"/>
      <c r="AB68" s="136"/>
      <c r="AC68" s="137"/>
      <c r="AD68" s="136"/>
      <c r="AE68" s="136"/>
      <c r="AF68" s="136"/>
      <c r="AG68" s="137">
        <f t="shared" si="24"/>
        <v>0</v>
      </c>
      <c r="AH68" s="232"/>
      <c r="AI68" s="232"/>
      <c r="AJ68" s="232"/>
      <c r="AK68" s="232"/>
      <c r="AL68" s="136"/>
      <c r="AM68" s="232"/>
      <c r="AN68" s="141">
        <f>'18'!AR68</f>
        <v>0</v>
      </c>
      <c r="AO68" s="141"/>
      <c r="AP68" s="141">
        <f t="shared" si="7"/>
        <v>0</v>
      </c>
      <c r="AQ68" s="141">
        <f t="shared" si="8"/>
        <v>0</v>
      </c>
      <c r="AR68" s="141">
        <v>0</v>
      </c>
      <c r="AS68" s="216" t="e">
        <f t="shared" si="22"/>
        <v>#DIV/0!</v>
      </c>
      <c r="AT68" s="216">
        <f>'08'!AT68</f>
        <v>0</v>
      </c>
      <c r="AU68" s="224">
        <f t="shared" si="9"/>
        <v>0</v>
      </c>
      <c r="AV68" s="221"/>
      <c r="AW68" s="138" t="e">
        <f t="shared" si="10"/>
        <v>#DIV/0!</v>
      </c>
      <c r="AX68" s="138" t="e">
        <f t="shared" si="11"/>
        <v>#DIV/0!</v>
      </c>
      <c r="AY68" s="138" t="e">
        <f t="shared" si="12"/>
        <v>#DIV/0!</v>
      </c>
      <c r="AZ68" s="138" t="e">
        <f t="shared" si="13"/>
        <v>#DIV/0!</v>
      </c>
      <c r="BA68" s="138" t="e">
        <f t="shared" si="14"/>
        <v>#DIV/0!</v>
      </c>
      <c r="BB68" s="138" t="e">
        <f t="shared" si="15"/>
        <v>#DIV/0!</v>
      </c>
      <c r="BC68" s="137"/>
    </row>
    <row r="69" spans="1:55">
      <c r="A69" s="223" t="str">
        <f>'ENTRY SHEET'!F69</f>
        <v>CRUSHER DG</v>
      </c>
      <c r="B69" s="137">
        <f>'18'!C69</f>
        <v>17204.509999999998</v>
      </c>
      <c r="C69" s="234">
        <v>17204.509999999998</v>
      </c>
      <c r="D69" s="137">
        <f t="shared" si="21"/>
        <v>0</v>
      </c>
      <c r="E69" s="137">
        <v>16</v>
      </c>
      <c r="F69" s="136"/>
      <c r="G69" s="136"/>
      <c r="H69" s="136"/>
      <c r="I69" s="136"/>
      <c r="J69" s="136">
        <f t="shared" si="25"/>
        <v>0</v>
      </c>
      <c r="K69" s="136"/>
      <c r="L69" s="136"/>
      <c r="M69" s="136"/>
      <c r="N69" s="136"/>
      <c r="O69" s="136"/>
      <c r="P69" s="136"/>
      <c r="Q69" s="136">
        <f t="shared" si="26"/>
        <v>0</v>
      </c>
      <c r="R69" s="137"/>
      <c r="S69" s="137"/>
      <c r="T69" s="137"/>
      <c r="U69" s="137"/>
      <c r="V69" s="137"/>
      <c r="W69" s="137"/>
      <c r="X69" s="141"/>
      <c r="Y69" s="137">
        <f t="shared" si="27"/>
        <v>0</v>
      </c>
      <c r="Z69" s="138"/>
      <c r="AA69" s="138"/>
      <c r="AB69" s="138"/>
      <c r="AC69" s="138"/>
      <c r="AD69" s="138"/>
      <c r="AE69" s="138"/>
      <c r="AF69" s="138"/>
      <c r="AG69" s="137">
        <f t="shared" si="24"/>
        <v>0</v>
      </c>
      <c r="AH69" s="137"/>
      <c r="AI69" s="137"/>
      <c r="AJ69" s="137"/>
      <c r="AK69" s="138"/>
      <c r="AL69" s="141">
        <f>AH69+AI69</f>
        <v>0</v>
      </c>
      <c r="AM69" s="137">
        <f>AJ69+AK69</f>
        <v>0</v>
      </c>
      <c r="AN69" s="141">
        <f>'18'!AR69</f>
        <v>355</v>
      </c>
      <c r="AO69" s="141"/>
      <c r="AP69" s="141">
        <f t="shared" si="7"/>
        <v>355</v>
      </c>
      <c r="AQ69" s="141">
        <f t="shared" si="8"/>
        <v>0</v>
      </c>
      <c r="AR69" s="141">
        <v>355</v>
      </c>
      <c r="AS69" s="216" t="e">
        <f t="shared" si="22"/>
        <v>#DIV/0!</v>
      </c>
      <c r="AT69" s="216">
        <f>'08'!AT69</f>
        <v>1000</v>
      </c>
      <c r="AU69" s="224">
        <f t="shared" si="9"/>
        <v>645</v>
      </c>
      <c r="AV69" s="221"/>
      <c r="AW69" s="138" t="e">
        <f t="shared" si="10"/>
        <v>#DIV/0!</v>
      </c>
      <c r="AX69" s="138" t="e">
        <f t="shared" si="11"/>
        <v>#DIV/0!</v>
      </c>
      <c r="AY69" s="138" t="e">
        <f t="shared" si="12"/>
        <v>#DIV/0!</v>
      </c>
      <c r="AZ69" s="138" t="e">
        <f t="shared" si="13"/>
        <v>#DIV/0!</v>
      </c>
      <c r="BA69" s="138" t="e">
        <f t="shared" si="14"/>
        <v>#DIV/0!</v>
      </c>
      <c r="BB69" s="138" t="e">
        <f t="shared" si="15"/>
        <v>#DIV/0!</v>
      </c>
      <c r="BC69" s="138"/>
    </row>
    <row r="70" spans="1:55">
      <c r="A70" s="223" t="str">
        <f>'ENTRY SHEET'!F70</f>
        <v>KAMASTU-210</v>
      </c>
      <c r="B70" s="137">
        <f>'18'!C70</f>
        <v>25966.3</v>
      </c>
      <c r="C70" s="234">
        <v>25966.3</v>
      </c>
      <c r="D70" s="137">
        <f t="shared" si="21"/>
        <v>0</v>
      </c>
      <c r="E70" s="137">
        <v>16</v>
      </c>
      <c r="F70" s="136"/>
      <c r="G70" s="136"/>
      <c r="H70" s="136"/>
      <c r="I70" s="136"/>
      <c r="J70" s="136">
        <f t="shared" si="25"/>
        <v>0</v>
      </c>
      <c r="K70" s="136"/>
      <c r="L70" s="136"/>
      <c r="M70" s="136"/>
      <c r="N70" s="136"/>
      <c r="O70" s="136"/>
      <c r="P70" s="136"/>
      <c r="Q70" s="136">
        <f t="shared" si="26"/>
        <v>0</v>
      </c>
      <c r="R70" s="137"/>
      <c r="S70" s="137"/>
      <c r="T70" s="137"/>
      <c r="U70" s="137"/>
      <c r="V70" s="137"/>
      <c r="W70" s="137"/>
      <c r="X70" s="141"/>
      <c r="Y70" s="137">
        <f t="shared" si="27"/>
        <v>0</v>
      </c>
      <c r="Z70" s="138"/>
      <c r="AA70" s="138"/>
      <c r="AB70" s="138"/>
      <c r="AC70" s="138"/>
      <c r="AD70" s="138"/>
      <c r="AE70" s="138"/>
      <c r="AF70" s="138"/>
      <c r="AG70" s="137">
        <f t="shared" si="24"/>
        <v>0</v>
      </c>
      <c r="AH70" s="137"/>
      <c r="AI70" s="137"/>
      <c r="AJ70" s="137"/>
      <c r="AK70" s="138"/>
      <c r="AL70" s="141">
        <f>AH70+AI70</f>
        <v>0</v>
      </c>
      <c r="AM70" s="137">
        <f>AJ70+AK70</f>
        <v>0</v>
      </c>
      <c r="AN70" s="141">
        <f>'18'!AR70</f>
        <v>305</v>
      </c>
      <c r="AO70" s="141"/>
      <c r="AP70" s="141">
        <f t="shared" ref="AP70:AP104" si="28">AO70+AN70</f>
        <v>305</v>
      </c>
      <c r="AQ70" s="141">
        <f t="shared" ref="AQ70:AQ104" si="29">AP70-AR70</f>
        <v>0</v>
      </c>
      <c r="AR70" s="141">
        <v>305</v>
      </c>
      <c r="AS70" s="216" t="e">
        <f t="shared" si="22"/>
        <v>#DIV/0!</v>
      </c>
      <c r="AT70" s="216">
        <f>'08'!AT70</f>
        <v>340</v>
      </c>
      <c r="AU70" s="224">
        <f t="shared" ref="AU70:AU104" si="30">AT70-AR70</f>
        <v>35</v>
      </c>
      <c r="AV70" s="221"/>
      <c r="AW70" s="138" t="e">
        <f t="shared" ref="AW70:AW99" si="31">ROUNDUP(I70*AS70,0)</f>
        <v>#DIV/0!</v>
      </c>
      <c r="AX70" s="138" t="e">
        <f t="shared" ref="AX70:AX99" si="32">ROUNDUP(H70*AS70,0)</f>
        <v>#DIV/0!</v>
      </c>
      <c r="AY70" s="138" t="e">
        <f t="shared" ref="AY70:AY99" si="33">ROUNDUP(J70*AS70,0)</f>
        <v>#DIV/0!</v>
      </c>
      <c r="AZ70" s="138" t="e">
        <f t="shared" ref="AZ70:AZ99" si="34">AS70*L70</f>
        <v>#DIV/0!</v>
      </c>
      <c r="BA70" s="138" t="e">
        <f t="shared" ref="BA70:BA99" si="35">AS70*K70</f>
        <v>#DIV/0!</v>
      </c>
      <c r="BB70" s="138"/>
      <c r="BC70" s="138">
        <v>64</v>
      </c>
    </row>
    <row r="71" spans="1:55">
      <c r="A71" s="223" t="str">
        <f>'ENTRY SHEET'!F71</f>
        <v>JCB-8262 LOADER</v>
      </c>
      <c r="B71" s="137">
        <f>'18'!C71</f>
        <v>16133.6</v>
      </c>
      <c r="C71" s="234">
        <v>16133.6</v>
      </c>
      <c r="D71" s="137">
        <f t="shared" si="21"/>
        <v>0</v>
      </c>
      <c r="E71" s="137">
        <v>16</v>
      </c>
      <c r="F71" s="136"/>
      <c r="G71" s="136"/>
      <c r="H71" s="136"/>
      <c r="I71" s="136"/>
      <c r="J71" s="136">
        <f t="shared" si="25"/>
        <v>0</v>
      </c>
      <c r="K71" s="136"/>
      <c r="L71" s="136"/>
      <c r="M71" s="136"/>
      <c r="N71" s="136"/>
      <c r="O71" s="136"/>
      <c r="P71" s="136"/>
      <c r="Q71" s="136">
        <f t="shared" si="26"/>
        <v>0</v>
      </c>
      <c r="R71" s="137"/>
      <c r="S71" s="137"/>
      <c r="T71" s="137"/>
      <c r="U71" s="137"/>
      <c r="V71" s="137"/>
      <c r="W71" s="137"/>
      <c r="X71" s="141"/>
      <c r="Y71" s="137">
        <f t="shared" si="27"/>
        <v>0</v>
      </c>
      <c r="Z71" s="138"/>
      <c r="AA71" s="138"/>
      <c r="AB71" s="138"/>
      <c r="AC71" s="138"/>
      <c r="AD71" s="138"/>
      <c r="AE71" s="138"/>
      <c r="AF71" s="138"/>
      <c r="AG71" s="137">
        <f t="shared" si="24"/>
        <v>0</v>
      </c>
      <c r="AH71" s="137"/>
      <c r="AI71" s="137"/>
      <c r="AJ71" s="137"/>
      <c r="AK71" s="138"/>
      <c r="AL71" s="141">
        <f>AH71+AI71</f>
        <v>0</v>
      </c>
      <c r="AM71" s="137">
        <f>AJ71+AK71</f>
        <v>0</v>
      </c>
      <c r="AN71" s="141">
        <f>'18'!AR71</f>
        <v>90</v>
      </c>
      <c r="AO71" s="141"/>
      <c r="AP71" s="141">
        <f t="shared" si="28"/>
        <v>90</v>
      </c>
      <c r="AQ71" s="141">
        <f t="shared" si="29"/>
        <v>0</v>
      </c>
      <c r="AR71" s="141">
        <v>90</v>
      </c>
      <c r="AS71" s="216" t="e">
        <f t="shared" si="22"/>
        <v>#DIV/0!</v>
      </c>
      <c r="AT71" s="216">
        <f>'08'!AT71</f>
        <v>210</v>
      </c>
      <c r="AU71" s="224">
        <f t="shared" si="30"/>
        <v>120</v>
      </c>
      <c r="AV71" s="221"/>
      <c r="AW71" s="138" t="e">
        <f t="shared" si="31"/>
        <v>#DIV/0!</v>
      </c>
      <c r="AX71" s="138" t="e">
        <f t="shared" si="32"/>
        <v>#DIV/0!</v>
      </c>
      <c r="AY71" s="138" t="e">
        <f t="shared" si="33"/>
        <v>#DIV/0!</v>
      </c>
      <c r="AZ71" s="138" t="e">
        <f t="shared" si="34"/>
        <v>#DIV/0!</v>
      </c>
      <c r="BA71" s="138" t="e">
        <f t="shared" si="35"/>
        <v>#DIV/0!</v>
      </c>
      <c r="BB71" s="138" t="e">
        <f t="shared" ref="BB71:BB99" si="36">AQ71-AW71-AX71-AY71</f>
        <v>#DIV/0!</v>
      </c>
      <c r="BC71" s="138"/>
    </row>
    <row r="72" spans="1:55">
      <c r="A72" s="223" t="str">
        <f>'ENTRY SHEET'!F72</f>
        <v>OD09C-5609 JCB</v>
      </c>
      <c r="B72" s="137">
        <f>'18'!C72</f>
        <v>0</v>
      </c>
      <c r="C72" s="234">
        <v>0</v>
      </c>
      <c r="D72" s="137">
        <f t="shared" si="21"/>
        <v>0</v>
      </c>
      <c r="E72" s="137">
        <v>16</v>
      </c>
      <c r="F72" s="136"/>
      <c r="G72" s="136"/>
      <c r="H72" s="136"/>
      <c r="I72" s="136"/>
      <c r="J72" s="136">
        <f t="shared" si="25"/>
        <v>0</v>
      </c>
      <c r="K72" s="136"/>
      <c r="L72" s="136"/>
      <c r="M72" s="136"/>
      <c r="N72" s="136"/>
      <c r="O72" s="136"/>
      <c r="P72" s="136"/>
      <c r="Q72" s="136">
        <f t="shared" si="26"/>
        <v>0</v>
      </c>
      <c r="R72" s="137"/>
      <c r="S72" s="137"/>
      <c r="T72" s="137"/>
      <c r="U72" s="137"/>
      <c r="V72" s="137"/>
      <c r="W72" s="137"/>
      <c r="X72" s="141"/>
      <c r="Y72" s="137">
        <f t="shared" si="27"/>
        <v>0</v>
      </c>
      <c r="Z72" s="138"/>
      <c r="AA72" s="138"/>
      <c r="AB72" s="138"/>
      <c r="AC72" s="138"/>
      <c r="AD72" s="138"/>
      <c r="AE72" s="138"/>
      <c r="AF72" s="138"/>
      <c r="AG72" s="137">
        <f t="shared" si="24"/>
        <v>0</v>
      </c>
      <c r="AH72" s="137"/>
      <c r="AI72" s="137"/>
      <c r="AJ72" s="137"/>
      <c r="AK72" s="138"/>
      <c r="AL72" s="141">
        <f>AH72+AI72</f>
        <v>0</v>
      </c>
      <c r="AM72" s="137">
        <f>AJ72+AK72</f>
        <v>0</v>
      </c>
      <c r="AN72" s="141">
        <f>'18'!AR72</f>
        <v>90</v>
      </c>
      <c r="AO72" s="141"/>
      <c r="AP72" s="141">
        <f t="shared" si="28"/>
        <v>90</v>
      </c>
      <c r="AQ72" s="141">
        <f t="shared" si="29"/>
        <v>0</v>
      </c>
      <c r="AR72" s="141">
        <v>90</v>
      </c>
      <c r="AS72" s="216" t="e">
        <f t="shared" si="22"/>
        <v>#DIV/0!</v>
      </c>
      <c r="AT72" s="216">
        <f>'08'!AT72</f>
        <v>210</v>
      </c>
      <c r="AU72" s="224">
        <f t="shared" si="30"/>
        <v>120</v>
      </c>
      <c r="AV72" s="221"/>
      <c r="AW72" s="138" t="e">
        <f t="shared" si="31"/>
        <v>#DIV/0!</v>
      </c>
      <c r="AX72" s="138" t="e">
        <f t="shared" si="32"/>
        <v>#DIV/0!</v>
      </c>
      <c r="AY72" s="138" t="e">
        <f t="shared" si="33"/>
        <v>#DIV/0!</v>
      </c>
      <c r="AZ72" s="138" t="e">
        <f t="shared" si="34"/>
        <v>#DIV/0!</v>
      </c>
      <c r="BA72" s="138" t="e">
        <f t="shared" si="35"/>
        <v>#DIV/0!</v>
      </c>
      <c r="BB72" s="138" t="e">
        <f t="shared" si="36"/>
        <v>#DIV/0!</v>
      </c>
      <c r="BC72" s="138"/>
    </row>
    <row r="73" spans="1:55">
      <c r="A73" s="223" t="str">
        <f>'ENTRY SHEET'!F73</f>
        <v>TATA LOADER-OD02AY-0516</v>
      </c>
      <c r="B73" s="137">
        <f>'18'!C73</f>
        <v>15507.7</v>
      </c>
      <c r="C73" s="234">
        <v>15507.7</v>
      </c>
      <c r="D73" s="137">
        <f t="shared" si="21"/>
        <v>0</v>
      </c>
      <c r="E73" s="137"/>
      <c r="F73" s="136"/>
      <c r="G73" s="136"/>
      <c r="H73" s="136"/>
      <c r="I73" s="136"/>
      <c r="J73" s="136">
        <f t="shared" si="25"/>
        <v>0</v>
      </c>
      <c r="K73" s="136"/>
      <c r="L73" s="136"/>
      <c r="M73" s="136"/>
      <c r="N73" s="136"/>
      <c r="O73" s="136"/>
      <c r="P73" s="136"/>
      <c r="Q73" s="136">
        <f t="shared" si="26"/>
        <v>0</v>
      </c>
      <c r="R73" s="137"/>
      <c r="S73" s="137"/>
      <c r="T73" s="137"/>
      <c r="U73" s="137"/>
      <c r="V73" s="137"/>
      <c r="W73" s="137"/>
      <c r="X73" s="141"/>
      <c r="Y73" s="137">
        <f t="shared" si="27"/>
        <v>0</v>
      </c>
      <c r="Z73" s="138"/>
      <c r="AA73" s="138"/>
      <c r="AB73" s="138"/>
      <c r="AC73" s="138"/>
      <c r="AD73" s="138"/>
      <c r="AE73" s="138"/>
      <c r="AF73" s="138"/>
      <c r="AG73" s="137">
        <f t="shared" si="24"/>
        <v>0</v>
      </c>
      <c r="AH73" s="137"/>
      <c r="AI73" s="137"/>
      <c r="AJ73" s="137"/>
      <c r="AK73" s="138"/>
      <c r="AL73" s="141">
        <f>AH73+AI73</f>
        <v>0</v>
      </c>
      <c r="AM73" s="137">
        <f>AJ73+AK73</f>
        <v>0</v>
      </c>
      <c r="AN73" s="141">
        <f>'18'!AR73</f>
        <v>100</v>
      </c>
      <c r="AO73" s="141"/>
      <c r="AP73" s="141">
        <f t="shared" si="28"/>
        <v>100</v>
      </c>
      <c r="AQ73" s="141">
        <f t="shared" si="29"/>
        <v>0</v>
      </c>
      <c r="AR73" s="141">
        <v>100</v>
      </c>
      <c r="AS73" s="216" t="e">
        <f t="shared" si="22"/>
        <v>#DIV/0!</v>
      </c>
      <c r="AT73" s="216">
        <f>'08'!AT73</f>
        <v>0</v>
      </c>
      <c r="AU73" s="224">
        <f t="shared" si="30"/>
        <v>-100</v>
      </c>
      <c r="AV73" s="221"/>
      <c r="AW73" s="138" t="e">
        <f t="shared" si="31"/>
        <v>#DIV/0!</v>
      </c>
      <c r="AX73" s="138" t="e">
        <f t="shared" si="32"/>
        <v>#DIV/0!</v>
      </c>
      <c r="AY73" s="138" t="e">
        <f t="shared" si="33"/>
        <v>#DIV/0!</v>
      </c>
      <c r="AZ73" s="138" t="e">
        <f t="shared" si="34"/>
        <v>#DIV/0!</v>
      </c>
      <c r="BA73" s="138" t="e">
        <f t="shared" si="35"/>
        <v>#DIV/0!</v>
      </c>
      <c r="BB73" s="138"/>
      <c r="BC73" s="138"/>
    </row>
    <row r="74" spans="1:55" s="360" customFormat="1" ht="46.8">
      <c r="A74" s="223" t="str">
        <f>'ENTRY SHEET'!F74</f>
        <v>POWER SCREEN DETAILS</v>
      </c>
      <c r="B74" s="137">
        <f>'18'!C74</f>
        <v>0</v>
      </c>
      <c r="C74" s="345">
        <v>0</v>
      </c>
      <c r="D74" s="354" t="s">
        <v>8</v>
      </c>
      <c r="E74" s="343" t="s">
        <v>116</v>
      </c>
      <c r="F74" s="343" t="s">
        <v>118</v>
      </c>
      <c r="G74" s="343" t="s">
        <v>113</v>
      </c>
      <c r="H74" s="343" t="s">
        <v>126</v>
      </c>
      <c r="I74" s="343" t="s">
        <v>125</v>
      </c>
      <c r="J74" s="343" t="s">
        <v>124</v>
      </c>
      <c r="K74" s="343" t="s">
        <v>52</v>
      </c>
      <c r="L74" s="343" t="s">
        <v>133</v>
      </c>
      <c r="M74" s="343" t="s">
        <v>117</v>
      </c>
      <c r="N74" s="343" t="s">
        <v>127</v>
      </c>
      <c r="O74" s="343" t="s">
        <v>138</v>
      </c>
      <c r="P74" s="343" t="s">
        <v>139</v>
      </c>
      <c r="Q74" s="332" t="s">
        <v>122</v>
      </c>
      <c r="R74" s="346" t="s">
        <v>88</v>
      </c>
      <c r="S74" s="346" t="s">
        <v>89</v>
      </c>
      <c r="T74" s="346" t="s">
        <v>106</v>
      </c>
      <c r="U74" s="346" t="s">
        <v>90</v>
      </c>
      <c r="V74" s="346" t="s">
        <v>91</v>
      </c>
      <c r="W74" s="346"/>
      <c r="X74" s="346"/>
      <c r="Y74" s="346" t="s">
        <v>92</v>
      </c>
      <c r="Z74" s="346" t="s">
        <v>43</v>
      </c>
      <c r="AA74" s="347" t="s">
        <v>44</v>
      </c>
      <c r="AB74" s="346" t="s">
        <v>45</v>
      </c>
      <c r="AC74" s="346" t="s">
        <v>46</v>
      </c>
      <c r="AD74" s="346" t="s">
        <v>121</v>
      </c>
      <c r="AE74" s="346" t="s">
        <v>67</v>
      </c>
      <c r="AF74" s="346" t="s">
        <v>105</v>
      </c>
      <c r="AG74" s="332" t="s">
        <v>32</v>
      </c>
      <c r="AH74" s="347"/>
      <c r="AI74" s="347" t="s">
        <v>42</v>
      </c>
      <c r="AJ74" s="347"/>
      <c r="AK74" s="347" t="s">
        <v>39</v>
      </c>
      <c r="AL74" s="346" t="s">
        <v>31</v>
      </c>
      <c r="AM74" s="347" t="s">
        <v>30</v>
      </c>
      <c r="AN74" s="358">
        <f>'18'!AR74</f>
        <v>0</v>
      </c>
      <c r="AO74" s="358"/>
      <c r="AP74" s="358">
        <f t="shared" si="28"/>
        <v>0</v>
      </c>
      <c r="AQ74" s="358">
        <f t="shared" si="29"/>
        <v>0</v>
      </c>
      <c r="AR74" s="358">
        <v>0</v>
      </c>
      <c r="AS74" s="359"/>
      <c r="AT74" s="216">
        <f>'08'!AT74</f>
        <v>0</v>
      </c>
      <c r="AU74" s="224">
        <f t="shared" si="30"/>
        <v>0</v>
      </c>
      <c r="AV74" s="428"/>
      <c r="AW74" s="138" t="e">
        <f t="shared" si="31"/>
        <v>#VALUE!</v>
      </c>
      <c r="AX74" s="138" t="e">
        <f t="shared" si="32"/>
        <v>#VALUE!</v>
      </c>
      <c r="AY74" s="138" t="e">
        <f t="shared" si="33"/>
        <v>#VALUE!</v>
      </c>
      <c r="AZ74" s="138" t="e">
        <f t="shared" si="34"/>
        <v>#VALUE!</v>
      </c>
      <c r="BA74" s="138" t="e">
        <f t="shared" si="35"/>
        <v>#VALUE!</v>
      </c>
      <c r="BB74" s="351" t="e">
        <f t="shared" si="36"/>
        <v>#VALUE!</v>
      </c>
      <c r="BC74" s="346"/>
    </row>
    <row r="75" spans="1:55">
      <c r="A75" s="223" t="str">
        <f>'ENTRY SHEET'!F75</f>
        <v>POWER SCREEN RHS</v>
      </c>
      <c r="B75" s="137">
        <f>'18'!C75</f>
        <v>4459.3</v>
      </c>
      <c r="C75" s="221">
        <v>4459.3</v>
      </c>
      <c r="D75" s="137">
        <f t="shared" si="21"/>
        <v>0</v>
      </c>
      <c r="E75" s="137">
        <v>12</v>
      </c>
      <c r="F75" s="136"/>
      <c r="G75" s="136"/>
      <c r="H75" s="136"/>
      <c r="I75" s="136"/>
      <c r="J75" s="136"/>
      <c r="K75" s="136">
        <f>D75-G75-H75-I75-J75-L75-M75-N75-O75-P75-F75</f>
        <v>0</v>
      </c>
      <c r="L75" s="136"/>
      <c r="M75" s="136"/>
      <c r="N75" s="136"/>
      <c r="O75" s="136"/>
      <c r="P75" s="136"/>
      <c r="Q75" s="136">
        <f>F75+G75+H75+I75+J75+K75+L75+M75+N75+O75+P75</f>
        <v>0</v>
      </c>
      <c r="R75" s="137"/>
      <c r="S75" s="137"/>
      <c r="T75" s="137"/>
      <c r="U75" s="137"/>
      <c r="V75" s="137"/>
      <c r="W75" s="137"/>
      <c r="X75" s="141"/>
      <c r="Y75" s="137">
        <f t="shared" ref="Y75:Y77" si="37">X75+W75+V75+U75</f>
        <v>0</v>
      </c>
      <c r="Z75" s="138"/>
      <c r="AA75" s="138"/>
      <c r="AB75" s="138"/>
      <c r="AC75" s="138"/>
      <c r="AD75" s="138"/>
      <c r="AE75" s="138"/>
      <c r="AF75" s="138"/>
      <c r="AG75" s="137">
        <f t="shared" ref="AG75:AG84" si="38">Z75+AA75+AB75+AC75+AD75+AE75+AF75</f>
        <v>0</v>
      </c>
      <c r="AH75" s="137"/>
      <c r="AI75" s="137"/>
      <c r="AJ75" s="137"/>
      <c r="AK75" s="138"/>
      <c r="AL75" s="141">
        <f>AH75+AI75</f>
        <v>0</v>
      </c>
      <c r="AM75" s="137">
        <f>AJ75+AK75</f>
        <v>0</v>
      </c>
      <c r="AN75" s="141">
        <f>'18'!AR75</f>
        <v>62</v>
      </c>
      <c r="AO75" s="141"/>
      <c r="AP75" s="141">
        <f t="shared" si="28"/>
        <v>62</v>
      </c>
      <c r="AQ75" s="141">
        <f t="shared" si="29"/>
        <v>0</v>
      </c>
      <c r="AR75" s="141">
        <v>62</v>
      </c>
      <c r="AS75" s="216" t="e">
        <f t="shared" ref="AS75:AS104" si="39">AQ75/D75</f>
        <v>#DIV/0!</v>
      </c>
      <c r="AT75" s="216">
        <f>'08'!AT75</f>
        <v>0</v>
      </c>
      <c r="AU75" s="224">
        <f t="shared" si="30"/>
        <v>-62</v>
      </c>
      <c r="AV75" s="221"/>
      <c r="AW75" s="138" t="e">
        <f t="shared" si="31"/>
        <v>#DIV/0!</v>
      </c>
      <c r="AX75" s="138" t="e">
        <f t="shared" si="32"/>
        <v>#DIV/0!</v>
      </c>
      <c r="AY75" s="138" t="e">
        <f t="shared" si="33"/>
        <v>#DIV/0!</v>
      </c>
      <c r="AZ75" s="138" t="e">
        <f t="shared" si="34"/>
        <v>#DIV/0!</v>
      </c>
      <c r="BA75" s="138" t="e">
        <f t="shared" si="35"/>
        <v>#DIV/0!</v>
      </c>
      <c r="BB75" s="138"/>
      <c r="BC75" s="138">
        <f>AP75</f>
        <v>62</v>
      </c>
    </row>
    <row r="76" spans="1:55">
      <c r="A76" s="223" t="str">
        <f>'ENTRY SHEET'!F76</f>
        <v>HITACHI-120</v>
      </c>
      <c r="B76" s="137">
        <f>'18'!C76</f>
        <v>13143.7</v>
      </c>
      <c r="C76" s="137">
        <v>13143.7</v>
      </c>
      <c r="D76" s="137">
        <f t="shared" si="21"/>
        <v>0</v>
      </c>
      <c r="E76" s="137">
        <v>12</v>
      </c>
      <c r="F76" s="136"/>
      <c r="G76" s="136"/>
      <c r="H76" s="136"/>
      <c r="I76" s="136"/>
      <c r="J76" s="136"/>
      <c r="K76" s="136">
        <f t="shared" ref="K76:K77" si="40">D76-G76-H76-I76-J76-L76-M76-N76-O76-P76-F76</f>
        <v>0</v>
      </c>
      <c r="L76" s="136"/>
      <c r="M76" s="136"/>
      <c r="N76" s="136"/>
      <c r="O76" s="136"/>
      <c r="P76" s="136"/>
      <c r="Q76" s="136">
        <f t="shared" ref="Q76:Q77" si="41">F76+G76+H76+I76+J76+K76+L76+M76+N76</f>
        <v>0</v>
      </c>
      <c r="R76" s="138"/>
      <c r="S76" s="138"/>
      <c r="T76" s="138"/>
      <c r="U76" s="138"/>
      <c r="V76" s="138"/>
      <c r="W76" s="138"/>
      <c r="X76" s="138"/>
      <c r="Y76" s="137">
        <f t="shared" si="37"/>
        <v>0</v>
      </c>
      <c r="Z76" s="138"/>
      <c r="AA76" s="138"/>
      <c r="AB76" s="138"/>
      <c r="AC76" s="138"/>
      <c r="AD76" s="138"/>
      <c r="AE76" s="138"/>
      <c r="AF76" s="138"/>
      <c r="AG76" s="137">
        <f t="shared" si="38"/>
        <v>0</v>
      </c>
      <c r="AH76" s="138"/>
      <c r="AI76" s="138"/>
      <c r="AJ76" s="138"/>
      <c r="AK76" s="138"/>
      <c r="AL76" s="141">
        <f t="shared" ref="AL76:AL77" si="42">AH76+AI76</f>
        <v>0</v>
      </c>
      <c r="AM76" s="137">
        <f t="shared" ref="AM76:AM84" si="43">AJ76+AK76</f>
        <v>0</v>
      </c>
      <c r="AN76" s="141">
        <f>'18'!AR76</f>
        <v>215</v>
      </c>
      <c r="AO76" s="141"/>
      <c r="AP76" s="141">
        <f t="shared" si="28"/>
        <v>215</v>
      </c>
      <c r="AQ76" s="141">
        <f t="shared" si="29"/>
        <v>0</v>
      </c>
      <c r="AR76" s="141">
        <v>215</v>
      </c>
      <c r="AS76" s="216" t="e">
        <f t="shared" si="39"/>
        <v>#DIV/0!</v>
      </c>
      <c r="AT76" s="216">
        <f>'08'!AT76</f>
        <v>700</v>
      </c>
      <c r="AU76" s="224">
        <f t="shared" si="30"/>
        <v>485</v>
      </c>
      <c r="AV76" s="221"/>
      <c r="AW76" s="138" t="e">
        <f t="shared" si="31"/>
        <v>#DIV/0!</v>
      </c>
      <c r="AX76" s="138" t="e">
        <f t="shared" si="32"/>
        <v>#DIV/0!</v>
      </c>
      <c r="AY76" s="138" t="e">
        <f t="shared" si="33"/>
        <v>#DIV/0!</v>
      </c>
      <c r="AZ76" s="138" t="e">
        <f t="shared" si="34"/>
        <v>#DIV/0!</v>
      </c>
      <c r="BA76" s="138" t="e">
        <f t="shared" si="35"/>
        <v>#DIV/0!</v>
      </c>
      <c r="BB76" s="138" t="e">
        <f t="shared" si="36"/>
        <v>#DIV/0!</v>
      </c>
      <c r="BC76" s="138"/>
    </row>
    <row r="77" spans="1:55">
      <c r="A77" s="223" t="str">
        <f>'ENTRY SHEET'!F77</f>
        <v>L-6268 SDLG</v>
      </c>
      <c r="B77" s="137">
        <f>'18'!C77</f>
        <v>7274.7</v>
      </c>
      <c r="C77" s="221">
        <v>7274.7</v>
      </c>
      <c r="D77" s="137">
        <f t="shared" si="21"/>
        <v>0</v>
      </c>
      <c r="E77" s="137">
        <v>12</v>
      </c>
      <c r="F77" s="136"/>
      <c r="G77" s="136"/>
      <c r="H77" s="136"/>
      <c r="I77" s="136"/>
      <c r="J77" s="136"/>
      <c r="K77" s="136">
        <f t="shared" si="40"/>
        <v>0</v>
      </c>
      <c r="L77" s="136"/>
      <c r="M77" s="136"/>
      <c r="N77" s="136"/>
      <c r="O77" s="136"/>
      <c r="P77" s="136"/>
      <c r="Q77" s="136">
        <f t="shared" si="41"/>
        <v>0</v>
      </c>
      <c r="R77" s="138"/>
      <c r="S77" s="138"/>
      <c r="T77" s="138"/>
      <c r="U77" s="138"/>
      <c r="V77" s="138"/>
      <c r="W77" s="138"/>
      <c r="X77" s="138"/>
      <c r="Y77" s="137">
        <f t="shared" si="37"/>
        <v>0</v>
      </c>
      <c r="Z77" s="138"/>
      <c r="AA77" s="138"/>
      <c r="AB77" s="138"/>
      <c r="AC77" s="138"/>
      <c r="AD77" s="138"/>
      <c r="AE77" s="138"/>
      <c r="AF77" s="138"/>
      <c r="AG77" s="137">
        <f t="shared" si="38"/>
        <v>0</v>
      </c>
      <c r="AH77" s="138"/>
      <c r="AI77" s="138"/>
      <c r="AJ77" s="138"/>
      <c r="AK77" s="138"/>
      <c r="AL77" s="141">
        <f t="shared" si="42"/>
        <v>0</v>
      </c>
      <c r="AM77" s="137">
        <f t="shared" si="43"/>
        <v>0</v>
      </c>
      <c r="AN77" s="141">
        <f>'18'!AR77</f>
        <v>240</v>
      </c>
      <c r="AO77" s="141"/>
      <c r="AP77" s="141">
        <f t="shared" si="28"/>
        <v>240</v>
      </c>
      <c r="AQ77" s="141">
        <f t="shared" si="29"/>
        <v>0</v>
      </c>
      <c r="AR77" s="141">
        <v>240</v>
      </c>
      <c r="AS77" s="216" t="e">
        <f t="shared" si="39"/>
        <v>#DIV/0!</v>
      </c>
      <c r="AT77" s="216">
        <f>'08'!AT77</f>
        <v>0</v>
      </c>
      <c r="AU77" s="224">
        <f t="shared" si="30"/>
        <v>-240</v>
      </c>
      <c r="AV77" s="221"/>
      <c r="AW77" s="138" t="e">
        <f t="shared" si="31"/>
        <v>#DIV/0!</v>
      </c>
      <c r="AX77" s="138" t="e">
        <f t="shared" si="32"/>
        <v>#DIV/0!</v>
      </c>
      <c r="AY77" s="138" t="e">
        <f t="shared" si="33"/>
        <v>#DIV/0!</v>
      </c>
      <c r="AZ77" s="138" t="e">
        <f t="shared" si="34"/>
        <v>#DIV/0!</v>
      </c>
      <c r="BA77" s="138" t="e">
        <f t="shared" si="35"/>
        <v>#DIV/0!</v>
      </c>
      <c r="BB77" s="138"/>
      <c r="BC77" s="138"/>
    </row>
    <row r="78" spans="1:55" s="360" customFormat="1" ht="62.4">
      <c r="A78" s="223" t="str">
        <f>'ENTRY SHEET'!F78</f>
        <v>VICHELE NO.</v>
      </c>
      <c r="B78" s="137">
        <f>'18'!C78</f>
        <v>0</v>
      </c>
      <c r="C78" s="356">
        <v>0</v>
      </c>
      <c r="D78" s="332" t="s">
        <v>8</v>
      </c>
      <c r="E78" s="332" t="s">
        <v>116</v>
      </c>
      <c r="F78" s="332" t="s">
        <v>118</v>
      </c>
      <c r="G78" s="332" t="s">
        <v>113</v>
      </c>
      <c r="H78" s="332" t="s">
        <v>126</v>
      </c>
      <c r="I78" s="332" t="s">
        <v>125</v>
      </c>
      <c r="J78" s="332" t="s">
        <v>124</v>
      </c>
      <c r="K78" s="332" t="s">
        <v>52</v>
      </c>
      <c r="L78" s="332" t="s">
        <v>133</v>
      </c>
      <c r="M78" s="332" t="s">
        <v>117</v>
      </c>
      <c r="N78" s="332" t="s">
        <v>127</v>
      </c>
      <c r="O78" s="332" t="s">
        <v>138</v>
      </c>
      <c r="P78" s="332" t="s">
        <v>139</v>
      </c>
      <c r="Q78" s="332" t="s">
        <v>122</v>
      </c>
      <c r="R78" s="332" t="s">
        <v>123</v>
      </c>
      <c r="S78" s="332" t="s">
        <v>101</v>
      </c>
      <c r="T78" s="332" t="s">
        <v>102</v>
      </c>
      <c r="U78" s="346" t="s">
        <v>90</v>
      </c>
      <c r="V78" s="332" t="s">
        <v>91</v>
      </c>
      <c r="W78" s="332" t="s">
        <v>135</v>
      </c>
      <c r="X78" s="332"/>
      <c r="Y78" s="332" t="s">
        <v>92</v>
      </c>
      <c r="Z78" s="343" t="s">
        <v>43</v>
      </c>
      <c r="AA78" s="343" t="s">
        <v>44</v>
      </c>
      <c r="AB78" s="343" t="s">
        <v>45</v>
      </c>
      <c r="AC78" s="343" t="s">
        <v>46</v>
      </c>
      <c r="AD78" s="343" t="s">
        <v>121</v>
      </c>
      <c r="AE78" s="343" t="s">
        <v>67</v>
      </c>
      <c r="AF78" s="343" t="s">
        <v>105</v>
      </c>
      <c r="AG78" s="332" t="s">
        <v>32</v>
      </c>
      <c r="AH78" s="332" t="s">
        <v>41</v>
      </c>
      <c r="AI78" s="332" t="s">
        <v>42</v>
      </c>
      <c r="AJ78" s="332" t="s">
        <v>38</v>
      </c>
      <c r="AK78" s="343" t="s">
        <v>39</v>
      </c>
      <c r="AL78" s="332" t="s">
        <v>31</v>
      </c>
      <c r="AM78" s="332" t="s">
        <v>30</v>
      </c>
      <c r="AN78" s="358">
        <f>'18'!AR78</f>
        <v>0</v>
      </c>
      <c r="AO78" s="358"/>
      <c r="AP78" s="358">
        <f t="shared" si="28"/>
        <v>0</v>
      </c>
      <c r="AQ78" s="358">
        <f t="shared" si="29"/>
        <v>0</v>
      </c>
      <c r="AR78" s="358">
        <v>0</v>
      </c>
      <c r="AS78" s="359" t="e">
        <f t="shared" si="39"/>
        <v>#VALUE!</v>
      </c>
      <c r="AT78" s="216">
        <f>'08'!AT78</f>
        <v>0</v>
      </c>
      <c r="AU78" s="224">
        <f t="shared" si="30"/>
        <v>0</v>
      </c>
      <c r="AV78" s="5"/>
      <c r="AW78" s="138" t="e">
        <f t="shared" si="31"/>
        <v>#VALUE!</v>
      </c>
      <c r="AX78" s="138" t="e">
        <f t="shared" si="32"/>
        <v>#VALUE!</v>
      </c>
      <c r="AY78" s="138" t="e">
        <f t="shared" si="33"/>
        <v>#VALUE!</v>
      </c>
      <c r="AZ78" s="138" t="e">
        <f t="shared" si="34"/>
        <v>#VALUE!</v>
      </c>
      <c r="BA78" s="138" t="e">
        <f t="shared" si="35"/>
        <v>#VALUE!</v>
      </c>
      <c r="BB78" s="343">
        <v>0</v>
      </c>
      <c r="BC78" s="343"/>
    </row>
    <row r="79" spans="1:55">
      <c r="A79" s="223" t="str">
        <f>'ENTRY SHEET'!F79</f>
        <v>LOKO TRACK JAW</v>
      </c>
      <c r="B79" s="137">
        <f>'18'!C79</f>
        <v>16238</v>
      </c>
      <c r="C79" s="221">
        <v>16238</v>
      </c>
      <c r="D79" s="137">
        <f t="shared" si="21"/>
        <v>0</v>
      </c>
      <c r="E79" s="137">
        <v>12</v>
      </c>
      <c r="F79" s="136"/>
      <c r="G79" s="136"/>
      <c r="H79" s="136"/>
      <c r="I79" s="136"/>
      <c r="J79" s="136"/>
      <c r="K79" s="136"/>
      <c r="L79" s="254">
        <f>D79-G79-H79-I79-J79-K79-M79-N79-O79-P79</f>
        <v>0</v>
      </c>
      <c r="M79" s="684"/>
      <c r="N79" s="684"/>
      <c r="O79" s="684"/>
      <c r="P79" s="684"/>
      <c r="Q79" s="254">
        <f t="shared" ref="Q79:Q80" si="44">G79+H79+I79+J79+P79+K79+L79+M79+N79+O79+F79</f>
        <v>0</v>
      </c>
      <c r="R79" s="137"/>
      <c r="S79" s="137"/>
      <c r="T79" s="137"/>
      <c r="U79" s="137"/>
      <c r="V79" s="137"/>
      <c r="W79" s="229"/>
      <c r="X79" s="137"/>
      <c r="Y79" s="141"/>
      <c r="Z79" s="137">
        <f>+V79+W79+X79</f>
        <v>0</v>
      </c>
      <c r="AA79" s="227"/>
      <c r="AB79" s="227"/>
      <c r="AC79" s="227"/>
      <c r="AD79" s="227"/>
      <c r="AE79" s="227"/>
      <c r="AF79" s="227"/>
      <c r="AG79" s="137">
        <f t="shared" si="38"/>
        <v>0</v>
      </c>
      <c r="AH79" s="136"/>
      <c r="AI79" s="136"/>
      <c r="AJ79" s="136"/>
      <c r="AK79" s="227"/>
      <c r="AL79" s="141">
        <f>AH79+AI79</f>
        <v>0</v>
      </c>
      <c r="AM79" s="137">
        <f t="shared" si="43"/>
        <v>0</v>
      </c>
      <c r="AN79" s="141">
        <f>'18'!AR79</f>
        <v>240</v>
      </c>
      <c r="AO79" s="141"/>
      <c r="AP79" s="141">
        <f t="shared" si="28"/>
        <v>240</v>
      </c>
      <c r="AQ79" s="141">
        <f t="shared" si="29"/>
        <v>0</v>
      </c>
      <c r="AR79" s="141">
        <v>240</v>
      </c>
      <c r="AS79" s="216" t="e">
        <f t="shared" si="39"/>
        <v>#DIV/0!</v>
      </c>
      <c r="AT79" s="216">
        <f>'08'!AT79</f>
        <v>0</v>
      </c>
      <c r="AU79" s="224">
        <f t="shared" si="30"/>
        <v>-240</v>
      </c>
      <c r="AV79" s="221"/>
      <c r="AW79" s="138" t="e">
        <f t="shared" si="31"/>
        <v>#DIV/0!</v>
      </c>
      <c r="AX79" s="138" t="e">
        <f t="shared" si="32"/>
        <v>#DIV/0!</v>
      </c>
      <c r="AY79" s="138" t="e">
        <f t="shared" si="33"/>
        <v>#DIV/0!</v>
      </c>
      <c r="AZ79" s="138" t="e">
        <f t="shared" si="34"/>
        <v>#DIV/0!</v>
      </c>
      <c r="BA79" s="138" t="e">
        <f t="shared" si="35"/>
        <v>#DIV/0!</v>
      </c>
      <c r="BB79" s="138">
        <v>0</v>
      </c>
      <c r="BC79" s="138"/>
    </row>
    <row r="80" spans="1:55">
      <c r="A80" s="223" t="str">
        <f>'ENTRY SHEET'!F80</f>
        <v>LOKO CONE</v>
      </c>
      <c r="B80" s="137">
        <f>'18'!C80</f>
        <v>16805.3</v>
      </c>
      <c r="C80" s="138">
        <v>16805.3</v>
      </c>
      <c r="D80" s="137">
        <f t="shared" si="21"/>
        <v>0</v>
      </c>
      <c r="E80" s="137">
        <v>12</v>
      </c>
      <c r="F80" s="136"/>
      <c r="G80" s="136"/>
      <c r="H80" s="136"/>
      <c r="I80" s="136"/>
      <c r="J80" s="136"/>
      <c r="K80" s="136"/>
      <c r="L80" s="254">
        <f t="shared" ref="L80:L81" si="45">D80-G80-H80-I80-J80-K80-M80-N80-O80-P80</f>
        <v>0</v>
      </c>
      <c r="M80" s="684"/>
      <c r="N80" s="684"/>
      <c r="O80" s="684"/>
      <c r="P80" s="684"/>
      <c r="Q80" s="254">
        <f t="shared" si="44"/>
        <v>0</v>
      </c>
      <c r="R80" s="137"/>
      <c r="S80" s="138"/>
      <c r="T80" s="138"/>
      <c r="U80" s="138"/>
      <c r="V80" s="138"/>
      <c r="W80" s="138"/>
      <c r="X80" s="138"/>
      <c r="Y80" s="138"/>
      <c r="Z80" s="137">
        <f t="shared" ref="Z80:Z84" si="46">+V80+W80+X80</f>
        <v>0</v>
      </c>
      <c r="AA80" s="138"/>
      <c r="AB80" s="137"/>
      <c r="AC80" s="137"/>
      <c r="AD80" s="137"/>
      <c r="AE80" s="137"/>
      <c r="AF80" s="137"/>
      <c r="AG80" s="137">
        <f t="shared" si="38"/>
        <v>0</v>
      </c>
      <c r="AH80" s="137"/>
      <c r="AI80" s="137"/>
      <c r="AJ80" s="137"/>
      <c r="AK80" s="138"/>
      <c r="AL80" s="141">
        <f t="shared" ref="AL80:AL84" si="47">AH80+AI80</f>
        <v>0</v>
      </c>
      <c r="AM80" s="137">
        <f t="shared" si="43"/>
        <v>0</v>
      </c>
      <c r="AN80" s="141">
        <f>'18'!AR80</f>
        <v>270</v>
      </c>
      <c r="AO80" s="141"/>
      <c r="AP80" s="141">
        <f t="shared" si="28"/>
        <v>270</v>
      </c>
      <c r="AQ80" s="141">
        <f t="shared" si="29"/>
        <v>0</v>
      </c>
      <c r="AR80" s="141">
        <v>270</v>
      </c>
      <c r="AS80" s="216" t="e">
        <f t="shared" si="39"/>
        <v>#DIV/0!</v>
      </c>
      <c r="AT80" s="216">
        <f>'08'!AT80</f>
        <v>0</v>
      </c>
      <c r="AU80" s="224">
        <f t="shared" si="30"/>
        <v>-270</v>
      </c>
      <c r="AV80" s="221"/>
      <c r="AW80" s="138" t="e">
        <f t="shared" si="31"/>
        <v>#DIV/0!</v>
      </c>
      <c r="AX80" s="138" t="e">
        <f t="shared" si="32"/>
        <v>#DIV/0!</v>
      </c>
      <c r="AY80" s="138" t="e">
        <f t="shared" si="33"/>
        <v>#DIV/0!</v>
      </c>
      <c r="AZ80" s="138" t="e">
        <f t="shared" si="34"/>
        <v>#DIV/0!</v>
      </c>
      <c r="BA80" s="138" t="e">
        <f t="shared" si="35"/>
        <v>#DIV/0!</v>
      </c>
      <c r="BB80" s="138">
        <v>0</v>
      </c>
      <c r="BC80" s="138"/>
    </row>
    <row r="81" spans="1:55">
      <c r="A81" s="223" t="str">
        <f>'ENTRY SHEET'!F81</f>
        <v>KOMASTU-200</v>
      </c>
      <c r="B81" s="137">
        <f>'18'!C81</f>
        <v>3457.2</v>
      </c>
      <c r="C81" s="221">
        <v>3457.2</v>
      </c>
      <c r="D81" s="137">
        <f t="shared" si="21"/>
        <v>0</v>
      </c>
      <c r="E81" s="137">
        <v>12</v>
      </c>
      <c r="F81" s="227"/>
      <c r="G81" s="227"/>
      <c r="H81" s="227"/>
      <c r="I81" s="227"/>
      <c r="J81" s="136"/>
      <c r="K81" s="227"/>
      <c r="L81" s="254">
        <f t="shared" si="45"/>
        <v>0</v>
      </c>
      <c r="M81" s="684"/>
      <c r="N81" s="684"/>
      <c r="O81" s="684"/>
      <c r="P81" s="684"/>
      <c r="Q81" s="254">
        <f>G81+H81+I81+J81+P81+K81+L81+M81+N81+O81+F81</f>
        <v>0</v>
      </c>
      <c r="R81" s="137"/>
      <c r="S81" s="136"/>
      <c r="T81" s="137"/>
      <c r="U81" s="136"/>
      <c r="V81" s="136"/>
      <c r="W81" s="136"/>
      <c r="X81" s="137"/>
      <c r="Y81" s="137"/>
      <c r="Z81" s="137">
        <f t="shared" si="46"/>
        <v>0</v>
      </c>
      <c r="AA81" s="138"/>
      <c r="AB81" s="138"/>
      <c r="AC81" s="138"/>
      <c r="AD81" s="138"/>
      <c r="AE81" s="138"/>
      <c r="AF81" s="138"/>
      <c r="AG81" s="137">
        <f t="shared" si="38"/>
        <v>0</v>
      </c>
      <c r="AH81" s="138"/>
      <c r="AI81" s="138"/>
      <c r="AJ81" s="138"/>
      <c r="AK81" s="138"/>
      <c r="AL81" s="141">
        <f t="shared" si="47"/>
        <v>0</v>
      </c>
      <c r="AM81" s="137">
        <f t="shared" si="43"/>
        <v>0</v>
      </c>
      <c r="AN81" s="141">
        <f>'18'!AR81</f>
        <v>91</v>
      </c>
      <c r="AO81" s="141"/>
      <c r="AP81" s="141">
        <f t="shared" si="28"/>
        <v>91</v>
      </c>
      <c r="AQ81" s="141">
        <f t="shared" si="29"/>
        <v>0</v>
      </c>
      <c r="AR81" s="141">
        <v>91</v>
      </c>
      <c r="AS81" s="216" t="e">
        <f t="shared" si="39"/>
        <v>#DIV/0!</v>
      </c>
      <c r="AT81" s="216">
        <f>'08'!AT81</f>
        <v>0</v>
      </c>
      <c r="AU81" s="224">
        <f t="shared" si="30"/>
        <v>-91</v>
      </c>
      <c r="AV81" s="221"/>
      <c r="AW81" s="138" t="e">
        <f t="shared" si="31"/>
        <v>#DIV/0!</v>
      </c>
      <c r="AX81" s="138" t="e">
        <f t="shared" si="32"/>
        <v>#DIV/0!</v>
      </c>
      <c r="AY81" s="138" t="e">
        <f t="shared" si="33"/>
        <v>#DIV/0!</v>
      </c>
      <c r="AZ81" s="138" t="e">
        <f t="shared" si="34"/>
        <v>#DIV/0!</v>
      </c>
      <c r="BA81" s="138" t="e">
        <f t="shared" si="35"/>
        <v>#DIV/0!</v>
      </c>
      <c r="BB81" s="138">
        <v>0</v>
      </c>
      <c r="BC81" s="137"/>
    </row>
    <row r="82" spans="1:55" ht="23.4" customHeight="1">
      <c r="A82" s="223">
        <f>'ENTRY SHEET'!F82</f>
        <v>0</v>
      </c>
      <c r="B82" s="137">
        <f>'18'!C82</f>
        <v>0</v>
      </c>
      <c r="C82" s="221">
        <v>0</v>
      </c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136"/>
      <c r="R82" s="137"/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3"/>
        <v>0</v>
      </c>
      <c r="AN82" s="141">
        <f>'18'!AR82</f>
        <v>0</v>
      </c>
      <c r="AO82" s="141"/>
      <c r="AP82" s="141">
        <f t="shared" si="28"/>
        <v>0</v>
      </c>
      <c r="AQ82" s="141">
        <f t="shared" si="29"/>
        <v>0</v>
      </c>
      <c r="AR82" s="141">
        <v>0</v>
      </c>
      <c r="AS82" s="216" t="e">
        <f t="shared" si="39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 ht="23.4" customHeight="1">
      <c r="A83" s="223">
        <f>'ENTRY SHEET'!F83</f>
        <v>0</v>
      </c>
      <c r="B83" s="137">
        <f>'18'!C83</f>
        <v>0</v>
      </c>
      <c r="C83" s="221">
        <v>0</v>
      </c>
      <c r="D83" s="137">
        <f t="shared" si="21"/>
        <v>0</v>
      </c>
      <c r="E83" s="221"/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7"/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3"/>
        <v>0</v>
      </c>
      <c r="AN83" s="141">
        <f>'18'!AR83</f>
        <v>0</v>
      </c>
      <c r="AO83" s="141"/>
      <c r="AP83" s="141">
        <f t="shared" si="28"/>
        <v>0</v>
      </c>
      <c r="AQ83" s="141">
        <f t="shared" si="29"/>
        <v>0</v>
      </c>
      <c r="AR83" s="141">
        <v>0</v>
      </c>
      <c r="AS83" s="216" t="e">
        <f t="shared" si="39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 ht="23.4" customHeight="1">
      <c r="A84" s="223">
        <f>'ENTRY SHEET'!F84</f>
        <v>0</v>
      </c>
      <c r="B84" s="137">
        <f>'18'!C84</f>
        <v>0</v>
      </c>
      <c r="C84" s="221">
        <v>0</v>
      </c>
      <c r="D84" s="137">
        <f t="shared" si="21"/>
        <v>0</v>
      </c>
      <c r="E84" s="221"/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>
        <v>0</v>
      </c>
      <c r="R84" s="137"/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3"/>
        <v>0</v>
      </c>
      <c r="AN84" s="141">
        <f>'18'!AR84</f>
        <v>0</v>
      </c>
      <c r="AO84" s="141"/>
      <c r="AP84" s="141">
        <f t="shared" si="28"/>
        <v>0</v>
      </c>
      <c r="AQ84" s="141">
        <f t="shared" si="29"/>
        <v>0</v>
      </c>
      <c r="AR84" s="141">
        <v>0</v>
      </c>
      <c r="AS84" s="216" t="e">
        <f t="shared" si="39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 ht="23.4" customHeight="1">
      <c r="A85" s="223" t="str">
        <f>'ENTRY SHEET'!F85</f>
        <v>OD09P-2986 (CAMPAR)</v>
      </c>
      <c r="B85" s="137">
        <f>'18'!C85</f>
        <v>0</v>
      </c>
      <c r="C85" s="221">
        <v>0</v>
      </c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'18'!AR85</f>
        <v>0</v>
      </c>
      <c r="AO85" s="141"/>
      <c r="AP85" s="141">
        <f t="shared" si="28"/>
        <v>0</v>
      </c>
      <c r="AQ85" s="141">
        <f t="shared" si="29"/>
        <v>0</v>
      </c>
      <c r="AR85" s="141">
        <v>0</v>
      </c>
      <c r="AS85" s="216" t="e">
        <f t="shared" si="39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 ht="23.4" customHeight="1">
      <c r="A86" s="223" t="str">
        <f>'ENTRY SHEET'!F86</f>
        <v>JH06P-6214 SCORPIO</v>
      </c>
      <c r="B86" s="137">
        <f>'18'!C86</f>
        <v>185200</v>
      </c>
      <c r="C86" s="221">
        <v>185200</v>
      </c>
      <c r="D86" s="137">
        <f t="shared" si="21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8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'18'!AR86</f>
        <v>22</v>
      </c>
      <c r="AO86" s="141"/>
      <c r="AP86" s="141">
        <f t="shared" si="28"/>
        <v>22</v>
      </c>
      <c r="AQ86" s="141">
        <f t="shared" si="29"/>
        <v>0</v>
      </c>
      <c r="AR86" s="141">
        <v>22</v>
      </c>
      <c r="AS86" s="216" t="e">
        <f t="shared" si="39"/>
        <v>#DIV/0!</v>
      </c>
      <c r="AT86" s="216">
        <f>'08'!AT86</f>
        <v>80</v>
      </c>
      <c r="AU86" s="224">
        <f t="shared" si="30"/>
        <v>58</v>
      </c>
      <c r="AV86" s="221"/>
      <c r="AW86" s="138" t="e">
        <f t="shared" si="31"/>
        <v>#DIV/0!</v>
      </c>
      <c r="AX86" s="138" t="e">
        <f t="shared" si="32"/>
        <v>#DIV/0!</v>
      </c>
      <c r="AY86" s="138" t="e">
        <f t="shared" si="33"/>
        <v>#DIV/0!</v>
      </c>
      <c r="AZ86" s="138" t="e">
        <f t="shared" si="34"/>
        <v>#DIV/0!</v>
      </c>
      <c r="BA86" s="138" t="e">
        <f t="shared" si="35"/>
        <v>#DIV/0!</v>
      </c>
      <c r="BB86" s="138" t="e">
        <f t="shared" si="36"/>
        <v>#DIV/0!</v>
      </c>
      <c r="BC86" s="138"/>
    </row>
    <row r="87" spans="1:55">
      <c r="A87" s="223" t="str">
        <f>'ENTRY SHEET'!F87</f>
        <v>OD09K-7213 BSM BUS</v>
      </c>
      <c r="B87" s="137">
        <f>'18'!C87</f>
        <v>0</v>
      </c>
      <c r="C87" s="137">
        <v>0</v>
      </c>
      <c r="D87" s="137">
        <f t="shared" ref="D87:D104" si="49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8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'18'!AR87</f>
        <v>90</v>
      </c>
      <c r="AO87" s="141"/>
      <c r="AP87" s="141">
        <f t="shared" si="28"/>
        <v>90</v>
      </c>
      <c r="AQ87" s="141">
        <f t="shared" si="29"/>
        <v>0</v>
      </c>
      <c r="AR87" s="141">
        <v>90</v>
      </c>
      <c r="AS87" s="216" t="e">
        <f t="shared" si="39"/>
        <v>#DIV/0!</v>
      </c>
      <c r="AT87" s="216">
        <f>'08'!AT87</f>
        <v>60</v>
      </c>
      <c r="AU87" s="224">
        <f t="shared" si="30"/>
        <v>-30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'18'!C88</f>
        <v>0</v>
      </c>
      <c r="C88" s="137">
        <v>0</v>
      </c>
      <c r="D88" s="137">
        <f t="shared" si="49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8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'18'!AR88</f>
        <v>10</v>
      </c>
      <c r="AO88" s="141"/>
      <c r="AP88" s="141">
        <f t="shared" si="28"/>
        <v>10</v>
      </c>
      <c r="AQ88" s="141">
        <f t="shared" si="29"/>
        <v>0</v>
      </c>
      <c r="AR88" s="141">
        <v>10</v>
      </c>
      <c r="AS88" s="216" t="e">
        <f t="shared" si="39"/>
        <v>#DIV/0!</v>
      </c>
      <c r="AT88" s="216">
        <f>'08'!AT88</f>
        <v>120</v>
      </c>
      <c r="AU88" s="224">
        <f t="shared" si="30"/>
        <v>110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'18'!C89</f>
        <v>0</v>
      </c>
      <c r="C89" s="137">
        <v>0</v>
      </c>
      <c r="D89" s="137">
        <f t="shared" si="49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8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'18'!AR89</f>
        <v>30</v>
      </c>
      <c r="AO89" s="141"/>
      <c r="AP89" s="141">
        <f t="shared" si="28"/>
        <v>30</v>
      </c>
      <c r="AQ89" s="141">
        <f t="shared" si="29"/>
        <v>0</v>
      </c>
      <c r="AR89" s="141">
        <v>30</v>
      </c>
      <c r="AS89" s="216" t="e">
        <f t="shared" si="39"/>
        <v>#DIV/0!</v>
      </c>
      <c r="AT89" s="216">
        <f>'08'!AT89</f>
        <v>60</v>
      </c>
      <c r="AU89" s="224">
        <f t="shared" si="30"/>
        <v>30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'18'!C90</f>
        <v>0</v>
      </c>
      <c r="C90" s="137">
        <v>0</v>
      </c>
      <c r="D90" s="137">
        <f t="shared" si="49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8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'18'!AR90</f>
        <v>0</v>
      </c>
      <c r="AO90" s="141"/>
      <c r="AP90" s="141">
        <f t="shared" si="28"/>
        <v>0</v>
      </c>
      <c r="AQ90" s="141">
        <f t="shared" si="29"/>
        <v>0</v>
      </c>
      <c r="AR90" s="141">
        <v>0</v>
      </c>
      <c r="AS90" s="216" t="e">
        <f t="shared" si="39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'18'!C91</f>
        <v>15554</v>
      </c>
      <c r="C91" s="137">
        <v>15554</v>
      </c>
      <c r="D91" s="137">
        <f t="shared" si="49"/>
        <v>0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8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'18'!AR91</f>
        <v>40</v>
      </c>
      <c r="AO91" s="141"/>
      <c r="AP91" s="141">
        <f t="shared" si="28"/>
        <v>40</v>
      </c>
      <c r="AQ91" s="141">
        <f t="shared" si="29"/>
        <v>0</v>
      </c>
      <c r="AR91" s="141">
        <v>40</v>
      </c>
      <c r="AS91" s="216" t="e">
        <f t="shared" si="39"/>
        <v>#DIV/0!</v>
      </c>
      <c r="AT91" s="216">
        <f>'08'!AT91</f>
        <v>0</v>
      </c>
      <c r="AU91" s="224">
        <f t="shared" si="30"/>
        <v>-40</v>
      </c>
      <c r="AV91" s="221"/>
      <c r="AW91" s="138" t="e">
        <f t="shared" si="31"/>
        <v>#DIV/0!</v>
      </c>
      <c r="AX91" s="138" t="e">
        <f t="shared" si="32"/>
        <v>#DIV/0!</v>
      </c>
      <c r="AY91" s="138" t="e">
        <f t="shared" si="33"/>
        <v>#DIV/0!</v>
      </c>
      <c r="AZ91" s="138" t="e">
        <f t="shared" si="34"/>
        <v>#DIV/0!</v>
      </c>
      <c r="BA91" s="138" t="e">
        <f t="shared" si="35"/>
        <v>#DIV/0!</v>
      </c>
      <c r="BB91" s="138" t="e">
        <f t="shared" si="36"/>
        <v>#DIV/0!</v>
      </c>
      <c r="BC91" s="138"/>
    </row>
    <row r="92" spans="1:55">
      <c r="A92" s="223" t="str">
        <f>'ENTRY SHEET'!F92</f>
        <v>OMC DG (NIGHT USE)</v>
      </c>
      <c r="B92" s="137">
        <f>'18'!C92</f>
        <v>0</v>
      </c>
      <c r="C92" s="137">
        <v>0</v>
      </c>
      <c r="D92" s="137">
        <f t="shared" si="49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8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'18'!AR92</f>
        <v>0</v>
      </c>
      <c r="AO92" s="141"/>
      <c r="AP92" s="141">
        <f t="shared" si="28"/>
        <v>0</v>
      </c>
      <c r="AQ92" s="141">
        <f t="shared" si="29"/>
        <v>0</v>
      </c>
      <c r="AR92" s="141">
        <v>0</v>
      </c>
      <c r="AS92" s="216" t="e">
        <f t="shared" si="39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 hidden="1">
      <c r="A93" s="223" t="str">
        <f>'ENTRY SHEET'!F93</f>
        <v>HYDRA CRANE-1686</v>
      </c>
      <c r="B93" s="137">
        <f>'18'!C93</f>
        <v>0</v>
      </c>
      <c r="C93" s="137"/>
      <c r="D93" s="137">
        <f t="shared" si="49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8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'18'!AR93</f>
        <v>0</v>
      </c>
      <c r="AO93" s="141"/>
      <c r="AP93" s="141">
        <f t="shared" si="28"/>
        <v>0</v>
      </c>
      <c r="AQ93" s="141">
        <f t="shared" si="29"/>
        <v>0</v>
      </c>
      <c r="AR93" s="141">
        <v>0</v>
      </c>
      <c r="AS93" s="216" t="e">
        <f t="shared" si="39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hidden="1">
      <c r="A94" s="223">
        <f>'ENTRY SHEET'!F94</f>
        <v>0</v>
      </c>
      <c r="B94" s="137">
        <f>'18'!C94</f>
        <v>0</v>
      </c>
      <c r="C94" s="137"/>
      <c r="D94" s="137">
        <f t="shared" si="49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8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'18'!AR94</f>
        <v>0</v>
      </c>
      <c r="AO94" s="141"/>
      <c r="AP94" s="141">
        <f t="shared" si="28"/>
        <v>0</v>
      </c>
      <c r="AQ94" s="141">
        <f t="shared" si="29"/>
        <v>0</v>
      </c>
      <c r="AR94" s="141">
        <v>0</v>
      </c>
      <c r="AS94" s="216" t="e">
        <f t="shared" si="39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'18'!C95</f>
        <v>0</v>
      </c>
      <c r="C95" s="137"/>
      <c r="D95" s="137">
        <f t="shared" si="49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'18'!AR95</f>
        <v>0</v>
      </c>
      <c r="AO95" s="141"/>
      <c r="AP95" s="141">
        <f t="shared" si="28"/>
        <v>0</v>
      </c>
      <c r="AQ95" s="141">
        <f t="shared" si="29"/>
        <v>0</v>
      </c>
      <c r="AR95" s="141">
        <v>0</v>
      </c>
      <c r="AS95" s="216" t="e">
        <f t="shared" si="39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'18'!C96</f>
        <v>0</v>
      </c>
      <c r="C96" s="137"/>
      <c r="D96" s="137">
        <f t="shared" si="49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'18'!AR96</f>
        <v>0</v>
      </c>
      <c r="AO96" s="141"/>
      <c r="AP96" s="141">
        <f t="shared" si="28"/>
        <v>0</v>
      </c>
      <c r="AQ96" s="141">
        <f t="shared" si="29"/>
        <v>0</v>
      </c>
      <c r="AR96" s="141">
        <v>0</v>
      </c>
      <c r="AS96" s="216" t="e">
        <f t="shared" si="39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'18'!C97</f>
        <v>0</v>
      </c>
      <c r="C97" s="137"/>
      <c r="D97" s="137">
        <f t="shared" si="49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'18'!AR97</f>
        <v>0</v>
      </c>
      <c r="AO97" s="141"/>
      <c r="AP97" s="141">
        <f t="shared" si="28"/>
        <v>0</v>
      </c>
      <c r="AQ97" s="141">
        <f t="shared" si="29"/>
        <v>0</v>
      </c>
      <c r="AR97" s="141">
        <v>0</v>
      </c>
      <c r="AS97" s="216" t="e">
        <f t="shared" si="39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'18'!C98</f>
        <v>0</v>
      </c>
      <c r="C98" s="137"/>
      <c r="D98" s="137">
        <f t="shared" si="49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'18'!AR98</f>
        <v>0</v>
      </c>
      <c r="AO98" s="141"/>
      <c r="AP98" s="141">
        <f t="shared" si="28"/>
        <v>0</v>
      </c>
      <c r="AQ98" s="141">
        <f t="shared" si="29"/>
        <v>0</v>
      </c>
      <c r="AR98" s="141">
        <v>0</v>
      </c>
      <c r="AS98" s="216" t="e">
        <f t="shared" si="39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'18'!C99</f>
        <v>0</v>
      </c>
      <c r="C99" s="137"/>
      <c r="D99" s="137">
        <f t="shared" si="49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'18'!AR99</f>
        <v>0</v>
      </c>
      <c r="AO99" s="141"/>
      <c r="AP99" s="141">
        <f t="shared" si="28"/>
        <v>0</v>
      </c>
      <c r="AQ99" s="141">
        <f t="shared" si="29"/>
        <v>0</v>
      </c>
      <c r="AR99" s="141">
        <v>0</v>
      </c>
      <c r="AS99" s="216" t="e">
        <f t="shared" si="39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'18'!C100</f>
        <v>0</v>
      </c>
      <c r="C100" s="137"/>
      <c r="D100" s="137">
        <f t="shared" si="49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'18'!AR100</f>
        <v>0</v>
      </c>
      <c r="AO100" s="141"/>
      <c r="AP100" s="141">
        <f t="shared" si="28"/>
        <v>0</v>
      </c>
      <c r="AQ100" s="141">
        <f t="shared" si="29"/>
        <v>0</v>
      </c>
      <c r="AR100" s="141">
        <v>0</v>
      </c>
      <c r="AS100" s="216" t="e">
        <f t="shared" si="39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'18'!C101</f>
        <v>0</v>
      </c>
      <c r="C101" s="137"/>
      <c r="D101" s="137">
        <f t="shared" si="49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'18'!AR101</f>
        <v>0</v>
      </c>
      <c r="AO101" s="141"/>
      <c r="AP101" s="141">
        <f t="shared" si="28"/>
        <v>0</v>
      </c>
      <c r="AQ101" s="141">
        <f t="shared" si="29"/>
        <v>0</v>
      </c>
      <c r="AR101" s="141">
        <v>0</v>
      </c>
      <c r="AS101" s="216" t="e">
        <f t="shared" si="39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'18'!C102</f>
        <v>0</v>
      </c>
      <c r="C102" s="137"/>
      <c r="D102" s="137">
        <f t="shared" si="49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'18'!AR102</f>
        <v>0</v>
      </c>
      <c r="AO102" s="141"/>
      <c r="AP102" s="141">
        <f t="shared" si="28"/>
        <v>0</v>
      </c>
      <c r="AQ102" s="141">
        <f t="shared" si="29"/>
        <v>0</v>
      </c>
      <c r="AR102" s="141">
        <v>0</v>
      </c>
      <c r="AS102" s="216" t="e">
        <f t="shared" si="39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'18'!C103</f>
        <v>0</v>
      </c>
      <c r="C103" s="137"/>
      <c r="D103" s="137">
        <f t="shared" si="49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'18'!AR103</f>
        <v>0</v>
      </c>
      <c r="AO103" s="141"/>
      <c r="AP103" s="141">
        <f t="shared" si="28"/>
        <v>0</v>
      </c>
      <c r="AQ103" s="141">
        <f t="shared" si="29"/>
        <v>0</v>
      </c>
      <c r="AR103" s="141">
        <v>0</v>
      </c>
      <c r="AS103" s="216" t="e">
        <f t="shared" si="39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'18'!C104</f>
        <v>0</v>
      </c>
      <c r="C104" s="137"/>
      <c r="D104" s="137">
        <f t="shared" si="49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'18'!AR104</f>
        <v>0</v>
      </c>
      <c r="AO104" s="141"/>
      <c r="AP104" s="141">
        <f t="shared" si="28"/>
        <v>0</v>
      </c>
      <c r="AQ104" s="141">
        <f t="shared" si="29"/>
        <v>0</v>
      </c>
      <c r="AR104" s="141">
        <v>0</v>
      </c>
      <c r="AS104" s="216" t="e">
        <f t="shared" si="39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0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0</v>
      </c>
      <c r="U105" s="221">
        <f>SUM(U17:U56)</f>
        <v>0</v>
      </c>
      <c r="V105" s="221">
        <f t="shared" ref="V105:AM105" si="50">SUM(V17:V56)</f>
        <v>0</v>
      </c>
      <c r="W105" s="221">
        <f t="shared" si="50"/>
        <v>0</v>
      </c>
      <c r="X105" s="221">
        <f t="shared" si="50"/>
        <v>0</v>
      </c>
      <c r="Y105" s="221">
        <f t="shared" si="50"/>
        <v>0</v>
      </c>
      <c r="Z105" s="221">
        <f t="shared" si="50"/>
        <v>0</v>
      </c>
      <c r="AA105" s="221">
        <f t="shared" si="50"/>
        <v>0</v>
      </c>
      <c r="AB105" s="221">
        <f t="shared" si="50"/>
        <v>0</v>
      </c>
      <c r="AC105" s="221">
        <f t="shared" si="50"/>
        <v>0</v>
      </c>
      <c r="AD105" s="221">
        <f t="shared" si="50"/>
        <v>0</v>
      </c>
      <c r="AE105" s="221">
        <f t="shared" si="50"/>
        <v>0</v>
      </c>
      <c r="AF105" s="221">
        <f t="shared" si="50"/>
        <v>0</v>
      </c>
      <c r="AG105" s="221">
        <f t="shared" si="50"/>
        <v>0</v>
      </c>
      <c r="AH105" s="221">
        <f t="shared" si="50"/>
        <v>0</v>
      </c>
      <c r="AI105" s="221">
        <f t="shared" si="50"/>
        <v>0</v>
      </c>
      <c r="AJ105" s="221">
        <f t="shared" si="50"/>
        <v>0</v>
      </c>
      <c r="AK105" s="221">
        <f t="shared" si="50"/>
        <v>0</v>
      </c>
      <c r="AL105" s="221">
        <f t="shared" si="50"/>
        <v>0</v>
      </c>
      <c r="AM105" s="221">
        <f t="shared" si="50"/>
        <v>0</v>
      </c>
      <c r="AN105" s="221">
        <f t="shared" ref="AN105:AU105" si="51">SUM(AN5:AN104)</f>
        <v>6356</v>
      </c>
      <c r="AO105" s="221">
        <f>SUM(AO5:AO104)</f>
        <v>0</v>
      </c>
      <c r="AP105" s="221">
        <f t="shared" si="51"/>
        <v>6356</v>
      </c>
      <c r="AQ105" s="221">
        <f>SUM(AQ5:AQ104)</f>
        <v>0</v>
      </c>
      <c r="AR105" s="221">
        <f t="shared" si="51"/>
        <v>6356</v>
      </c>
      <c r="AS105" s="221" t="e">
        <f t="shared" si="51"/>
        <v>#DIV/0!</v>
      </c>
      <c r="AT105" s="221">
        <f t="shared" si="51"/>
        <v>14070</v>
      </c>
      <c r="AU105" s="221">
        <f t="shared" si="51"/>
        <v>7714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2">SUM(AY5:AY104)</f>
        <v>#DIV/0!</v>
      </c>
      <c r="AZ105" s="138" t="e">
        <f t="shared" si="52"/>
        <v>#DIV/0!</v>
      </c>
      <c r="BA105" s="138" t="e">
        <f t="shared" si="52"/>
        <v>#DIV/0!</v>
      </c>
      <c r="BB105" s="138" t="e">
        <f t="shared" si="52"/>
        <v>#DIV/0!</v>
      </c>
      <c r="BC105" s="138">
        <f t="shared" si="52"/>
        <v>146</v>
      </c>
    </row>
    <row r="106" spans="1:55">
      <c r="AN106" s="274"/>
      <c r="AO106" s="274"/>
      <c r="AQ106" s="274"/>
      <c r="AT106" s="145"/>
    </row>
    <row r="107" spans="1:55">
      <c r="AO107" s="145"/>
      <c r="AT107" s="145"/>
    </row>
    <row r="108" spans="1:55">
      <c r="AT108" s="145"/>
    </row>
    <row r="109" spans="1:55">
      <c r="AT109" s="145"/>
    </row>
    <row r="110" spans="1:55">
      <c r="AT110" s="145"/>
    </row>
    <row r="111" spans="1:55">
      <c r="AT111" s="145"/>
    </row>
    <row r="112" spans="1:55">
      <c r="AT112" s="145"/>
    </row>
    <row r="113" spans="46:46">
      <c r="AT113" s="145"/>
    </row>
    <row r="114" spans="46:46">
      <c r="AT114" s="145"/>
    </row>
    <row r="115" spans="46:46">
      <c r="AT115" s="145"/>
    </row>
    <row r="116" spans="46:46">
      <c r="AT116" s="145"/>
    </row>
    <row r="117" spans="46:46">
      <c r="AT117" s="145"/>
    </row>
    <row r="118" spans="46:46">
      <c r="AT118" s="145"/>
    </row>
    <row r="119" spans="46:46">
      <c r="AT119" s="145"/>
    </row>
    <row r="120" spans="46:46">
      <c r="AT120" s="145"/>
    </row>
    <row r="121" spans="46:46">
      <c r="AT121" s="145"/>
    </row>
    <row r="122" spans="46:46">
      <c r="AT122" s="145"/>
    </row>
    <row r="123" spans="46:46">
      <c r="AT123" s="145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D107"/>
  <sheetViews>
    <sheetView zoomScale="70" zoomScaleNormal="70" workbookViewId="0">
      <pane xSplit="1" ySplit="4" topLeftCell="Z40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1.109375" style="145" bestFit="1" customWidth="1"/>
    <col min="2" max="2" width="12.6640625" style="145" customWidth="1"/>
    <col min="3" max="3" width="15" style="145" bestFit="1" customWidth="1"/>
    <col min="4" max="4" width="13.77734375" style="145" customWidth="1"/>
    <col min="5" max="6" width="13.77734375" style="145" hidden="1" customWidth="1"/>
    <col min="7" max="11" width="13.77734375" style="145" customWidth="1"/>
    <col min="12" max="12" width="14.21875" style="145" bestFit="1" customWidth="1"/>
    <col min="13" max="16" width="13.77734375" style="145" hidden="1" customWidth="1"/>
    <col min="17" max="17" width="13.77734375" style="145" customWidth="1"/>
    <col min="18" max="18" width="14" style="145" customWidth="1"/>
    <col min="19" max="20" width="16.109375" style="145" bestFit="1" customWidth="1"/>
    <col min="21" max="21" width="10.5546875" style="145" customWidth="1"/>
    <col min="22" max="22" width="10.44140625" style="145" customWidth="1"/>
    <col min="23" max="23" width="9.109375" style="145" customWidth="1"/>
    <col min="24" max="24" width="9.5546875" style="145" customWidth="1"/>
    <col min="25" max="25" width="10" style="145" customWidth="1"/>
    <col min="26" max="26" width="10.109375" style="145" customWidth="1"/>
    <col min="27" max="27" width="7.6640625" style="145" hidden="1" customWidth="1"/>
    <col min="28" max="28" width="8.5546875" style="145" hidden="1" customWidth="1"/>
    <col min="29" max="29" width="8.21875" style="145" customWidth="1"/>
    <col min="30" max="30" width="8.21875" style="145" hidden="1" customWidth="1"/>
    <col min="31" max="31" width="8.21875" style="145" customWidth="1"/>
    <col min="32" max="32" width="10.21875" style="145" hidden="1" customWidth="1"/>
    <col min="33" max="33" width="10.6640625" style="145" customWidth="1"/>
    <col min="34" max="34" width="7.88671875" style="145" customWidth="1"/>
    <col min="35" max="35" width="8.44140625" style="145" hidden="1" customWidth="1"/>
    <col min="36" max="36" width="9.88671875" style="145" customWidth="1"/>
    <col min="37" max="37" width="9.6640625" style="145" hidden="1" customWidth="1"/>
    <col min="38" max="38" width="11.33203125" style="145" customWidth="1"/>
    <col min="39" max="40" width="10.33203125" style="145" customWidth="1"/>
    <col min="41" max="41" width="10.88671875" style="193" customWidth="1"/>
    <col min="42" max="42" width="11.109375" style="145" bestFit="1" customWidth="1"/>
    <col min="43" max="43" width="12.5546875" style="186" customWidth="1"/>
    <col min="44" max="44" width="10.5546875" style="145" bestFit="1" customWidth="1"/>
    <col min="45" max="45" width="11.21875" style="145" customWidth="1"/>
    <col min="46" max="46" width="13.44140625" style="145" customWidth="1"/>
    <col min="47" max="47" width="16.44140625" style="145" bestFit="1" customWidth="1"/>
    <col min="48" max="48" width="22.21875" style="145" bestFit="1" customWidth="1"/>
    <col min="49" max="51" width="11.109375" style="145" bestFit="1" customWidth="1"/>
    <col min="52" max="52" width="8.6640625" style="145" customWidth="1"/>
    <col min="53" max="53" width="10" style="145" customWidth="1"/>
    <col min="54" max="54" width="11.109375" style="145" bestFit="1" customWidth="1"/>
    <col min="55" max="55" width="7.109375" style="145" bestFit="1" customWidth="1"/>
    <col min="56" max="16384" width="30.5546875" style="145"/>
  </cols>
  <sheetData>
    <row r="1" spans="1:56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6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'19'!S2+1</f>
        <v>46132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</row>
    <row r="3" spans="1:56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6" s="427" customFormat="1" ht="56.25" customHeight="1">
      <c r="A4" s="524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54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58" t="s">
        <v>51</v>
      </c>
      <c r="BC4" s="63" t="s">
        <v>87</v>
      </c>
    </row>
    <row r="5" spans="1:56">
      <c r="A5" s="12" t="str">
        <f>'ENTRY SHEET'!F5</f>
        <v>VOLVO 300-2</v>
      </c>
      <c r="B5" s="137">
        <f>'19'!C5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'19'!AR5</f>
        <v>120</v>
      </c>
      <c r="AO5" s="141"/>
      <c r="AP5" s="141">
        <f>AO5+AN5</f>
        <v>120</v>
      </c>
      <c r="AQ5" s="141">
        <f t="shared" ref="AQ5:AQ68" si="2">AP5-AR5</f>
        <v>0</v>
      </c>
      <c r="AR5" s="141">
        <v>120</v>
      </c>
      <c r="AS5" s="216" t="e">
        <f t="shared" ref="AS5:AS59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6" t="e">
        <f>AQ5-AW5-AX5-AY5</f>
        <v>#DIV/0!</v>
      </c>
      <c r="BC5" s="6"/>
      <c r="BD5" s="10"/>
    </row>
    <row r="6" spans="1:56">
      <c r="A6" s="12" t="str">
        <f>'ENTRY SHEET'!F6</f>
        <v>VOLVO-300-7</v>
      </c>
      <c r="B6" s="137">
        <f>'19'!C6</f>
        <v>17740.8</v>
      </c>
      <c r="C6" s="137">
        <v>17746.7</v>
      </c>
      <c r="D6" s="137">
        <f t="shared" ref="D6:D59" si="4">C6-B6</f>
        <v>5.9000000000014552</v>
      </c>
      <c r="E6" s="137">
        <v>12</v>
      </c>
      <c r="F6" s="136"/>
      <c r="G6" s="136">
        <f t="shared" ref="G6:G15" si="5">D6-H6-I6-J6-K6-L6-M6-N6-O6-P6</f>
        <v>5.9000000000014552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5.9000000000014552</v>
      </c>
      <c r="R6" s="137"/>
      <c r="S6" s="137"/>
      <c r="T6" s="137"/>
      <c r="U6" s="137"/>
      <c r="V6" s="137">
        <v>10</v>
      </c>
      <c r="W6" s="137"/>
      <c r="X6" s="137">
        <v>27</v>
      </c>
      <c r="Y6" s="137">
        <f>X6+W6+V6+U6</f>
        <v>37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'19'!AR6</f>
        <v>230</v>
      </c>
      <c r="AO6" s="141">
        <v>250</v>
      </c>
      <c r="AP6" s="141">
        <f t="shared" ref="AP6:AP69" si="7">AO6+AN6</f>
        <v>480</v>
      </c>
      <c r="AQ6" s="141">
        <f t="shared" si="2"/>
        <v>180</v>
      </c>
      <c r="AR6" s="141">
        <v>300</v>
      </c>
      <c r="AS6" s="216">
        <f t="shared" si="3"/>
        <v>30.508474576263662</v>
      </c>
      <c r="AT6" s="216">
        <f>'08'!AT6</f>
        <v>470</v>
      </c>
      <c r="AU6" s="224">
        <f t="shared" ref="AU6:AU69" si="8">AT6-AR6</f>
        <v>170</v>
      </c>
      <c r="AV6" s="238"/>
      <c r="AW6" s="138">
        <f t="shared" ref="AW6:AW69" si="9">ROUNDUP(I6*AS6,0)</f>
        <v>0</v>
      </c>
      <c r="AX6" s="138">
        <f t="shared" ref="AX6:AX69" si="10">ROUNDUP(H6*AS6,0)</f>
        <v>0</v>
      </c>
      <c r="AY6" s="138">
        <f t="shared" ref="AY6:AY69" si="11">ROUNDUP(J6*AS6,0)</f>
        <v>0</v>
      </c>
      <c r="AZ6" s="138">
        <f t="shared" ref="AZ6:AZ69" si="12">AS6*L6</f>
        <v>0</v>
      </c>
      <c r="BA6" s="138">
        <f t="shared" ref="BA6:BA69" si="13">AS6*K6</f>
        <v>0</v>
      </c>
      <c r="BB6" s="6">
        <f t="shared" ref="BB6:BB69" si="14">AQ6-AW6-AX6-AY6</f>
        <v>180</v>
      </c>
      <c r="BC6" s="6"/>
      <c r="BD6" s="10"/>
    </row>
    <row r="7" spans="1:56">
      <c r="A7" s="12" t="str">
        <f>'ENTRY SHEET'!F7</f>
        <v>HITACHI-350</v>
      </c>
      <c r="B7" s="137">
        <f>'19'!C7</f>
        <v>15836.6</v>
      </c>
      <c r="C7" s="137">
        <v>15836.6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59" si="15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6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'19'!AR7</f>
        <v>40</v>
      </c>
      <c r="AO7" s="141">
        <v>100</v>
      </c>
      <c r="AP7" s="141">
        <f t="shared" si="7"/>
        <v>140</v>
      </c>
      <c r="AQ7" s="141">
        <f t="shared" si="2"/>
        <v>0</v>
      </c>
      <c r="AR7" s="141">
        <v>140</v>
      </c>
      <c r="AS7" s="216" t="e">
        <f t="shared" si="3"/>
        <v>#DIV/0!</v>
      </c>
      <c r="AT7" s="216">
        <f>'08'!AT7</f>
        <v>630</v>
      </c>
      <c r="AU7" s="224">
        <f t="shared" si="8"/>
        <v>490</v>
      </c>
      <c r="AV7" s="138"/>
      <c r="AW7" s="138" t="e">
        <f t="shared" si="9"/>
        <v>#DIV/0!</v>
      </c>
      <c r="AX7" s="138" t="e">
        <f t="shared" si="10"/>
        <v>#DIV/0!</v>
      </c>
      <c r="AY7" s="138" t="e">
        <f t="shared" si="11"/>
        <v>#DIV/0!</v>
      </c>
      <c r="AZ7" s="138" t="e">
        <f t="shared" si="12"/>
        <v>#DIV/0!</v>
      </c>
      <c r="BA7" s="138" t="e">
        <f t="shared" si="13"/>
        <v>#DIV/0!</v>
      </c>
      <c r="BB7" s="6" t="e">
        <f t="shared" si="14"/>
        <v>#DIV/0!</v>
      </c>
      <c r="BC7" s="6"/>
      <c r="BD7" s="10"/>
    </row>
    <row r="8" spans="1:56">
      <c r="A8" s="12" t="str">
        <f>'ENTRY SHEET'!F8</f>
        <v>VOLVO-480</v>
      </c>
      <c r="B8" s="137">
        <f>'19'!C8</f>
        <v>982.8</v>
      </c>
      <c r="C8" s="137">
        <v>986</v>
      </c>
      <c r="D8" s="137">
        <f t="shared" si="4"/>
        <v>3.2000000000000455</v>
      </c>
      <c r="E8" s="137">
        <v>12</v>
      </c>
      <c r="F8" s="136"/>
      <c r="G8" s="136">
        <f t="shared" si="5"/>
        <v>3.2000000000000455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3.2000000000000455</v>
      </c>
      <c r="R8" s="226"/>
      <c r="S8" s="226"/>
      <c r="T8" s="137"/>
      <c r="U8" s="137"/>
      <c r="V8" s="137">
        <v>16</v>
      </c>
      <c r="W8" s="137"/>
      <c r="X8" s="137"/>
      <c r="Y8" s="137">
        <f t="shared" si="15"/>
        <v>16</v>
      </c>
      <c r="Z8" s="137"/>
      <c r="AA8" s="137"/>
      <c r="AB8" s="137"/>
      <c r="AC8" s="137"/>
      <c r="AD8" s="137"/>
      <c r="AE8" s="137"/>
      <c r="AF8" s="137"/>
      <c r="AG8" s="137">
        <f t="shared" si="16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'19'!AR8</f>
        <v>280</v>
      </c>
      <c r="AO8" s="141"/>
      <c r="AP8" s="141">
        <f t="shared" si="7"/>
        <v>280</v>
      </c>
      <c r="AQ8" s="141">
        <f t="shared" si="2"/>
        <v>110</v>
      </c>
      <c r="AR8" s="141">
        <v>170</v>
      </c>
      <c r="AS8" s="216">
        <f t="shared" si="3"/>
        <v>34.37499999999951</v>
      </c>
      <c r="AT8" s="216">
        <f>'08'!AT8</f>
        <v>650</v>
      </c>
      <c r="AU8" s="224">
        <f t="shared" si="8"/>
        <v>480</v>
      </c>
      <c r="AV8" s="138"/>
      <c r="AW8" s="138">
        <f t="shared" si="9"/>
        <v>0</v>
      </c>
      <c r="AX8" s="138">
        <f t="shared" si="10"/>
        <v>0</v>
      </c>
      <c r="AY8" s="138">
        <f t="shared" si="11"/>
        <v>0</v>
      </c>
      <c r="AZ8" s="138">
        <f t="shared" si="12"/>
        <v>0</v>
      </c>
      <c r="BA8" s="138">
        <f t="shared" si="13"/>
        <v>0</v>
      </c>
      <c r="BB8" s="6">
        <f t="shared" si="14"/>
        <v>110</v>
      </c>
      <c r="BC8" s="6"/>
      <c r="BD8" s="10"/>
    </row>
    <row r="9" spans="1:56" s="639" customFormat="1">
      <c r="A9" s="1097" t="str">
        <f>'ENTRY SHEET'!F9</f>
        <v>KOMASTU-350 DMC</v>
      </c>
      <c r="B9" s="632">
        <f>'19'!C9</f>
        <v>12696.1</v>
      </c>
      <c r="C9" s="632">
        <v>12696.1</v>
      </c>
      <c r="D9" s="632">
        <f t="shared" si="4"/>
        <v>0</v>
      </c>
      <c r="E9" s="632">
        <v>12</v>
      </c>
      <c r="F9" s="302"/>
      <c r="G9" s="302">
        <f t="shared" si="5"/>
        <v>0</v>
      </c>
      <c r="H9" s="302"/>
      <c r="I9" s="302"/>
      <c r="J9" s="302"/>
      <c r="K9" s="302"/>
      <c r="L9" s="302"/>
      <c r="M9" s="302"/>
      <c r="N9" s="302"/>
      <c r="O9" s="302"/>
      <c r="P9" s="302"/>
      <c r="Q9" s="302">
        <f t="shared" si="6"/>
        <v>0</v>
      </c>
      <c r="R9" s="632"/>
      <c r="S9" s="632"/>
      <c r="T9" s="632"/>
      <c r="U9" s="632"/>
      <c r="V9" s="632"/>
      <c r="W9" s="632"/>
      <c r="X9" s="632"/>
      <c r="Y9" s="632">
        <f t="shared" si="15"/>
        <v>0</v>
      </c>
      <c r="Z9" s="632"/>
      <c r="AA9" s="632"/>
      <c r="AB9" s="632"/>
      <c r="AC9" s="632"/>
      <c r="AD9" s="632"/>
      <c r="AE9" s="632"/>
      <c r="AF9" s="632"/>
      <c r="AG9" s="632">
        <f t="shared" si="16"/>
        <v>0</v>
      </c>
      <c r="AH9" s="632"/>
      <c r="AI9" s="632"/>
      <c r="AJ9" s="632"/>
      <c r="AK9" s="638"/>
      <c r="AL9" s="634">
        <f t="shared" si="0"/>
        <v>0</v>
      </c>
      <c r="AM9" s="632">
        <f t="shared" si="1"/>
        <v>0</v>
      </c>
      <c r="AN9" s="634">
        <f>'19'!AR9</f>
        <v>0</v>
      </c>
      <c r="AO9" s="634"/>
      <c r="AP9" s="634">
        <f t="shared" si="7"/>
        <v>0</v>
      </c>
      <c r="AQ9" s="634">
        <f t="shared" si="2"/>
        <v>0</v>
      </c>
      <c r="AR9" s="634">
        <v>0</v>
      </c>
      <c r="AS9" s="636" t="e">
        <f t="shared" si="3"/>
        <v>#DIV/0!</v>
      </c>
      <c r="AT9" s="636">
        <f>'08'!AT9</f>
        <v>0</v>
      </c>
      <c r="AU9" s="637">
        <f t="shared" si="8"/>
        <v>0</v>
      </c>
      <c r="AV9" s="638"/>
      <c r="AW9" s="638" t="e">
        <f t="shared" si="9"/>
        <v>#DIV/0!</v>
      </c>
      <c r="AX9" s="638" t="e">
        <f t="shared" si="10"/>
        <v>#DIV/0!</v>
      </c>
      <c r="AY9" s="638" t="e">
        <f t="shared" si="11"/>
        <v>#DIV/0!</v>
      </c>
      <c r="AZ9" s="638" t="e">
        <f t="shared" si="12"/>
        <v>#DIV/0!</v>
      </c>
      <c r="BA9" s="638" t="e">
        <f t="shared" si="13"/>
        <v>#DIV/0!</v>
      </c>
      <c r="BB9" s="889" t="e">
        <f t="shared" si="14"/>
        <v>#DIV/0!</v>
      </c>
      <c r="BC9" s="889"/>
      <c r="BD9" s="888"/>
    </row>
    <row r="10" spans="1:56" ht="18" customHeight="1">
      <c r="A10" s="12" t="str">
        <f>'ENTRY SHEET'!F10</f>
        <v>VOLVO-300(5)</v>
      </c>
      <c r="B10" s="137">
        <f>'19'!C10</f>
        <v>2500</v>
      </c>
      <c r="C10" s="137">
        <v>2500</v>
      </c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5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6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'19'!AR10</f>
        <v>250</v>
      </c>
      <c r="AO10" s="141"/>
      <c r="AP10" s="141">
        <f t="shared" si="7"/>
        <v>250</v>
      </c>
      <c r="AQ10" s="141">
        <f t="shared" si="2"/>
        <v>0</v>
      </c>
      <c r="AR10" s="141">
        <v>250</v>
      </c>
      <c r="AS10" s="216" t="e">
        <f t="shared" si="3"/>
        <v>#DIV/0!</v>
      </c>
      <c r="AT10" s="216">
        <f>'08'!AT10</f>
        <v>0</v>
      </c>
      <c r="AU10" s="224">
        <f t="shared" si="8"/>
        <v>-250</v>
      </c>
      <c r="AV10" s="138"/>
      <c r="AW10" s="138" t="e">
        <f t="shared" si="9"/>
        <v>#DIV/0!</v>
      </c>
      <c r="AX10" s="138" t="e">
        <f t="shared" si="10"/>
        <v>#DIV/0!</v>
      </c>
      <c r="AY10" s="138" t="e">
        <f t="shared" si="11"/>
        <v>#DIV/0!</v>
      </c>
      <c r="AZ10" s="138" t="e">
        <f t="shared" si="12"/>
        <v>#DIV/0!</v>
      </c>
      <c r="BA10" s="138" t="e">
        <f t="shared" si="13"/>
        <v>#DIV/0!</v>
      </c>
      <c r="BB10" s="6" t="e">
        <f t="shared" si="14"/>
        <v>#DIV/0!</v>
      </c>
      <c r="BC10" s="6"/>
      <c r="BD10" s="10"/>
    </row>
    <row r="11" spans="1:56">
      <c r="A11" s="12" t="str">
        <f>'ENTRY SHEET'!F11</f>
        <v>VOLVO-380</v>
      </c>
      <c r="B11" s="137">
        <f>'19'!C11</f>
        <v>22.4</v>
      </c>
      <c r="C11" s="137">
        <v>30</v>
      </c>
      <c r="D11" s="137">
        <f t="shared" si="4"/>
        <v>7.6000000000000014</v>
      </c>
      <c r="E11" s="137">
        <v>12</v>
      </c>
      <c r="F11" s="136"/>
      <c r="G11" s="136">
        <f t="shared" si="5"/>
        <v>7.6000000000000014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7.6000000000000014</v>
      </c>
      <c r="R11" s="137"/>
      <c r="S11" s="137"/>
      <c r="T11" s="137"/>
      <c r="U11" s="137"/>
      <c r="V11" s="137">
        <v>62</v>
      </c>
      <c r="W11" s="137"/>
      <c r="X11" s="137"/>
      <c r="Y11" s="137">
        <f t="shared" si="15"/>
        <v>62</v>
      </c>
      <c r="Z11" s="137"/>
      <c r="AA11" s="137"/>
      <c r="AB11" s="137"/>
      <c r="AC11" s="137"/>
      <c r="AD11" s="137"/>
      <c r="AE11" s="137"/>
      <c r="AF11" s="137"/>
      <c r="AG11" s="137">
        <f t="shared" si="16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'19'!AR11</f>
        <v>180</v>
      </c>
      <c r="AO11" s="141">
        <v>200</v>
      </c>
      <c r="AP11" s="141">
        <f t="shared" si="7"/>
        <v>380</v>
      </c>
      <c r="AQ11" s="141">
        <f t="shared" si="2"/>
        <v>280</v>
      </c>
      <c r="AR11" s="141">
        <v>100</v>
      </c>
      <c r="AS11" s="216">
        <f t="shared" si="3"/>
        <v>36.84210526315789</v>
      </c>
      <c r="AT11" s="216">
        <f>'08'!AT11</f>
        <v>0</v>
      </c>
      <c r="AU11" s="224">
        <f t="shared" si="8"/>
        <v>-100</v>
      </c>
      <c r="AV11" s="138"/>
      <c r="AW11" s="138">
        <f t="shared" si="9"/>
        <v>0</v>
      </c>
      <c r="AX11" s="138">
        <f t="shared" si="10"/>
        <v>0</v>
      </c>
      <c r="AY11" s="138">
        <f t="shared" si="11"/>
        <v>0</v>
      </c>
      <c r="AZ11" s="138">
        <f t="shared" si="12"/>
        <v>0</v>
      </c>
      <c r="BA11" s="138">
        <f t="shared" si="13"/>
        <v>0</v>
      </c>
      <c r="BB11" s="6">
        <f t="shared" si="14"/>
        <v>280</v>
      </c>
      <c r="BC11" s="6"/>
      <c r="BD11" s="10"/>
    </row>
    <row r="12" spans="1:56">
      <c r="A12" s="12" t="str">
        <f>'ENTRY SHEET'!F12</f>
        <v>DOZZER D65E</v>
      </c>
      <c r="B12" s="137">
        <f>'19'!C12</f>
        <v>2301.6</v>
      </c>
      <c r="C12" s="137">
        <v>2305</v>
      </c>
      <c r="D12" s="137">
        <f t="shared" si="4"/>
        <v>3.4000000000000909</v>
      </c>
      <c r="E12" s="137">
        <v>12</v>
      </c>
      <c r="F12" s="136"/>
      <c r="G12" s="136">
        <f t="shared" si="5"/>
        <v>3.4000000000000909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3.4000000000000909</v>
      </c>
      <c r="R12" s="137"/>
      <c r="S12" s="137"/>
      <c r="T12" s="137"/>
      <c r="U12" s="137"/>
      <c r="V12" s="137"/>
      <c r="W12" s="137"/>
      <c r="X12" s="137"/>
      <c r="Y12" s="137">
        <f t="shared" si="15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6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'19'!AR12</f>
        <v>165</v>
      </c>
      <c r="AO12" s="141">
        <v>100</v>
      </c>
      <c r="AP12" s="141">
        <f t="shared" si="7"/>
        <v>265</v>
      </c>
      <c r="AQ12" s="141">
        <f t="shared" si="2"/>
        <v>0</v>
      </c>
      <c r="AR12" s="141">
        <v>265</v>
      </c>
      <c r="AS12" s="216">
        <f t="shared" si="3"/>
        <v>0</v>
      </c>
      <c r="AT12" s="216">
        <f>'08'!AT12</f>
        <v>350</v>
      </c>
      <c r="AU12" s="224">
        <f t="shared" si="8"/>
        <v>85</v>
      </c>
      <c r="AV12" s="138"/>
      <c r="AW12" s="138">
        <f t="shared" si="9"/>
        <v>0</v>
      </c>
      <c r="AX12" s="138">
        <f t="shared" si="10"/>
        <v>0</v>
      </c>
      <c r="AY12" s="138">
        <f t="shared" si="11"/>
        <v>0</v>
      </c>
      <c r="AZ12" s="138">
        <f t="shared" si="12"/>
        <v>0</v>
      </c>
      <c r="BA12" s="138">
        <f t="shared" si="13"/>
        <v>0</v>
      </c>
      <c r="BB12" s="6">
        <f t="shared" si="14"/>
        <v>0</v>
      </c>
      <c r="BC12" s="6"/>
      <c r="BD12" s="10"/>
    </row>
    <row r="13" spans="1:56">
      <c r="A13" s="12" t="str">
        <f>'ENTRY SHEET'!F13</f>
        <v>BD 85 DOZER</v>
      </c>
      <c r="B13" s="137">
        <f>'19'!C13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5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6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'19'!AR13</f>
        <v>110</v>
      </c>
      <c r="AO13" s="141"/>
      <c r="AP13" s="141">
        <f t="shared" si="7"/>
        <v>110</v>
      </c>
      <c r="AQ13" s="141">
        <f t="shared" si="2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8"/>
        <v>240</v>
      </c>
      <c r="AV13" s="138"/>
      <c r="AW13" s="138" t="e">
        <f t="shared" si="9"/>
        <v>#DIV/0!</v>
      </c>
      <c r="AX13" s="138" t="e">
        <f t="shared" si="10"/>
        <v>#DIV/0!</v>
      </c>
      <c r="AY13" s="138" t="e">
        <f t="shared" si="11"/>
        <v>#DIV/0!</v>
      </c>
      <c r="AZ13" s="138" t="e">
        <f t="shared" si="12"/>
        <v>#DIV/0!</v>
      </c>
      <c r="BA13" s="138" t="e">
        <f t="shared" si="13"/>
        <v>#DIV/0!</v>
      </c>
      <c r="BB13" s="6" t="e">
        <f t="shared" si="14"/>
        <v>#DIV/0!</v>
      </c>
      <c r="BC13" s="6"/>
      <c r="BD13" s="10"/>
    </row>
    <row r="14" spans="1:56" s="639" customFormat="1">
      <c r="A14" s="1097" t="str">
        <f>'ENTRY SHEET'!F14</f>
        <v>KOBELCO-380 DMCS</v>
      </c>
      <c r="B14" s="632">
        <f>'19'!C14</f>
        <v>5699.9</v>
      </c>
      <c r="C14" s="632">
        <v>5705</v>
      </c>
      <c r="D14" s="632">
        <f t="shared" si="4"/>
        <v>5.1000000000003638</v>
      </c>
      <c r="E14" s="632">
        <v>12</v>
      </c>
      <c r="F14" s="302"/>
      <c r="G14" s="302">
        <f t="shared" si="5"/>
        <v>5.1000000000003638</v>
      </c>
      <c r="H14" s="302"/>
      <c r="I14" s="302"/>
      <c r="J14" s="302"/>
      <c r="K14" s="302"/>
      <c r="L14" s="302"/>
      <c r="M14" s="302"/>
      <c r="N14" s="302"/>
      <c r="O14" s="302"/>
      <c r="P14" s="302"/>
      <c r="Q14" s="302">
        <f t="shared" si="6"/>
        <v>5.1000000000003638</v>
      </c>
      <c r="R14" s="632"/>
      <c r="S14" s="632"/>
      <c r="T14" s="632"/>
      <c r="U14" s="632"/>
      <c r="V14" s="632">
        <v>22</v>
      </c>
      <c r="W14" s="632"/>
      <c r="X14" s="632"/>
      <c r="Y14" s="632">
        <f t="shared" si="15"/>
        <v>22</v>
      </c>
      <c r="Z14" s="632"/>
      <c r="AA14" s="632"/>
      <c r="AB14" s="632"/>
      <c r="AC14" s="632"/>
      <c r="AD14" s="632"/>
      <c r="AE14" s="632"/>
      <c r="AF14" s="632"/>
      <c r="AG14" s="632">
        <f t="shared" si="16"/>
        <v>0</v>
      </c>
      <c r="AH14" s="632"/>
      <c r="AI14" s="632"/>
      <c r="AJ14" s="632"/>
      <c r="AK14" s="638"/>
      <c r="AL14" s="634">
        <f t="shared" si="0"/>
        <v>0</v>
      </c>
      <c r="AM14" s="632">
        <f t="shared" si="1"/>
        <v>0</v>
      </c>
      <c r="AN14" s="634">
        <f>'19'!AR14</f>
        <v>0</v>
      </c>
      <c r="AO14" s="634">
        <v>385</v>
      </c>
      <c r="AP14" s="634">
        <f t="shared" si="7"/>
        <v>385</v>
      </c>
      <c r="AQ14" s="634">
        <f t="shared" si="2"/>
        <v>385</v>
      </c>
      <c r="AR14" s="634">
        <v>0</v>
      </c>
      <c r="AS14" s="636">
        <f t="shared" si="3"/>
        <v>75.490196078425981</v>
      </c>
      <c r="AT14" s="636">
        <f>'08'!AT14</f>
        <v>350</v>
      </c>
      <c r="AU14" s="637">
        <f t="shared" si="8"/>
        <v>350</v>
      </c>
      <c r="AV14" s="638"/>
      <c r="AW14" s="638">
        <f t="shared" si="9"/>
        <v>0</v>
      </c>
      <c r="AX14" s="638">
        <f t="shared" si="10"/>
        <v>0</v>
      </c>
      <c r="AY14" s="638">
        <f t="shared" si="11"/>
        <v>0</v>
      </c>
      <c r="AZ14" s="638">
        <f t="shared" si="12"/>
        <v>0</v>
      </c>
      <c r="BA14" s="638">
        <f t="shared" si="13"/>
        <v>0</v>
      </c>
      <c r="BB14" s="889">
        <f t="shared" si="14"/>
        <v>385</v>
      </c>
      <c r="BC14" s="889"/>
      <c r="BD14" s="888"/>
    </row>
    <row r="15" spans="1:56">
      <c r="A15" s="12" t="str">
        <f>'ENTRY SHEET'!F15</f>
        <v>GRADER OD09P-1732</v>
      </c>
      <c r="B15" s="137">
        <f>'19'!C15</f>
        <v>4571.6000000000004</v>
      </c>
      <c r="C15" s="137">
        <v>4597.3999999999996</v>
      </c>
      <c r="D15" s="137">
        <f t="shared" si="4"/>
        <v>25.799999999999272</v>
      </c>
      <c r="E15" s="137">
        <v>12</v>
      </c>
      <c r="F15" s="136"/>
      <c r="G15" s="136">
        <f t="shared" si="5"/>
        <v>25.799999999999272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25.799999999999272</v>
      </c>
      <c r="R15" s="137"/>
      <c r="S15" s="137"/>
      <c r="T15" s="137"/>
      <c r="U15" s="137"/>
      <c r="V15" s="137"/>
      <c r="W15" s="137"/>
      <c r="X15" s="137"/>
      <c r="Y15" s="137">
        <f t="shared" si="15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6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'19'!AR15</f>
        <v>130</v>
      </c>
      <c r="AO15" s="141"/>
      <c r="AP15" s="141">
        <f t="shared" si="7"/>
        <v>130</v>
      </c>
      <c r="AQ15" s="141">
        <f t="shared" si="2"/>
        <v>65</v>
      </c>
      <c r="AR15" s="141">
        <v>65</v>
      </c>
      <c r="AS15" s="216">
        <f t="shared" si="3"/>
        <v>2.5193798449613114</v>
      </c>
      <c r="AT15" s="216">
        <f>'08'!AT15</f>
        <v>350</v>
      </c>
      <c r="AU15" s="224">
        <f t="shared" si="8"/>
        <v>285</v>
      </c>
      <c r="AV15" s="138" t="s">
        <v>192</v>
      </c>
      <c r="AW15" s="138">
        <f t="shared" si="9"/>
        <v>0</v>
      </c>
      <c r="AX15" s="138">
        <f t="shared" si="10"/>
        <v>0</v>
      </c>
      <c r="AY15" s="138">
        <f t="shared" si="11"/>
        <v>0</v>
      </c>
      <c r="AZ15" s="138">
        <f t="shared" si="12"/>
        <v>0</v>
      </c>
      <c r="BA15" s="138">
        <f t="shared" si="13"/>
        <v>0</v>
      </c>
      <c r="BB15" s="6">
        <f t="shared" si="14"/>
        <v>65</v>
      </c>
      <c r="BC15" s="6"/>
      <c r="BD15" s="10"/>
    </row>
    <row r="16" spans="1:56">
      <c r="A16" s="12">
        <f>'ENTRY SHEET'!F16</f>
        <v>0</v>
      </c>
      <c r="B16" s="137">
        <f>'19'!C16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5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6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'19'!AR16</f>
        <v>0</v>
      </c>
      <c r="AO16" s="141"/>
      <c r="AP16" s="141">
        <f t="shared" si="7"/>
        <v>0</v>
      </c>
      <c r="AQ16" s="141">
        <f t="shared" si="2"/>
        <v>0</v>
      </c>
      <c r="AR16" s="141"/>
      <c r="AS16" s="216"/>
      <c r="AT16" s="216">
        <f>'08'!AT16</f>
        <v>0</v>
      </c>
      <c r="AU16" s="224">
        <f t="shared" si="8"/>
        <v>0</v>
      </c>
      <c r="AV16" s="138"/>
      <c r="AW16" s="138">
        <f t="shared" si="9"/>
        <v>0</v>
      </c>
      <c r="AX16" s="138">
        <f t="shared" si="10"/>
        <v>0</v>
      </c>
      <c r="AY16" s="138">
        <f t="shared" si="11"/>
        <v>0</v>
      </c>
      <c r="AZ16" s="138">
        <f t="shared" si="12"/>
        <v>0</v>
      </c>
      <c r="BA16" s="138">
        <f t="shared" si="13"/>
        <v>0</v>
      </c>
      <c r="BB16" s="6">
        <f t="shared" si="14"/>
        <v>0</v>
      </c>
      <c r="BC16" s="6"/>
      <c r="BD16" s="10"/>
    </row>
    <row r="17" spans="1:56">
      <c r="A17" s="12" t="str">
        <f>'ENTRY SHEET'!F17</f>
        <v>OD09C-1962</v>
      </c>
      <c r="B17" s="137">
        <f>'19'!C17</f>
        <v>20700.650000000001</v>
      </c>
      <c r="C17" s="137">
        <v>20700.650000000001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'19'!S17</f>
        <v>156182.20000000001</v>
      </c>
      <c r="S17" s="137">
        <v>156182.20000000001</v>
      </c>
      <c r="T17" s="137">
        <f>S17-R17</f>
        <v>0</v>
      </c>
      <c r="U17" s="137"/>
      <c r="V17" s="137"/>
      <c r="W17" s="137"/>
      <c r="X17" s="137"/>
      <c r="Y17" s="137">
        <f t="shared" si="15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6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'19'!AR17</f>
        <v>15</v>
      </c>
      <c r="AO17" s="141"/>
      <c r="AP17" s="141">
        <f t="shared" si="7"/>
        <v>15</v>
      </c>
      <c r="AQ17" s="141">
        <f t="shared" si="2"/>
        <v>0</v>
      </c>
      <c r="AR17" s="141">
        <v>15</v>
      </c>
      <c r="AS17" s="216" t="e">
        <f t="shared" si="3"/>
        <v>#DIV/0!</v>
      </c>
      <c r="AT17" s="216">
        <f>'08'!AT17</f>
        <v>250</v>
      </c>
      <c r="AU17" s="224">
        <f t="shared" si="8"/>
        <v>235</v>
      </c>
      <c r="AV17" s="138"/>
      <c r="AW17" s="138" t="e">
        <f t="shared" si="9"/>
        <v>#DIV/0!</v>
      </c>
      <c r="AX17" s="138" t="e">
        <f t="shared" si="10"/>
        <v>#DIV/0!</v>
      </c>
      <c r="AY17" s="138" t="e">
        <f t="shared" si="11"/>
        <v>#DIV/0!</v>
      </c>
      <c r="AZ17" s="138" t="e">
        <f t="shared" si="12"/>
        <v>#DIV/0!</v>
      </c>
      <c r="BA17" s="138" t="e">
        <f t="shared" si="13"/>
        <v>#DIV/0!</v>
      </c>
      <c r="BB17" s="6" t="e">
        <f t="shared" si="14"/>
        <v>#DIV/0!</v>
      </c>
      <c r="BC17" s="6"/>
      <c r="BD17" s="10"/>
    </row>
    <row r="18" spans="1:56">
      <c r="A18" s="12" t="str">
        <f>'ENTRY SHEET'!F18</f>
        <v>OD09C-1964</v>
      </c>
      <c r="B18" s="137">
        <f>'19'!C18</f>
        <v>14474.8</v>
      </c>
      <c r="C18" s="137">
        <v>14474.8</v>
      </c>
      <c r="D18" s="137">
        <f t="shared" si="4"/>
        <v>0</v>
      </c>
      <c r="E18" s="137">
        <v>12</v>
      </c>
      <c r="F18" s="136"/>
      <c r="G18" s="136">
        <f t="shared" ref="G18:G59" si="17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'19'!S18</f>
        <v>152846</v>
      </c>
      <c r="S18" s="137">
        <v>152846</v>
      </c>
      <c r="T18" s="137">
        <f t="shared" ref="T18:T59" si="18">S18-R18</f>
        <v>0</v>
      </c>
      <c r="U18" s="137"/>
      <c r="V18" s="137"/>
      <c r="W18" s="137"/>
      <c r="X18" s="137"/>
      <c r="Y18" s="137">
        <f t="shared" si="15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6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'19'!AR18</f>
        <v>110</v>
      </c>
      <c r="AO18" s="141"/>
      <c r="AP18" s="141">
        <f t="shared" si="7"/>
        <v>110</v>
      </c>
      <c r="AQ18" s="141">
        <f t="shared" si="2"/>
        <v>0</v>
      </c>
      <c r="AR18" s="141">
        <v>110</v>
      </c>
      <c r="AS18" s="216" t="e">
        <f t="shared" si="3"/>
        <v>#DIV/0!</v>
      </c>
      <c r="AT18" s="216">
        <f>'08'!AT18</f>
        <v>250</v>
      </c>
      <c r="AU18" s="224">
        <f t="shared" si="8"/>
        <v>140</v>
      </c>
      <c r="AV18" s="138"/>
      <c r="AW18" s="138" t="e">
        <f t="shared" si="9"/>
        <v>#DIV/0!</v>
      </c>
      <c r="AX18" s="138" t="e">
        <f t="shared" si="10"/>
        <v>#DIV/0!</v>
      </c>
      <c r="AY18" s="138" t="e">
        <f t="shared" si="11"/>
        <v>#DIV/0!</v>
      </c>
      <c r="AZ18" s="138" t="e">
        <f t="shared" si="12"/>
        <v>#DIV/0!</v>
      </c>
      <c r="BA18" s="138" t="e">
        <f t="shared" si="13"/>
        <v>#DIV/0!</v>
      </c>
      <c r="BB18" s="6" t="e">
        <f t="shared" si="14"/>
        <v>#DIV/0!</v>
      </c>
      <c r="BC18" s="6"/>
      <c r="BD18" s="10"/>
    </row>
    <row r="19" spans="1:56">
      <c r="A19" s="12" t="str">
        <f>'ENTRY SHEET'!F19</f>
        <v>OD09C1965</v>
      </c>
      <c r="B19" s="137">
        <f>'19'!C19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7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'19'!S19</f>
        <v>166053.29999999999</v>
      </c>
      <c r="S19" s="137">
        <v>166053.29999999999</v>
      </c>
      <c r="T19" s="137">
        <f t="shared" si="18"/>
        <v>0</v>
      </c>
      <c r="U19" s="137"/>
      <c r="V19" s="137"/>
      <c r="W19" s="137"/>
      <c r="X19" s="137"/>
      <c r="Y19" s="137">
        <f t="shared" si="15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6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'19'!AR19</f>
        <v>0</v>
      </c>
      <c r="AO19" s="141"/>
      <c r="AP19" s="141">
        <f t="shared" si="7"/>
        <v>0</v>
      </c>
      <c r="AQ19" s="141">
        <f t="shared" si="2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8"/>
        <v>250</v>
      </c>
      <c r="AV19" s="138"/>
      <c r="AW19" s="138" t="e">
        <f t="shared" si="9"/>
        <v>#DIV/0!</v>
      </c>
      <c r="AX19" s="138" t="e">
        <f t="shared" si="10"/>
        <v>#DIV/0!</v>
      </c>
      <c r="AY19" s="138" t="e">
        <f t="shared" si="11"/>
        <v>#DIV/0!</v>
      </c>
      <c r="AZ19" s="138" t="e">
        <f t="shared" si="12"/>
        <v>#DIV/0!</v>
      </c>
      <c r="BA19" s="138" t="e">
        <f t="shared" si="13"/>
        <v>#DIV/0!</v>
      </c>
      <c r="BB19" s="6" t="e">
        <f t="shared" si="14"/>
        <v>#DIV/0!</v>
      </c>
      <c r="BC19" s="6"/>
      <c r="BD19" s="10"/>
    </row>
    <row r="20" spans="1:56">
      <c r="A20" s="12" t="str">
        <f>'ENTRY SHEET'!F20</f>
        <v>ODO9C5136</v>
      </c>
      <c r="B20" s="137">
        <f>'19'!C20</f>
        <v>477.2</v>
      </c>
      <c r="C20" s="137">
        <v>482.2</v>
      </c>
      <c r="D20" s="137">
        <f t="shared" si="4"/>
        <v>5</v>
      </c>
      <c r="E20" s="137">
        <v>12</v>
      </c>
      <c r="F20" s="136"/>
      <c r="G20" s="136">
        <f t="shared" si="17"/>
        <v>4.25</v>
      </c>
      <c r="H20" s="136">
        <v>0.75</v>
      </c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5</v>
      </c>
      <c r="R20" s="137">
        <f>'19'!S20</f>
        <v>125378.2</v>
      </c>
      <c r="S20" s="137">
        <v>125398</v>
      </c>
      <c r="T20" s="137">
        <f t="shared" si="18"/>
        <v>19.80000000000291</v>
      </c>
      <c r="U20" s="137"/>
      <c r="V20" s="137">
        <v>4</v>
      </c>
      <c r="W20" s="137"/>
      <c r="X20" s="137"/>
      <c r="Y20" s="137">
        <f t="shared" si="15"/>
        <v>4</v>
      </c>
      <c r="Z20" s="137"/>
      <c r="AA20" s="137"/>
      <c r="AB20" s="137"/>
      <c r="AC20" s="137">
        <v>1</v>
      </c>
      <c r="AD20" s="137"/>
      <c r="AE20" s="137"/>
      <c r="AF20" s="137"/>
      <c r="AG20" s="137">
        <f t="shared" si="16"/>
        <v>1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'19'!AR20</f>
        <v>85</v>
      </c>
      <c r="AO20" s="141"/>
      <c r="AP20" s="141">
        <f t="shared" si="7"/>
        <v>85</v>
      </c>
      <c r="AQ20" s="141">
        <f t="shared" si="2"/>
        <v>45</v>
      </c>
      <c r="AR20" s="141">
        <v>40</v>
      </c>
      <c r="AS20" s="216">
        <f t="shared" si="3"/>
        <v>9</v>
      </c>
      <c r="AT20" s="216">
        <f>'08'!AT20</f>
        <v>250</v>
      </c>
      <c r="AU20" s="224">
        <f t="shared" si="8"/>
        <v>210</v>
      </c>
      <c r="AV20" s="138"/>
      <c r="AW20" s="138">
        <f t="shared" si="9"/>
        <v>0</v>
      </c>
      <c r="AX20" s="138">
        <f t="shared" si="10"/>
        <v>7</v>
      </c>
      <c r="AY20" s="138">
        <f t="shared" si="11"/>
        <v>0</v>
      </c>
      <c r="AZ20" s="138">
        <f t="shared" si="12"/>
        <v>0</v>
      </c>
      <c r="BA20" s="138">
        <f t="shared" si="13"/>
        <v>0</v>
      </c>
      <c r="BB20" s="6">
        <f t="shared" si="14"/>
        <v>38</v>
      </c>
      <c r="BC20" s="6"/>
      <c r="BD20" s="10"/>
    </row>
    <row r="21" spans="1:56">
      <c r="A21" s="12" t="str">
        <f>'ENTRY SHEET'!F21</f>
        <v>OD09C5137</v>
      </c>
      <c r="B21" s="137">
        <f>'19'!C21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'19'!S21</f>
        <v>131760.79999999999</v>
      </c>
      <c r="S21" s="137">
        <v>131760.79999999999</v>
      </c>
      <c r="T21" s="137">
        <f t="shared" si="18"/>
        <v>0</v>
      </c>
      <c r="U21" s="137"/>
      <c r="V21" s="137"/>
      <c r="W21" s="137"/>
      <c r="X21" s="137"/>
      <c r="Y21" s="137">
        <f t="shared" si="15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6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'19'!AR21</f>
        <v>70</v>
      </c>
      <c r="AO21" s="141"/>
      <c r="AP21" s="141">
        <f t="shared" si="7"/>
        <v>70</v>
      </c>
      <c r="AQ21" s="141">
        <f t="shared" si="2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8"/>
        <v>180</v>
      </c>
      <c r="AV21" s="138"/>
      <c r="AW21" s="138" t="e">
        <f t="shared" si="9"/>
        <v>#DIV/0!</v>
      </c>
      <c r="AX21" s="138" t="e">
        <f t="shared" si="10"/>
        <v>#DIV/0!</v>
      </c>
      <c r="AY21" s="138" t="e">
        <f t="shared" si="11"/>
        <v>#DIV/0!</v>
      </c>
      <c r="AZ21" s="138" t="e">
        <f t="shared" si="12"/>
        <v>#DIV/0!</v>
      </c>
      <c r="BA21" s="138" t="e">
        <f t="shared" si="13"/>
        <v>#DIV/0!</v>
      </c>
      <c r="BB21" s="6" t="e">
        <f t="shared" si="14"/>
        <v>#DIV/0!</v>
      </c>
      <c r="BC21" s="6"/>
      <c r="BD21" s="10"/>
    </row>
    <row r="22" spans="1:56">
      <c r="A22" s="12" t="str">
        <f>'ENTRY SHEET'!F22</f>
        <v>OD09C4623</v>
      </c>
      <c r="B22" s="137">
        <f>'19'!C22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7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'19'!S22</f>
        <v>65563</v>
      </c>
      <c r="S22" s="137">
        <v>65563</v>
      </c>
      <c r="T22" s="137">
        <f t="shared" si="18"/>
        <v>0</v>
      </c>
      <c r="U22" s="137"/>
      <c r="V22" s="137"/>
      <c r="W22" s="137"/>
      <c r="X22" s="137"/>
      <c r="Y22" s="137">
        <f t="shared" si="15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6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'19'!AR22</f>
        <v>0</v>
      </c>
      <c r="AO22" s="141"/>
      <c r="AP22" s="141">
        <f t="shared" si="7"/>
        <v>0</v>
      </c>
      <c r="AQ22" s="141">
        <f t="shared" si="2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8"/>
        <v>250</v>
      </c>
      <c r="AV22" s="138"/>
      <c r="AW22" s="138" t="e">
        <f t="shared" si="9"/>
        <v>#DIV/0!</v>
      </c>
      <c r="AX22" s="138" t="e">
        <f t="shared" si="10"/>
        <v>#DIV/0!</v>
      </c>
      <c r="AY22" s="138" t="e">
        <f t="shared" si="11"/>
        <v>#DIV/0!</v>
      </c>
      <c r="AZ22" s="138" t="e">
        <f t="shared" si="12"/>
        <v>#DIV/0!</v>
      </c>
      <c r="BA22" s="138" t="e">
        <f t="shared" si="13"/>
        <v>#DIV/0!</v>
      </c>
      <c r="BB22" s="6" t="e">
        <f t="shared" si="14"/>
        <v>#DIV/0!</v>
      </c>
      <c r="BC22" s="6"/>
      <c r="BD22" s="10"/>
    </row>
    <row r="23" spans="1:56">
      <c r="A23" s="12" t="str">
        <f>'ENTRY SHEET'!F23</f>
        <v>OD09C4625</v>
      </c>
      <c r="B23" s="137">
        <f>'19'!C23</f>
        <v>24149.85</v>
      </c>
      <c r="C23" s="137">
        <v>24149.85</v>
      </c>
      <c r="D23" s="137">
        <f t="shared" si="4"/>
        <v>0</v>
      </c>
      <c r="E23" s="137">
        <v>12</v>
      </c>
      <c r="F23" s="136"/>
      <c r="G23" s="136">
        <f t="shared" si="17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7">
        <f>'19'!S23</f>
        <v>88860.4</v>
      </c>
      <c r="S23" s="137">
        <v>88860.4</v>
      </c>
      <c r="T23" s="137">
        <f t="shared" si="18"/>
        <v>0</v>
      </c>
      <c r="U23" s="137"/>
      <c r="V23" s="137"/>
      <c r="W23" s="137"/>
      <c r="X23" s="137"/>
      <c r="Y23" s="137">
        <f t="shared" si="15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6"/>
        <v>0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'19'!AR23</f>
        <v>50</v>
      </c>
      <c r="AO23" s="141"/>
      <c r="AP23" s="141">
        <f t="shared" si="7"/>
        <v>50</v>
      </c>
      <c r="AQ23" s="141">
        <f t="shared" si="2"/>
        <v>0</v>
      </c>
      <c r="AR23" s="141">
        <v>50</v>
      </c>
      <c r="AS23" s="216" t="e">
        <f t="shared" si="3"/>
        <v>#DIV/0!</v>
      </c>
      <c r="AT23" s="216">
        <f>'08'!AT23</f>
        <v>250</v>
      </c>
      <c r="AU23" s="224">
        <f t="shared" si="8"/>
        <v>200</v>
      </c>
      <c r="AV23" s="138"/>
      <c r="AW23" s="138" t="e">
        <f t="shared" si="9"/>
        <v>#DIV/0!</v>
      </c>
      <c r="AX23" s="138" t="e">
        <f t="shared" si="10"/>
        <v>#DIV/0!</v>
      </c>
      <c r="AY23" s="138" t="e">
        <f t="shared" si="11"/>
        <v>#DIV/0!</v>
      </c>
      <c r="AZ23" s="138" t="e">
        <f t="shared" si="12"/>
        <v>#DIV/0!</v>
      </c>
      <c r="BA23" s="138" t="e">
        <f t="shared" si="13"/>
        <v>#DIV/0!</v>
      </c>
      <c r="BB23" s="6" t="e">
        <f t="shared" si="14"/>
        <v>#DIV/0!</v>
      </c>
      <c r="BC23" s="6"/>
      <c r="BD23" s="10"/>
    </row>
    <row r="24" spans="1:56">
      <c r="A24" s="12" t="str">
        <f>'ENTRY SHEET'!F24</f>
        <v>OD09C4823</v>
      </c>
      <c r="B24" s="137">
        <f>'19'!C24</f>
        <v>24071.35</v>
      </c>
      <c r="C24" s="137">
        <v>24077.1</v>
      </c>
      <c r="D24" s="137">
        <f t="shared" si="4"/>
        <v>5.75</v>
      </c>
      <c r="E24" s="137">
        <v>12</v>
      </c>
      <c r="F24" s="136"/>
      <c r="G24" s="136">
        <f t="shared" si="17"/>
        <v>4.8</v>
      </c>
      <c r="H24" s="136">
        <v>0.95</v>
      </c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5.75</v>
      </c>
      <c r="R24" s="137">
        <f>'19'!S24</f>
        <v>146735.5</v>
      </c>
      <c r="S24" s="137">
        <v>146758.29999999999</v>
      </c>
      <c r="T24" s="137">
        <f t="shared" si="18"/>
        <v>22.799999999988358</v>
      </c>
      <c r="U24" s="137"/>
      <c r="V24" s="137">
        <v>5</v>
      </c>
      <c r="W24" s="137"/>
      <c r="X24" s="137"/>
      <c r="Y24" s="137">
        <f t="shared" si="15"/>
        <v>5</v>
      </c>
      <c r="Z24" s="137"/>
      <c r="AA24" s="137"/>
      <c r="AB24" s="137"/>
      <c r="AC24" s="137"/>
      <c r="AD24" s="137"/>
      <c r="AE24" s="137">
        <v>3</v>
      </c>
      <c r="AF24" s="137"/>
      <c r="AG24" s="137">
        <f t="shared" si="16"/>
        <v>3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'19'!AR24</f>
        <v>110</v>
      </c>
      <c r="AO24" s="141">
        <v>50</v>
      </c>
      <c r="AP24" s="141">
        <f t="shared" si="7"/>
        <v>160</v>
      </c>
      <c r="AQ24" s="141">
        <f t="shared" si="2"/>
        <v>20</v>
      </c>
      <c r="AR24" s="141">
        <v>140</v>
      </c>
      <c r="AS24" s="216">
        <f t="shared" si="3"/>
        <v>3.4782608695652173</v>
      </c>
      <c r="AT24" s="216">
        <f>'08'!AT24</f>
        <v>250</v>
      </c>
      <c r="AU24" s="224">
        <f t="shared" si="8"/>
        <v>110</v>
      </c>
      <c r="AV24" s="138"/>
      <c r="AW24" s="138">
        <f t="shared" si="9"/>
        <v>0</v>
      </c>
      <c r="AX24" s="138">
        <f t="shared" si="10"/>
        <v>4</v>
      </c>
      <c r="AY24" s="138">
        <f t="shared" si="11"/>
        <v>0</v>
      </c>
      <c r="AZ24" s="138">
        <f t="shared" si="12"/>
        <v>0</v>
      </c>
      <c r="BA24" s="138">
        <f t="shared" si="13"/>
        <v>0</v>
      </c>
      <c r="BB24" s="6">
        <f t="shared" si="14"/>
        <v>16</v>
      </c>
      <c r="BC24" s="6"/>
      <c r="BD24" s="10"/>
    </row>
    <row r="25" spans="1:56">
      <c r="A25" s="12" t="str">
        <f>'ENTRY SHEET'!F25</f>
        <v>OD09C-4824</v>
      </c>
      <c r="B25" s="137">
        <f>'19'!C25</f>
        <v>17192.05</v>
      </c>
      <c r="C25" s="137">
        <v>17192.05</v>
      </c>
      <c r="D25" s="137">
        <f t="shared" si="4"/>
        <v>0</v>
      </c>
      <c r="E25" s="137">
        <v>12</v>
      </c>
      <c r="F25" s="136"/>
      <c r="G25" s="136">
        <f t="shared" si="17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'19'!S25</f>
        <v>110056.6</v>
      </c>
      <c r="S25" s="137">
        <v>110056.6</v>
      </c>
      <c r="T25" s="137">
        <f t="shared" si="18"/>
        <v>0</v>
      </c>
      <c r="U25" s="137"/>
      <c r="V25" s="137"/>
      <c r="W25" s="137"/>
      <c r="X25" s="137"/>
      <c r="Y25" s="137">
        <f t="shared" si="15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6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'19'!AR25</f>
        <v>175</v>
      </c>
      <c r="AO25" s="141"/>
      <c r="AP25" s="141">
        <f t="shared" si="7"/>
        <v>175</v>
      </c>
      <c r="AQ25" s="141">
        <f t="shared" si="2"/>
        <v>0</v>
      </c>
      <c r="AR25" s="141">
        <v>175</v>
      </c>
      <c r="AS25" s="216" t="e">
        <f t="shared" si="3"/>
        <v>#DIV/0!</v>
      </c>
      <c r="AT25" s="216">
        <f>'08'!AT25</f>
        <v>250</v>
      </c>
      <c r="AU25" s="224">
        <f t="shared" si="8"/>
        <v>75</v>
      </c>
      <c r="AV25" s="138"/>
      <c r="AW25" s="138" t="e">
        <f t="shared" si="9"/>
        <v>#DIV/0!</v>
      </c>
      <c r="AX25" s="138" t="e">
        <f t="shared" si="10"/>
        <v>#DIV/0!</v>
      </c>
      <c r="AY25" s="138" t="e">
        <f t="shared" si="11"/>
        <v>#DIV/0!</v>
      </c>
      <c r="AZ25" s="138" t="e">
        <f t="shared" si="12"/>
        <v>#DIV/0!</v>
      </c>
      <c r="BA25" s="138" t="e">
        <f t="shared" si="13"/>
        <v>#DIV/0!</v>
      </c>
      <c r="BB25" s="6" t="e">
        <f t="shared" si="14"/>
        <v>#DIV/0!</v>
      </c>
      <c r="BC25" s="6"/>
      <c r="BD25" s="10"/>
    </row>
    <row r="26" spans="1:56">
      <c r="A26" s="12" t="str">
        <f>'ENTRY SHEET'!F26</f>
        <v>JH06H-3742</v>
      </c>
      <c r="B26" s="137">
        <f>'19'!C26</f>
        <v>0</v>
      </c>
      <c r="C26" s="137"/>
      <c r="D26" s="137">
        <v>1</v>
      </c>
      <c r="E26" s="137">
        <v>12</v>
      </c>
      <c r="F26" s="136"/>
      <c r="G26" s="136">
        <f t="shared" si="17"/>
        <v>1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1</v>
      </c>
      <c r="R26" s="137">
        <f>'19'!S26</f>
        <v>0</v>
      </c>
      <c r="S26" s="137"/>
      <c r="T26" s="137">
        <f t="shared" si="18"/>
        <v>0</v>
      </c>
      <c r="U26" s="137"/>
      <c r="V26" s="137"/>
      <c r="W26" s="137"/>
      <c r="X26" s="137">
        <v>2</v>
      </c>
      <c r="Y26" s="137">
        <f t="shared" si="15"/>
        <v>2</v>
      </c>
      <c r="Z26" s="137"/>
      <c r="AA26" s="137"/>
      <c r="AB26" s="137"/>
      <c r="AC26" s="137"/>
      <c r="AD26" s="137"/>
      <c r="AE26" s="137"/>
      <c r="AF26" s="137"/>
      <c r="AG26" s="137">
        <f t="shared" si="16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'19'!AR26</f>
        <v>90</v>
      </c>
      <c r="AO26" s="141"/>
      <c r="AP26" s="141">
        <f t="shared" si="7"/>
        <v>90</v>
      </c>
      <c r="AQ26" s="141">
        <f t="shared" si="2"/>
        <v>10</v>
      </c>
      <c r="AR26" s="141">
        <v>80</v>
      </c>
      <c r="AS26" s="216">
        <f t="shared" si="3"/>
        <v>10</v>
      </c>
      <c r="AT26" s="216">
        <f>'08'!AT26</f>
        <v>250</v>
      </c>
      <c r="AU26" s="224">
        <f t="shared" si="8"/>
        <v>170</v>
      </c>
      <c r="AV26" s="138"/>
      <c r="AW26" s="138">
        <f t="shared" si="9"/>
        <v>0</v>
      </c>
      <c r="AX26" s="138">
        <f t="shared" si="10"/>
        <v>0</v>
      </c>
      <c r="AY26" s="138">
        <f t="shared" si="11"/>
        <v>0</v>
      </c>
      <c r="AZ26" s="138">
        <f t="shared" si="12"/>
        <v>0</v>
      </c>
      <c r="BA26" s="138">
        <f t="shared" si="13"/>
        <v>0</v>
      </c>
      <c r="BB26" s="6">
        <f t="shared" si="14"/>
        <v>10</v>
      </c>
      <c r="BC26" s="6"/>
      <c r="BD26" s="10"/>
    </row>
    <row r="27" spans="1:56">
      <c r="A27" s="12" t="str">
        <f>'ENTRY SHEET'!F27</f>
        <v>OD09C-4879</v>
      </c>
      <c r="B27" s="137">
        <f>'19'!C27</f>
        <v>13029</v>
      </c>
      <c r="C27" s="137">
        <v>13033</v>
      </c>
      <c r="D27" s="137">
        <f t="shared" si="4"/>
        <v>4</v>
      </c>
      <c r="E27" s="137">
        <v>12</v>
      </c>
      <c r="F27" s="136"/>
      <c r="G27" s="136">
        <f t="shared" si="17"/>
        <v>4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4</v>
      </c>
      <c r="R27" s="137">
        <f>'19'!S27</f>
        <v>0</v>
      </c>
      <c r="S27" s="137"/>
      <c r="T27" s="137">
        <f t="shared" si="18"/>
        <v>0</v>
      </c>
      <c r="U27" s="137"/>
      <c r="V27" s="137">
        <v>11</v>
      </c>
      <c r="W27" s="137"/>
      <c r="X27" s="137"/>
      <c r="Y27" s="137">
        <f t="shared" si="15"/>
        <v>11</v>
      </c>
      <c r="Z27" s="137"/>
      <c r="AA27" s="137"/>
      <c r="AB27" s="137"/>
      <c r="AC27" s="137"/>
      <c r="AD27" s="137"/>
      <c r="AE27" s="137"/>
      <c r="AF27" s="137"/>
      <c r="AG27" s="137">
        <f t="shared" si="16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'19'!AR27</f>
        <v>120</v>
      </c>
      <c r="AO27" s="141">
        <v>50</v>
      </c>
      <c r="AP27" s="141">
        <f t="shared" si="7"/>
        <v>170</v>
      </c>
      <c r="AQ27" s="141">
        <f t="shared" si="2"/>
        <v>60</v>
      </c>
      <c r="AR27" s="141">
        <v>110</v>
      </c>
      <c r="AS27" s="216">
        <f t="shared" si="3"/>
        <v>15</v>
      </c>
      <c r="AT27" s="216">
        <f>'08'!AT27</f>
        <v>250</v>
      </c>
      <c r="AU27" s="224">
        <f t="shared" si="8"/>
        <v>140</v>
      </c>
      <c r="AV27" s="138"/>
      <c r="AW27" s="138">
        <f t="shared" si="9"/>
        <v>0</v>
      </c>
      <c r="AX27" s="138">
        <f t="shared" si="10"/>
        <v>0</v>
      </c>
      <c r="AY27" s="138">
        <f t="shared" si="11"/>
        <v>0</v>
      </c>
      <c r="AZ27" s="138">
        <f t="shared" si="12"/>
        <v>0</v>
      </c>
      <c r="BA27" s="138">
        <f t="shared" si="13"/>
        <v>0</v>
      </c>
      <c r="BB27" s="6">
        <f t="shared" si="14"/>
        <v>60</v>
      </c>
      <c r="BC27" s="6"/>
      <c r="BD27" s="10"/>
    </row>
    <row r="28" spans="1:56">
      <c r="A28" s="12" t="str">
        <f>'ENTRY SHEET'!F28</f>
        <v>OD09C-1371</v>
      </c>
      <c r="B28" s="137">
        <f>'19'!C28</f>
        <v>11532</v>
      </c>
      <c r="C28" s="137">
        <v>11532</v>
      </c>
      <c r="D28" s="137">
        <f t="shared" si="4"/>
        <v>0</v>
      </c>
      <c r="E28" s="137">
        <v>12</v>
      </c>
      <c r="F28" s="136"/>
      <c r="G28" s="136">
        <f t="shared" si="17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'19'!S28</f>
        <v>137773</v>
      </c>
      <c r="S28" s="137">
        <v>137773</v>
      </c>
      <c r="T28" s="137">
        <f t="shared" si="18"/>
        <v>0</v>
      </c>
      <c r="U28" s="137"/>
      <c r="V28" s="137"/>
      <c r="W28" s="137"/>
      <c r="X28" s="137"/>
      <c r="Y28" s="137">
        <f t="shared" si="15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6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'19'!AR28</f>
        <v>125</v>
      </c>
      <c r="AO28" s="141"/>
      <c r="AP28" s="141">
        <f t="shared" si="7"/>
        <v>125</v>
      </c>
      <c r="AQ28" s="141">
        <f t="shared" si="2"/>
        <v>0</v>
      </c>
      <c r="AR28" s="141">
        <v>125</v>
      </c>
      <c r="AS28" s="216" t="e">
        <f t="shared" si="3"/>
        <v>#DIV/0!</v>
      </c>
      <c r="AT28" s="216">
        <f>'08'!AT28</f>
        <v>250</v>
      </c>
      <c r="AU28" s="224">
        <f t="shared" si="8"/>
        <v>125</v>
      </c>
      <c r="AV28" s="138"/>
      <c r="AW28" s="138" t="e">
        <f t="shared" si="9"/>
        <v>#DIV/0!</v>
      </c>
      <c r="AX28" s="138" t="e">
        <f t="shared" si="10"/>
        <v>#DIV/0!</v>
      </c>
      <c r="AY28" s="138" t="e">
        <f t="shared" si="11"/>
        <v>#DIV/0!</v>
      </c>
      <c r="AZ28" s="138" t="e">
        <f t="shared" si="12"/>
        <v>#DIV/0!</v>
      </c>
      <c r="BA28" s="138" t="e">
        <f t="shared" si="13"/>
        <v>#DIV/0!</v>
      </c>
      <c r="BB28" s="6" t="e">
        <f t="shared" si="14"/>
        <v>#DIV/0!</v>
      </c>
      <c r="BC28" s="6"/>
      <c r="BD28" s="10"/>
    </row>
    <row r="29" spans="1:56" ht="18.75" customHeight="1">
      <c r="A29" s="12" t="str">
        <f>'ENTRY SHEET'!F29</f>
        <v>OD09C-4878</v>
      </c>
      <c r="B29" s="137">
        <f>'19'!C29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7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'19'!S29</f>
        <v>0</v>
      </c>
      <c r="S29" s="137"/>
      <c r="T29" s="137">
        <f t="shared" si="18"/>
        <v>0</v>
      </c>
      <c r="U29" s="137"/>
      <c r="V29" s="137"/>
      <c r="W29" s="137"/>
      <c r="X29" s="137"/>
      <c r="Y29" s="137">
        <f t="shared" si="15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6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'19'!AR29</f>
        <v>0</v>
      </c>
      <c r="AO29" s="141"/>
      <c r="AP29" s="141">
        <f t="shared" si="7"/>
        <v>0</v>
      </c>
      <c r="AQ29" s="141">
        <f t="shared" si="2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8"/>
        <v>250</v>
      </c>
      <c r="AV29" s="138"/>
      <c r="AW29" s="138" t="e">
        <f t="shared" si="9"/>
        <v>#DIV/0!</v>
      </c>
      <c r="AX29" s="138" t="e">
        <f t="shared" si="10"/>
        <v>#DIV/0!</v>
      </c>
      <c r="AY29" s="138" t="e">
        <f t="shared" si="11"/>
        <v>#DIV/0!</v>
      </c>
      <c r="AZ29" s="138" t="e">
        <f t="shared" si="12"/>
        <v>#DIV/0!</v>
      </c>
      <c r="BA29" s="138" t="e">
        <f t="shared" si="13"/>
        <v>#DIV/0!</v>
      </c>
      <c r="BB29" s="6" t="e">
        <f t="shared" si="14"/>
        <v>#DIV/0!</v>
      </c>
      <c r="BC29" s="6"/>
      <c r="BD29" s="10"/>
    </row>
    <row r="30" spans="1:56">
      <c r="A30" s="12" t="str">
        <f>'ENTRY SHEET'!F30</f>
        <v>OD09C-8163</v>
      </c>
      <c r="B30" s="137">
        <f>'19'!C30</f>
        <v>13440.1</v>
      </c>
      <c r="C30" s="137">
        <v>13445.9</v>
      </c>
      <c r="D30" s="137">
        <f t="shared" si="4"/>
        <v>5.7999999999992724</v>
      </c>
      <c r="E30" s="137">
        <v>12</v>
      </c>
      <c r="F30" s="136"/>
      <c r="G30" s="136">
        <f t="shared" si="17"/>
        <v>5.7999999999992724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5.7999999999992724</v>
      </c>
      <c r="R30" s="137">
        <f>'19'!S30</f>
        <v>61893</v>
      </c>
      <c r="S30" s="137">
        <v>61932</v>
      </c>
      <c r="T30" s="137">
        <f t="shared" si="18"/>
        <v>39</v>
      </c>
      <c r="U30" s="137"/>
      <c r="V30" s="137">
        <v>11</v>
      </c>
      <c r="W30" s="137"/>
      <c r="X30" s="137"/>
      <c r="Y30" s="137">
        <f t="shared" si="15"/>
        <v>11</v>
      </c>
      <c r="Z30" s="137"/>
      <c r="AA30" s="137"/>
      <c r="AB30" s="137"/>
      <c r="AC30" s="137"/>
      <c r="AD30" s="137"/>
      <c r="AE30" s="137"/>
      <c r="AF30" s="137"/>
      <c r="AG30" s="137">
        <f t="shared" si="16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'19'!AR30</f>
        <v>71</v>
      </c>
      <c r="AO30" s="141">
        <v>100</v>
      </c>
      <c r="AP30" s="141">
        <f t="shared" si="7"/>
        <v>171</v>
      </c>
      <c r="AQ30" s="141">
        <f t="shared" si="2"/>
        <v>51</v>
      </c>
      <c r="AR30" s="141">
        <v>120</v>
      </c>
      <c r="AS30" s="216">
        <f t="shared" si="3"/>
        <v>8.7931034482769643</v>
      </c>
      <c r="AT30" s="216">
        <f>'08'!AT30</f>
        <v>250</v>
      </c>
      <c r="AU30" s="224">
        <f t="shared" si="8"/>
        <v>130</v>
      </c>
      <c r="AV30" s="138"/>
      <c r="AW30" s="138">
        <f t="shared" si="9"/>
        <v>0</v>
      </c>
      <c r="AX30" s="138">
        <f t="shared" si="10"/>
        <v>0</v>
      </c>
      <c r="AY30" s="138">
        <f t="shared" si="11"/>
        <v>0</v>
      </c>
      <c r="AZ30" s="138">
        <f t="shared" si="12"/>
        <v>0</v>
      </c>
      <c r="BA30" s="138">
        <f t="shared" si="13"/>
        <v>0</v>
      </c>
      <c r="BB30" s="6">
        <f t="shared" si="14"/>
        <v>51</v>
      </c>
      <c r="BC30" s="6"/>
      <c r="BD30" s="10"/>
    </row>
    <row r="31" spans="1:56">
      <c r="A31" s="12" t="str">
        <f>'ENTRY SHEET'!F31</f>
        <v>OD09A-5106</v>
      </c>
      <c r="B31" s="137">
        <f>'19'!C31</f>
        <v>15103</v>
      </c>
      <c r="C31" s="137">
        <v>15103</v>
      </c>
      <c r="D31" s="137">
        <f t="shared" si="4"/>
        <v>0</v>
      </c>
      <c r="E31" s="137">
        <v>12</v>
      </c>
      <c r="F31" s="136"/>
      <c r="G31" s="136">
        <f t="shared" si="17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'19'!S31</f>
        <v>123335</v>
      </c>
      <c r="S31" s="137">
        <v>123335</v>
      </c>
      <c r="T31" s="137">
        <f t="shared" si="18"/>
        <v>0</v>
      </c>
      <c r="U31" s="137"/>
      <c r="V31" s="137"/>
      <c r="W31" s="137"/>
      <c r="X31" s="137"/>
      <c r="Y31" s="137">
        <f t="shared" si="15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6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'19'!AR31</f>
        <v>82</v>
      </c>
      <c r="AO31" s="141"/>
      <c r="AP31" s="141">
        <f t="shared" si="7"/>
        <v>82</v>
      </c>
      <c r="AQ31" s="141">
        <f t="shared" si="2"/>
        <v>0</v>
      </c>
      <c r="AR31" s="141">
        <v>82</v>
      </c>
      <c r="AS31" s="216" t="e">
        <f t="shared" si="3"/>
        <v>#DIV/0!</v>
      </c>
      <c r="AT31" s="216">
        <f>'08'!AT31</f>
        <v>250</v>
      </c>
      <c r="AU31" s="224">
        <f t="shared" si="8"/>
        <v>168</v>
      </c>
      <c r="AV31" s="138"/>
      <c r="AW31" s="138" t="e">
        <f t="shared" si="9"/>
        <v>#DIV/0!</v>
      </c>
      <c r="AX31" s="138" t="e">
        <f t="shared" si="10"/>
        <v>#DIV/0!</v>
      </c>
      <c r="AY31" s="138" t="e">
        <f t="shared" si="11"/>
        <v>#DIV/0!</v>
      </c>
      <c r="AZ31" s="138" t="e">
        <f t="shared" si="12"/>
        <v>#DIV/0!</v>
      </c>
      <c r="BA31" s="138" t="e">
        <f t="shared" si="13"/>
        <v>#DIV/0!</v>
      </c>
      <c r="BB31" s="6" t="e">
        <f t="shared" si="14"/>
        <v>#DIV/0!</v>
      </c>
      <c r="BC31" s="6"/>
      <c r="BD31" s="10"/>
    </row>
    <row r="32" spans="1:56">
      <c r="A32" s="12" t="str">
        <f>'ENTRY SHEET'!F32</f>
        <v>OD09C-8164</v>
      </c>
      <c r="B32" s="137">
        <f>'19'!C32</f>
        <v>10445.5</v>
      </c>
      <c r="C32" s="137">
        <v>10452.700000000001</v>
      </c>
      <c r="D32" s="137">
        <f t="shared" si="4"/>
        <v>7.2000000000007276</v>
      </c>
      <c r="E32" s="137">
        <v>12</v>
      </c>
      <c r="F32" s="136"/>
      <c r="G32" s="136">
        <f t="shared" si="17"/>
        <v>7.2000000000007276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7.2000000000007276</v>
      </c>
      <c r="R32" s="137">
        <f>'19'!S32</f>
        <v>70013</v>
      </c>
      <c r="S32" s="137">
        <v>70068</v>
      </c>
      <c r="T32" s="137">
        <f t="shared" si="18"/>
        <v>55</v>
      </c>
      <c r="U32" s="137"/>
      <c r="V32" s="137">
        <v>2</v>
      </c>
      <c r="W32" s="137"/>
      <c r="X32" s="137">
        <v>6</v>
      </c>
      <c r="Y32" s="137">
        <f t="shared" si="15"/>
        <v>8</v>
      </c>
      <c r="Z32" s="137"/>
      <c r="AA32" s="137"/>
      <c r="AB32" s="137"/>
      <c r="AC32" s="137"/>
      <c r="AD32" s="137"/>
      <c r="AE32" s="137"/>
      <c r="AF32" s="137"/>
      <c r="AG32" s="137">
        <f t="shared" si="16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'19'!AR32</f>
        <v>80</v>
      </c>
      <c r="AO32" s="141">
        <v>100</v>
      </c>
      <c r="AP32" s="141">
        <f t="shared" si="7"/>
        <v>180</v>
      </c>
      <c r="AQ32" s="141">
        <f t="shared" si="2"/>
        <v>80</v>
      </c>
      <c r="AR32" s="141">
        <v>100</v>
      </c>
      <c r="AS32" s="216">
        <f t="shared" si="3"/>
        <v>11.111111111109988</v>
      </c>
      <c r="AT32" s="216">
        <f>'08'!AT32</f>
        <v>250</v>
      </c>
      <c r="AU32" s="224">
        <f t="shared" si="8"/>
        <v>150</v>
      </c>
      <c r="AV32" s="138"/>
      <c r="AW32" s="138">
        <f t="shared" si="9"/>
        <v>0</v>
      </c>
      <c r="AX32" s="138">
        <f t="shared" si="10"/>
        <v>0</v>
      </c>
      <c r="AY32" s="138">
        <f t="shared" si="11"/>
        <v>0</v>
      </c>
      <c r="AZ32" s="138">
        <f t="shared" si="12"/>
        <v>0</v>
      </c>
      <c r="BA32" s="138">
        <f t="shared" si="13"/>
        <v>0</v>
      </c>
      <c r="BB32" s="6">
        <f t="shared" si="14"/>
        <v>80</v>
      </c>
      <c r="BC32" s="6"/>
      <c r="BD32" s="10"/>
    </row>
    <row r="33" spans="1:56">
      <c r="A33" s="12" t="str">
        <f>'ENTRY SHEET'!F33</f>
        <v>OD09C-1373</v>
      </c>
      <c r="B33" s="137">
        <f>'19'!C33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7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'19'!S33</f>
        <v>0</v>
      </c>
      <c r="S33" s="137"/>
      <c r="T33" s="137">
        <f t="shared" si="18"/>
        <v>0</v>
      </c>
      <c r="U33" s="137"/>
      <c r="V33" s="137"/>
      <c r="W33" s="137"/>
      <c r="X33" s="137"/>
      <c r="Y33" s="137">
        <f t="shared" si="15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6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'19'!AR33</f>
        <v>0</v>
      </c>
      <c r="AO33" s="141"/>
      <c r="AP33" s="141">
        <f t="shared" si="7"/>
        <v>0</v>
      </c>
      <c r="AQ33" s="141">
        <f t="shared" si="2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8"/>
        <v>250</v>
      </c>
      <c r="AV33" s="138"/>
      <c r="AW33" s="138" t="e">
        <f t="shared" si="9"/>
        <v>#DIV/0!</v>
      </c>
      <c r="AX33" s="138" t="e">
        <f t="shared" si="10"/>
        <v>#DIV/0!</v>
      </c>
      <c r="AY33" s="138" t="e">
        <f t="shared" si="11"/>
        <v>#DIV/0!</v>
      </c>
      <c r="AZ33" s="138" t="e">
        <f t="shared" si="12"/>
        <v>#DIV/0!</v>
      </c>
      <c r="BA33" s="138" t="e">
        <f t="shared" si="13"/>
        <v>#DIV/0!</v>
      </c>
      <c r="BB33" s="6" t="e">
        <f t="shared" si="14"/>
        <v>#DIV/0!</v>
      </c>
      <c r="BC33" s="6"/>
      <c r="BD33" s="10"/>
    </row>
    <row r="34" spans="1:56">
      <c r="A34" s="12" t="str">
        <f>'ENTRY SHEET'!F34</f>
        <v>OD09A-5666</v>
      </c>
      <c r="B34" s="137">
        <f>'19'!C34</f>
        <v>21931</v>
      </c>
      <c r="C34" s="137">
        <v>21936</v>
      </c>
      <c r="D34" s="137">
        <f t="shared" si="4"/>
        <v>5</v>
      </c>
      <c r="E34" s="137">
        <v>12</v>
      </c>
      <c r="F34" s="136"/>
      <c r="G34" s="136">
        <f t="shared" si="17"/>
        <v>4</v>
      </c>
      <c r="H34" s="136">
        <v>1</v>
      </c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5</v>
      </c>
      <c r="R34" s="137">
        <f>'19'!S34</f>
        <v>102513</v>
      </c>
      <c r="S34" s="137">
        <v>102541</v>
      </c>
      <c r="T34" s="137">
        <f t="shared" si="18"/>
        <v>28</v>
      </c>
      <c r="U34" s="137"/>
      <c r="V34" s="137">
        <v>6</v>
      </c>
      <c r="W34" s="137"/>
      <c r="X34" s="138"/>
      <c r="Y34" s="137">
        <f t="shared" si="15"/>
        <v>6</v>
      </c>
      <c r="Z34" s="137"/>
      <c r="AA34" s="137"/>
      <c r="AB34" s="137"/>
      <c r="AC34" s="137">
        <v>1</v>
      </c>
      <c r="AD34" s="137"/>
      <c r="AE34" s="137"/>
      <c r="AF34" s="137"/>
      <c r="AG34" s="137">
        <f t="shared" si="16"/>
        <v>1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'19'!AR34</f>
        <v>60</v>
      </c>
      <c r="AO34" s="141">
        <v>100</v>
      </c>
      <c r="AP34" s="141">
        <f t="shared" si="7"/>
        <v>160</v>
      </c>
      <c r="AQ34" s="141">
        <f t="shared" si="2"/>
        <v>50</v>
      </c>
      <c r="AR34" s="141">
        <v>110</v>
      </c>
      <c r="AS34" s="216">
        <f t="shared" si="3"/>
        <v>10</v>
      </c>
      <c r="AT34" s="216">
        <f>'08'!AT34</f>
        <v>250</v>
      </c>
      <c r="AU34" s="224">
        <f t="shared" si="8"/>
        <v>140</v>
      </c>
      <c r="AV34" s="138"/>
      <c r="AW34" s="138">
        <f t="shared" si="9"/>
        <v>0</v>
      </c>
      <c r="AX34" s="138">
        <f t="shared" si="10"/>
        <v>10</v>
      </c>
      <c r="AY34" s="138">
        <f t="shared" si="11"/>
        <v>0</v>
      </c>
      <c r="AZ34" s="138">
        <f t="shared" si="12"/>
        <v>0</v>
      </c>
      <c r="BA34" s="138">
        <f t="shared" si="13"/>
        <v>0</v>
      </c>
      <c r="BB34" s="6">
        <f t="shared" si="14"/>
        <v>40</v>
      </c>
      <c r="BC34" s="6"/>
      <c r="BD34" s="10"/>
    </row>
    <row r="35" spans="1:56">
      <c r="A35" s="12" t="str">
        <f>'ENTRY SHEET'!F35</f>
        <v>OD09A-6059</v>
      </c>
      <c r="B35" s="137">
        <f>'19'!C35</f>
        <v>14132</v>
      </c>
      <c r="C35" s="137">
        <v>14138</v>
      </c>
      <c r="D35" s="137">
        <f t="shared" si="4"/>
        <v>6</v>
      </c>
      <c r="E35" s="137">
        <v>12</v>
      </c>
      <c r="F35" s="136"/>
      <c r="G35" s="136">
        <f t="shared" si="17"/>
        <v>5</v>
      </c>
      <c r="H35" s="136">
        <v>1</v>
      </c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6</v>
      </c>
      <c r="R35" s="137">
        <f>'19'!S35</f>
        <v>92057</v>
      </c>
      <c r="S35" s="137">
        <v>92095</v>
      </c>
      <c r="T35" s="137">
        <f t="shared" si="18"/>
        <v>38</v>
      </c>
      <c r="U35" s="137"/>
      <c r="V35" s="137">
        <v>8</v>
      </c>
      <c r="W35" s="137"/>
      <c r="X35" s="138"/>
      <c r="Y35" s="137">
        <f t="shared" si="15"/>
        <v>8</v>
      </c>
      <c r="Z35" s="137"/>
      <c r="AA35" s="137"/>
      <c r="AB35" s="137"/>
      <c r="AC35" s="137"/>
      <c r="AD35" s="137"/>
      <c r="AE35" s="137">
        <v>4</v>
      </c>
      <c r="AF35" s="137"/>
      <c r="AG35" s="137">
        <f t="shared" si="16"/>
        <v>4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'19'!AR35</f>
        <v>100</v>
      </c>
      <c r="AO35" s="141">
        <v>100</v>
      </c>
      <c r="AP35" s="141">
        <f t="shared" si="7"/>
        <v>200</v>
      </c>
      <c r="AQ35" s="141">
        <f t="shared" si="2"/>
        <v>60</v>
      </c>
      <c r="AR35" s="141">
        <v>140</v>
      </c>
      <c r="AS35" s="216">
        <f t="shared" si="3"/>
        <v>10</v>
      </c>
      <c r="AT35" s="216">
        <f>'08'!AT35</f>
        <v>250</v>
      </c>
      <c r="AU35" s="224">
        <f t="shared" si="8"/>
        <v>110</v>
      </c>
      <c r="AV35" s="138"/>
      <c r="AW35" s="138">
        <f t="shared" si="9"/>
        <v>0</v>
      </c>
      <c r="AX35" s="138">
        <f t="shared" si="10"/>
        <v>10</v>
      </c>
      <c r="AY35" s="138">
        <f t="shared" si="11"/>
        <v>0</v>
      </c>
      <c r="AZ35" s="138">
        <f t="shared" si="12"/>
        <v>0</v>
      </c>
      <c r="BA35" s="138">
        <f t="shared" si="13"/>
        <v>0</v>
      </c>
      <c r="BB35" s="6">
        <f t="shared" si="14"/>
        <v>50</v>
      </c>
      <c r="BC35" s="6"/>
      <c r="BD35" s="10"/>
    </row>
    <row r="36" spans="1:56">
      <c r="A36" s="12" t="str">
        <f>'ENTRY SHEET'!F36</f>
        <v>JH06H-9654</v>
      </c>
      <c r="B36" s="137">
        <f>'19'!C36</f>
        <v>0</v>
      </c>
      <c r="C36" s="137"/>
      <c r="D36" s="137">
        <f t="shared" si="4"/>
        <v>0</v>
      </c>
      <c r="E36" s="137">
        <v>12</v>
      </c>
      <c r="F36" s="136"/>
      <c r="G36" s="136">
        <f t="shared" si="17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7">
        <f>'19'!S36</f>
        <v>101248</v>
      </c>
      <c r="S36" s="137">
        <v>101248</v>
      </c>
      <c r="T36" s="137">
        <f t="shared" si="18"/>
        <v>0</v>
      </c>
      <c r="U36" s="137"/>
      <c r="V36" s="137"/>
      <c r="W36" s="137"/>
      <c r="X36" s="138"/>
      <c r="Y36" s="137">
        <f t="shared" si="15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6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'19'!AR36</f>
        <v>100</v>
      </c>
      <c r="AO36" s="141"/>
      <c r="AP36" s="141">
        <f t="shared" si="7"/>
        <v>100</v>
      </c>
      <c r="AQ36" s="141">
        <f t="shared" si="2"/>
        <v>0</v>
      </c>
      <c r="AR36" s="141">
        <v>100</v>
      </c>
      <c r="AS36" s="216" t="e">
        <f t="shared" si="3"/>
        <v>#DIV/0!</v>
      </c>
      <c r="AT36" s="216">
        <f>'08'!AT36</f>
        <v>250</v>
      </c>
      <c r="AU36" s="224">
        <f t="shared" si="8"/>
        <v>150</v>
      </c>
      <c r="AV36" s="138"/>
      <c r="AW36" s="138" t="e">
        <f t="shared" si="9"/>
        <v>#DIV/0!</v>
      </c>
      <c r="AX36" s="138" t="e">
        <f t="shared" si="10"/>
        <v>#DIV/0!</v>
      </c>
      <c r="AY36" s="138" t="e">
        <f t="shared" si="11"/>
        <v>#DIV/0!</v>
      </c>
      <c r="AZ36" s="138" t="e">
        <f t="shared" si="12"/>
        <v>#DIV/0!</v>
      </c>
      <c r="BA36" s="138" t="e">
        <f t="shared" si="13"/>
        <v>#DIV/0!</v>
      </c>
      <c r="BB36" s="6" t="e">
        <f t="shared" si="14"/>
        <v>#DIV/0!</v>
      </c>
      <c r="BC36" s="6"/>
      <c r="BD36" s="10"/>
    </row>
    <row r="37" spans="1:56">
      <c r="A37" s="12" t="str">
        <f>'ENTRY SHEET'!F37</f>
        <v>OD09A-5105</v>
      </c>
      <c r="B37" s="137">
        <f>'19'!C37</f>
        <v>12709</v>
      </c>
      <c r="C37" s="137">
        <v>12716</v>
      </c>
      <c r="D37" s="137">
        <f t="shared" si="4"/>
        <v>7</v>
      </c>
      <c r="E37" s="137">
        <v>12</v>
      </c>
      <c r="F37" s="136"/>
      <c r="G37" s="136">
        <f t="shared" si="17"/>
        <v>7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7</v>
      </c>
      <c r="R37" s="137">
        <f>'19'!S37</f>
        <v>91899</v>
      </c>
      <c r="S37" s="137">
        <v>91945</v>
      </c>
      <c r="T37" s="137">
        <f t="shared" si="18"/>
        <v>46</v>
      </c>
      <c r="U37" s="137"/>
      <c r="V37" s="137">
        <v>2</v>
      </c>
      <c r="W37" s="137"/>
      <c r="X37" s="138">
        <v>5</v>
      </c>
      <c r="Y37" s="137">
        <f t="shared" si="15"/>
        <v>7</v>
      </c>
      <c r="Z37" s="137"/>
      <c r="AA37" s="137"/>
      <c r="AB37" s="137"/>
      <c r="AC37" s="137"/>
      <c r="AD37" s="137"/>
      <c r="AE37" s="137"/>
      <c r="AF37" s="137"/>
      <c r="AG37" s="137">
        <f t="shared" si="16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'19'!AR37</f>
        <v>80</v>
      </c>
      <c r="AO37" s="141">
        <v>100</v>
      </c>
      <c r="AP37" s="141">
        <f t="shared" si="7"/>
        <v>180</v>
      </c>
      <c r="AQ37" s="141">
        <f t="shared" si="2"/>
        <v>80</v>
      </c>
      <c r="AR37" s="141">
        <v>100</v>
      </c>
      <c r="AS37" s="216">
        <f t="shared" si="3"/>
        <v>11.428571428571429</v>
      </c>
      <c r="AT37" s="216">
        <f>'08'!AT37</f>
        <v>250</v>
      </c>
      <c r="AU37" s="224">
        <f t="shared" si="8"/>
        <v>150</v>
      </c>
      <c r="AV37" s="138"/>
      <c r="AW37" s="138">
        <f t="shared" si="9"/>
        <v>0</v>
      </c>
      <c r="AX37" s="138">
        <f t="shared" si="10"/>
        <v>0</v>
      </c>
      <c r="AY37" s="138">
        <f t="shared" si="11"/>
        <v>0</v>
      </c>
      <c r="AZ37" s="138">
        <f t="shared" si="12"/>
        <v>0</v>
      </c>
      <c r="BA37" s="138">
        <f t="shared" si="13"/>
        <v>0</v>
      </c>
      <c r="BB37" s="6">
        <f t="shared" si="14"/>
        <v>80</v>
      </c>
      <c r="BC37" s="6"/>
      <c r="BD37" s="10"/>
    </row>
    <row r="38" spans="1:56">
      <c r="A38" s="12" t="str">
        <f>'ENTRY SHEET'!F38</f>
        <v>JH06G-4703</v>
      </c>
      <c r="B38" s="137">
        <f>'19'!C38</f>
        <v>8242</v>
      </c>
      <c r="C38" s="137">
        <v>8244</v>
      </c>
      <c r="D38" s="137">
        <f t="shared" si="4"/>
        <v>2</v>
      </c>
      <c r="E38" s="137">
        <v>12</v>
      </c>
      <c r="F38" s="136"/>
      <c r="G38" s="136">
        <f t="shared" si="17"/>
        <v>2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2</v>
      </c>
      <c r="R38" s="137">
        <f>'19'!S38</f>
        <v>96058</v>
      </c>
      <c r="S38" s="137">
        <v>96069</v>
      </c>
      <c r="T38" s="137">
        <f t="shared" si="18"/>
        <v>11</v>
      </c>
      <c r="U38" s="137"/>
      <c r="V38" s="137">
        <v>4</v>
      </c>
      <c r="W38" s="137"/>
      <c r="X38" s="141"/>
      <c r="Y38" s="137">
        <f t="shared" si="15"/>
        <v>4</v>
      </c>
      <c r="Z38" s="137"/>
      <c r="AA38" s="137"/>
      <c r="AB38" s="137"/>
      <c r="AC38" s="137"/>
      <c r="AD38" s="137"/>
      <c r="AE38" s="137"/>
      <c r="AF38" s="137"/>
      <c r="AG38" s="137">
        <f t="shared" si="16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'19'!AR38</f>
        <v>110</v>
      </c>
      <c r="AO38" s="141"/>
      <c r="AP38" s="141">
        <f t="shared" si="7"/>
        <v>110</v>
      </c>
      <c r="AQ38" s="141">
        <f t="shared" si="2"/>
        <v>16</v>
      </c>
      <c r="AR38" s="141">
        <v>94</v>
      </c>
      <c r="AS38" s="216">
        <f t="shared" si="3"/>
        <v>8</v>
      </c>
      <c r="AT38" s="216">
        <f>'08'!AT38</f>
        <v>250</v>
      </c>
      <c r="AU38" s="224">
        <f t="shared" si="8"/>
        <v>156</v>
      </c>
      <c r="AV38" s="138"/>
      <c r="AW38" s="138">
        <f t="shared" si="9"/>
        <v>0</v>
      </c>
      <c r="AX38" s="138">
        <f t="shared" si="10"/>
        <v>0</v>
      </c>
      <c r="AY38" s="138">
        <f t="shared" si="11"/>
        <v>0</v>
      </c>
      <c r="AZ38" s="138">
        <f t="shared" si="12"/>
        <v>0</v>
      </c>
      <c r="BA38" s="138">
        <f t="shared" si="13"/>
        <v>0</v>
      </c>
      <c r="BB38" s="6">
        <f t="shared" si="14"/>
        <v>16</v>
      </c>
      <c r="BC38" s="6"/>
      <c r="BD38" s="10"/>
    </row>
    <row r="39" spans="1:56">
      <c r="A39" s="12" t="str">
        <f>'ENTRY SHEET'!F39</f>
        <v>JH06H-5348</v>
      </c>
      <c r="B39" s="137">
        <f>'19'!C39</f>
        <v>487.2</v>
      </c>
      <c r="C39" s="137">
        <v>489.9</v>
      </c>
      <c r="D39" s="137">
        <f t="shared" si="4"/>
        <v>2.6999999999999886</v>
      </c>
      <c r="E39" s="137">
        <v>12</v>
      </c>
      <c r="F39" s="136"/>
      <c r="G39" s="136">
        <f t="shared" si="17"/>
        <v>1.7999999999999887</v>
      </c>
      <c r="H39" s="136"/>
      <c r="I39" s="136">
        <v>0.9</v>
      </c>
      <c r="J39" s="136"/>
      <c r="K39" s="136"/>
      <c r="L39" s="136"/>
      <c r="M39" s="136"/>
      <c r="N39" s="136"/>
      <c r="O39" s="136"/>
      <c r="P39" s="136"/>
      <c r="Q39" s="136">
        <f t="shared" si="6"/>
        <v>2.6999999999999886</v>
      </c>
      <c r="R39" s="137">
        <f>'19'!S39</f>
        <v>122457</v>
      </c>
      <c r="S39" s="137">
        <v>122471</v>
      </c>
      <c r="T39" s="137">
        <f t="shared" si="18"/>
        <v>14</v>
      </c>
      <c r="U39" s="137"/>
      <c r="V39" s="137">
        <v>2</v>
      </c>
      <c r="W39" s="137"/>
      <c r="X39" s="141"/>
      <c r="Y39" s="137">
        <f t="shared" si="15"/>
        <v>2</v>
      </c>
      <c r="Z39" s="137"/>
      <c r="AA39" s="137"/>
      <c r="AB39" s="137"/>
      <c r="AC39" s="137"/>
      <c r="AD39" s="137"/>
      <c r="AE39" s="137"/>
      <c r="AF39" s="137"/>
      <c r="AG39" s="137">
        <f t="shared" si="16"/>
        <v>0</v>
      </c>
      <c r="AH39" s="137">
        <v>4</v>
      </c>
      <c r="AI39" s="137"/>
      <c r="AJ39" s="137">
        <v>122.65</v>
      </c>
      <c r="AK39" s="138"/>
      <c r="AL39" s="141">
        <f t="shared" si="0"/>
        <v>4</v>
      </c>
      <c r="AM39" s="137">
        <f t="shared" si="1"/>
        <v>122.65</v>
      </c>
      <c r="AN39" s="141">
        <f>'19'!AR39</f>
        <v>10</v>
      </c>
      <c r="AO39" s="141">
        <v>50</v>
      </c>
      <c r="AP39" s="141">
        <f t="shared" si="7"/>
        <v>60</v>
      </c>
      <c r="AQ39" s="141">
        <f t="shared" si="2"/>
        <v>0</v>
      </c>
      <c r="AR39" s="141">
        <v>60</v>
      </c>
      <c r="AS39" s="216">
        <f t="shared" si="3"/>
        <v>0</v>
      </c>
      <c r="AT39" s="216">
        <f>'08'!AT39</f>
        <v>0</v>
      </c>
      <c r="AU39" s="224">
        <f t="shared" si="8"/>
        <v>-60</v>
      </c>
      <c r="AV39" s="138"/>
      <c r="AW39" s="138">
        <f t="shared" si="9"/>
        <v>0</v>
      </c>
      <c r="AX39" s="138">
        <f t="shared" si="10"/>
        <v>0</v>
      </c>
      <c r="AY39" s="138">
        <f t="shared" si="11"/>
        <v>0</v>
      </c>
      <c r="AZ39" s="138">
        <f t="shared" si="12"/>
        <v>0</v>
      </c>
      <c r="BA39" s="138">
        <f t="shared" si="13"/>
        <v>0</v>
      </c>
      <c r="BB39" s="6">
        <f t="shared" si="14"/>
        <v>0</v>
      </c>
      <c r="BC39" s="6"/>
      <c r="BD39" s="10"/>
    </row>
    <row r="40" spans="1:56">
      <c r="A40" s="12" t="str">
        <f>'ENTRY SHEET'!F40</f>
        <v>OD09K-5036</v>
      </c>
      <c r="B40" s="137">
        <f>'19'!C40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7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'19'!S40</f>
        <v>92832</v>
      </c>
      <c r="S40" s="137">
        <v>92832</v>
      </c>
      <c r="T40" s="137">
        <f t="shared" si="18"/>
        <v>0</v>
      </c>
      <c r="U40" s="137"/>
      <c r="V40" s="137"/>
      <c r="W40" s="137"/>
      <c r="X40" s="141"/>
      <c r="Y40" s="137">
        <f t="shared" si="15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6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'19'!AR40</f>
        <v>145</v>
      </c>
      <c r="AO40" s="141"/>
      <c r="AP40" s="141">
        <f t="shared" si="7"/>
        <v>145</v>
      </c>
      <c r="AQ40" s="141">
        <f t="shared" si="2"/>
        <v>0</v>
      </c>
      <c r="AR40" s="141">
        <v>145</v>
      </c>
      <c r="AS40" s="216" t="e">
        <f t="shared" si="3"/>
        <v>#DIV/0!</v>
      </c>
      <c r="AT40" s="216">
        <f>'08'!AT40</f>
        <v>0</v>
      </c>
      <c r="AU40" s="224">
        <f t="shared" si="8"/>
        <v>-145</v>
      </c>
      <c r="AV40" s="138"/>
      <c r="AW40" s="138" t="e">
        <f t="shared" si="9"/>
        <v>#DIV/0!</v>
      </c>
      <c r="AX40" s="138" t="e">
        <f t="shared" si="10"/>
        <v>#DIV/0!</v>
      </c>
      <c r="AY40" s="138" t="e">
        <f t="shared" si="11"/>
        <v>#DIV/0!</v>
      </c>
      <c r="AZ40" s="138" t="e">
        <f t="shared" si="12"/>
        <v>#DIV/0!</v>
      </c>
      <c r="BA40" s="138" t="e">
        <f t="shared" si="13"/>
        <v>#DIV/0!</v>
      </c>
      <c r="BB40" s="6" t="e">
        <f t="shared" si="14"/>
        <v>#DIV/0!</v>
      </c>
      <c r="BC40" s="6"/>
      <c r="BD40" s="10"/>
    </row>
    <row r="41" spans="1:56">
      <c r="A41" s="12" t="str">
        <f>'ENTRY SHEET'!F41</f>
        <v>OD09K-1394</v>
      </c>
      <c r="B41" s="137">
        <f>'19'!C41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7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'19'!S41</f>
        <v>50235.4</v>
      </c>
      <c r="S41" s="137">
        <v>50235.4</v>
      </c>
      <c r="T41" s="137">
        <f t="shared" si="18"/>
        <v>0</v>
      </c>
      <c r="U41" s="137"/>
      <c r="V41" s="137"/>
      <c r="W41" s="137"/>
      <c r="X41" s="141"/>
      <c r="Y41" s="137">
        <f t="shared" si="15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6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'19'!AR41</f>
        <v>160</v>
      </c>
      <c r="AO41" s="141"/>
      <c r="AP41" s="141">
        <f t="shared" si="7"/>
        <v>160</v>
      </c>
      <c r="AQ41" s="141">
        <f t="shared" si="2"/>
        <v>0</v>
      </c>
      <c r="AR41" s="141">
        <v>160</v>
      </c>
      <c r="AS41" s="216" t="e">
        <f t="shared" si="3"/>
        <v>#DIV/0!</v>
      </c>
      <c r="AT41" s="216">
        <f>'08'!AT41</f>
        <v>0</v>
      </c>
      <c r="AU41" s="224">
        <f t="shared" si="8"/>
        <v>-160</v>
      </c>
      <c r="AV41" s="138"/>
      <c r="AW41" s="138" t="e">
        <f t="shared" si="9"/>
        <v>#DIV/0!</v>
      </c>
      <c r="AX41" s="138" t="e">
        <f t="shared" si="10"/>
        <v>#DIV/0!</v>
      </c>
      <c r="AY41" s="138" t="e">
        <f t="shared" si="11"/>
        <v>#DIV/0!</v>
      </c>
      <c r="AZ41" s="138" t="e">
        <f t="shared" si="12"/>
        <v>#DIV/0!</v>
      </c>
      <c r="BA41" s="138" t="e">
        <f t="shared" si="13"/>
        <v>#DIV/0!</v>
      </c>
      <c r="BB41" s="6" t="e">
        <f t="shared" si="14"/>
        <v>#DIV/0!</v>
      </c>
      <c r="BC41" s="6"/>
      <c r="BD41" s="10"/>
    </row>
    <row r="42" spans="1:56">
      <c r="A42" s="12" t="str">
        <f>'ENTRY SHEET'!F42</f>
        <v>JH06T-7706</v>
      </c>
      <c r="B42" s="137">
        <f>'19'!C42</f>
        <v>16125.6</v>
      </c>
      <c r="C42" s="137">
        <v>16131.6</v>
      </c>
      <c r="D42" s="137">
        <f t="shared" si="4"/>
        <v>6</v>
      </c>
      <c r="E42" s="137">
        <v>12</v>
      </c>
      <c r="F42" s="136"/>
      <c r="G42" s="136">
        <f t="shared" si="17"/>
        <v>6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6</v>
      </c>
      <c r="R42" s="137">
        <f>'19'!S42</f>
        <v>105698</v>
      </c>
      <c r="S42" s="137">
        <v>105751</v>
      </c>
      <c r="T42" s="137">
        <f t="shared" si="18"/>
        <v>53</v>
      </c>
      <c r="U42" s="137"/>
      <c r="V42" s="137">
        <v>2</v>
      </c>
      <c r="W42" s="137"/>
      <c r="X42" s="141">
        <v>6</v>
      </c>
      <c r="Y42" s="137">
        <f t="shared" si="15"/>
        <v>8</v>
      </c>
      <c r="Z42" s="137"/>
      <c r="AA42" s="137"/>
      <c r="AB42" s="137"/>
      <c r="AC42" s="137"/>
      <c r="AD42" s="137"/>
      <c r="AE42" s="137"/>
      <c r="AF42" s="137"/>
      <c r="AG42" s="137">
        <f t="shared" si="16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'19'!AR42</f>
        <v>120</v>
      </c>
      <c r="AO42" s="141">
        <v>50</v>
      </c>
      <c r="AP42" s="141">
        <f t="shared" si="7"/>
        <v>170</v>
      </c>
      <c r="AQ42" s="141">
        <f t="shared" si="2"/>
        <v>90</v>
      </c>
      <c r="AR42" s="141">
        <v>80</v>
      </c>
      <c r="AS42" s="216">
        <f t="shared" si="3"/>
        <v>15</v>
      </c>
      <c r="AT42" s="216">
        <f>'08'!AT42</f>
        <v>0</v>
      </c>
      <c r="AU42" s="224">
        <f t="shared" si="8"/>
        <v>-80</v>
      </c>
      <c r="AV42" s="138"/>
      <c r="AW42" s="138">
        <f t="shared" si="9"/>
        <v>0</v>
      </c>
      <c r="AX42" s="138">
        <f t="shared" si="10"/>
        <v>0</v>
      </c>
      <c r="AY42" s="138">
        <f t="shared" si="11"/>
        <v>0</v>
      </c>
      <c r="AZ42" s="138">
        <f t="shared" si="12"/>
        <v>0</v>
      </c>
      <c r="BA42" s="138">
        <f t="shared" si="13"/>
        <v>0</v>
      </c>
      <c r="BB42" s="6">
        <f t="shared" si="14"/>
        <v>90</v>
      </c>
      <c r="BC42" s="6"/>
      <c r="BD42" s="10"/>
    </row>
    <row r="43" spans="1:56">
      <c r="A43" s="12" t="str">
        <f>'ENTRY SHEET'!F43</f>
        <v>JH06H-7764</v>
      </c>
      <c r="B43" s="137">
        <f>'19'!C43</f>
        <v>17989.7</v>
      </c>
      <c r="C43" s="137">
        <v>17998.3</v>
      </c>
      <c r="D43" s="137">
        <f t="shared" si="4"/>
        <v>8.5999999999985448</v>
      </c>
      <c r="E43" s="137">
        <v>12</v>
      </c>
      <c r="F43" s="136"/>
      <c r="G43" s="136">
        <f t="shared" si="17"/>
        <v>8.5999999999985448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8.5999999999985448</v>
      </c>
      <c r="R43" s="137">
        <f>'19'!S43</f>
        <v>87923</v>
      </c>
      <c r="S43" s="137">
        <v>87983</v>
      </c>
      <c r="T43" s="137">
        <f t="shared" si="18"/>
        <v>60</v>
      </c>
      <c r="U43" s="137"/>
      <c r="V43" s="137">
        <v>4</v>
      </c>
      <c r="W43" s="137"/>
      <c r="X43" s="141">
        <v>4</v>
      </c>
      <c r="Y43" s="137">
        <f t="shared" si="15"/>
        <v>8</v>
      </c>
      <c r="Z43" s="137"/>
      <c r="AA43" s="137"/>
      <c r="AB43" s="137"/>
      <c r="AC43" s="137"/>
      <c r="AD43" s="137"/>
      <c r="AE43" s="137"/>
      <c r="AF43" s="137"/>
      <c r="AG43" s="137">
        <f t="shared" si="16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'19'!AR43</f>
        <v>75</v>
      </c>
      <c r="AO43" s="141">
        <v>100</v>
      </c>
      <c r="AP43" s="141">
        <f t="shared" si="7"/>
        <v>175</v>
      </c>
      <c r="AQ43" s="141">
        <f t="shared" si="2"/>
        <v>60</v>
      </c>
      <c r="AR43" s="141">
        <v>115</v>
      </c>
      <c r="AS43" s="216">
        <f t="shared" si="3"/>
        <v>6.976744186047692</v>
      </c>
      <c r="AT43" s="216">
        <f>'08'!AT43</f>
        <v>0</v>
      </c>
      <c r="AU43" s="224">
        <f t="shared" si="8"/>
        <v>-115</v>
      </c>
      <c r="AV43" s="138"/>
      <c r="AW43" s="138">
        <f t="shared" si="9"/>
        <v>0</v>
      </c>
      <c r="AX43" s="138">
        <f t="shared" si="10"/>
        <v>0</v>
      </c>
      <c r="AY43" s="138">
        <f t="shared" si="11"/>
        <v>0</v>
      </c>
      <c r="AZ43" s="138">
        <f t="shared" si="12"/>
        <v>0</v>
      </c>
      <c r="BA43" s="138">
        <f t="shared" si="13"/>
        <v>0</v>
      </c>
      <c r="BB43" s="6">
        <f t="shared" ref="BB43:BB65" si="19">AQ43-AW43-AX43-AY43</f>
        <v>60</v>
      </c>
      <c r="BC43" s="6"/>
      <c r="BD43" s="10"/>
    </row>
    <row r="44" spans="1:56" s="639" customFormat="1">
      <c r="A44" s="1097" t="str">
        <f>'ENTRY SHEET'!F44</f>
        <v>OD09AE-5513 DMC</v>
      </c>
      <c r="B44" s="632">
        <f>'19'!C44</f>
        <v>4031.2</v>
      </c>
      <c r="C44" s="632">
        <v>4034.5</v>
      </c>
      <c r="D44" s="632">
        <f t="shared" si="4"/>
        <v>3.3000000000001819</v>
      </c>
      <c r="E44" s="632">
        <v>12</v>
      </c>
      <c r="F44" s="302"/>
      <c r="G44" s="302">
        <f t="shared" si="17"/>
        <v>3.3000000000001819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6"/>
        <v>3.3000000000001819</v>
      </c>
      <c r="R44" s="632">
        <f>'19'!S44</f>
        <v>23215.599999999999</v>
      </c>
      <c r="S44" s="632">
        <v>23238.2</v>
      </c>
      <c r="T44" s="632">
        <f t="shared" si="18"/>
        <v>22.600000000002183</v>
      </c>
      <c r="U44" s="632"/>
      <c r="V44" s="632">
        <v>4</v>
      </c>
      <c r="W44" s="632"/>
      <c r="X44" s="634"/>
      <c r="Y44" s="632">
        <f t="shared" si="15"/>
        <v>4</v>
      </c>
      <c r="Z44" s="632"/>
      <c r="AA44" s="632"/>
      <c r="AB44" s="632"/>
      <c r="AC44" s="632"/>
      <c r="AD44" s="632"/>
      <c r="AE44" s="632"/>
      <c r="AF44" s="632"/>
      <c r="AG44" s="632">
        <f t="shared" si="16"/>
        <v>0</v>
      </c>
      <c r="AH44" s="632"/>
      <c r="AI44" s="632"/>
      <c r="AJ44" s="632"/>
      <c r="AK44" s="638"/>
      <c r="AL44" s="634">
        <f t="shared" si="0"/>
        <v>0</v>
      </c>
      <c r="AM44" s="632">
        <f t="shared" si="1"/>
        <v>0</v>
      </c>
      <c r="AN44" s="634">
        <f>'19'!AR44</f>
        <v>0</v>
      </c>
      <c r="AO44" s="634"/>
      <c r="AP44" s="634">
        <f t="shared" si="7"/>
        <v>0</v>
      </c>
      <c r="AQ44" s="634">
        <f t="shared" si="2"/>
        <v>0</v>
      </c>
      <c r="AR44" s="634"/>
      <c r="AS44" s="636">
        <f t="shared" si="3"/>
        <v>0</v>
      </c>
      <c r="AT44" s="636">
        <f>'08'!AT44</f>
        <v>0</v>
      </c>
      <c r="AU44" s="637">
        <f t="shared" si="8"/>
        <v>0</v>
      </c>
      <c r="AV44" s="638"/>
      <c r="AW44" s="638">
        <f t="shared" si="9"/>
        <v>0</v>
      </c>
      <c r="AX44" s="638">
        <f t="shared" si="10"/>
        <v>0</v>
      </c>
      <c r="AY44" s="638">
        <f t="shared" si="11"/>
        <v>0</v>
      </c>
      <c r="AZ44" s="638">
        <f t="shared" si="12"/>
        <v>0</v>
      </c>
      <c r="BA44" s="638">
        <f t="shared" si="13"/>
        <v>0</v>
      </c>
      <c r="BB44" s="889">
        <f t="shared" si="19"/>
        <v>0</v>
      </c>
      <c r="BC44" s="889"/>
      <c r="BD44" s="888"/>
    </row>
    <row r="45" spans="1:56" s="639" customFormat="1">
      <c r="A45" s="1097" t="str">
        <f>'ENTRY SHEET'!F45</f>
        <v>OD09Z-5713 DMC</v>
      </c>
      <c r="B45" s="632">
        <f>'19'!C45</f>
        <v>3857.8</v>
      </c>
      <c r="C45" s="632">
        <v>3860.9</v>
      </c>
      <c r="D45" s="632">
        <f t="shared" si="4"/>
        <v>3.0999999999999091</v>
      </c>
      <c r="E45" s="632">
        <v>12</v>
      </c>
      <c r="F45" s="302"/>
      <c r="G45" s="302">
        <f t="shared" si="17"/>
        <v>3.0999999999999091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6"/>
        <v>3.0999999999999091</v>
      </c>
      <c r="R45" s="632">
        <f>'19'!S45</f>
        <v>22675.1</v>
      </c>
      <c r="S45" s="632">
        <v>22699.200000000001</v>
      </c>
      <c r="T45" s="632">
        <f t="shared" si="18"/>
        <v>24.100000000002183</v>
      </c>
      <c r="U45" s="632"/>
      <c r="V45" s="632">
        <v>5</v>
      </c>
      <c r="W45" s="632"/>
      <c r="X45" s="634"/>
      <c r="Y45" s="632">
        <f t="shared" si="15"/>
        <v>5</v>
      </c>
      <c r="Z45" s="632"/>
      <c r="AA45" s="632"/>
      <c r="AB45" s="632"/>
      <c r="AC45" s="632"/>
      <c r="AD45" s="632"/>
      <c r="AE45" s="632"/>
      <c r="AF45" s="632"/>
      <c r="AG45" s="632">
        <f t="shared" si="16"/>
        <v>0</v>
      </c>
      <c r="AH45" s="632"/>
      <c r="AI45" s="632"/>
      <c r="AJ45" s="632"/>
      <c r="AK45" s="638"/>
      <c r="AL45" s="634">
        <f t="shared" si="0"/>
        <v>0</v>
      </c>
      <c r="AM45" s="632">
        <f t="shared" si="1"/>
        <v>0</v>
      </c>
      <c r="AN45" s="634">
        <f>'19'!AR45</f>
        <v>0</v>
      </c>
      <c r="AO45" s="634"/>
      <c r="AP45" s="634">
        <f t="shared" si="7"/>
        <v>0</v>
      </c>
      <c r="AQ45" s="634">
        <f t="shared" si="2"/>
        <v>0</v>
      </c>
      <c r="AR45" s="634"/>
      <c r="AS45" s="636">
        <f t="shared" si="3"/>
        <v>0</v>
      </c>
      <c r="AT45" s="636">
        <f>'08'!AT45</f>
        <v>0</v>
      </c>
      <c r="AU45" s="637">
        <f t="shared" si="8"/>
        <v>0</v>
      </c>
      <c r="AV45" s="638"/>
      <c r="AW45" s="638">
        <f t="shared" si="9"/>
        <v>0</v>
      </c>
      <c r="AX45" s="638">
        <f t="shared" si="10"/>
        <v>0</v>
      </c>
      <c r="AY45" s="638">
        <f t="shared" si="11"/>
        <v>0</v>
      </c>
      <c r="AZ45" s="638">
        <f t="shared" si="12"/>
        <v>0</v>
      </c>
      <c r="BA45" s="638">
        <f t="shared" si="13"/>
        <v>0</v>
      </c>
      <c r="BB45" s="889">
        <f t="shared" si="19"/>
        <v>0</v>
      </c>
      <c r="BC45" s="889"/>
      <c r="BD45" s="888"/>
    </row>
    <row r="46" spans="1:56" s="639" customFormat="1">
      <c r="A46" s="1097" t="str">
        <f>'ENTRY SHEET'!F46</f>
        <v>OD09Z-5813 DMC</v>
      </c>
      <c r="B46" s="632">
        <f>'19'!C46</f>
        <v>3778.8</v>
      </c>
      <c r="C46" s="632">
        <v>3782.6</v>
      </c>
      <c r="D46" s="632">
        <f t="shared" si="4"/>
        <v>3.7999999999997272</v>
      </c>
      <c r="E46" s="632">
        <v>12</v>
      </c>
      <c r="F46" s="302"/>
      <c r="G46" s="302">
        <f t="shared" si="17"/>
        <v>3.7999999999997272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6"/>
        <v>3.7999999999997272</v>
      </c>
      <c r="R46" s="632">
        <f>'19'!S46</f>
        <v>21652.7</v>
      </c>
      <c r="S46" s="632">
        <v>21673.599999999999</v>
      </c>
      <c r="T46" s="632">
        <f t="shared" si="18"/>
        <v>20.899999999997817</v>
      </c>
      <c r="U46" s="632"/>
      <c r="V46" s="632">
        <v>5</v>
      </c>
      <c r="W46" s="632"/>
      <c r="X46" s="634"/>
      <c r="Y46" s="632">
        <f t="shared" si="15"/>
        <v>5</v>
      </c>
      <c r="Z46" s="632"/>
      <c r="AA46" s="632"/>
      <c r="AB46" s="632"/>
      <c r="AC46" s="632"/>
      <c r="AD46" s="632"/>
      <c r="AE46" s="632"/>
      <c r="AF46" s="632"/>
      <c r="AG46" s="632">
        <f t="shared" si="16"/>
        <v>0</v>
      </c>
      <c r="AH46" s="632"/>
      <c r="AI46" s="632"/>
      <c r="AJ46" s="632"/>
      <c r="AK46" s="638"/>
      <c r="AL46" s="634">
        <f t="shared" si="0"/>
        <v>0</v>
      </c>
      <c r="AM46" s="632">
        <f t="shared" si="1"/>
        <v>0</v>
      </c>
      <c r="AN46" s="634">
        <f>'19'!AR46</f>
        <v>0</v>
      </c>
      <c r="AO46" s="634"/>
      <c r="AP46" s="634">
        <f t="shared" si="7"/>
        <v>0</v>
      </c>
      <c r="AQ46" s="634">
        <f t="shared" si="2"/>
        <v>0</v>
      </c>
      <c r="AR46" s="634"/>
      <c r="AS46" s="636">
        <f t="shared" si="3"/>
        <v>0</v>
      </c>
      <c r="AT46" s="636">
        <f>'08'!AT46</f>
        <v>0</v>
      </c>
      <c r="AU46" s="637">
        <f t="shared" si="8"/>
        <v>0</v>
      </c>
      <c r="AV46" s="638"/>
      <c r="AW46" s="638">
        <f t="shared" si="9"/>
        <v>0</v>
      </c>
      <c r="AX46" s="638">
        <f t="shared" si="10"/>
        <v>0</v>
      </c>
      <c r="AY46" s="638">
        <f t="shared" si="11"/>
        <v>0</v>
      </c>
      <c r="AZ46" s="638">
        <f t="shared" si="12"/>
        <v>0</v>
      </c>
      <c r="BA46" s="638">
        <f t="shared" si="13"/>
        <v>0</v>
      </c>
      <c r="BB46" s="889">
        <f t="shared" si="19"/>
        <v>0</v>
      </c>
      <c r="BC46" s="889"/>
      <c r="BD46" s="888"/>
    </row>
    <row r="47" spans="1:56" s="639" customFormat="1">
      <c r="A47" s="1097" t="str">
        <f>'ENTRY SHEET'!F47</f>
        <v>OD07AR-4113 DMC</v>
      </c>
      <c r="B47" s="632">
        <f>'19'!C47</f>
        <v>0</v>
      </c>
      <c r="C47" s="632"/>
      <c r="D47" s="632">
        <v>4</v>
      </c>
      <c r="E47" s="632">
        <v>12</v>
      </c>
      <c r="F47" s="302"/>
      <c r="G47" s="302">
        <f t="shared" si="17"/>
        <v>4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6"/>
        <v>4</v>
      </c>
      <c r="R47" s="632">
        <f>'19'!S47</f>
        <v>48676.1</v>
      </c>
      <c r="S47" s="632">
        <v>48699.8</v>
      </c>
      <c r="T47" s="632">
        <f t="shared" si="18"/>
        <v>23.700000000004366</v>
      </c>
      <c r="U47" s="632"/>
      <c r="V47" s="632">
        <v>6</v>
      </c>
      <c r="W47" s="632"/>
      <c r="X47" s="634"/>
      <c r="Y47" s="632">
        <f t="shared" si="15"/>
        <v>6</v>
      </c>
      <c r="Z47" s="632"/>
      <c r="AA47" s="632"/>
      <c r="AB47" s="632"/>
      <c r="AC47" s="632"/>
      <c r="AD47" s="632"/>
      <c r="AE47" s="632"/>
      <c r="AF47" s="632"/>
      <c r="AG47" s="632">
        <f t="shared" si="16"/>
        <v>0</v>
      </c>
      <c r="AH47" s="632"/>
      <c r="AI47" s="632"/>
      <c r="AJ47" s="632"/>
      <c r="AK47" s="638"/>
      <c r="AL47" s="634">
        <f t="shared" si="0"/>
        <v>0</v>
      </c>
      <c r="AM47" s="632">
        <f t="shared" si="1"/>
        <v>0</v>
      </c>
      <c r="AN47" s="634">
        <f>'19'!AR47</f>
        <v>0</v>
      </c>
      <c r="AO47" s="634"/>
      <c r="AP47" s="634">
        <f t="shared" si="7"/>
        <v>0</v>
      </c>
      <c r="AQ47" s="634">
        <f t="shared" si="2"/>
        <v>0</v>
      </c>
      <c r="AR47" s="634"/>
      <c r="AS47" s="636">
        <f t="shared" si="3"/>
        <v>0</v>
      </c>
      <c r="AT47" s="636">
        <f>'08'!AT47</f>
        <v>0</v>
      </c>
      <c r="AU47" s="637">
        <f t="shared" si="8"/>
        <v>0</v>
      </c>
      <c r="AV47" s="638"/>
      <c r="AW47" s="638">
        <f t="shared" si="9"/>
        <v>0</v>
      </c>
      <c r="AX47" s="638">
        <f t="shared" si="10"/>
        <v>0</v>
      </c>
      <c r="AY47" s="638">
        <f t="shared" si="11"/>
        <v>0</v>
      </c>
      <c r="AZ47" s="638">
        <f t="shared" si="12"/>
        <v>0</v>
      </c>
      <c r="BA47" s="638">
        <f t="shared" si="13"/>
        <v>0</v>
      </c>
      <c r="BB47" s="889">
        <f t="shared" si="19"/>
        <v>0</v>
      </c>
      <c r="BC47" s="889"/>
      <c r="BD47" s="888"/>
    </row>
    <row r="48" spans="1:56" s="639" customFormat="1">
      <c r="A48" s="1097" t="str">
        <f>'ENTRY SHEET'!F48</f>
        <v>OD09Z-5913 DMC</v>
      </c>
      <c r="B48" s="632">
        <f>'19'!C48</f>
        <v>3904.7</v>
      </c>
      <c r="C48" s="632">
        <v>3908</v>
      </c>
      <c r="D48" s="632">
        <f t="shared" si="4"/>
        <v>3.3000000000001819</v>
      </c>
      <c r="E48" s="632">
        <v>12</v>
      </c>
      <c r="F48" s="302"/>
      <c r="G48" s="302">
        <f t="shared" si="17"/>
        <v>3.3000000000001819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6"/>
        <v>3.3000000000001819</v>
      </c>
      <c r="R48" s="632">
        <f>'19'!S48</f>
        <v>22556.5</v>
      </c>
      <c r="S48" s="632">
        <v>22574.3</v>
      </c>
      <c r="T48" s="632">
        <f t="shared" si="18"/>
        <v>17.799999999999272</v>
      </c>
      <c r="U48" s="632"/>
      <c r="V48" s="632">
        <v>2</v>
      </c>
      <c r="W48" s="632"/>
      <c r="X48" s="634"/>
      <c r="Y48" s="632">
        <f t="shared" si="15"/>
        <v>2</v>
      </c>
      <c r="Z48" s="632"/>
      <c r="AA48" s="632"/>
      <c r="AB48" s="632"/>
      <c r="AC48" s="632"/>
      <c r="AD48" s="632"/>
      <c r="AE48" s="632"/>
      <c r="AF48" s="632"/>
      <c r="AG48" s="632">
        <f t="shared" si="16"/>
        <v>0</v>
      </c>
      <c r="AH48" s="632"/>
      <c r="AI48" s="632"/>
      <c r="AJ48" s="632"/>
      <c r="AK48" s="638"/>
      <c r="AL48" s="634">
        <f t="shared" si="0"/>
        <v>0</v>
      </c>
      <c r="AM48" s="632">
        <f t="shared" si="1"/>
        <v>0</v>
      </c>
      <c r="AN48" s="634">
        <f>'19'!AR48</f>
        <v>0</v>
      </c>
      <c r="AO48" s="634"/>
      <c r="AP48" s="634">
        <f t="shared" si="7"/>
        <v>0</v>
      </c>
      <c r="AQ48" s="634">
        <f t="shared" si="2"/>
        <v>0</v>
      </c>
      <c r="AR48" s="634"/>
      <c r="AS48" s="636">
        <f t="shared" si="3"/>
        <v>0</v>
      </c>
      <c r="AT48" s="636">
        <f>'08'!AT48</f>
        <v>0</v>
      </c>
      <c r="AU48" s="637">
        <f t="shared" si="8"/>
        <v>0</v>
      </c>
      <c r="AV48" s="638"/>
      <c r="AW48" s="638">
        <f t="shared" si="9"/>
        <v>0</v>
      </c>
      <c r="AX48" s="638">
        <f t="shared" si="10"/>
        <v>0</v>
      </c>
      <c r="AY48" s="638">
        <f t="shared" si="11"/>
        <v>0</v>
      </c>
      <c r="AZ48" s="638">
        <f t="shared" si="12"/>
        <v>0</v>
      </c>
      <c r="BA48" s="638">
        <f t="shared" si="13"/>
        <v>0</v>
      </c>
      <c r="BB48" s="889">
        <f t="shared" si="19"/>
        <v>0</v>
      </c>
      <c r="BC48" s="889"/>
      <c r="BD48" s="888"/>
    </row>
    <row r="49" spans="1:56" s="639" customFormat="1">
      <c r="A49" s="1097" t="str">
        <f>'ENTRY SHEET'!F49</f>
        <v>OD09Z-5613 DMC</v>
      </c>
      <c r="B49" s="632">
        <f>'19'!C49</f>
        <v>3850.1</v>
      </c>
      <c r="C49" s="632">
        <v>3850.1</v>
      </c>
      <c r="D49" s="632">
        <f t="shared" si="4"/>
        <v>0</v>
      </c>
      <c r="E49" s="632">
        <v>12</v>
      </c>
      <c r="F49" s="302"/>
      <c r="G49" s="302">
        <f t="shared" si="17"/>
        <v>0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6"/>
        <v>0</v>
      </c>
      <c r="R49" s="632">
        <f>'19'!S49</f>
        <v>23017.9</v>
      </c>
      <c r="S49" s="632">
        <v>23017.9</v>
      </c>
      <c r="T49" s="632">
        <f t="shared" si="18"/>
        <v>0</v>
      </c>
      <c r="U49" s="632"/>
      <c r="V49" s="632"/>
      <c r="W49" s="632"/>
      <c r="X49" s="634"/>
      <c r="Y49" s="632">
        <f t="shared" si="15"/>
        <v>0</v>
      </c>
      <c r="Z49" s="632"/>
      <c r="AA49" s="632"/>
      <c r="AB49" s="632"/>
      <c r="AC49" s="632"/>
      <c r="AD49" s="632"/>
      <c r="AE49" s="632"/>
      <c r="AF49" s="632"/>
      <c r="AG49" s="632">
        <f t="shared" si="16"/>
        <v>0</v>
      </c>
      <c r="AH49" s="632"/>
      <c r="AI49" s="632"/>
      <c r="AJ49" s="632"/>
      <c r="AK49" s="638"/>
      <c r="AL49" s="634">
        <f t="shared" si="0"/>
        <v>0</v>
      </c>
      <c r="AM49" s="632">
        <f t="shared" si="1"/>
        <v>0</v>
      </c>
      <c r="AN49" s="634">
        <f>'19'!AR49</f>
        <v>0</v>
      </c>
      <c r="AO49" s="634"/>
      <c r="AP49" s="634">
        <f t="shared" si="7"/>
        <v>0</v>
      </c>
      <c r="AQ49" s="634">
        <f t="shared" si="2"/>
        <v>0</v>
      </c>
      <c r="AR49" s="634"/>
      <c r="AS49" s="636" t="e">
        <f t="shared" si="3"/>
        <v>#DIV/0!</v>
      </c>
      <c r="AT49" s="636">
        <f>'08'!AT49</f>
        <v>0</v>
      </c>
      <c r="AU49" s="637">
        <f t="shared" si="8"/>
        <v>0</v>
      </c>
      <c r="AV49" s="638"/>
      <c r="AW49" s="638" t="e">
        <f t="shared" si="9"/>
        <v>#DIV/0!</v>
      </c>
      <c r="AX49" s="638" t="e">
        <f t="shared" si="10"/>
        <v>#DIV/0!</v>
      </c>
      <c r="AY49" s="638" t="e">
        <f t="shared" si="11"/>
        <v>#DIV/0!</v>
      </c>
      <c r="AZ49" s="638" t="e">
        <f t="shared" si="12"/>
        <v>#DIV/0!</v>
      </c>
      <c r="BA49" s="638" t="e">
        <f t="shared" si="13"/>
        <v>#DIV/0!</v>
      </c>
      <c r="BB49" s="889" t="e">
        <f t="shared" si="19"/>
        <v>#DIV/0!</v>
      </c>
      <c r="BC49" s="889"/>
      <c r="BD49" s="888"/>
    </row>
    <row r="50" spans="1:56">
      <c r="A50" s="12" t="str">
        <f>'ENTRY SHEET'!F50</f>
        <v>JH06G-5437</v>
      </c>
      <c r="B50" s="137">
        <f>'19'!C50</f>
        <v>12155</v>
      </c>
      <c r="C50" s="137">
        <v>12162</v>
      </c>
      <c r="D50" s="137">
        <f t="shared" si="4"/>
        <v>7</v>
      </c>
      <c r="E50" s="137">
        <v>12</v>
      </c>
      <c r="F50" s="136"/>
      <c r="G50" s="136">
        <f t="shared" si="17"/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7</v>
      </c>
      <c r="R50" s="137">
        <f>'19'!S50</f>
        <v>82678</v>
      </c>
      <c r="S50" s="137">
        <v>82720</v>
      </c>
      <c r="T50" s="137">
        <f t="shared" si="18"/>
        <v>42</v>
      </c>
      <c r="U50" s="137"/>
      <c r="V50" s="137">
        <v>2</v>
      </c>
      <c r="W50" s="137"/>
      <c r="X50" s="141">
        <v>4</v>
      </c>
      <c r="Y50" s="137">
        <f t="shared" si="15"/>
        <v>6</v>
      </c>
      <c r="Z50" s="137"/>
      <c r="AA50" s="137"/>
      <c r="AB50" s="137"/>
      <c r="AC50" s="137"/>
      <c r="AD50" s="137"/>
      <c r="AE50" s="137"/>
      <c r="AF50" s="137"/>
      <c r="AG50" s="137">
        <f t="shared" si="16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'19'!AR50</f>
        <v>110</v>
      </c>
      <c r="AO50" s="141">
        <v>28</v>
      </c>
      <c r="AP50" s="141">
        <f t="shared" si="7"/>
        <v>138</v>
      </c>
      <c r="AQ50" s="141">
        <f t="shared" si="2"/>
        <v>53</v>
      </c>
      <c r="AR50" s="141">
        <v>85</v>
      </c>
      <c r="AS50" s="216">
        <f t="shared" si="3"/>
        <v>7.5714285714285712</v>
      </c>
      <c r="AT50" s="216">
        <f>'08'!AT50</f>
        <v>0</v>
      </c>
      <c r="AU50" s="224">
        <f t="shared" si="8"/>
        <v>-85</v>
      </c>
      <c r="AV50" s="138"/>
      <c r="AW50" s="138">
        <f t="shared" si="9"/>
        <v>0</v>
      </c>
      <c r="AX50" s="138">
        <f t="shared" si="10"/>
        <v>0</v>
      </c>
      <c r="AY50" s="138">
        <f t="shared" si="11"/>
        <v>0</v>
      </c>
      <c r="AZ50" s="138">
        <f t="shared" si="12"/>
        <v>0</v>
      </c>
      <c r="BA50" s="138">
        <f t="shared" si="13"/>
        <v>0</v>
      </c>
      <c r="BB50" s="6">
        <f t="shared" si="19"/>
        <v>53</v>
      </c>
      <c r="BC50" s="6"/>
      <c r="BD50" s="10"/>
    </row>
    <row r="51" spans="1:56">
      <c r="A51" s="12" t="str">
        <f>'ENTRY SHEET'!F51</f>
        <v>OD09Z-1273</v>
      </c>
      <c r="B51" s="137">
        <f>'19'!C51</f>
        <v>2686.6</v>
      </c>
      <c r="C51" s="137">
        <v>2686.6</v>
      </c>
      <c r="D51" s="137">
        <f t="shared" si="4"/>
        <v>0</v>
      </c>
      <c r="E51" s="137">
        <v>12</v>
      </c>
      <c r="F51" s="136"/>
      <c r="G51" s="136">
        <f t="shared" si="17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'19'!S51</f>
        <v>17099</v>
      </c>
      <c r="S51" s="137">
        <v>17099</v>
      </c>
      <c r="T51" s="137">
        <f t="shared" si="18"/>
        <v>0</v>
      </c>
      <c r="U51" s="137"/>
      <c r="V51" s="137"/>
      <c r="W51" s="137"/>
      <c r="X51" s="141"/>
      <c r="Y51" s="137">
        <f t="shared" si="15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6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'19'!AR51</f>
        <v>108</v>
      </c>
      <c r="AO51" s="141"/>
      <c r="AP51" s="141">
        <f t="shared" si="7"/>
        <v>108</v>
      </c>
      <c r="AQ51" s="141">
        <f t="shared" si="2"/>
        <v>0</v>
      </c>
      <c r="AR51" s="141">
        <v>108</v>
      </c>
      <c r="AS51" s="216" t="e">
        <f t="shared" si="3"/>
        <v>#DIV/0!</v>
      </c>
      <c r="AT51" s="216">
        <f>'08'!AT51</f>
        <v>0</v>
      </c>
      <c r="AU51" s="224">
        <f t="shared" si="8"/>
        <v>-108</v>
      </c>
      <c r="AV51" s="138"/>
      <c r="AW51" s="138" t="e">
        <f t="shared" si="9"/>
        <v>#DIV/0!</v>
      </c>
      <c r="AX51" s="138" t="e">
        <f t="shared" si="10"/>
        <v>#DIV/0!</v>
      </c>
      <c r="AY51" s="138" t="e">
        <f t="shared" si="11"/>
        <v>#DIV/0!</v>
      </c>
      <c r="AZ51" s="138" t="e">
        <f t="shared" si="12"/>
        <v>#DIV/0!</v>
      </c>
      <c r="BA51" s="138" t="e">
        <f t="shared" si="13"/>
        <v>#DIV/0!</v>
      </c>
      <c r="BB51" s="6" t="e">
        <f t="shared" si="19"/>
        <v>#DIV/0!</v>
      </c>
      <c r="BC51" s="6"/>
      <c r="BD51" s="10"/>
    </row>
    <row r="52" spans="1:56">
      <c r="A52" s="12" t="str">
        <f>'ENTRY SHEET'!F52</f>
        <v>OD09Z-1274</v>
      </c>
      <c r="B52" s="137">
        <f>'19'!C52</f>
        <v>3595.4</v>
      </c>
      <c r="C52" s="137">
        <v>3602.6</v>
      </c>
      <c r="D52" s="137">
        <f t="shared" si="4"/>
        <v>7.1999999999998181</v>
      </c>
      <c r="E52" s="137">
        <v>12</v>
      </c>
      <c r="F52" s="136"/>
      <c r="G52" s="136">
        <f t="shared" si="17"/>
        <v>7.1999999999998181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7.1999999999998181</v>
      </c>
      <c r="R52" s="137">
        <f>'19'!S52</f>
        <v>25026.9</v>
      </c>
      <c r="S52" s="137">
        <v>25070.5</v>
      </c>
      <c r="T52" s="137">
        <f t="shared" si="18"/>
        <v>43.599999999998545</v>
      </c>
      <c r="U52" s="137"/>
      <c r="V52" s="137">
        <v>13</v>
      </c>
      <c r="W52" s="137"/>
      <c r="X52" s="141"/>
      <c r="Y52" s="137">
        <f t="shared" si="15"/>
        <v>13</v>
      </c>
      <c r="Z52" s="137"/>
      <c r="AA52" s="137"/>
      <c r="AB52" s="137"/>
      <c r="AC52" s="137"/>
      <c r="AD52" s="137"/>
      <c r="AE52" s="137"/>
      <c r="AF52" s="137"/>
      <c r="AG52" s="137">
        <f t="shared" si="16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'19'!AR52</f>
        <v>80</v>
      </c>
      <c r="AO52" s="141">
        <v>100</v>
      </c>
      <c r="AP52" s="141">
        <f t="shared" si="7"/>
        <v>180</v>
      </c>
      <c r="AQ52" s="141">
        <f t="shared" si="2"/>
        <v>100</v>
      </c>
      <c r="AR52" s="141">
        <v>80</v>
      </c>
      <c r="AS52" s="216">
        <f t="shared" si="3"/>
        <v>13.888888888889239</v>
      </c>
      <c r="AT52" s="216">
        <f>'08'!AT52</f>
        <v>0</v>
      </c>
      <c r="AU52" s="224">
        <f t="shared" si="8"/>
        <v>-80</v>
      </c>
      <c r="AV52" s="271"/>
      <c r="AW52" s="138">
        <f t="shared" si="9"/>
        <v>0</v>
      </c>
      <c r="AX52" s="138">
        <f t="shared" si="10"/>
        <v>0</v>
      </c>
      <c r="AY52" s="138">
        <f t="shared" si="11"/>
        <v>0</v>
      </c>
      <c r="AZ52" s="138">
        <f t="shared" si="12"/>
        <v>0</v>
      </c>
      <c r="BA52" s="138">
        <f t="shared" si="13"/>
        <v>0</v>
      </c>
      <c r="BB52" s="6">
        <f t="shared" si="19"/>
        <v>100</v>
      </c>
      <c r="BC52" s="6"/>
      <c r="BD52" s="10"/>
    </row>
    <row r="53" spans="1:56">
      <c r="A53" s="12" t="str">
        <f>'ENTRY SHEET'!F53</f>
        <v>OD09Z-1202</v>
      </c>
      <c r="B53" s="137">
        <f>'19'!C53</f>
        <v>3602.8</v>
      </c>
      <c r="C53" s="137">
        <v>3609.4</v>
      </c>
      <c r="D53" s="137">
        <f t="shared" si="4"/>
        <v>6.5999999999999091</v>
      </c>
      <c r="E53" s="137">
        <v>12</v>
      </c>
      <c r="F53" s="136"/>
      <c r="G53" s="136">
        <f t="shared" si="17"/>
        <v>6.5999999999999091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6.5999999999999091</v>
      </c>
      <c r="R53" s="137">
        <f>'19'!S53</f>
        <v>25614.1</v>
      </c>
      <c r="S53" s="137">
        <v>25661.4</v>
      </c>
      <c r="T53" s="137">
        <f t="shared" si="18"/>
        <v>47.30000000000291</v>
      </c>
      <c r="U53" s="137"/>
      <c r="V53" s="137">
        <v>12</v>
      </c>
      <c r="W53" s="137"/>
      <c r="X53" s="141"/>
      <c r="Y53" s="137">
        <f t="shared" si="15"/>
        <v>12</v>
      </c>
      <c r="Z53" s="137"/>
      <c r="AA53" s="137"/>
      <c r="AB53" s="137"/>
      <c r="AC53" s="137"/>
      <c r="AD53" s="137"/>
      <c r="AE53" s="137"/>
      <c r="AF53" s="137"/>
      <c r="AG53" s="137">
        <f t="shared" si="16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'19'!AR53</f>
        <v>85</v>
      </c>
      <c r="AO53" s="141">
        <v>100</v>
      </c>
      <c r="AP53" s="141">
        <f t="shared" si="7"/>
        <v>185</v>
      </c>
      <c r="AQ53" s="141">
        <f t="shared" si="2"/>
        <v>95</v>
      </c>
      <c r="AR53" s="141">
        <v>90</v>
      </c>
      <c r="AS53" s="216">
        <f t="shared" si="3"/>
        <v>14.393939393939592</v>
      </c>
      <c r="AT53" s="216">
        <f>'08'!AT53</f>
        <v>0</v>
      </c>
      <c r="AU53" s="224">
        <f t="shared" si="8"/>
        <v>-90</v>
      </c>
      <c r="AV53" s="271"/>
      <c r="AW53" s="138">
        <f t="shared" si="9"/>
        <v>0</v>
      </c>
      <c r="AX53" s="138">
        <f t="shared" si="10"/>
        <v>0</v>
      </c>
      <c r="AY53" s="138">
        <f t="shared" si="11"/>
        <v>0</v>
      </c>
      <c r="AZ53" s="138">
        <f t="shared" si="12"/>
        <v>0</v>
      </c>
      <c r="BA53" s="138">
        <f t="shared" si="13"/>
        <v>0</v>
      </c>
      <c r="BB53" s="6">
        <f t="shared" si="19"/>
        <v>95</v>
      </c>
      <c r="BC53" s="6"/>
      <c r="BD53" s="10"/>
    </row>
    <row r="54" spans="1:56">
      <c r="A54" s="12">
        <f>'ENTRY SHEET'!F54</f>
        <v>0</v>
      </c>
      <c r="B54" s="137">
        <f>'19'!C54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7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'19'!S54</f>
        <v>0</v>
      </c>
      <c r="S54" s="137"/>
      <c r="T54" s="137">
        <f t="shared" si="18"/>
        <v>0</v>
      </c>
      <c r="U54" s="137"/>
      <c r="V54" s="137"/>
      <c r="W54" s="137"/>
      <c r="X54" s="141"/>
      <c r="Y54" s="137">
        <f t="shared" si="15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6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'19'!AR54</f>
        <v>0</v>
      </c>
      <c r="AO54" s="141"/>
      <c r="AP54" s="141">
        <f t="shared" si="7"/>
        <v>0</v>
      </c>
      <c r="AQ54" s="141">
        <f t="shared" si="2"/>
        <v>0</v>
      </c>
      <c r="AR54" s="141"/>
      <c r="AS54" s="216" t="e">
        <f t="shared" si="3"/>
        <v>#DIV/0!</v>
      </c>
      <c r="AT54" s="216">
        <f>'08'!AT54</f>
        <v>0</v>
      </c>
      <c r="AU54" s="224">
        <f t="shared" si="8"/>
        <v>0</v>
      </c>
      <c r="AV54" s="138"/>
      <c r="AW54" s="138" t="e">
        <f t="shared" si="9"/>
        <v>#DIV/0!</v>
      </c>
      <c r="AX54" s="138" t="e">
        <f t="shared" si="10"/>
        <v>#DIV/0!</v>
      </c>
      <c r="AY54" s="138" t="e">
        <f t="shared" si="11"/>
        <v>#DIV/0!</v>
      </c>
      <c r="AZ54" s="138" t="e">
        <f t="shared" si="12"/>
        <v>#DIV/0!</v>
      </c>
      <c r="BA54" s="138" t="e">
        <f t="shared" si="13"/>
        <v>#DIV/0!</v>
      </c>
      <c r="BB54" s="6" t="e">
        <f t="shared" si="19"/>
        <v>#DIV/0!</v>
      </c>
      <c r="BC54" s="6"/>
      <c r="BD54" s="10"/>
    </row>
    <row r="55" spans="1:56">
      <c r="A55" s="12">
        <f>'ENTRY SHEET'!F55</f>
        <v>0</v>
      </c>
      <c r="B55" s="137">
        <f>'19'!C55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7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'19'!S55</f>
        <v>0</v>
      </c>
      <c r="S55" s="137"/>
      <c r="T55" s="137">
        <f t="shared" si="18"/>
        <v>0</v>
      </c>
      <c r="U55" s="137"/>
      <c r="V55" s="137"/>
      <c r="W55" s="137"/>
      <c r="X55" s="141"/>
      <c r="Y55" s="137">
        <f t="shared" si="15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6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'19'!AR55</f>
        <v>0</v>
      </c>
      <c r="AO55" s="141"/>
      <c r="AP55" s="141">
        <f t="shared" si="7"/>
        <v>0</v>
      </c>
      <c r="AQ55" s="141">
        <f t="shared" si="2"/>
        <v>0</v>
      </c>
      <c r="AR55" s="141"/>
      <c r="AS55" s="216" t="e">
        <f t="shared" si="3"/>
        <v>#DIV/0!</v>
      </c>
      <c r="AT55" s="216">
        <f>'08'!AT55</f>
        <v>0</v>
      </c>
      <c r="AU55" s="224">
        <f t="shared" si="8"/>
        <v>0</v>
      </c>
      <c r="AV55" s="138"/>
      <c r="AW55" s="138" t="e">
        <f t="shared" si="9"/>
        <v>#DIV/0!</v>
      </c>
      <c r="AX55" s="138" t="e">
        <f t="shared" si="10"/>
        <v>#DIV/0!</v>
      </c>
      <c r="AY55" s="138" t="e">
        <f t="shared" si="11"/>
        <v>#DIV/0!</v>
      </c>
      <c r="AZ55" s="138" t="e">
        <f t="shared" si="12"/>
        <v>#DIV/0!</v>
      </c>
      <c r="BA55" s="138" t="e">
        <f t="shared" si="13"/>
        <v>#DIV/0!</v>
      </c>
      <c r="BB55" s="6" t="e">
        <f t="shared" si="19"/>
        <v>#DIV/0!</v>
      </c>
      <c r="BC55" s="6"/>
      <c r="BD55" s="10"/>
    </row>
    <row r="56" spans="1:56">
      <c r="A56" s="12">
        <f>'ENTRY SHEET'!F56</f>
        <v>0</v>
      </c>
      <c r="B56" s="137">
        <f>'19'!C56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7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'19'!S56</f>
        <v>0</v>
      </c>
      <c r="S56" s="137"/>
      <c r="T56" s="137">
        <f t="shared" si="18"/>
        <v>0</v>
      </c>
      <c r="U56" s="137"/>
      <c r="V56" s="137"/>
      <c r="W56" s="137"/>
      <c r="X56" s="141"/>
      <c r="Y56" s="137">
        <f t="shared" si="15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6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'19'!AR56</f>
        <v>0</v>
      </c>
      <c r="AO56" s="141"/>
      <c r="AP56" s="141">
        <f t="shared" si="7"/>
        <v>0</v>
      </c>
      <c r="AQ56" s="141">
        <f t="shared" si="2"/>
        <v>0</v>
      </c>
      <c r="AR56" s="141"/>
      <c r="AS56" s="216" t="e">
        <f t="shared" si="3"/>
        <v>#DIV/0!</v>
      </c>
      <c r="AT56" s="216">
        <f>'08'!AT56</f>
        <v>0</v>
      </c>
      <c r="AU56" s="224">
        <f t="shared" si="8"/>
        <v>0</v>
      </c>
      <c r="AV56" s="138"/>
      <c r="AW56" s="138" t="e">
        <f t="shared" si="9"/>
        <v>#DIV/0!</v>
      </c>
      <c r="AX56" s="138" t="e">
        <f t="shared" si="10"/>
        <v>#DIV/0!</v>
      </c>
      <c r="AY56" s="138" t="e">
        <f t="shared" si="11"/>
        <v>#DIV/0!</v>
      </c>
      <c r="AZ56" s="138" t="e">
        <f t="shared" si="12"/>
        <v>#DIV/0!</v>
      </c>
      <c r="BA56" s="138" t="e">
        <f t="shared" si="13"/>
        <v>#DIV/0!</v>
      </c>
      <c r="BB56" s="6" t="e">
        <f t="shared" si="19"/>
        <v>#DIV/0!</v>
      </c>
      <c r="BC56" s="6"/>
      <c r="BD56" s="10"/>
    </row>
    <row r="57" spans="1:56">
      <c r="A57" s="12" t="str">
        <f>'ENTRY SHEET'!F57</f>
        <v>OD09P-6973 W.TANKER</v>
      </c>
      <c r="B57" s="137">
        <f>'19'!C57</f>
        <v>4737.6000000000004</v>
      </c>
      <c r="C57" s="137">
        <v>4742.2</v>
      </c>
      <c r="D57" s="137">
        <f t="shared" si="4"/>
        <v>4.5999999999994543</v>
      </c>
      <c r="E57" s="137">
        <v>12</v>
      </c>
      <c r="F57" s="136"/>
      <c r="G57" s="136">
        <f t="shared" si="17"/>
        <v>4.5999999999994543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4.5999999999994543</v>
      </c>
      <c r="R57" s="137">
        <f>'19'!S57</f>
        <v>52877.2</v>
      </c>
      <c r="S57" s="137">
        <v>52912.3</v>
      </c>
      <c r="T57" s="137">
        <f t="shared" si="18"/>
        <v>35.100000000005821</v>
      </c>
      <c r="U57" s="137"/>
      <c r="V57" s="137"/>
      <c r="W57" s="137"/>
      <c r="X57" s="141"/>
      <c r="Y57" s="137">
        <f t="shared" si="15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6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'19'!AR57</f>
        <v>60</v>
      </c>
      <c r="AO57" s="141">
        <v>100</v>
      </c>
      <c r="AP57" s="141">
        <f t="shared" si="7"/>
        <v>160</v>
      </c>
      <c r="AQ57" s="141">
        <f t="shared" si="2"/>
        <v>50</v>
      </c>
      <c r="AR57" s="141">
        <v>110</v>
      </c>
      <c r="AS57" s="216">
        <f t="shared" si="3"/>
        <v>10.869565217392594</v>
      </c>
      <c r="AT57" s="216">
        <f>'08'!AT57</f>
        <v>260</v>
      </c>
      <c r="AU57" s="224">
        <f t="shared" si="8"/>
        <v>150</v>
      </c>
      <c r="AV57" s="137"/>
      <c r="AW57" s="138">
        <f t="shared" si="9"/>
        <v>0</v>
      </c>
      <c r="AX57" s="138">
        <f t="shared" si="10"/>
        <v>0</v>
      </c>
      <c r="AY57" s="138">
        <f t="shared" si="11"/>
        <v>0</v>
      </c>
      <c r="AZ57" s="138">
        <f t="shared" si="12"/>
        <v>0</v>
      </c>
      <c r="BA57" s="138">
        <f t="shared" si="13"/>
        <v>0</v>
      </c>
      <c r="BB57" s="6">
        <f t="shared" si="19"/>
        <v>50</v>
      </c>
      <c r="BC57" s="6"/>
      <c r="BD57" s="10"/>
    </row>
    <row r="58" spans="1:56">
      <c r="A58" s="12" t="str">
        <f>'ENTRY SHEET'!F58</f>
        <v>OD09K-2512 W.TANKER</v>
      </c>
      <c r="B58" s="137">
        <f>'19'!C58</f>
        <v>3068.6</v>
      </c>
      <c r="C58" s="137">
        <v>3070.5</v>
      </c>
      <c r="D58" s="137">
        <f t="shared" si="4"/>
        <v>1.9000000000000909</v>
      </c>
      <c r="E58" s="137">
        <v>12</v>
      </c>
      <c r="F58" s="136"/>
      <c r="G58" s="136">
        <f t="shared" si="17"/>
        <v>1.9000000000000909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1.9000000000000909</v>
      </c>
      <c r="R58" s="137">
        <f>'19'!S58</f>
        <v>44735.9</v>
      </c>
      <c r="S58" s="137">
        <v>44756</v>
      </c>
      <c r="T58" s="137">
        <f t="shared" si="18"/>
        <v>20.099999999998545</v>
      </c>
      <c r="U58" s="137">
        <v>3</v>
      </c>
      <c r="V58" s="137"/>
      <c r="W58" s="137"/>
      <c r="X58" s="141"/>
      <c r="Y58" s="137">
        <f t="shared" si="15"/>
        <v>3</v>
      </c>
      <c r="Z58" s="137"/>
      <c r="AA58" s="137"/>
      <c r="AB58" s="137"/>
      <c r="AC58" s="137"/>
      <c r="AD58" s="137"/>
      <c r="AE58" s="137"/>
      <c r="AF58" s="137"/>
      <c r="AG58" s="137">
        <f t="shared" si="16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'19'!AR58</f>
        <v>15</v>
      </c>
      <c r="AO58" s="141">
        <v>100</v>
      </c>
      <c r="AP58" s="141">
        <f t="shared" si="7"/>
        <v>115</v>
      </c>
      <c r="AQ58" s="141">
        <f t="shared" si="2"/>
        <v>15</v>
      </c>
      <c r="AR58" s="141">
        <v>100</v>
      </c>
      <c r="AS58" s="216">
        <f t="shared" si="3"/>
        <v>7.8947368421048854</v>
      </c>
      <c r="AT58" s="216">
        <f>'08'!AT58</f>
        <v>250</v>
      </c>
      <c r="AU58" s="224">
        <f t="shared" si="8"/>
        <v>150</v>
      </c>
      <c r="AV58" s="221"/>
      <c r="AW58" s="138">
        <f t="shared" si="9"/>
        <v>0</v>
      </c>
      <c r="AX58" s="138">
        <f t="shared" si="10"/>
        <v>0</v>
      </c>
      <c r="AY58" s="138">
        <f t="shared" si="11"/>
        <v>0</v>
      </c>
      <c r="AZ58" s="138">
        <f t="shared" si="12"/>
        <v>0</v>
      </c>
      <c r="BA58" s="138">
        <f t="shared" si="13"/>
        <v>0</v>
      </c>
      <c r="BB58" s="6">
        <f t="shared" si="19"/>
        <v>15</v>
      </c>
      <c r="BC58" s="6"/>
      <c r="BD58" s="10"/>
    </row>
    <row r="59" spans="1:56">
      <c r="A59" s="12">
        <f>'ENTRY SHEET'!F59</f>
        <v>0</v>
      </c>
      <c r="B59" s="137">
        <f>'19'!C59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7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'19'!S59</f>
        <v>0</v>
      </c>
      <c r="S59" s="137"/>
      <c r="T59" s="137">
        <f t="shared" si="18"/>
        <v>0</v>
      </c>
      <c r="U59" s="137"/>
      <c r="V59" s="137"/>
      <c r="W59" s="137"/>
      <c r="X59" s="141"/>
      <c r="Y59" s="137">
        <f t="shared" si="15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6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'19'!AR59</f>
        <v>0</v>
      </c>
      <c r="AO59" s="141"/>
      <c r="AP59" s="141">
        <f t="shared" si="7"/>
        <v>0</v>
      </c>
      <c r="AQ59" s="141">
        <f t="shared" si="2"/>
        <v>0</v>
      </c>
      <c r="AR59" s="141"/>
      <c r="AS59" s="216" t="e">
        <f t="shared" si="3"/>
        <v>#DIV/0!</v>
      </c>
      <c r="AT59" s="216">
        <f>'08'!AT59</f>
        <v>0</v>
      </c>
      <c r="AU59" s="224">
        <f t="shared" si="8"/>
        <v>0</v>
      </c>
      <c r="AV59" s="221"/>
      <c r="AW59" s="138" t="e">
        <f t="shared" si="9"/>
        <v>#DIV/0!</v>
      </c>
      <c r="AX59" s="138" t="e">
        <f t="shared" si="10"/>
        <v>#DIV/0!</v>
      </c>
      <c r="AY59" s="138" t="e">
        <f t="shared" si="11"/>
        <v>#DIV/0!</v>
      </c>
      <c r="AZ59" s="138" t="e">
        <f t="shared" si="12"/>
        <v>#DIV/0!</v>
      </c>
      <c r="BA59" s="138" t="e">
        <f t="shared" si="13"/>
        <v>#DIV/0!</v>
      </c>
      <c r="BB59" s="6" t="e">
        <f t="shared" si="19"/>
        <v>#DIV/0!</v>
      </c>
      <c r="BC59" s="6"/>
      <c r="BD59" s="10"/>
    </row>
    <row r="60" spans="1:56" s="10" customFormat="1" ht="43.2">
      <c r="A60" s="12" t="str">
        <f>'ENTRY SHEET'!F60</f>
        <v>DILLING DETALIS</v>
      </c>
      <c r="B60" s="137">
        <f>'19'!C60</f>
        <v>0</v>
      </c>
      <c r="C60" s="5"/>
      <c r="D60" s="426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4" t="s">
        <v>97</v>
      </c>
      <c r="S60" s="4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6"/>
        <v>0</v>
      </c>
      <c r="AH60" s="4"/>
      <c r="AI60" s="4"/>
      <c r="AJ60" s="4"/>
      <c r="AK60" s="4"/>
      <c r="AL60" s="4"/>
      <c r="AM60" s="4"/>
      <c r="AN60" s="402">
        <f>'19'!AR60</f>
        <v>0</v>
      </c>
      <c r="AO60" s="402"/>
      <c r="AP60" s="402">
        <f t="shared" si="7"/>
        <v>0</v>
      </c>
      <c r="AQ60" s="402">
        <f t="shared" si="2"/>
        <v>0</v>
      </c>
      <c r="AR60" s="402"/>
      <c r="AS60" s="403"/>
      <c r="AT60" s="216">
        <f>'08'!AT60</f>
        <v>0</v>
      </c>
      <c r="AU60" s="224">
        <f t="shared" si="8"/>
        <v>0</v>
      </c>
      <c r="AV60" s="63"/>
      <c r="AW60" s="138" t="e">
        <f t="shared" si="9"/>
        <v>#VALUE!</v>
      </c>
      <c r="AX60" s="138" t="e">
        <f t="shared" si="10"/>
        <v>#VALUE!</v>
      </c>
      <c r="AY60" s="138" t="e">
        <f t="shared" si="11"/>
        <v>#VALUE!</v>
      </c>
      <c r="AZ60" s="138" t="e">
        <f t="shared" si="12"/>
        <v>#VALUE!</v>
      </c>
      <c r="BA60" s="138" t="e">
        <f t="shared" si="13"/>
        <v>#VALUE!</v>
      </c>
      <c r="BB60" s="6" t="e">
        <f t="shared" si="19"/>
        <v>#VALUE!</v>
      </c>
      <c r="BC60" s="4"/>
    </row>
    <row r="61" spans="1:56">
      <c r="A61" s="12" t="str">
        <f>'ENTRY SHEET'!F61</f>
        <v>DRILL-ELGI-650</v>
      </c>
      <c r="B61" s="137">
        <f>'19'!C61</f>
        <v>794.8</v>
      </c>
      <c r="C61" s="221">
        <v>794.8</v>
      </c>
      <c r="D61" s="137">
        <f t="shared" ref="D61:D86" si="20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6"/>
        <v>0</v>
      </c>
      <c r="AH61" s="137"/>
      <c r="AI61" s="137"/>
      <c r="AJ61" s="137"/>
      <c r="AK61" s="137"/>
      <c r="AL61" s="137"/>
      <c r="AM61" s="137"/>
      <c r="AN61" s="141">
        <f>'19'!AR61</f>
        <v>0</v>
      </c>
      <c r="AO61" s="141"/>
      <c r="AP61" s="141">
        <f t="shared" si="7"/>
        <v>0</v>
      </c>
      <c r="AQ61" s="141">
        <f t="shared" si="2"/>
        <v>0</v>
      </c>
      <c r="AR61" s="141"/>
      <c r="AS61" s="216" t="e">
        <f t="shared" ref="AS61:AS73" si="21">AQ61/D61</f>
        <v>#DIV/0!</v>
      </c>
      <c r="AT61" s="216">
        <f>'08'!AT61</f>
        <v>400</v>
      </c>
      <c r="AU61" s="224">
        <f t="shared" si="8"/>
        <v>400</v>
      </c>
      <c r="AV61" s="221"/>
      <c r="AW61" s="138" t="e">
        <f t="shared" si="9"/>
        <v>#DIV/0!</v>
      </c>
      <c r="AX61" s="138" t="e">
        <f t="shared" si="10"/>
        <v>#DIV/0!</v>
      </c>
      <c r="AY61" s="138" t="e">
        <f t="shared" si="11"/>
        <v>#DIV/0!</v>
      </c>
      <c r="AZ61" s="138" t="e">
        <f t="shared" si="12"/>
        <v>#DIV/0!</v>
      </c>
      <c r="BA61" s="138" t="e">
        <f t="shared" si="13"/>
        <v>#DIV/0!</v>
      </c>
      <c r="BB61" s="6" t="e">
        <f t="shared" si="19"/>
        <v>#DIV/0!</v>
      </c>
      <c r="BC61" s="6"/>
      <c r="BD61" s="10"/>
    </row>
    <row r="62" spans="1:56">
      <c r="A62" s="12" t="str">
        <f>'ENTRY SHEET'!F62</f>
        <v>JRD-600+CD-360</v>
      </c>
      <c r="B62" s="137">
        <f>'19'!C62</f>
        <v>0</v>
      </c>
      <c r="C62" s="221">
        <v>0</v>
      </c>
      <c r="D62" s="137">
        <f t="shared" si="20"/>
        <v>0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/>
      <c r="S62" s="137"/>
      <c r="T62" s="137"/>
      <c r="U62" s="137"/>
      <c r="V62" s="137"/>
      <c r="W62" s="137">
        <f>+T62+U62+V62</f>
        <v>0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6"/>
        <v>0</v>
      </c>
      <c r="AH62" s="137"/>
      <c r="AI62" s="137"/>
      <c r="AJ62" s="137"/>
      <c r="AK62" s="138"/>
      <c r="AL62" s="141"/>
      <c r="AM62" s="137"/>
      <c r="AN62" s="141">
        <f>'19'!AR62</f>
        <v>0</v>
      </c>
      <c r="AO62" s="141"/>
      <c r="AP62" s="141">
        <f t="shared" si="7"/>
        <v>0</v>
      </c>
      <c r="AQ62" s="141">
        <f t="shared" si="2"/>
        <v>0</v>
      </c>
      <c r="AR62" s="141"/>
      <c r="AS62" s="216" t="e">
        <f t="shared" si="21"/>
        <v>#DIV/0!</v>
      </c>
      <c r="AT62" s="216">
        <f>'08'!AT62</f>
        <v>400</v>
      </c>
      <c r="AU62" s="224">
        <f t="shared" si="8"/>
        <v>400</v>
      </c>
      <c r="AV62" s="137"/>
      <c r="AW62" s="138" t="e">
        <f t="shared" si="9"/>
        <v>#DIV/0!</v>
      </c>
      <c r="AX62" s="138" t="e">
        <f t="shared" si="10"/>
        <v>#DIV/0!</v>
      </c>
      <c r="AY62" s="138" t="e">
        <f t="shared" si="11"/>
        <v>#DIV/0!</v>
      </c>
      <c r="AZ62" s="138" t="e">
        <f t="shared" si="12"/>
        <v>#DIV/0!</v>
      </c>
      <c r="BA62" s="138" t="e">
        <f t="shared" si="13"/>
        <v>#DIV/0!</v>
      </c>
      <c r="BB62" s="6" t="e">
        <f t="shared" si="19"/>
        <v>#DIV/0!</v>
      </c>
      <c r="BC62" s="6"/>
      <c r="BD62" s="10"/>
    </row>
    <row r="63" spans="1:56">
      <c r="A63" s="12" t="str">
        <f>'ENTRY SHEET'!F63</f>
        <v>JRD-450+650-1</v>
      </c>
      <c r="B63" s="137">
        <f>'19'!C63</f>
        <v>8236.7000000000007</v>
      </c>
      <c r="C63" s="221">
        <v>8236.7000000000007</v>
      </c>
      <c r="D63" s="137">
        <f t="shared" si="20"/>
        <v>0</v>
      </c>
      <c r="E63" s="221"/>
      <c r="F63" s="137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>F63+G63+H63+I63+J63+K63+L63+M63+N63+O63+P63</f>
        <v>0</v>
      </c>
      <c r="R63" s="137"/>
      <c r="S63" s="137"/>
      <c r="T63" s="137"/>
      <c r="U63" s="137"/>
      <c r="V63" s="137"/>
      <c r="W63" s="137">
        <f t="shared" ref="W63:W64" si="22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6"/>
        <v>0</v>
      </c>
      <c r="AH63" s="137"/>
      <c r="AI63" s="137"/>
      <c r="AJ63" s="137"/>
      <c r="AK63" s="138"/>
      <c r="AL63" s="141"/>
      <c r="AM63" s="137"/>
      <c r="AN63" s="141">
        <f>'19'!AR63</f>
        <v>0</v>
      </c>
      <c r="AO63" s="141"/>
      <c r="AP63" s="141">
        <f t="shared" si="7"/>
        <v>0</v>
      </c>
      <c r="AQ63" s="141">
        <f t="shared" si="2"/>
        <v>0</v>
      </c>
      <c r="AR63" s="141"/>
      <c r="AS63" s="216" t="e">
        <f t="shared" si="21"/>
        <v>#DIV/0!</v>
      </c>
      <c r="AT63" s="216">
        <f>'08'!AT63</f>
        <v>400</v>
      </c>
      <c r="AU63" s="224">
        <f t="shared" si="8"/>
        <v>400</v>
      </c>
      <c r="AV63" s="137"/>
      <c r="AW63" s="138" t="e">
        <f t="shared" si="9"/>
        <v>#DIV/0!</v>
      </c>
      <c r="AX63" s="138" t="e">
        <f t="shared" si="10"/>
        <v>#DIV/0!</v>
      </c>
      <c r="AY63" s="138" t="e">
        <f t="shared" si="11"/>
        <v>#DIV/0!</v>
      </c>
      <c r="AZ63" s="138" t="e">
        <f t="shared" si="12"/>
        <v>#DIV/0!</v>
      </c>
      <c r="BA63" s="138" t="e">
        <f t="shared" si="13"/>
        <v>#DIV/0!</v>
      </c>
      <c r="BB63" s="6" t="e">
        <f t="shared" si="19"/>
        <v>#DIV/0!</v>
      </c>
      <c r="BC63" s="6"/>
      <c r="BD63" s="10"/>
    </row>
    <row r="64" spans="1:56">
      <c r="A64" s="12">
        <f>'ENTRY SHEET'!F64</f>
        <v>0</v>
      </c>
      <c r="B64" s="137">
        <f>'19'!C64</f>
        <v>0</v>
      </c>
      <c r="C64" s="221"/>
      <c r="D64" s="137">
        <f t="shared" si="20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6"/>
        <v>0</v>
      </c>
      <c r="AH64" s="137"/>
      <c r="AI64" s="137"/>
      <c r="AJ64" s="137"/>
      <c r="AK64" s="138"/>
      <c r="AL64" s="141"/>
      <c r="AM64" s="137"/>
      <c r="AN64" s="141">
        <f>'19'!AR64</f>
        <v>0</v>
      </c>
      <c r="AO64" s="141"/>
      <c r="AP64" s="141">
        <f t="shared" si="7"/>
        <v>0</v>
      </c>
      <c r="AQ64" s="141">
        <f t="shared" si="2"/>
        <v>0</v>
      </c>
      <c r="AR64" s="141"/>
      <c r="AS64" s="216" t="e">
        <f t="shared" si="21"/>
        <v>#DIV/0!</v>
      </c>
      <c r="AT64" s="216">
        <f>'08'!AT64</f>
        <v>400</v>
      </c>
      <c r="AU64" s="224">
        <f t="shared" si="8"/>
        <v>400</v>
      </c>
      <c r="AV64" s="137"/>
      <c r="AW64" s="138" t="e">
        <f t="shared" si="9"/>
        <v>#DIV/0!</v>
      </c>
      <c r="AX64" s="138" t="e">
        <f t="shared" si="10"/>
        <v>#DIV/0!</v>
      </c>
      <c r="AY64" s="138" t="e">
        <f t="shared" si="11"/>
        <v>#DIV/0!</v>
      </c>
      <c r="AZ64" s="138" t="e">
        <f t="shared" si="12"/>
        <v>#DIV/0!</v>
      </c>
      <c r="BA64" s="138" t="e">
        <f t="shared" si="13"/>
        <v>#DIV/0!</v>
      </c>
      <c r="BB64" s="6" t="e">
        <f t="shared" si="19"/>
        <v>#DIV/0!</v>
      </c>
      <c r="BC64" s="6"/>
      <c r="BD64" s="10"/>
    </row>
    <row r="65" spans="1:56" s="656" customFormat="1" ht="42.6" customHeight="1">
      <c r="A65" s="1098" t="str">
        <f>'ENTRY SHEET'!F65</f>
        <v>CRUSHER DETAILS</v>
      </c>
      <c r="B65" s="617">
        <f>'19'!C65</f>
        <v>0</v>
      </c>
      <c r="C65" s="590"/>
      <c r="D65" s="433" t="s">
        <v>8</v>
      </c>
      <c r="E65" s="653" t="s">
        <v>116</v>
      </c>
      <c r="F65" s="414" t="s">
        <v>118</v>
      </c>
      <c r="G65" s="414" t="s">
        <v>113</v>
      </c>
      <c r="H65" s="414" t="s">
        <v>126</v>
      </c>
      <c r="I65" s="414" t="s">
        <v>125</v>
      </c>
      <c r="J65" s="414" t="s">
        <v>124</v>
      </c>
      <c r="K65" s="414" t="s">
        <v>52</v>
      </c>
      <c r="L65" s="414" t="s">
        <v>133</v>
      </c>
      <c r="M65" s="414" t="s">
        <v>117</v>
      </c>
      <c r="N65" s="414" t="s">
        <v>127</v>
      </c>
      <c r="O65" s="414" t="s">
        <v>138</v>
      </c>
      <c r="P65" s="414" t="s">
        <v>139</v>
      </c>
      <c r="Q65" s="414" t="s">
        <v>122</v>
      </c>
      <c r="R65" s="653" t="s">
        <v>88</v>
      </c>
      <c r="S65" s="653" t="s">
        <v>114</v>
      </c>
      <c r="T65" s="653" t="s">
        <v>115</v>
      </c>
      <c r="U65" s="653" t="s">
        <v>90</v>
      </c>
      <c r="V65" s="653" t="s">
        <v>91</v>
      </c>
      <c r="W65" s="653" t="s">
        <v>134</v>
      </c>
      <c r="X65" s="653"/>
      <c r="Y65" s="653" t="s">
        <v>92</v>
      </c>
      <c r="Z65" s="653" t="s">
        <v>43</v>
      </c>
      <c r="AA65" s="654" t="s">
        <v>44</v>
      </c>
      <c r="AB65" s="653" t="s">
        <v>45</v>
      </c>
      <c r="AC65" s="653" t="s">
        <v>46</v>
      </c>
      <c r="AD65" s="653" t="s">
        <v>121</v>
      </c>
      <c r="AE65" s="653" t="s">
        <v>67</v>
      </c>
      <c r="AF65" s="653" t="s">
        <v>105</v>
      </c>
      <c r="AG65" s="331" t="s">
        <v>32</v>
      </c>
      <c r="AH65" s="654" t="s">
        <v>41</v>
      </c>
      <c r="AI65" s="654" t="s">
        <v>42</v>
      </c>
      <c r="AJ65" s="654" t="s">
        <v>38</v>
      </c>
      <c r="AK65" s="654" t="s">
        <v>39</v>
      </c>
      <c r="AL65" s="653" t="s">
        <v>31</v>
      </c>
      <c r="AM65" s="654" t="s">
        <v>30</v>
      </c>
      <c r="AN65" s="611">
        <f>'19'!AR65</f>
        <v>0</v>
      </c>
      <c r="AO65" s="611"/>
      <c r="AP65" s="611">
        <f t="shared" si="7"/>
        <v>0</v>
      </c>
      <c r="AQ65" s="611">
        <f t="shared" si="2"/>
        <v>0</v>
      </c>
      <c r="AR65" s="611"/>
      <c r="AS65" s="613"/>
      <c r="AT65" s="659">
        <f>'08'!AT65</f>
        <v>0</v>
      </c>
      <c r="AU65" s="660">
        <f t="shared" si="8"/>
        <v>0</v>
      </c>
      <c r="AV65" s="578"/>
      <c r="AW65" s="619" t="e">
        <f t="shared" si="9"/>
        <v>#VALUE!</v>
      </c>
      <c r="AX65" s="619" t="e">
        <f t="shared" si="10"/>
        <v>#VALUE!</v>
      </c>
      <c r="AY65" s="619" t="e">
        <f t="shared" si="11"/>
        <v>#VALUE!</v>
      </c>
      <c r="AZ65" s="619" t="e">
        <f t="shared" si="12"/>
        <v>#VALUE!</v>
      </c>
      <c r="BA65" s="619" t="e">
        <f t="shared" si="13"/>
        <v>#VALUE!</v>
      </c>
      <c r="BB65" s="890" t="e">
        <f t="shared" si="19"/>
        <v>#VALUE!</v>
      </c>
      <c r="BC65" s="532"/>
      <c r="BD65" s="750"/>
    </row>
    <row r="66" spans="1:56" s="614" customFormat="1">
      <c r="A66" s="1098" t="str">
        <f>'ENTRY SHEET'!F66</f>
        <v>CRUSHER(FEEDER)</v>
      </c>
      <c r="B66" s="617">
        <f>'19'!C66</f>
        <v>1790.33</v>
      </c>
      <c r="C66" s="657">
        <v>1796.19</v>
      </c>
      <c r="D66" s="617">
        <f t="shared" si="20"/>
        <v>5.8600000000001273</v>
      </c>
      <c r="E66" s="617">
        <v>16</v>
      </c>
      <c r="F66" s="139"/>
      <c r="G66" s="139"/>
      <c r="H66" s="139"/>
      <c r="I66" s="139"/>
      <c r="J66" s="139">
        <f>D66-G66-H66-I66-K66-L66-O66-P66-F66-M66-N66</f>
        <v>5.8600000000001273</v>
      </c>
      <c r="K66" s="139"/>
      <c r="L66" s="139"/>
      <c r="M66" s="139"/>
      <c r="N66" s="139"/>
      <c r="O66" s="139"/>
      <c r="P66" s="139"/>
      <c r="Q66" s="139">
        <f>F66+G66+H66+I66+J66+K66+L66+M66+N66+O66+P66</f>
        <v>5.8600000000001273</v>
      </c>
      <c r="R66" s="617">
        <v>1200</v>
      </c>
      <c r="S66" s="617">
        <v>600</v>
      </c>
      <c r="T66" s="617">
        <f>R66-S66</f>
        <v>600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'19'!AR66</f>
        <v>0</v>
      </c>
      <c r="AO66" s="658"/>
      <c r="AP66" s="658">
        <f t="shared" si="7"/>
        <v>0</v>
      </c>
      <c r="AQ66" s="658">
        <f t="shared" si="2"/>
        <v>0</v>
      </c>
      <c r="AR66" s="658"/>
      <c r="AS66" s="659">
        <f t="shared" si="21"/>
        <v>0</v>
      </c>
      <c r="AT66" s="659">
        <f>'08'!AT66</f>
        <v>0</v>
      </c>
      <c r="AU66" s="660">
        <f t="shared" si="8"/>
        <v>0</v>
      </c>
      <c r="AV66" s="617"/>
      <c r="AW66" s="619">
        <f t="shared" si="9"/>
        <v>0</v>
      </c>
      <c r="AX66" s="619">
        <f t="shared" si="10"/>
        <v>0</v>
      </c>
      <c r="AY66" s="619">
        <f t="shared" si="11"/>
        <v>0</v>
      </c>
      <c r="AZ66" s="619">
        <f t="shared" si="12"/>
        <v>0</v>
      </c>
      <c r="BA66" s="619">
        <f t="shared" si="13"/>
        <v>0</v>
      </c>
      <c r="BB66" s="890">
        <f t="shared" si="14"/>
        <v>0</v>
      </c>
      <c r="BC66" s="890"/>
      <c r="BD66" s="750"/>
    </row>
    <row r="67" spans="1:56" s="614" customFormat="1">
      <c r="A67" s="1098" t="str">
        <f>'ENTRY SHEET'!F67</f>
        <v>CRUSHER ( JAW )</v>
      </c>
      <c r="B67" s="617">
        <f>'19'!C67</f>
        <v>13569</v>
      </c>
      <c r="C67" s="657">
        <v>13576</v>
      </c>
      <c r="D67" s="617">
        <f t="shared" si="20"/>
        <v>7</v>
      </c>
      <c r="E67" s="617">
        <v>16</v>
      </c>
      <c r="F67" s="139"/>
      <c r="G67" s="139"/>
      <c r="H67" s="139"/>
      <c r="I67" s="139"/>
      <c r="J67" s="139">
        <f t="shared" ref="J67:J73" si="24">D67-G67-H67-I67-K67-L67-O67-P67-F67-M67-N67</f>
        <v>7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7</v>
      </c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'19'!AR67</f>
        <v>0</v>
      </c>
      <c r="AO67" s="658"/>
      <c r="AP67" s="658">
        <f t="shared" si="7"/>
        <v>0</v>
      </c>
      <c r="AQ67" s="658">
        <f t="shared" si="2"/>
        <v>0</v>
      </c>
      <c r="AR67" s="658"/>
      <c r="AS67" s="659">
        <f t="shared" si="21"/>
        <v>0</v>
      </c>
      <c r="AT67" s="659">
        <f>'08'!AT67</f>
        <v>0</v>
      </c>
      <c r="AU67" s="660">
        <f t="shared" si="8"/>
        <v>0</v>
      </c>
      <c r="AV67" s="617"/>
      <c r="AW67" s="619">
        <f t="shared" si="9"/>
        <v>0</v>
      </c>
      <c r="AX67" s="619">
        <f t="shared" si="10"/>
        <v>0</v>
      </c>
      <c r="AY67" s="619">
        <f t="shared" si="11"/>
        <v>0</v>
      </c>
      <c r="AZ67" s="619">
        <f t="shared" si="12"/>
        <v>0</v>
      </c>
      <c r="BA67" s="619">
        <f t="shared" si="13"/>
        <v>0</v>
      </c>
      <c r="BB67" s="890">
        <f t="shared" si="14"/>
        <v>0</v>
      </c>
      <c r="BC67" s="890"/>
      <c r="BD67" s="750"/>
    </row>
    <row r="68" spans="1:56" s="614" customFormat="1">
      <c r="A68" s="1098" t="str">
        <f>'ENTRY SHEET'!F68</f>
        <v>CRUSHER ( CONE )</v>
      </c>
      <c r="B68" s="617">
        <f>'19'!C68</f>
        <v>13644</v>
      </c>
      <c r="C68" s="657">
        <v>13651</v>
      </c>
      <c r="D68" s="617">
        <f t="shared" si="20"/>
        <v>7</v>
      </c>
      <c r="E68" s="617">
        <v>16</v>
      </c>
      <c r="F68" s="139"/>
      <c r="G68" s="139"/>
      <c r="H68" s="139"/>
      <c r="I68" s="139"/>
      <c r="J68" s="139">
        <f t="shared" si="24"/>
        <v>7</v>
      </c>
      <c r="K68" s="139"/>
      <c r="L68" s="139"/>
      <c r="M68" s="139"/>
      <c r="N68" s="139"/>
      <c r="O68" s="139"/>
      <c r="P68" s="139"/>
      <c r="Q68" s="139">
        <f t="shared" si="25"/>
        <v>7</v>
      </c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'19'!AR68</f>
        <v>0</v>
      </c>
      <c r="AO68" s="658"/>
      <c r="AP68" s="658">
        <f t="shared" si="7"/>
        <v>0</v>
      </c>
      <c r="AQ68" s="658">
        <f t="shared" si="2"/>
        <v>0</v>
      </c>
      <c r="AR68" s="658"/>
      <c r="AS68" s="659">
        <f t="shared" si="21"/>
        <v>0</v>
      </c>
      <c r="AT68" s="659">
        <f>'08'!AT68</f>
        <v>0</v>
      </c>
      <c r="AU68" s="660">
        <f t="shared" si="8"/>
        <v>0</v>
      </c>
      <c r="AV68" s="657"/>
      <c r="AW68" s="619">
        <f t="shared" si="9"/>
        <v>0</v>
      </c>
      <c r="AX68" s="619">
        <f t="shared" si="10"/>
        <v>0</v>
      </c>
      <c r="AY68" s="619">
        <f t="shared" si="11"/>
        <v>0</v>
      </c>
      <c r="AZ68" s="619">
        <f t="shared" si="12"/>
        <v>0</v>
      </c>
      <c r="BA68" s="619">
        <f t="shared" si="13"/>
        <v>0</v>
      </c>
      <c r="BB68" s="890">
        <f t="shared" si="14"/>
        <v>0</v>
      </c>
      <c r="BC68" s="3"/>
      <c r="BD68" s="750"/>
    </row>
    <row r="69" spans="1:56" s="614" customFormat="1">
      <c r="A69" s="1098" t="str">
        <f>'ENTRY SHEET'!F69</f>
        <v>CRUSHER DG</v>
      </c>
      <c r="B69" s="617">
        <f>'19'!C69</f>
        <v>17204.509999999998</v>
      </c>
      <c r="C69" s="657">
        <v>17210.2</v>
      </c>
      <c r="D69" s="617">
        <f t="shared" si="20"/>
        <v>5.6900000000023283</v>
      </c>
      <c r="E69" s="617">
        <v>16</v>
      </c>
      <c r="F69" s="139"/>
      <c r="G69" s="139"/>
      <c r="H69" s="139"/>
      <c r="I69" s="139"/>
      <c r="J69" s="139">
        <f t="shared" si="24"/>
        <v>5.6900000000023283</v>
      </c>
      <c r="K69" s="139"/>
      <c r="L69" s="139"/>
      <c r="M69" s="139"/>
      <c r="N69" s="139"/>
      <c r="O69" s="139"/>
      <c r="P69" s="139"/>
      <c r="Q69" s="139">
        <f t="shared" si="25"/>
        <v>5.6900000000023283</v>
      </c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'19'!AR69</f>
        <v>355</v>
      </c>
      <c r="AO69" s="658">
        <v>100</v>
      </c>
      <c r="AP69" s="658">
        <f t="shared" si="7"/>
        <v>455</v>
      </c>
      <c r="AQ69" s="658">
        <f t="shared" ref="AQ69:AQ104" si="27">AP69-AR69</f>
        <v>41</v>
      </c>
      <c r="AR69" s="658">
        <v>414</v>
      </c>
      <c r="AS69" s="659">
        <f t="shared" si="21"/>
        <v>7.2056239015787735</v>
      </c>
      <c r="AT69" s="659">
        <f>'08'!AT69</f>
        <v>1000</v>
      </c>
      <c r="AU69" s="660">
        <f t="shared" si="8"/>
        <v>586</v>
      </c>
      <c r="AV69" s="657"/>
      <c r="AW69" s="619">
        <f t="shared" si="9"/>
        <v>0</v>
      </c>
      <c r="AX69" s="619">
        <f t="shared" si="10"/>
        <v>0</v>
      </c>
      <c r="AY69" s="619">
        <f t="shared" si="11"/>
        <v>41</v>
      </c>
      <c r="AZ69" s="619">
        <f t="shared" si="12"/>
        <v>0</v>
      </c>
      <c r="BA69" s="619">
        <f t="shared" si="13"/>
        <v>0</v>
      </c>
      <c r="BB69" s="890">
        <f t="shared" si="14"/>
        <v>0</v>
      </c>
      <c r="BC69" s="890"/>
      <c r="BD69" s="750"/>
    </row>
    <row r="70" spans="1:56" s="614" customFormat="1">
      <c r="A70" s="1098" t="str">
        <f>'ENTRY SHEET'!F70</f>
        <v>KAMASTU-210</v>
      </c>
      <c r="B70" s="617">
        <f>'19'!C70</f>
        <v>25966.3</v>
      </c>
      <c r="C70" s="657">
        <v>25976.400000000001</v>
      </c>
      <c r="D70" s="617">
        <f t="shared" si="20"/>
        <v>10.100000000002183</v>
      </c>
      <c r="E70" s="617">
        <v>16</v>
      </c>
      <c r="F70" s="139"/>
      <c r="G70" s="139"/>
      <c r="H70" s="139"/>
      <c r="I70" s="139"/>
      <c r="J70" s="139">
        <f t="shared" si="24"/>
        <v>10.100000000002183</v>
      </c>
      <c r="K70" s="139"/>
      <c r="L70" s="139"/>
      <c r="M70" s="139"/>
      <c r="N70" s="139"/>
      <c r="O70" s="139"/>
      <c r="P70" s="139"/>
      <c r="Q70" s="139">
        <f t="shared" si="25"/>
        <v>10.100000000002183</v>
      </c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'19'!AR70</f>
        <v>305</v>
      </c>
      <c r="AO70" s="658">
        <v>100</v>
      </c>
      <c r="AP70" s="658">
        <f t="shared" ref="AP70:AP104" si="28">AO70+AN70</f>
        <v>405</v>
      </c>
      <c r="AQ70" s="658">
        <f t="shared" si="27"/>
        <v>150</v>
      </c>
      <c r="AR70" s="658">
        <v>255</v>
      </c>
      <c r="AS70" s="659">
        <f t="shared" si="21"/>
        <v>14.851485148511642</v>
      </c>
      <c r="AT70" s="659">
        <f>'08'!AT70</f>
        <v>340</v>
      </c>
      <c r="AU70" s="660">
        <f t="shared" ref="AU70:AU104" si="29">AT70-AR70</f>
        <v>85</v>
      </c>
      <c r="AV70" s="657"/>
      <c r="AW70" s="619">
        <f t="shared" ref="AW70:AW99" si="30">ROUNDUP(I70*AS70,0)</f>
        <v>0</v>
      </c>
      <c r="AX70" s="619">
        <f t="shared" ref="AX70:AX99" si="31">ROUNDUP(H70*AS70,0)</f>
        <v>0</v>
      </c>
      <c r="AY70" s="619">
        <f t="shared" ref="AY70:AY99" si="32">ROUNDUP(J70*AS70,0)</f>
        <v>150</v>
      </c>
      <c r="AZ70" s="619">
        <f t="shared" ref="AZ70:AZ99" si="33">AS70*L70</f>
        <v>0</v>
      </c>
      <c r="BA70" s="619">
        <f t="shared" ref="BA70:BA99" si="34">AS70*K70</f>
        <v>0</v>
      </c>
      <c r="BB70" s="890"/>
      <c r="BC70" s="890">
        <v>64</v>
      </c>
      <c r="BD70" s="750"/>
    </row>
    <row r="71" spans="1:56" s="614" customFormat="1">
      <c r="A71" s="1098" t="str">
        <f>'ENTRY SHEET'!F71</f>
        <v>JCB-8262 LOADER</v>
      </c>
      <c r="B71" s="617">
        <f>'19'!C71</f>
        <v>16133.6</v>
      </c>
      <c r="C71" s="657">
        <v>16139.6</v>
      </c>
      <c r="D71" s="617">
        <f t="shared" si="20"/>
        <v>6</v>
      </c>
      <c r="E71" s="617">
        <v>16</v>
      </c>
      <c r="F71" s="139"/>
      <c r="G71" s="139"/>
      <c r="H71" s="139">
        <v>0.8</v>
      </c>
      <c r="I71" s="139"/>
      <c r="J71" s="139">
        <f t="shared" si="24"/>
        <v>2</v>
      </c>
      <c r="K71" s="139"/>
      <c r="L71" s="139">
        <v>3.2</v>
      </c>
      <c r="M71" s="139"/>
      <c r="N71" s="139"/>
      <c r="O71" s="139"/>
      <c r="P71" s="139"/>
      <c r="Q71" s="139">
        <f t="shared" si="25"/>
        <v>6</v>
      </c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>
        <v>1</v>
      </c>
      <c r="AD71" s="619"/>
      <c r="AE71" s="619">
        <v>4</v>
      </c>
      <c r="AF71" s="619"/>
      <c r="AG71" s="617">
        <f t="shared" si="23"/>
        <v>5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658">
        <f>'19'!AR71</f>
        <v>90</v>
      </c>
      <c r="AO71" s="658">
        <v>158</v>
      </c>
      <c r="AP71" s="658">
        <f t="shared" si="28"/>
        <v>248</v>
      </c>
      <c r="AQ71" s="658">
        <f t="shared" si="27"/>
        <v>102</v>
      </c>
      <c r="AR71" s="658">
        <v>146</v>
      </c>
      <c r="AS71" s="659">
        <f t="shared" si="21"/>
        <v>17</v>
      </c>
      <c r="AT71" s="659">
        <f>'08'!AT71</f>
        <v>210</v>
      </c>
      <c r="AU71" s="660">
        <f t="shared" si="29"/>
        <v>64</v>
      </c>
      <c r="AV71" s="657"/>
      <c r="AW71" s="619">
        <f t="shared" si="30"/>
        <v>0</v>
      </c>
      <c r="AX71" s="619">
        <f t="shared" si="31"/>
        <v>14</v>
      </c>
      <c r="AY71" s="619">
        <f t="shared" si="32"/>
        <v>34</v>
      </c>
      <c r="AZ71" s="619">
        <f t="shared" si="33"/>
        <v>54.400000000000006</v>
      </c>
      <c r="BA71" s="619">
        <f t="shared" si="34"/>
        <v>0</v>
      </c>
      <c r="BB71" s="890">
        <f t="shared" ref="BB71:BB99" si="35">AQ71-AW71-AX71-AY71</f>
        <v>54</v>
      </c>
      <c r="BC71" s="890"/>
      <c r="BD71" s="750"/>
    </row>
    <row r="72" spans="1:56" s="614" customFormat="1">
      <c r="A72" s="1098" t="str">
        <f>'ENTRY SHEET'!F72</f>
        <v>OD09C-5609 JCB</v>
      </c>
      <c r="B72" s="617">
        <f>'19'!C72</f>
        <v>0</v>
      </c>
      <c r="C72" s="657"/>
      <c r="D72" s="617">
        <f t="shared" si="20"/>
        <v>0</v>
      </c>
      <c r="E72" s="617">
        <v>16</v>
      </c>
      <c r="F72" s="139"/>
      <c r="G72" s="139"/>
      <c r="H72" s="139"/>
      <c r="I72" s="139"/>
      <c r="J72" s="139">
        <f t="shared" si="24"/>
        <v>0</v>
      </c>
      <c r="K72" s="139"/>
      <c r="L72" s="139"/>
      <c r="M72" s="139"/>
      <c r="N72" s="139"/>
      <c r="O72" s="139"/>
      <c r="P72" s="139"/>
      <c r="Q72" s="139">
        <f t="shared" si="25"/>
        <v>0</v>
      </c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'19'!AR72</f>
        <v>90</v>
      </c>
      <c r="AO72" s="658"/>
      <c r="AP72" s="658">
        <f t="shared" si="28"/>
        <v>90</v>
      </c>
      <c r="AQ72" s="658">
        <f t="shared" si="27"/>
        <v>0</v>
      </c>
      <c r="AR72" s="658">
        <v>90</v>
      </c>
      <c r="AS72" s="659" t="e">
        <f t="shared" si="21"/>
        <v>#DIV/0!</v>
      </c>
      <c r="AT72" s="659">
        <f>'08'!AT72</f>
        <v>210</v>
      </c>
      <c r="AU72" s="660">
        <f t="shared" si="29"/>
        <v>120</v>
      </c>
      <c r="AV72" s="657"/>
      <c r="AW72" s="619" t="e">
        <f t="shared" si="30"/>
        <v>#DIV/0!</v>
      </c>
      <c r="AX72" s="619" t="e">
        <f t="shared" si="31"/>
        <v>#DIV/0!</v>
      </c>
      <c r="AY72" s="619" t="e">
        <f t="shared" si="32"/>
        <v>#DIV/0!</v>
      </c>
      <c r="AZ72" s="619" t="e">
        <f t="shared" si="33"/>
        <v>#DIV/0!</v>
      </c>
      <c r="BA72" s="619" t="e">
        <f t="shared" si="34"/>
        <v>#DIV/0!</v>
      </c>
      <c r="BB72" s="890" t="e">
        <f t="shared" si="35"/>
        <v>#DIV/0!</v>
      </c>
      <c r="BC72" s="890"/>
      <c r="BD72" s="750"/>
    </row>
    <row r="73" spans="1:56" s="614" customFormat="1">
      <c r="A73" s="1098" t="str">
        <f>'ENTRY SHEET'!F73</f>
        <v>TATA LOADER-OD02AY-0516</v>
      </c>
      <c r="B73" s="617">
        <f>'19'!C73</f>
        <v>15507.7</v>
      </c>
      <c r="C73" s="657">
        <v>15507.7</v>
      </c>
      <c r="D73" s="617">
        <f t="shared" si="20"/>
        <v>0</v>
      </c>
      <c r="E73" s="617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'19'!AR73</f>
        <v>100</v>
      </c>
      <c r="AO73" s="658"/>
      <c r="AP73" s="658">
        <f t="shared" si="28"/>
        <v>100</v>
      </c>
      <c r="AQ73" s="658">
        <f t="shared" si="27"/>
        <v>0</v>
      </c>
      <c r="AR73" s="658">
        <v>100</v>
      </c>
      <c r="AS73" s="659" t="e">
        <f t="shared" si="21"/>
        <v>#DIV/0!</v>
      </c>
      <c r="AT73" s="659">
        <f>'08'!AT73</f>
        <v>0</v>
      </c>
      <c r="AU73" s="660">
        <f t="shared" si="29"/>
        <v>-100</v>
      </c>
      <c r="AV73" s="657"/>
      <c r="AW73" s="619" t="e">
        <f t="shared" si="30"/>
        <v>#DIV/0!</v>
      </c>
      <c r="AX73" s="619" t="e">
        <f t="shared" si="31"/>
        <v>#DIV/0!</v>
      </c>
      <c r="AY73" s="619" t="e">
        <f t="shared" si="32"/>
        <v>#DIV/0!</v>
      </c>
      <c r="AZ73" s="619" t="e">
        <f t="shared" si="33"/>
        <v>#DIV/0!</v>
      </c>
      <c r="BA73" s="619" t="e">
        <f t="shared" si="34"/>
        <v>#DIV/0!</v>
      </c>
      <c r="BB73" s="890"/>
      <c r="BC73" s="890"/>
      <c r="BD73" s="750"/>
    </row>
    <row r="74" spans="1:56" s="920" customFormat="1" ht="39.6" customHeight="1">
      <c r="A74" s="1099" t="str">
        <f>'ENTRY SHEET'!F74</f>
        <v>POWER SCREEN DETAILS</v>
      </c>
      <c r="B74" s="758">
        <f>'19'!C74</f>
        <v>0</v>
      </c>
      <c r="C74" s="914"/>
      <c r="D74" s="915" t="s">
        <v>8</v>
      </c>
      <c r="E74" s="811" t="s">
        <v>116</v>
      </c>
      <c r="F74" s="811" t="s">
        <v>118</v>
      </c>
      <c r="G74" s="811" t="s">
        <v>113</v>
      </c>
      <c r="H74" s="811" t="s">
        <v>126</v>
      </c>
      <c r="I74" s="811" t="s">
        <v>125</v>
      </c>
      <c r="J74" s="811" t="s">
        <v>124</v>
      </c>
      <c r="K74" s="811" t="s">
        <v>52</v>
      </c>
      <c r="L74" s="811" t="s">
        <v>133</v>
      </c>
      <c r="M74" s="811" t="s">
        <v>117</v>
      </c>
      <c r="N74" s="811" t="s">
        <v>127</v>
      </c>
      <c r="O74" s="811" t="s">
        <v>138</v>
      </c>
      <c r="P74" s="811" t="s">
        <v>139</v>
      </c>
      <c r="Q74" s="452" t="s">
        <v>122</v>
      </c>
      <c r="R74" s="915" t="s">
        <v>88</v>
      </c>
      <c r="S74" s="915" t="s">
        <v>89</v>
      </c>
      <c r="T74" s="915" t="s">
        <v>106</v>
      </c>
      <c r="U74" s="915" t="s">
        <v>90</v>
      </c>
      <c r="V74" s="915" t="s">
        <v>91</v>
      </c>
      <c r="W74" s="915"/>
      <c r="X74" s="915"/>
      <c r="Y74" s="915" t="s">
        <v>92</v>
      </c>
      <c r="Z74" s="915" t="s">
        <v>43</v>
      </c>
      <c r="AA74" s="916" t="s">
        <v>44</v>
      </c>
      <c r="AB74" s="915" t="s">
        <v>45</v>
      </c>
      <c r="AC74" s="915" t="s">
        <v>46</v>
      </c>
      <c r="AD74" s="915" t="s">
        <v>121</v>
      </c>
      <c r="AE74" s="915" t="s">
        <v>67</v>
      </c>
      <c r="AF74" s="915" t="s">
        <v>105</v>
      </c>
      <c r="AG74" s="452" t="s">
        <v>32</v>
      </c>
      <c r="AH74" s="916"/>
      <c r="AI74" s="916" t="s">
        <v>42</v>
      </c>
      <c r="AJ74" s="916"/>
      <c r="AK74" s="916" t="s">
        <v>39</v>
      </c>
      <c r="AL74" s="915" t="s">
        <v>31</v>
      </c>
      <c r="AM74" s="916" t="s">
        <v>30</v>
      </c>
      <c r="AN74" s="917">
        <f>'19'!AR74</f>
        <v>0</v>
      </c>
      <c r="AO74" s="917"/>
      <c r="AP74" s="917">
        <f t="shared" si="28"/>
        <v>0</v>
      </c>
      <c r="AQ74" s="917">
        <f t="shared" si="27"/>
        <v>0</v>
      </c>
      <c r="AR74" s="917"/>
      <c r="AS74" s="918"/>
      <c r="AT74" s="762">
        <f>'08'!AT74</f>
        <v>0</v>
      </c>
      <c r="AU74" s="763">
        <f t="shared" si="29"/>
        <v>0</v>
      </c>
      <c r="AV74" s="919"/>
      <c r="AW74" s="761"/>
      <c r="AX74" s="761"/>
      <c r="AY74" s="761"/>
      <c r="AZ74" s="761"/>
      <c r="BA74" s="761"/>
      <c r="BB74" s="1100"/>
      <c r="BC74" s="915"/>
    </row>
    <row r="75" spans="1:56" s="195" customFormat="1">
      <c r="A75" s="1099" t="str">
        <f>'ENTRY SHEET'!F75</f>
        <v>POWER SCREEN RHS</v>
      </c>
      <c r="B75" s="758">
        <f>'19'!C75</f>
        <v>4459.3</v>
      </c>
      <c r="C75" s="759">
        <v>4463.8</v>
      </c>
      <c r="D75" s="758">
        <f t="shared" si="20"/>
        <v>4.5</v>
      </c>
      <c r="E75" s="758">
        <v>12</v>
      </c>
      <c r="F75" s="513"/>
      <c r="G75" s="513"/>
      <c r="H75" s="513"/>
      <c r="I75" s="513"/>
      <c r="J75" s="513"/>
      <c r="K75" s="513">
        <v>4.5</v>
      </c>
      <c r="L75" s="513"/>
      <c r="M75" s="513"/>
      <c r="N75" s="513"/>
      <c r="O75" s="513"/>
      <c r="P75" s="513"/>
      <c r="Q75" s="513">
        <f>F75+G75+H75+I75+J75+K75+L75+M75+N75+O75+P75</f>
        <v>4.5</v>
      </c>
      <c r="R75" s="758">
        <v>500</v>
      </c>
      <c r="S75" s="758"/>
      <c r="T75" s="758"/>
      <c r="U75" s="758"/>
      <c r="V75" s="758"/>
      <c r="W75" s="758"/>
      <c r="X75" s="760"/>
      <c r="Y75" s="758">
        <f t="shared" ref="Y75:Y77" si="36">X75+W75+V75+U75</f>
        <v>0</v>
      </c>
      <c r="Z75" s="761"/>
      <c r="AA75" s="761"/>
      <c r="AB75" s="761"/>
      <c r="AC75" s="761"/>
      <c r="AD75" s="761"/>
      <c r="AE75" s="761"/>
      <c r="AF75" s="761"/>
      <c r="AG75" s="758">
        <f t="shared" ref="AG75:AG84" si="37">Z75+AA75+AB75+AC75+AD75+AE75+AF75</f>
        <v>0</v>
      </c>
      <c r="AH75" s="758"/>
      <c r="AI75" s="758"/>
      <c r="AJ75" s="758"/>
      <c r="AK75" s="761"/>
      <c r="AL75" s="760">
        <f>AH75+AI75</f>
        <v>0</v>
      </c>
      <c r="AM75" s="758">
        <f>AJ75+AK75</f>
        <v>0</v>
      </c>
      <c r="AN75" s="760">
        <f>'19'!AR75</f>
        <v>62</v>
      </c>
      <c r="AO75" s="760">
        <v>150</v>
      </c>
      <c r="AP75" s="760">
        <f t="shared" si="28"/>
        <v>212</v>
      </c>
      <c r="AQ75" s="760">
        <f t="shared" si="27"/>
        <v>55</v>
      </c>
      <c r="AR75" s="760">
        <v>157</v>
      </c>
      <c r="AS75" s="762">
        <f t="shared" ref="AS75:AS104" si="38">AQ75/D75</f>
        <v>12.222222222222221</v>
      </c>
      <c r="AT75" s="762">
        <f>'08'!AT75</f>
        <v>0</v>
      </c>
      <c r="AU75" s="763">
        <f t="shared" si="29"/>
        <v>-157</v>
      </c>
      <c r="AV75" s="759"/>
      <c r="AW75" s="761">
        <f t="shared" si="30"/>
        <v>0</v>
      </c>
      <c r="AX75" s="761">
        <f t="shared" si="31"/>
        <v>0</v>
      </c>
      <c r="AY75" s="761">
        <f t="shared" si="32"/>
        <v>0</v>
      </c>
      <c r="AZ75" s="761">
        <f t="shared" si="33"/>
        <v>0</v>
      </c>
      <c r="BA75" s="761">
        <f t="shared" si="34"/>
        <v>55</v>
      </c>
      <c r="BB75" s="1101"/>
      <c r="BC75" s="1101">
        <f>AP75</f>
        <v>212</v>
      </c>
      <c r="BD75" s="1102"/>
    </row>
    <row r="76" spans="1:56" s="195" customFormat="1">
      <c r="A76" s="1099" t="str">
        <f>'ENTRY SHEET'!F76</f>
        <v>HITACHI-120</v>
      </c>
      <c r="B76" s="758">
        <f>'19'!C76</f>
        <v>13143.7</v>
      </c>
      <c r="C76" s="760">
        <v>13151.5</v>
      </c>
      <c r="D76" s="758">
        <f t="shared" si="20"/>
        <v>7.7999999999992724</v>
      </c>
      <c r="E76" s="758">
        <v>12</v>
      </c>
      <c r="F76" s="513"/>
      <c r="G76" s="513"/>
      <c r="H76" s="513"/>
      <c r="I76" s="513"/>
      <c r="J76" s="513"/>
      <c r="K76" s="513"/>
      <c r="L76" s="513">
        <v>7.8</v>
      </c>
      <c r="M76" s="513"/>
      <c r="N76" s="513"/>
      <c r="O76" s="513"/>
      <c r="P76" s="513"/>
      <c r="Q76" s="513">
        <f t="shared" ref="Q76:Q77" si="39">F76+G76+H76+I76+J76+K76+L76+M76+N76</f>
        <v>7.8</v>
      </c>
      <c r="R76" s="761"/>
      <c r="S76" s="761"/>
      <c r="T76" s="761"/>
      <c r="U76" s="761"/>
      <c r="V76" s="761"/>
      <c r="W76" s="761"/>
      <c r="X76" s="761"/>
      <c r="Y76" s="758">
        <f t="shared" si="36"/>
        <v>0</v>
      </c>
      <c r="Z76" s="761"/>
      <c r="AA76" s="761"/>
      <c r="AB76" s="761"/>
      <c r="AC76" s="761"/>
      <c r="AD76" s="761"/>
      <c r="AE76" s="761"/>
      <c r="AF76" s="761"/>
      <c r="AG76" s="758">
        <f t="shared" si="37"/>
        <v>0</v>
      </c>
      <c r="AH76" s="761"/>
      <c r="AI76" s="761"/>
      <c r="AJ76" s="761"/>
      <c r="AK76" s="761"/>
      <c r="AL76" s="760">
        <f t="shared" ref="AL76:AL77" si="40">AH76+AI76</f>
        <v>0</v>
      </c>
      <c r="AM76" s="758">
        <f t="shared" ref="AM76:AM84" si="41">AJ76+AK76</f>
        <v>0</v>
      </c>
      <c r="AN76" s="760">
        <f>'19'!AR76</f>
        <v>215</v>
      </c>
      <c r="AO76" s="760"/>
      <c r="AP76" s="760">
        <f t="shared" si="28"/>
        <v>215</v>
      </c>
      <c r="AQ76" s="760">
        <f t="shared" si="27"/>
        <v>65</v>
      </c>
      <c r="AR76" s="760">
        <v>150</v>
      </c>
      <c r="AS76" s="762">
        <f t="shared" si="38"/>
        <v>8.3333333333341102</v>
      </c>
      <c r="AT76" s="762">
        <f>'08'!AT76</f>
        <v>700</v>
      </c>
      <c r="AU76" s="763">
        <f t="shared" si="29"/>
        <v>550</v>
      </c>
      <c r="AV76" s="759" t="s">
        <v>169</v>
      </c>
      <c r="AW76" s="761">
        <f t="shared" si="30"/>
        <v>0</v>
      </c>
      <c r="AX76" s="761">
        <f t="shared" si="31"/>
        <v>0</v>
      </c>
      <c r="AY76" s="761">
        <f t="shared" si="32"/>
        <v>0</v>
      </c>
      <c r="AZ76" s="761">
        <f t="shared" si="33"/>
        <v>65.000000000006054</v>
      </c>
      <c r="BA76" s="761">
        <f t="shared" si="34"/>
        <v>0</v>
      </c>
      <c r="BB76" s="1101">
        <f t="shared" si="35"/>
        <v>65</v>
      </c>
      <c r="BC76" s="1101"/>
      <c r="BD76" s="1102"/>
    </row>
    <row r="77" spans="1:56" s="195" customFormat="1">
      <c r="A77" s="1099" t="str">
        <f>'ENTRY SHEET'!F77</f>
        <v>L-6268 SDLG</v>
      </c>
      <c r="B77" s="758">
        <f>'19'!C77</f>
        <v>7274.7</v>
      </c>
      <c r="C77" s="759">
        <v>7279.8</v>
      </c>
      <c r="D77" s="758">
        <f t="shared" si="20"/>
        <v>5.1000000000003638</v>
      </c>
      <c r="E77" s="758">
        <v>12</v>
      </c>
      <c r="F77" s="513"/>
      <c r="G77" s="513"/>
      <c r="H77" s="513"/>
      <c r="I77" s="513">
        <v>1</v>
      </c>
      <c r="J77" s="513">
        <v>4.0999999999999996</v>
      </c>
      <c r="K77" s="513">
        <v>0</v>
      </c>
      <c r="L77" s="513">
        <v>2</v>
      </c>
      <c r="M77" s="513"/>
      <c r="N77" s="513"/>
      <c r="O77" s="513"/>
      <c r="P77" s="513"/>
      <c r="Q77" s="513">
        <f t="shared" si="39"/>
        <v>7.1</v>
      </c>
      <c r="R77" s="761"/>
      <c r="S77" s="761"/>
      <c r="T77" s="761"/>
      <c r="U77" s="761"/>
      <c r="V77" s="761"/>
      <c r="W77" s="761"/>
      <c r="X77" s="761"/>
      <c r="Y77" s="758">
        <f t="shared" si="36"/>
        <v>0</v>
      </c>
      <c r="Z77" s="761"/>
      <c r="AA77" s="761"/>
      <c r="AB77" s="761"/>
      <c r="AC77" s="761"/>
      <c r="AD77" s="761"/>
      <c r="AE77" s="761"/>
      <c r="AF77" s="761"/>
      <c r="AG77" s="758">
        <f t="shared" si="37"/>
        <v>0</v>
      </c>
      <c r="AH77" s="761">
        <v>4</v>
      </c>
      <c r="AI77" s="761"/>
      <c r="AJ77" s="761">
        <v>122.65</v>
      </c>
      <c r="AK77" s="761"/>
      <c r="AL77" s="760">
        <f t="shared" si="40"/>
        <v>4</v>
      </c>
      <c r="AM77" s="758">
        <f t="shared" si="41"/>
        <v>122.65</v>
      </c>
      <c r="AN77" s="760">
        <f>'19'!AR77</f>
        <v>240</v>
      </c>
      <c r="AO77" s="760">
        <v>105</v>
      </c>
      <c r="AP77" s="760">
        <f t="shared" si="28"/>
        <v>345</v>
      </c>
      <c r="AQ77" s="760">
        <f t="shared" si="27"/>
        <v>85</v>
      </c>
      <c r="AR77" s="760">
        <v>260</v>
      </c>
      <c r="AS77" s="762">
        <f t="shared" si="38"/>
        <v>16.666666666665478</v>
      </c>
      <c r="AT77" s="762">
        <f>'08'!AT77</f>
        <v>0</v>
      </c>
      <c r="AU77" s="763">
        <f t="shared" si="29"/>
        <v>-260</v>
      </c>
      <c r="AV77" s="759"/>
      <c r="AW77" s="761">
        <f t="shared" si="30"/>
        <v>17</v>
      </c>
      <c r="AX77" s="761">
        <f t="shared" si="31"/>
        <v>0</v>
      </c>
      <c r="AY77" s="761">
        <f t="shared" si="32"/>
        <v>69</v>
      </c>
      <c r="AZ77" s="761">
        <f t="shared" si="33"/>
        <v>33.333333333330955</v>
      </c>
      <c r="BA77" s="761">
        <f t="shared" si="34"/>
        <v>0</v>
      </c>
      <c r="BB77" s="1101"/>
      <c r="BC77" s="1101"/>
      <c r="BD77" s="1102"/>
    </row>
    <row r="78" spans="1:56" s="1104" customFormat="1" ht="62.4">
      <c r="A78" s="1103" t="str">
        <f>'ENTRY SHEET'!F78</f>
        <v>VICHELE NO.</v>
      </c>
      <c r="B78" s="301">
        <f>'19'!C78</f>
        <v>0</v>
      </c>
      <c r="C78" s="593"/>
      <c r="D78" s="434" t="s">
        <v>8</v>
      </c>
      <c r="E78" s="434" t="s">
        <v>116</v>
      </c>
      <c r="F78" s="434" t="s">
        <v>118</v>
      </c>
      <c r="G78" s="434" t="s">
        <v>113</v>
      </c>
      <c r="H78" s="434" t="s">
        <v>126</v>
      </c>
      <c r="I78" s="434" t="s">
        <v>125</v>
      </c>
      <c r="J78" s="434" t="s">
        <v>124</v>
      </c>
      <c r="K78" s="434" t="s">
        <v>52</v>
      </c>
      <c r="L78" s="434" t="s">
        <v>133</v>
      </c>
      <c r="M78" s="434" t="s">
        <v>117</v>
      </c>
      <c r="N78" s="434" t="s">
        <v>127</v>
      </c>
      <c r="O78" s="434" t="s">
        <v>138</v>
      </c>
      <c r="P78" s="434" t="s">
        <v>139</v>
      </c>
      <c r="Q78" s="434" t="s">
        <v>122</v>
      </c>
      <c r="R78" s="434" t="s">
        <v>123</v>
      </c>
      <c r="S78" s="434" t="s">
        <v>101</v>
      </c>
      <c r="T78" s="434" t="s">
        <v>102</v>
      </c>
      <c r="U78" s="553" t="s">
        <v>90</v>
      </c>
      <c r="V78" s="434" t="s">
        <v>91</v>
      </c>
      <c r="W78" s="434" t="s">
        <v>135</v>
      </c>
      <c r="X78" s="434"/>
      <c r="Y78" s="434" t="s">
        <v>92</v>
      </c>
      <c r="Z78" s="600" t="s">
        <v>43</v>
      </c>
      <c r="AA78" s="600" t="s">
        <v>44</v>
      </c>
      <c r="AB78" s="600" t="s">
        <v>45</v>
      </c>
      <c r="AC78" s="600" t="s">
        <v>46</v>
      </c>
      <c r="AD78" s="600" t="s">
        <v>121</v>
      </c>
      <c r="AE78" s="600" t="s">
        <v>67</v>
      </c>
      <c r="AF78" s="600" t="s">
        <v>105</v>
      </c>
      <c r="AG78" s="434" t="s">
        <v>32</v>
      </c>
      <c r="AH78" s="434" t="s">
        <v>41</v>
      </c>
      <c r="AI78" s="434" t="s">
        <v>42</v>
      </c>
      <c r="AJ78" s="434" t="s">
        <v>38</v>
      </c>
      <c r="AK78" s="600" t="s">
        <v>39</v>
      </c>
      <c r="AL78" s="434" t="s">
        <v>31</v>
      </c>
      <c r="AM78" s="434" t="s">
        <v>30</v>
      </c>
      <c r="AN78" s="596">
        <f>'19'!AR78</f>
        <v>0</v>
      </c>
      <c r="AO78" s="596"/>
      <c r="AP78" s="596">
        <f t="shared" si="28"/>
        <v>0</v>
      </c>
      <c r="AQ78" s="596">
        <f t="shared" si="27"/>
        <v>0</v>
      </c>
      <c r="AR78" s="596"/>
      <c r="AS78" s="598" t="e">
        <f t="shared" si="38"/>
        <v>#VALUE!</v>
      </c>
      <c r="AT78" s="665">
        <f>'08'!AT78</f>
        <v>0</v>
      </c>
      <c r="AU78" s="666">
        <f t="shared" si="29"/>
        <v>0</v>
      </c>
      <c r="AV78" s="798"/>
      <c r="AW78" s="664"/>
      <c r="AX78" s="664"/>
      <c r="AY78" s="664"/>
      <c r="AZ78" s="664"/>
      <c r="BA78" s="664"/>
      <c r="BB78" s="794"/>
      <c r="BC78" s="794"/>
      <c r="BD78" s="1020"/>
    </row>
    <row r="79" spans="1:56" s="599" customFormat="1">
      <c r="A79" s="1103" t="str">
        <f>'ENTRY SHEET'!F79</f>
        <v>LOKO TRACK JAW</v>
      </c>
      <c r="B79" s="301">
        <f>'19'!C79</f>
        <v>16238</v>
      </c>
      <c r="C79" s="800">
        <v>16247</v>
      </c>
      <c r="D79" s="301">
        <f t="shared" si="20"/>
        <v>9</v>
      </c>
      <c r="E79" s="800">
        <v>12</v>
      </c>
      <c r="F79" s="362"/>
      <c r="G79" s="362"/>
      <c r="H79" s="362"/>
      <c r="I79" s="362"/>
      <c r="J79" s="362"/>
      <c r="K79" s="362"/>
      <c r="L79" s="801">
        <f>D79-G79-H79-I79-J79-K79-M79-N79-O79-P79</f>
        <v>9</v>
      </c>
      <c r="M79" s="362"/>
      <c r="N79" s="362"/>
      <c r="O79" s="362"/>
      <c r="P79" s="362"/>
      <c r="Q79" s="801">
        <f t="shared" ref="Q79:Q80" si="42">G79+H79+I79+J79+P79+K79+L79+M79+N79+O79+F79</f>
        <v>9</v>
      </c>
      <c r="R79" s="301"/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7"/>
        <v>0</v>
      </c>
      <c r="AH79" s="362"/>
      <c r="AI79" s="362"/>
      <c r="AJ79" s="362"/>
      <c r="AK79" s="802"/>
      <c r="AL79" s="663">
        <f>AH79+AI79</f>
        <v>0</v>
      </c>
      <c r="AM79" s="301">
        <f t="shared" si="41"/>
        <v>0</v>
      </c>
      <c r="AN79" s="663">
        <f>'19'!AR79</f>
        <v>240</v>
      </c>
      <c r="AO79" s="663">
        <v>100</v>
      </c>
      <c r="AP79" s="663">
        <f t="shared" si="28"/>
        <v>340</v>
      </c>
      <c r="AQ79" s="663">
        <f t="shared" si="27"/>
        <v>110</v>
      </c>
      <c r="AR79" s="663">
        <v>230</v>
      </c>
      <c r="AS79" s="665">
        <f t="shared" si="38"/>
        <v>12.222222222222221</v>
      </c>
      <c r="AT79" s="665">
        <f>'08'!AT79</f>
        <v>0</v>
      </c>
      <c r="AU79" s="666">
        <f t="shared" si="29"/>
        <v>-230</v>
      </c>
      <c r="AV79" s="800"/>
      <c r="AW79" s="664">
        <f t="shared" si="30"/>
        <v>0</v>
      </c>
      <c r="AX79" s="664">
        <f t="shared" si="31"/>
        <v>0</v>
      </c>
      <c r="AY79" s="664">
        <f t="shared" si="32"/>
        <v>0</v>
      </c>
      <c r="AZ79" s="664">
        <f t="shared" si="33"/>
        <v>110</v>
      </c>
      <c r="BA79" s="664">
        <f t="shared" si="34"/>
        <v>0</v>
      </c>
      <c r="BB79" s="1105">
        <v>0</v>
      </c>
      <c r="BC79" s="1105"/>
      <c r="BD79" s="1020"/>
    </row>
    <row r="80" spans="1:56" s="599" customFormat="1">
      <c r="A80" s="1103" t="str">
        <f>'ENTRY SHEET'!F80</f>
        <v>LOKO CONE</v>
      </c>
      <c r="B80" s="301">
        <f>'19'!C80</f>
        <v>16805.3</v>
      </c>
      <c r="C80" s="664">
        <v>16813.3</v>
      </c>
      <c r="D80" s="301">
        <f t="shared" si="20"/>
        <v>8</v>
      </c>
      <c r="E80" s="800">
        <v>12</v>
      </c>
      <c r="F80" s="362"/>
      <c r="G80" s="362"/>
      <c r="H80" s="362"/>
      <c r="I80" s="362"/>
      <c r="J80" s="362"/>
      <c r="K80" s="362"/>
      <c r="L80" s="801">
        <f t="shared" ref="L80" si="43">D80-G80-H80-I80-J80-K80-M80-N80-O80-P80</f>
        <v>8</v>
      </c>
      <c r="M80" s="362"/>
      <c r="N80" s="362"/>
      <c r="O80" s="362"/>
      <c r="P80" s="362"/>
      <c r="Q80" s="801">
        <f t="shared" si="42"/>
        <v>8</v>
      </c>
      <c r="R80" s="301">
        <v>800</v>
      </c>
      <c r="S80" s="664">
        <v>400</v>
      </c>
      <c r="T80" s="664">
        <v>400</v>
      </c>
      <c r="U80" s="664"/>
      <c r="V80" s="664"/>
      <c r="W80" s="664"/>
      <c r="X80" s="664"/>
      <c r="Y80" s="664"/>
      <c r="Z80" s="301">
        <f t="shared" ref="Z80:Z84" si="44">+V80+W80+X80</f>
        <v>0</v>
      </c>
      <c r="AA80" s="664"/>
      <c r="AB80" s="301"/>
      <c r="AC80" s="301"/>
      <c r="AD80" s="301"/>
      <c r="AE80" s="301"/>
      <c r="AF80" s="301"/>
      <c r="AG80" s="301">
        <f t="shared" si="37"/>
        <v>0</v>
      </c>
      <c r="AH80" s="301"/>
      <c r="AI80" s="301"/>
      <c r="AJ80" s="301"/>
      <c r="AK80" s="664"/>
      <c r="AL80" s="663">
        <f t="shared" ref="AL80:AL84" si="45">AH80+AI80</f>
        <v>0</v>
      </c>
      <c r="AM80" s="301">
        <f t="shared" si="41"/>
        <v>0</v>
      </c>
      <c r="AN80" s="663">
        <f>'19'!AR80</f>
        <v>270</v>
      </c>
      <c r="AO80" s="663">
        <v>217</v>
      </c>
      <c r="AP80" s="663">
        <f t="shared" si="28"/>
        <v>487</v>
      </c>
      <c r="AQ80" s="663">
        <f t="shared" si="27"/>
        <v>230</v>
      </c>
      <c r="AR80" s="663">
        <v>257</v>
      </c>
      <c r="AS80" s="665">
        <f t="shared" si="38"/>
        <v>28.75</v>
      </c>
      <c r="AT80" s="665">
        <f>'08'!AT80</f>
        <v>0</v>
      </c>
      <c r="AU80" s="666">
        <f t="shared" si="29"/>
        <v>-257</v>
      </c>
      <c r="AV80" s="800"/>
      <c r="AW80" s="664">
        <f t="shared" si="30"/>
        <v>0</v>
      </c>
      <c r="AX80" s="664">
        <f t="shared" si="31"/>
        <v>0</v>
      </c>
      <c r="AY80" s="664">
        <f t="shared" si="32"/>
        <v>0</v>
      </c>
      <c r="AZ80" s="664">
        <f t="shared" si="33"/>
        <v>230</v>
      </c>
      <c r="BA80" s="664">
        <f t="shared" si="34"/>
        <v>0</v>
      </c>
      <c r="BB80" s="1105">
        <v>0</v>
      </c>
      <c r="BC80" s="1105"/>
      <c r="BD80" s="1020"/>
    </row>
    <row r="81" spans="1:56" s="599" customFormat="1">
      <c r="A81" s="1103" t="str">
        <f>'ENTRY SHEET'!F81</f>
        <v>KOMASTU-200</v>
      </c>
      <c r="B81" s="301">
        <f>'19'!C81</f>
        <v>3457.2</v>
      </c>
      <c r="C81" s="800">
        <v>3465.3</v>
      </c>
      <c r="D81" s="301">
        <f t="shared" si="20"/>
        <v>8.1000000000003638</v>
      </c>
      <c r="E81" s="800">
        <v>12</v>
      </c>
      <c r="F81" s="802"/>
      <c r="G81" s="802"/>
      <c r="H81" s="802">
        <v>0.8</v>
      </c>
      <c r="I81" s="802"/>
      <c r="J81" s="362"/>
      <c r="K81" s="802">
        <f>8.1-0.8</f>
        <v>7.3</v>
      </c>
      <c r="L81" s="801"/>
      <c r="M81" s="362"/>
      <c r="N81" s="362"/>
      <c r="O81" s="362"/>
      <c r="P81" s="362"/>
      <c r="Q81" s="801">
        <f>G81+H81+I81+J81+P81+K81+L81+M81+N81+O81+F81</f>
        <v>8.1</v>
      </c>
      <c r="R81" s="301"/>
      <c r="S81" s="362"/>
      <c r="T81" s="301"/>
      <c r="U81" s="362"/>
      <c r="V81" s="362"/>
      <c r="W81" s="362"/>
      <c r="X81" s="301"/>
      <c r="Y81" s="301"/>
      <c r="Z81" s="301">
        <f t="shared" si="44"/>
        <v>0</v>
      </c>
      <c r="AA81" s="664"/>
      <c r="AB81" s="664"/>
      <c r="AC81" s="664">
        <v>1</v>
      </c>
      <c r="AD81" s="664"/>
      <c r="AE81" s="664">
        <v>3</v>
      </c>
      <c r="AF81" s="664"/>
      <c r="AG81" s="301">
        <f t="shared" si="37"/>
        <v>4</v>
      </c>
      <c r="AH81" s="664"/>
      <c r="AI81" s="664"/>
      <c r="AJ81" s="664"/>
      <c r="AK81" s="664"/>
      <c r="AL81" s="663">
        <f t="shared" si="45"/>
        <v>0</v>
      </c>
      <c r="AM81" s="301">
        <f t="shared" si="41"/>
        <v>0</v>
      </c>
      <c r="AN81" s="663">
        <f>'19'!AR81</f>
        <v>91</v>
      </c>
      <c r="AO81" s="663">
        <v>196</v>
      </c>
      <c r="AP81" s="663">
        <f t="shared" si="28"/>
        <v>287</v>
      </c>
      <c r="AQ81" s="663">
        <f t="shared" si="27"/>
        <v>137</v>
      </c>
      <c r="AR81" s="663">
        <v>150</v>
      </c>
      <c r="AS81" s="665">
        <f t="shared" si="38"/>
        <v>16.913580246912822</v>
      </c>
      <c r="AT81" s="665">
        <f>'08'!AT81</f>
        <v>0</v>
      </c>
      <c r="AU81" s="666">
        <f t="shared" si="29"/>
        <v>-150</v>
      </c>
      <c r="AV81" s="800" t="s">
        <v>193</v>
      </c>
      <c r="AW81" s="664">
        <f t="shared" si="30"/>
        <v>0</v>
      </c>
      <c r="AX81" s="664">
        <f t="shared" si="31"/>
        <v>14</v>
      </c>
      <c r="AY81" s="664">
        <f t="shared" si="32"/>
        <v>0</v>
      </c>
      <c r="AZ81" s="664">
        <f t="shared" si="33"/>
        <v>0</v>
      </c>
      <c r="BA81" s="664">
        <f t="shared" si="34"/>
        <v>123.4691358024636</v>
      </c>
      <c r="BB81" s="1105">
        <v>0</v>
      </c>
      <c r="BC81" s="555"/>
      <c r="BD81" s="1020"/>
    </row>
    <row r="82" spans="1:56" s="599" customFormat="1">
      <c r="A82" s="1103">
        <f>'ENTRY SHEET'!F82</f>
        <v>0</v>
      </c>
      <c r="B82" s="301">
        <f>'19'!C82</f>
        <v>0</v>
      </c>
      <c r="C82" s="800"/>
      <c r="D82" s="301">
        <f t="shared" si="20"/>
        <v>0</v>
      </c>
      <c r="E82" s="800"/>
      <c r="F82" s="362"/>
      <c r="G82" s="362"/>
      <c r="H82" s="362"/>
      <c r="I82" s="362"/>
      <c r="J82" s="362"/>
      <c r="K82" s="362"/>
      <c r="L82" s="801"/>
      <c r="M82" s="362"/>
      <c r="N82" s="362"/>
      <c r="O82" s="362"/>
      <c r="P82" s="362"/>
      <c r="Q82" s="801">
        <f t="shared" ref="Q82" si="46">F82+G82+H82+I82+J82+K82+M82+N82+O82+P82</f>
        <v>0</v>
      </c>
      <c r="R82" s="301"/>
      <c r="S82" s="301"/>
      <c r="T82" s="301"/>
      <c r="U82" s="301"/>
      <c r="V82" s="301"/>
      <c r="W82" s="301"/>
      <c r="X82" s="301"/>
      <c r="Y82" s="663"/>
      <c r="Z82" s="301">
        <f t="shared" si="44"/>
        <v>0</v>
      </c>
      <c r="AA82" s="1106"/>
      <c r="AB82" s="362"/>
      <c r="AC82" s="301"/>
      <c r="AD82" s="362"/>
      <c r="AE82" s="362"/>
      <c r="AF82" s="362"/>
      <c r="AG82" s="301">
        <f t="shared" si="37"/>
        <v>0</v>
      </c>
      <c r="AH82" s="1106"/>
      <c r="AI82" s="1106"/>
      <c r="AJ82" s="1106"/>
      <c r="AK82" s="1106"/>
      <c r="AL82" s="663">
        <f t="shared" si="45"/>
        <v>0</v>
      </c>
      <c r="AM82" s="301">
        <f t="shared" si="41"/>
        <v>0</v>
      </c>
      <c r="AN82" s="663">
        <f>'19'!AR82</f>
        <v>0</v>
      </c>
      <c r="AO82" s="663"/>
      <c r="AP82" s="663">
        <f t="shared" si="28"/>
        <v>0</v>
      </c>
      <c r="AQ82" s="663">
        <f t="shared" si="27"/>
        <v>0</v>
      </c>
      <c r="AR82" s="663"/>
      <c r="AS82" s="665" t="e">
        <f t="shared" si="38"/>
        <v>#DIV/0!</v>
      </c>
      <c r="AT82" s="665">
        <f>'08'!AT82</f>
        <v>0</v>
      </c>
      <c r="AU82" s="666">
        <f t="shared" si="29"/>
        <v>0</v>
      </c>
      <c r="AV82" s="800"/>
      <c r="AW82" s="664" t="e">
        <f t="shared" si="30"/>
        <v>#DIV/0!</v>
      </c>
      <c r="AX82" s="664" t="e">
        <f t="shared" si="31"/>
        <v>#DIV/0!</v>
      </c>
      <c r="AY82" s="664" t="e">
        <f t="shared" si="32"/>
        <v>#DIV/0!</v>
      </c>
      <c r="AZ82" s="664" t="e">
        <f t="shared" si="33"/>
        <v>#DIV/0!</v>
      </c>
      <c r="BA82" s="664" t="e">
        <f t="shared" si="34"/>
        <v>#DIV/0!</v>
      </c>
      <c r="BB82" s="1105">
        <v>0</v>
      </c>
      <c r="BC82" s="1105"/>
      <c r="BD82" s="1020"/>
    </row>
    <row r="83" spans="1:56">
      <c r="A83" s="12">
        <f>'ENTRY SHEET'!F83</f>
        <v>0</v>
      </c>
      <c r="B83" s="137">
        <f>'19'!C83</f>
        <v>0</v>
      </c>
      <c r="C83" s="221"/>
      <c r="D83" s="137">
        <f t="shared" si="20"/>
        <v>0</v>
      </c>
      <c r="E83" s="221"/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>
        <v>0</v>
      </c>
      <c r="R83" s="137"/>
      <c r="S83" s="137"/>
      <c r="T83" s="137"/>
      <c r="U83" s="137"/>
      <c r="V83" s="137"/>
      <c r="W83" s="137"/>
      <c r="X83" s="137"/>
      <c r="Y83" s="141"/>
      <c r="Z83" s="137">
        <f t="shared" si="44"/>
        <v>0</v>
      </c>
      <c r="AA83" s="138"/>
      <c r="AB83" s="137"/>
      <c r="AC83" s="137"/>
      <c r="AD83" s="137"/>
      <c r="AE83" s="137"/>
      <c r="AF83" s="137"/>
      <c r="AG83" s="137">
        <f t="shared" si="37"/>
        <v>0</v>
      </c>
      <c r="AH83" s="137"/>
      <c r="AI83" s="137"/>
      <c r="AJ83" s="137"/>
      <c r="AK83" s="138"/>
      <c r="AL83" s="141">
        <f t="shared" si="45"/>
        <v>0</v>
      </c>
      <c r="AM83" s="137">
        <f t="shared" si="41"/>
        <v>0</v>
      </c>
      <c r="AN83" s="141">
        <f>'19'!AR83</f>
        <v>0</v>
      </c>
      <c r="AO83" s="141"/>
      <c r="AP83" s="141">
        <f t="shared" si="28"/>
        <v>0</v>
      </c>
      <c r="AQ83" s="141">
        <f t="shared" si="27"/>
        <v>0</v>
      </c>
      <c r="AR83" s="141"/>
      <c r="AS83" s="216" t="e">
        <f t="shared" si="38"/>
        <v>#DIV/0!</v>
      </c>
      <c r="AT83" s="216">
        <f>'08'!AT83</f>
        <v>0</v>
      </c>
      <c r="AU83" s="224">
        <f t="shared" si="29"/>
        <v>0</v>
      </c>
      <c r="AV83" s="221"/>
      <c r="AW83" s="138" t="e">
        <f t="shared" si="30"/>
        <v>#DIV/0!</v>
      </c>
      <c r="AX83" s="138" t="e">
        <f t="shared" si="31"/>
        <v>#DIV/0!</v>
      </c>
      <c r="AY83" s="138" t="e">
        <f t="shared" si="32"/>
        <v>#DIV/0!</v>
      </c>
      <c r="AZ83" s="138" t="e">
        <f t="shared" si="33"/>
        <v>#DIV/0!</v>
      </c>
      <c r="BA83" s="138" t="e">
        <f t="shared" si="34"/>
        <v>#DIV/0!</v>
      </c>
      <c r="BB83" s="6"/>
      <c r="BC83" s="6"/>
      <c r="BD83" s="10"/>
    </row>
    <row r="84" spans="1:56">
      <c r="A84" s="12">
        <f>'ENTRY SHEET'!F84</f>
        <v>0</v>
      </c>
      <c r="B84" s="137">
        <f>'19'!C84</f>
        <v>0</v>
      </c>
      <c r="C84" s="221"/>
      <c r="D84" s="137">
        <f t="shared" si="20"/>
        <v>0</v>
      </c>
      <c r="E84" s="221"/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>
        <v>0</v>
      </c>
      <c r="R84" s="137"/>
      <c r="S84" s="137"/>
      <c r="T84" s="137"/>
      <c r="U84" s="137"/>
      <c r="V84" s="137"/>
      <c r="W84" s="137"/>
      <c r="X84" s="137"/>
      <c r="Y84" s="141"/>
      <c r="Z84" s="137">
        <f t="shared" si="44"/>
        <v>0</v>
      </c>
      <c r="AA84" s="138"/>
      <c r="AB84" s="137"/>
      <c r="AC84" s="137"/>
      <c r="AD84" s="137"/>
      <c r="AE84" s="137"/>
      <c r="AF84" s="137"/>
      <c r="AG84" s="137">
        <f t="shared" si="37"/>
        <v>0</v>
      </c>
      <c r="AH84" s="137"/>
      <c r="AI84" s="137"/>
      <c r="AJ84" s="137"/>
      <c r="AK84" s="138"/>
      <c r="AL84" s="141">
        <f t="shared" si="45"/>
        <v>0</v>
      </c>
      <c r="AM84" s="137">
        <f t="shared" si="41"/>
        <v>0</v>
      </c>
      <c r="AN84" s="141">
        <f>'19'!AR84</f>
        <v>0</v>
      </c>
      <c r="AO84" s="141"/>
      <c r="AP84" s="141">
        <f t="shared" si="28"/>
        <v>0</v>
      </c>
      <c r="AQ84" s="141">
        <f t="shared" si="27"/>
        <v>0</v>
      </c>
      <c r="AR84" s="141"/>
      <c r="AS84" s="216" t="e">
        <f t="shared" si="38"/>
        <v>#DIV/0!</v>
      </c>
      <c r="AT84" s="216">
        <f>'08'!AT84</f>
        <v>0</v>
      </c>
      <c r="AU84" s="224">
        <f t="shared" si="29"/>
        <v>0</v>
      </c>
      <c r="AV84" s="221"/>
      <c r="AW84" s="138" t="e">
        <f t="shared" si="30"/>
        <v>#DIV/0!</v>
      </c>
      <c r="AX84" s="138" t="e">
        <f t="shared" si="31"/>
        <v>#DIV/0!</v>
      </c>
      <c r="AY84" s="138" t="e">
        <f t="shared" si="32"/>
        <v>#DIV/0!</v>
      </c>
      <c r="AZ84" s="138" t="e">
        <f t="shared" si="33"/>
        <v>#DIV/0!</v>
      </c>
      <c r="BA84" s="138" t="e">
        <f t="shared" si="34"/>
        <v>#DIV/0!</v>
      </c>
      <c r="BB84" s="6"/>
      <c r="BC84" s="6"/>
      <c r="BD84" s="10"/>
    </row>
    <row r="85" spans="1:56">
      <c r="A85" s="12" t="str">
        <f>'ENTRY SHEET'!F85</f>
        <v>OD09P-2986 (CAMPAR)</v>
      </c>
      <c r="B85" s="137">
        <f>'19'!C85</f>
        <v>0</v>
      </c>
      <c r="C85" s="221"/>
      <c r="D85" s="137">
        <f t="shared" si="20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'19'!AR85</f>
        <v>0</v>
      </c>
      <c r="AO85" s="141">
        <v>20</v>
      </c>
      <c r="AP85" s="141">
        <f t="shared" si="28"/>
        <v>20</v>
      </c>
      <c r="AQ85" s="141">
        <f t="shared" si="27"/>
        <v>10</v>
      </c>
      <c r="AR85" s="141">
        <v>10</v>
      </c>
      <c r="AS85" s="216" t="e">
        <f t="shared" si="38"/>
        <v>#DIV/0!</v>
      </c>
      <c r="AT85" s="216">
        <f>'08'!AT85</f>
        <v>60</v>
      </c>
      <c r="AU85" s="224">
        <f t="shared" si="29"/>
        <v>50</v>
      </c>
      <c r="AV85" s="221"/>
      <c r="AW85" s="138" t="e">
        <f t="shared" si="30"/>
        <v>#DIV/0!</v>
      </c>
      <c r="AX85" s="138" t="e">
        <f t="shared" si="31"/>
        <v>#DIV/0!</v>
      </c>
      <c r="AY85" s="138" t="e">
        <f t="shared" si="32"/>
        <v>#DIV/0!</v>
      </c>
      <c r="AZ85" s="138" t="e">
        <f t="shared" si="33"/>
        <v>#DIV/0!</v>
      </c>
      <c r="BA85" s="138" t="e">
        <f t="shared" si="34"/>
        <v>#DIV/0!</v>
      </c>
      <c r="BB85" s="6"/>
      <c r="BC85" s="6"/>
      <c r="BD85" s="10"/>
    </row>
    <row r="86" spans="1:56">
      <c r="A86" s="12" t="str">
        <f>'ENTRY SHEET'!F86</f>
        <v>JH06P-6214 SCORPIO</v>
      </c>
      <c r="B86" s="137">
        <f>'19'!C86</f>
        <v>185200</v>
      </c>
      <c r="C86" s="221">
        <v>185325</v>
      </c>
      <c r="D86" s="137">
        <f t="shared" si="20"/>
        <v>125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7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'19'!AR86</f>
        <v>22</v>
      </c>
      <c r="AO86" s="141">
        <v>36</v>
      </c>
      <c r="AP86" s="141">
        <f t="shared" si="28"/>
        <v>58</v>
      </c>
      <c r="AQ86" s="141">
        <f t="shared" si="27"/>
        <v>12</v>
      </c>
      <c r="AR86" s="141">
        <v>46</v>
      </c>
      <c r="AS86" s="216">
        <f t="shared" si="38"/>
        <v>9.6000000000000002E-2</v>
      </c>
      <c r="AT86" s="216">
        <f>'08'!AT86</f>
        <v>80</v>
      </c>
      <c r="AU86" s="224">
        <f t="shared" si="29"/>
        <v>34</v>
      </c>
      <c r="AV86" s="221"/>
      <c r="AW86" s="138">
        <f t="shared" si="30"/>
        <v>0</v>
      </c>
      <c r="AX86" s="138">
        <f t="shared" si="31"/>
        <v>0</v>
      </c>
      <c r="AY86" s="138">
        <f t="shared" si="32"/>
        <v>0</v>
      </c>
      <c r="AZ86" s="138">
        <f t="shared" si="33"/>
        <v>0</v>
      </c>
      <c r="BA86" s="138">
        <f t="shared" si="34"/>
        <v>0</v>
      </c>
      <c r="BB86" s="6">
        <f t="shared" si="35"/>
        <v>12</v>
      </c>
      <c r="BC86" s="6"/>
      <c r="BD86" s="10"/>
    </row>
    <row r="87" spans="1:56">
      <c r="A87" s="12" t="str">
        <f>'ENTRY SHEET'!F87</f>
        <v>OD09K-7213 BSM BUS</v>
      </c>
      <c r="B87" s="137">
        <f>'19'!C87</f>
        <v>0</v>
      </c>
      <c r="C87" s="137"/>
      <c r="D87" s="137">
        <f t="shared" ref="D87:D104" si="48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7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'19'!AR87</f>
        <v>90</v>
      </c>
      <c r="AO87" s="141"/>
      <c r="AP87" s="141">
        <f t="shared" si="28"/>
        <v>90</v>
      </c>
      <c r="AQ87" s="141">
        <f t="shared" si="27"/>
        <v>15</v>
      </c>
      <c r="AR87" s="141">
        <v>75</v>
      </c>
      <c r="AS87" s="216" t="e">
        <f t="shared" si="38"/>
        <v>#DIV/0!</v>
      </c>
      <c r="AT87" s="216">
        <f>'08'!AT87</f>
        <v>60</v>
      </c>
      <c r="AU87" s="224">
        <f t="shared" si="29"/>
        <v>-15</v>
      </c>
      <c r="AV87" s="221"/>
      <c r="AW87" s="138" t="e">
        <f t="shared" si="30"/>
        <v>#DIV/0!</v>
      </c>
      <c r="AX87" s="138" t="e">
        <f t="shared" si="31"/>
        <v>#DIV/0!</v>
      </c>
      <c r="AY87" s="138" t="e">
        <f t="shared" si="32"/>
        <v>#DIV/0!</v>
      </c>
      <c r="AZ87" s="138" t="e">
        <f t="shared" si="33"/>
        <v>#DIV/0!</v>
      </c>
      <c r="BA87" s="138" t="e">
        <f t="shared" si="34"/>
        <v>#DIV/0!</v>
      </c>
      <c r="BB87" s="6" t="e">
        <f t="shared" si="35"/>
        <v>#DIV/0!</v>
      </c>
      <c r="BC87" s="6"/>
      <c r="BD87" s="10"/>
    </row>
    <row r="88" spans="1:56">
      <c r="A88" s="12" t="str">
        <f>'ENTRY SHEET'!F88</f>
        <v>OD09G-6065 CAMPER</v>
      </c>
      <c r="B88" s="137">
        <f>'19'!C88</f>
        <v>0</v>
      </c>
      <c r="C88" s="137"/>
      <c r="D88" s="137">
        <f t="shared" si="48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7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'19'!AR88</f>
        <v>10</v>
      </c>
      <c r="AO88" s="141"/>
      <c r="AP88" s="141">
        <f t="shared" si="28"/>
        <v>10</v>
      </c>
      <c r="AQ88" s="141">
        <f t="shared" si="27"/>
        <v>10</v>
      </c>
      <c r="AR88" s="141">
        <v>0</v>
      </c>
      <c r="AS88" s="216" t="e">
        <f t="shared" si="38"/>
        <v>#DIV/0!</v>
      </c>
      <c r="AT88" s="216">
        <f>'08'!AT88</f>
        <v>120</v>
      </c>
      <c r="AU88" s="224">
        <f t="shared" si="29"/>
        <v>120</v>
      </c>
      <c r="AV88" s="221"/>
      <c r="AW88" s="138" t="e">
        <f t="shared" si="30"/>
        <v>#DIV/0!</v>
      </c>
      <c r="AX88" s="138" t="e">
        <f t="shared" si="31"/>
        <v>#DIV/0!</v>
      </c>
      <c r="AY88" s="138" t="e">
        <f t="shared" si="32"/>
        <v>#DIV/0!</v>
      </c>
      <c r="AZ88" s="138" t="e">
        <f t="shared" si="33"/>
        <v>#DIV/0!</v>
      </c>
      <c r="BA88" s="138" t="e">
        <f t="shared" si="34"/>
        <v>#DIV/0!</v>
      </c>
      <c r="BB88" s="6" t="e">
        <f t="shared" si="35"/>
        <v>#DIV/0!</v>
      </c>
      <c r="BC88" s="6"/>
      <c r="BD88" s="10"/>
    </row>
    <row r="89" spans="1:56">
      <c r="A89" s="12" t="str">
        <f>'ENTRY SHEET'!F89</f>
        <v>OD09V-5619 TATA YODHA</v>
      </c>
      <c r="B89" s="137">
        <f>'19'!C89</f>
        <v>0</v>
      </c>
      <c r="C89" s="137"/>
      <c r="D89" s="137">
        <f t="shared" si="48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7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'19'!AR89</f>
        <v>30</v>
      </c>
      <c r="AO89" s="141"/>
      <c r="AP89" s="141">
        <f t="shared" si="28"/>
        <v>30</v>
      </c>
      <c r="AQ89" s="141">
        <f t="shared" si="27"/>
        <v>15</v>
      </c>
      <c r="AR89" s="141">
        <v>15</v>
      </c>
      <c r="AS89" s="216" t="e">
        <f t="shared" si="38"/>
        <v>#DIV/0!</v>
      </c>
      <c r="AT89" s="216">
        <f>'08'!AT89</f>
        <v>60</v>
      </c>
      <c r="AU89" s="224">
        <f t="shared" si="29"/>
        <v>45</v>
      </c>
      <c r="AV89" s="221"/>
      <c r="AW89" s="138" t="e">
        <f t="shared" si="30"/>
        <v>#DIV/0!</v>
      </c>
      <c r="AX89" s="138" t="e">
        <f t="shared" si="31"/>
        <v>#DIV/0!</v>
      </c>
      <c r="AY89" s="138" t="e">
        <f t="shared" si="32"/>
        <v>#DIV/0!</v>
      </c>
      <c r="AZ89" s="138" t="e">
        <f t="shared" si="33"/>
        <v>#DIV/0!</v>
      </c>
      <c r="BA89" s="138" t="e">
        <f t="shared" si="34"/>
        <v>#DIV/0!</v>
      </c>
      <c r="BB89" s="6" t="e">
        <f t="shared" si="35"/>
        <v>#DIV/0!</v>
      </c>
      <c r="BC89" s="6"/>
      <c r="BD89" s="10"/>
    </row>
    <row r="90" spans="1:56">
      <c r="A90" s="12" t="str">
        <f>'ENTRY SHEET'!F90</f>
        <v>WATER PUMP</v>
      </c>
      <c r="B90" s="137">
        <f>'19'!C90</f>
        <v>0</v>
      </c>
      <c r="C90" s="137"/>
      <c r="D90" s="137">
        <f t="shared" si="48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7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'19'!AR90</f>
        <v>0</v>
      </c>
      <c r="AO90" s="141">
        <v>5</v>
      </c>
      <c r="AP90" s="141">
        <f t="shared" si="28"/>
        <v>5</v>
      </c>
      <c r="AQ90" s="141">
        <f t="shared" si="27"/>
        <v>5</v>
      </c>
      <c r="AR90" s="141">
        <v>0</v>
      </c>
      <c r="AS90" s="216" t="e">
        <f t="shared" si="38"/>
        <v>#DIV/0!</v>
      </c>
      <c r="AT90" s="216">
        <f>'08'!AT90</f>
        <v>0</v>
      </c>
      <c r="AU90" s="224">
        <f t="shared" si="29"/>
        <v>0</v>
      </c>
      <c r="AV90" s="221"/>
      <c r="AW90" s="138" t="e">
        <f t="shared" si="30"/>
        <v>#DIV/0!</v>
      </c>
      <c r="AX90" s="138" t="e">
        <f t="shared" si="31"/>
        <v>#DIV/0!</v>
      </c>
      <c r="AY90" s="138" t="e">
        <f t="shared" si="32"/>
        <v>#DIV/0!</v>
      </c>
      <c r="AZ90" s="138" t="e">
        <f t="shared" si="33"/>
        <v>#DIV/0!</v>
      </c>
      <c r="BA90" s="138" t="e">
        <f t="shared" si="34"/>
        <v>#DIV/0!</v>
      </c>
      <c r="BB90" s="6" t="e">
        <f t="shared" si="35"/>
        <v>#DIV/0!</v>
      </c>
      <c r="BC90" s="6"/>
      <c r="BD90" s="10"/>
    </row>
    <row r="91" spans="1:56">
      <c r="A91" s="12" t="str">
        <f>'ENTRY SHEET'!F91</f>
        <v>JH06H-6198 D.TANKER</v>
      </c>
      <c r="B91" s="137">
        <f>'19'!C91</f>
        <v>15554</v>
      </c>
      <c r="C91" s="137">
        <v>15559</v>
      </c>
      <c r="D91" s="137">
        <f t="shared" si="48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7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'19'!AR91</f>
        <v>40</v>
      </c>
      <c r="AO91" s="141">
        <v>50</v>
      </c>
      <c r="AP91" s="141">
        <f t="shared" si="28"/>
        <v>90</v>
      </c>
      <c r="AQ91" s="141">
        <f t="shared" si="27"/>
        <v>40</v>
      </c>
      <c r="AR91" s="141">
        <v>50</v>
      </c>
      <c r="AS91" s="216">
        <f t="shared" si="38"/>
        <v>8</v>
      </c>
      <c r="AT91" s="216">
        <f>'08'!AT91</f>
        <v>0</v>
      </c>
      <c r="AU91" s="224">
        <f t="shared" si="29"/>
        <v>-50</v>
      </c>
      <c r="AV91" s="221"/>
      <c r="AW91" s="138">
        <f t="shared" si="30"/>
        <v>0</v>
      </c>
      <c r="AX91" s="138">
        <f t="shared" si="31"/>
        <v>0</v>
      </c>
      <c r="AY91" s="138">
        <f t="shared" si="32"/>
        <v>0</v>
      </c>
      <c r="AZ91" s="138">
        <f t="shared" si="33"/>
        <v>0</v>
      </c>
      <c r="BA91" s="138">
        <f t="shared" si="34"/>
        <v>0</v>
      </c>
      <c r="BB91" s="6">
        <f t="shared" si="35"/>
        <v>40</v>
      </c>
      <c r="BC91" s="6"/>
      <c r="BD91" s="10"/>
    </row>
    <row r="92" spans="1:56">
      <c r="A92" s="12" t="str">
        <f>'ENTRY SHEET'!F92</f>
        <v>OMC DG (NIGHT USE)</v>
      </c>
      <c r="B92" s="137">
        <f>'19'!C92</f>
        <v>0</v>
      </c>
      <c r="C92" s="137"/>
      <c r="D92" s="137">
        <f t="shared" si="48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7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'19'!AR92</f>
        <v>0</v>
      </c>
      <c r="AO92" s="141"/>
      <c r="AP92" s="141">
        <f t="shared" si="28"/>
        <v>0</v>
      </c>
      <c r="AQ92" s="141">
        <f t="shared" si="27"/>
        <v>0</v>
      </c>
      <c r="AR92" s="141"/>
      <c r="AS92" s="216" t="e">
        <f t="shared" si="38"/>
        <v>#DIV/0!</v>
      </c>
      <c r="AT92" s="216">
        <f>'08'!AT92</f>
        <v>0</v>
      </c>
      <c r="AU92" s="224">
        <f t="shared" si="29"/>
        <v>0</v>
      </c>
      <c r="AV92" s="221"/>
      <c r="AW92" s="138" t="e">
        <f t="shared" si="30"/>
        <v>#DIV/0!</v>
      </c>
      <c r="AX92" s="138" t="e">
        <f t="shared" si="31"/>
        <v>#DIV/0!</v>
      </c>
      <c r="AY92" s="138" t="e">
        <f t="shared" si="32"/>
        <v>#DIV/0!</v>
      </c>
      <c r="AZ92" s="138" t="e">
        <f t="shared" si="33"/>
        <v>#DIV/0!</v>
      </c>
      <c r="BA92" s="138" t="e">
        <f t="shared" si="34"/>
        <v>#DIV/0!</v>
      </c>
      <c r="BB92" s="6" t="e">
        <f t="shared" si="35"/>
        <v>#DIV/0!</v>
      </c>
      <c r="BC92" s="6"/>
      <c r="BD92" s="10"/>
    </row>
    <row r="93" spans="1:56">
      <c r="A93" s="12" t="str">
        <f>'ENTRY SHEET'!F93</f>
        <v>HYDRA CRANE-1686</v>
      </c>
      <c r="B93" s="137">
        <f>'19'!C93</f>
        <v>0</v>
      </c>
      <c r="C93" s="137"/>
      <c r="D93" s="137">
        <f t="shared" si="48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7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'19'!AR93</f>
        <v>0</v>
      </c>
      <c r="AO93" s="141">
        <v>20</v>
      </c>
      <c r="AP93" s="141">
        <f t="shared" si="28"/>
        <v>20</v>
      </c>
      <c r="AQ93" s="141">
        <f t="shared" si="27"/>
        <v>20</v>
      </c>
      <c r="AR93" s="141">
        <v>0</v>
      </c>
      <c r="AS93" s="216" t="e">
        <f t="shared" si="38"/>
        <v>#DIV/0!</v>
      </c>
      <c r="AT93" s="216">
        <f>'08'!AT93</f>
        <v>0</v>
      </c>
      <c r="AU93" s="224">
        <f t="shared" si="29"/>
        <v>0</v>
      </c>
      <c r="AV93" s="221"/>
      <c r="AW93" s="138" t="e">
        <f t="shared" si="30"/>
        <v>#DIV/0!</v>
      </c>
      <c r="AX93" s="138" t="e">
        <f t="shared" si="31"/>
        <v>#DIV/0!</v>
      </c>
      <c r="AY93" s="138" t="e">
        <f t="shared" si="32"/>
        <v>#DIV/0!</v>
      </c>
      <c r="AZ93" s="138" t="e">
        <f t="shared" si="33"/>
        <v>#DIV/0!</v>
      </c>
      <c r="BA93" s="138" t="e">
        <f t="shared" si="34"/>
        <v>#DIV/0!</v>
      </c>
      <c r="BB93" s="6" t="e">
        <f t="shared" si="35"/>
        <v>#DIV/0!</v>
      </c>
      <c r="BC93" s="6"/>
      <c r="BD93" s="10"/>
    </row>
    <row r="94" spans="1:56">
      <c r="A94" s="12">
        <f>'ENTRY SHEET'!F94</f>
        <v>0</v>
      </c>
      <c r="B94" s="137">
        <f>'19'!C94</f>
        <v>0</v>
      </c>
      <c r="C94" s="137"/>
      <c r="D94" s="137">
        <f t="shared" si="48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7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'19'!AR94</f>
        <v>0</v>
      </c>
      <c r="AO94" s="141"/>
      <c r="AP94" s="141">
        <f t="shared" si="28"/>
        <v>0</v>
      </c>
      <c r="AQ94" s="141">
        <f t="shared" si="27"/>
        <v>0</v>
      </c>
      <c r="AR94" s="141"/>
      <c r="AS94" s="216" t="e">
        <f t="shared" si="38"/>
        <v>#DIV/0!</v>
      </c>
      <c r="AT94" s="216">
        <f>'08'!AT94</f>
        <v>0</v>
      </c>
      <c r="AU94" s="224">
        <f t="shared" si="29"/>
        <v>0</v>
      </c>
      <c r="AV94" s="221"/>
      <c r="AW94" s="138" t="e">
        <f t="shared" si="30"/>
        <v>#DIV/0!</v>
      </c>
      <c r="AX94" s="138" t="e">
        <f t="shared" si="31"/>
        <v>#DIV/0!</v>
      </c>
      <c r="AY94" s="138" t="e">
        <f t="shared" si="32"/>
        <v>#DIV/0!</v>
      </c>
      <c r="AZ94" s="138" t="e">
        <f t="shared" si="33"/>
        <v>#DIV/0!</v>
      </c>
      <c r="BA94" s="138" t="e">
        <f t="shared" si="34"/>
        <v>#DIV/0!</v>
      </c>
      <c r="BB94" s="6" t="e">
        <f t="shared" si="35"/>
        <v>#DIV/0!</v>
      </c>
      <c r="BC94" s="6"/>
      <c r="BD94" s="10"/>
    </row>
    <row r="95" spans="1:56" hidden="1">
      <c r="A95" s="12">
        <f>'ENTRY SHEET'!F95</f>
        <v>0</v>
      </c>
      <c r="B95" s="137">
        <f>'19'!C95</f>
        <v>0</v>
      </c>
      <c r="C95" s="137"/>
      <c r="D95" s="137">
        <f t="shared" si="48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'19'!AR95</f>
        <v>0</v>
      </c>
      <c r="AO95" s="141"/>
      <c r="AP95" s="141">
        <f t="shared" si="28"/>
        <v>0</v>
      </c>
      <c r="AQ95" s="141">
        <f t="shared" si="27"/>
        <v>0</v>
      </c>
      <c r="AR95" s="141"/>
      <c r="AS95" s="216" t="e">
        <f t="shared" si="38"/>
        <v>#DIV/0!</v>
      </c>
      <c r="AT95" s="216">
        <f>'08'!AT95</f>
        <v>0</v>
      </c>
      <c r="AU95" s="224">
        <f t="shared" si="29"/>
        <v>0</v>
      </c>
      <c r="AV95" s="221"/>
      <c r="AW95" s="138" t="e">
        <f t="shared" si="30"/>
        <v>#DIV/0!</v>
      </c>
      <c r="AX95" s="138" t="e">
        <f t="shared" si="31"/>
        <v>#DIV/0!</v>
      </c>
      <c r="AY95" s="138" t="e">
        <f t="shared" si="32"/>
        <v>#DIV/0!</v>
      </c>
      <c r="AZ95" s="138" t="e">
        <f t="shared" si="33"/>
        <v>#DIV/0!</v>
      </c>
      <c r="BA95" s="138" t="e">
        <f t="shared" si="34"/>
        <v>#DIV/0!</v>
      </c>
      <c r="BB95" s="6" t="e">
        <f t="shared" si="35"/>
        <v>#DIV/0!</v>
      </c>
      <c r="BC95" s="6"/>
      <c r="BD95" s="10"/>
    </row>
    <row r="96" spans="1:56" hidden="1">
      <c r="A96" s="12">
        <f>'ENTRY SHEET'!F96</f>
        <v>0</v>
      </c>
      <c r="B96" s="137">
        <f>'19'!C96</f>
        <v>0</v>
      </c>
      <c r="C96" s="137"/>
      <c r="D96" s="137">
        <f t="shared" si="48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'19'!AR96</f>
        <v>0</v>
      </c>
      <c r="AO96" s="141"/>
      <c r="AP96" s="141">
        <f t="shared" si="28"/>
        <v>0</v>
      </c>
      <c r="AQ96" s="141">
        <f t="shared" si="27"/>
        <v>0</v>
      </c>
      <c r="AR96" s="141"/>
      <c r="AS96" s="216" t="e">
        <f t="shared" si="38"/>
        <v>#DIV/0!</v>
      </c>
      <c r="AT96" s="216">
        <f>'08'!AT96</f>
        <v>0</v>
      </c>
      <c r="AU96" s="224">
        <f t="shared" si="29"/>
        <v>0</v>
      </c>
      <c r="AV96" s="221"/>
      <c r="AW96" s="138" t="e">
        <f t="shared" si="30"/>
        <v>#DIV/0!</v>
      </c>
      <c r="AX96" s="138" t="e">
        <f t="shared" si="31"/>
        <v>#DIV/0!</v>
      </c>
      <c r="AY96" s="138" t="e">
        <f t="shared" si="32"/>
        <v>#DIV/0!</v>
      </c>
      <c r="AZ96" s="138" t="e">
        <f t="shared" si="33"/>
        <v>#DIV/0!</v>
      </c>
      <c r="BA96" s="138" t="e">
        <f t="shared" si="34"/>
        <v>#DIV/0!</v>
      </c>
      <c r="BB96" s="6" t="e">
        <f t="shared" si="35"/>
        <v>#DIV/0!</v>
      </c>
      <c r="BC96" s="6"/>
      <c r="BD96" s="10"/>
    </row>
    <row r="97" spans="1:56" hidden="1">
      <c r="A97" s="12">
        <f>'ENTRY SHEET'!F97</f>
        <v>0</v>
      </c>
      <c r="B97" s="137">
        <f>'19'!C97</f>
        <v>0</v>
      </c>
      <c r="C97" s="137"/>
      <c r="D97" s="137">
        <f t="shared" si="48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'19'!AR97</f>
        <v>0</v>
      </c>
      <c r="AO97" s="141"/>
      <c r="AP97" s="141">
        <f t="shared" si="28"/>
        <v>0</v>
      </c>
      <c r="AQ97" s="141">
        <f t="shared" si="27"/>
        <v>0</v>
      </c>
      <c r="AR97" s="141"/>
      <c r="AS97" s="216" t="e">
        <f t="shared" si="38"/>
        <v>#DIV/0!</v>
      </c>
      <c r="AT97" s="216">
        <f>'08'!AT97</f>
        <v>0</v>
      </c>
      <c r="AU97" s="224">
        <f t="shared" si="29"/>
        <v>0</v>
      </c>
      <c r="AV97" s="221"/>
      <c r="AW97" s="138" t="e">
        <f t="shared" si="30"/>
        <v>#DIV/0!</v>
      </c>
      <c r="AX97" s="138" t="e">
        <f t="shared" si="31"/>
        <v>#DIV/0!</v>
      </c>
      <c r="AY97" s="138" t="e">
        <f t="shared" si="32"/>
        <v>#DIV/0!</v>
      </c>
      <c r="AZ97" s="138" t="e">
        <f t="shared" si="33"/>
        <v>#DIV/0!</v>
      </c>
      <c r="BA97" s="138" t="e">
        <f t="shared" si="34"/>
        <v>#DIV/0!</v>
      </c>
      <c r="BB97" s="6" t="e">
        <f t="shared" si="35"/>
        <v>#DIV/0!</v>
      </c>
      <c r="BC97" s="6"/>
      <c r="BD97" s="10"/>
    </row>
    <row r="98" spans="1:56" hidden="1">
      <c r="A98" s="12">
        <f>'ENTRY SHEET'!F98</f>
        <v>0</v>
      </c>
      <c r="B98" s="137">
        <f>'19'!C98</f>
        <v>0</v>
      </c>
      <c r="C98" s="137"/>
      <c r="D98" s="137">
        <f t="shared" si="48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'19'!AR98</f>
        <v>0</v>
      </c>
      <c r="AO98" s="141"/>
      <c r="AP98" s="141">
        <f t="shared" si="28"/>
        <v>0</v>
      </c>
      <c r="AQ98" s="141">
        <f t="shared" si="27"/>
        <v>0</v>
      </c>
      <c r="AR98" s="141"/>
      <c r="AS98" s="216" t="e">
        <f t="shared" si="38"/>
        <v>#DIV/0!</v>
      </c>
      <c r="AT98" s="216">
        <f>'08'!AT98</f>
        <v>0</v>
      </c>
      <c r="AU98" s="224">
        <f t="shared" si="29"/>
        <v>0</v>
      </c>
      <c r="AV98" s="221"/>
      <c r="AW98" s="138" t="e">
        <f t="shared" si="30"/>
        <v>#DIV/0!</v>
      </c>
      <c r="AX98" s="138" t="e">
        <f t="shared" si="31"/>
        <v>#DIV/0!</v>
      </c>
      <c r="AY98" s="138" t="e">
        <f t="shared" si="32"/>
        <v>#DIV/0!</v>
      </c>
      <c r="AZ98" s="138" t="e">
        <f t="shared" si="33"/>
        <v>#DIV/0!</v>
      </c>
      <c r="BA98" s="138" t="e">
        <f t="shared" si="34"/>
        <v>#DIV/0!</v>
      </c>
      <c r="BB98" s="6" t="e">
        <f t="shared" si="35"/>
        <v>#DIV/0!</v>
      </c>
      <c r="BC98" s="6"/>
      <c r="BD98" s="10"/>
    </row>
    <row r="99" spans="1:56" hidden="1">
      <c r="A99" s="12">
        <f>'ENTRY SHEET'!F99</f>
        <v>0</v>
      </c>
      <c r="B99" s="137">
        <f>'19'!C99</f>
        <v>0</v>
      </c>
      <c r="C99" s="137"/>
      <c r="D99" s="137">
        <f t="shared" si="48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'19'!AR99</f>
        <v>0</v>
      </c>
      <c r="AO99" s="141"/>
      <c r="AP99" s="141">
        <f t="shared" si="28"/>
        <v>0</v>
      </c>
      <c r="AQ99" s="141">
        <f t="shared" si="27"/>
        <v>0</v>
      </c>
      <c r="AR99" s="141"/>
      <c r="AS99" s="216" t="e">
        <f t="shared" si="38"/>
        <v>#DIV/0!</v>
      </c>
      <c r="AT99" s="216">
        <f>'08'!AT99</f>
        <v>0</v>
      </c>
      <c r="AU99" s="224">
        <f t="shared" si="29"/>
        <v>0</v>
      </c>
      <c r="AV99" s="221"/>
      <c r="AW99" s="138" t="e">
        <f t="shared" si="30"/>
        <v>#DIV/0!</v>
      </c>
      <c r="AX99" s="138" t="e">
        <f t="shared" si="31"/>
        <v>#DIV/0!</v>
      </c>
      <c r="AY99" s="138" t="e">
        <f t="shared" si="32"/>
        <v>#DIV/0!</v>
      </c>
      <c r="AZ99" s="138" t="e">
        <f t="shared" si="33"/>
        <v>#DIV/0!</v>
      </c>
      <c r="BA99" s="138" t="e">
        <f t="shared" si="34"/>
        <v>#DIV/0!</v>
      </c>
      <c r="BB99" s="6" t="e">
        <f t="shared" si="35"/>
        <v>#DIV/0!</v>
      </c>
      <c r="BC99" s="6"/>
      <c r="BD99" s="10"/>
    </row>
    <row r="100" spans="1:56" hidden="1">
      <c r="A100" s="12">
        <f>'ENTRY SHEET'!F100</f>
        <v>0</v>
      </c>
      <c r="B100" s="137">
        <f>'19'!C100</f>
        <v>0</v>
      </c>
      <c r="C100" s="137"/>
      <c r="D100" s="137">
        <f t="shared" si="48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'19'!AR100</f>
        <v>0</v>
      </c>
      <c r="AO100" s="141"/>
      <c r="AP100" s="141">
        <f t="shared" si="28"/>
        <v>0</v>
      </c>
      <c r="AQ100" s="141">
        <f t="shared" si="27"/>
        <v>0</v>
      </c>
      <c r="AR100" s="141"/>
      <c r="AS100" s="216" t="e">
        <f t="shared" si="38"/>
        <v>#DIV/0!</v>
      </c>
      <c r="AT100" s="216">
        <f>'10'!AT100</f>
        <v>0</v>
      </c>
      <c r="AU100" s="224">
        <f t="shared" si="29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6">
        <f>AQ100-AW100-AX100-AY100</f>
        <v>0</v>
      </c>
      <c r="BC100" s="6"/>
      <c r="BD100" s="10"/>
    </row>
    <row r="101" spans="1:56" hidden="1">
      <c r="A101" s="12">
        <f>'ENTRY SHEET'!F101</f>
        <v>0</v>
      </c>
      <c r="B101" s="137">
        <f>'19'!C101</f>
        <v>0</v>
      </c>
      <c r="C101" s="137"/>
      <c r="D101" s="137">
        <f t="shared" si="48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'19'!AR101</f>
        <v>0</v>
      </c>
      <c r="AO101" s="141"/>
      <c r="AP101" s="141">
        <f t="shared" si="28"/>
        <v>0</v>
      </c>
      <c r="AQ101" s="141">
        <f t="shared" si="27"/>
        <v>0</v>
      </c>
      <c r="AR101" s="141"/>
      <c r="AS101" s="216" t="e">
        <f t="shared" si="38"/>
        <v>#DIV/0!</v>
      </c>
      <c r="AT101" s="216">
        <f>'10'!AT101</f>
        <v>0</v>
      </c>
      <c r="AU101" s="224">
        <f t="shared" si="29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6">
        <f>AQ101-AW101-AX101-AY101</f>
        <v>0</v>
      </c>
      <c r="BC101" s="6"/>
      <c r="BD101" s="10"/>
    </row>
    <row r="102" spans="1:56" hidden="1">
      <c r="A102" s="12">
        <f>'ENTRY SHEET'!F102</f>
        <v>0</v>
      </c>
      <c r="B102" s="137">
        <f>'19'!C102</f>
        <v>0</v>
      </c>
      <c r="C102" s="137"/>
      <c r="D102" s="137">
        <f t="shared" si="48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'19'!AR102</f>
        <v>0</v>
      </c>
      <c r="AO102" s="141"/>
      <c r="AP102" s="141">
        <f t="shared" si="28"/>
        <v>0</v>
      </c>
      <c r="AQ102" s="141">
        <f t="shared" si="27"/>
        <v>0</v>
      </c>
      <c r="AR102" s="141"/>
      <c r="AS102" s="216" t="e">
        <f t="shared" si="38"/>
        <v>#DIV/0!</v>
      </c>
      <c r="AT102" s="216">
        <f>'10'!AT102</f>
        <v>0</v>
      </c>
      <c r="AU102" s="224">
        <f t="shared" si="29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6">
        <f>AQ102-AW102-AX102-AY102</f>
        <v>0</v>
      </c>
      <c r="BC102" s="6"/>
      <c r="BD102" s="10"/>
    </row>
    <row r="103" spans="1:56" hidden="1">
      <c r="A103" s="12">
        <f>'ENTRY SHEET'!F103</f>
        <v>0</v>
      </c>
      <c r="B103" s="137">
        <f>'19'!C103</f>
        <v>0</v>
      </c>
      <c r="C103" s="137"/>
      <c r="D103" s="137">
        <f t="shared" si="48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'19'!AR103</f>
        <v>0</v>
      </c>
      <c r="AO103" s="141"/>
      <c r="AP103" s="141">
        <f t="shared" si="28"/>
        <v>0</v>
      </c>
      <c r="AQ103" s="141">
        <f t="shared" si="27"/>
        <v>0</v>
      </c>
      <c r="AR103" s="141"/>
      <c r="AS103" s="216" t="e">
        <f t="shared" si="38"/>
        <v>#DIV/0!</v>
      </c>
      <c r="AT103" s="216">
        <f>'10'!AT103</f>
        <v>0</v>
      </c>
      <c r="AU103" s="224">
        <f t="shared" si="29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6">
        <f>AQ103-AW103-AX103-AY103</f>
        <v>0</v>
      </c>
      <c r="BC103" s="6"/>
      <c r="BD103" s="10"/>
    </row>
    <row r="104" spans="1:56" hidden="1">
      <c r="A104" s="12">
        <f>'ENTRY SHEET'!F104</f>
        <v>0</v>
      </c>
      <c r="B104" s="137">
        <f>'19'!C104</f>
        <v>0</v>
      </c>
      <c r="C104" s="137"/>
      <c r="D104" s="137">
        <f t="shared" si="48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'19'!AR104</f>
        <v>0</v>
      </c>
      <c r="AO104" s="141"/>
      <c r="AP104" s="141">
        <f t="shared" si="28"/>
        <v>0</v>
      </c>
      <c r="AQ104" s="141">
        <f t="shared" si="27"/>
        <v>0</v>
      </c>
      <c r="AR104" s="141"/>
      <c r="AS104" s="216" t="e">
        <f t="shared" si="38"/>
        <v>#DIV/0!</v>
      </c>
      <c r="AT104" s="216">
        <f>'10'!AT104</f>
        <v>0</v>
      </c>
      <c r="AU104" s="224">
        <f t="shared" si="29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6">
        <f>AQ104-AW104-AX104-AY104</f>
        <v>0</v>
      </c>
      <c r="BC104" s="6"/>
      <c r="BD104" s="10"/>
    </row>
    <row r="105" spans="1:56" ht="28.8" customHeight="1">
      <c r="A105" s="137" t="s">
        <v>27</v>
      </c>
      <c r="B105" s="221"/>
      <c r="C105" s="263"/>
      <c r="D105" s="263">
        <f>SUM(D5:D104)</f>
        <v>376.00000000000364</v>
      </c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>
        <f>SUM(T5:T104)</f>
        <v>1683.8000000000029</v>
      </c>
      <c r="U105" s="263">
        <f>SUM(U17:U56)</f>
        <v>0</v>
      </c>
      <c r="V105" s="263">
        <f t="shared" ref="V105:AM105" si="49">SUM(V17:V56)</f>
        <v>110</v>
      </c>
      <c r="W105" s="263">
        <f t="shared" si="49"/>
        <v>0</v>
      </c>
      <c r="X105" s="263">
        <f t="shared" si="49"/>
        <v>27</v>
      </c>
      <c r="Y105" s="263">
        <f t="shared" si="49"/>
        <v>137</v>
      </c>
      <c r="Z105" s="221">
        <f t="shared" si="49"/>
        <v>0</v>
      </c>
      <c r="AA105" s="221">
        <f t="shared" si="49"/>
        <v>0</v>
      </c>
      <c r="AB105" s="221">
        <f t="shared" si="49"/>
        <v>0</v>
      </c>
      <c r="AC105" s="221">
        <f t="shared" si="49"/>
        <v>2</v>
      </c>
      <c r="AD105" s="221">
        <f t="shared" si="49"/>
        <v>0</v>
      </c>
      <c r="AE105" s="221">
        <f t="shared" si="49"/>
        <v>7</v>
      </c>
      <c r="AF105" s="221">
        <f t="shared" si="49"/>
        <v>0</v>
      </c>
      <c r="AG105" s="221">
        <f t="shared" si="49"/>
        <v>9</v>
      </c>
      <c r="AH105" s="221">
        <f t="shared" si="49"/>
        <v>4</v>
      </c>
      <c r="AI105" s="221">
        <f t="shared" si="49"/>
        <v>0</v>
      </c>
      <c r="AJ105" s="221">
        <f t="shared" si="49"/>
        <v>122.65</v>
      </c>
      <c r="AK105" s="221">
        <f t="shared" si="49"/>
        <v>0</v>
      </c>
      <c r="AL105" s="221">
        <f t="shared" si="49"/>
        <v>4</v>
      </c>
      <c r="AM105" s="221">
        <f t="shared" si="49"/>
        <v>122.65</v>
      </c>
      <c r="AN105" s="263">
        <f>SUM(AN5:AN104)</f>
        <v>6356</v>
      </c>
      <c r="AO105" s="263">
        <f t="shared" ref="AO105:AR105" si="50">SUM(AO5:AO104)</f>
        <v>3520</v>
      </c>
      <c r="AP105" s="263">
        <f t="shared" si="50"/>
        <v>9876</v>
      </c>
      <c r="AQ105" s="263">
        <f t="shared" si="50"/>
        <v>3057</v>
      </c>
      <c r="AR105" s="263">
        <f t="shared" si="50"/>
        <v>6819</v>
      </c>
      <c r="AS105" s="221" t="e">
        <f t="shared" ref="AS105:AU105" si="51">SUM(AS5:AS69)</f>
        <v>#DIV/0!</v>
      </c>
      <c r="AT105" s="221">
        <f t="shared" si="51"/>
        <v>12230</v>
      </c>
      <c r="AU105" s="221">
        <f t="shared" si="51"/>
        <v>7402</v>
      </c>
      <c r="AV105" s="137"/>
      <c r="AW105" s="6" t="e">
        <f>AS105*#REF!</f>
        <v>#DIV/0!</v>
      </c>
      <c r="AX105" s="6" t="e">
        <f>AS105*#REF!</f>
        <v>#DIV/0!</v>
      </c>
      <c r="AY105" s="6" t="e">
        <f t="shared" ref="AY105:BC105" si="52">SUM(AY5:AY104)</f>
        <v>#DIV/0!</v>
      </c>
      <c r="AZ105" s="6" t="e">
        <f t="shared" si="52"/>
        <v>#DIV/0!</v>
      </c>
      <c r="BA105" s="6" t="e">
        <f t="shared" si="52"/>
        <v>#DIV/0!</v>
      </c>
      <c r="BB105" s="6" t="e">
        <f t="shared" si="52"/>
        <v>#DIV/0!</v>
      </c>
      <c r="BC105" s="6">
        <f t="shared" si="52"/>
        <v>276</v>
      </c>
      <c r="BD105" s="10"/>
    </row>
    <row r="106" spans="1:56">
      <c r="AI106" s="222"/>
      <c r="AJ106" s="222"/>
      <c r="AK106" s="222"/>
      <c r="AO106" s="274"/>
      <c r="AQ106" s="1245"/>
    </row>
    <row r="107" spans="1:56">
      <c r="AI107" s="222"/>
      <c r="AJ107" s="222"/>
      <c r="AK107" s="222"/>
      <c r="AO107" s="145"/>
      <c r="AQ107" s="1246"/>
    </row>
  </sheetData>
  <mergeCells count="2">
    <mergeCell ref="AQ106:AQ107"/>
    <mergeCell ref="AW3:BC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107"/>
  <sheetViews>
    <sheetView zoomScale="69" zoomScaleNormal="69" workbookViewId="0">
      <pane xSplit="1" ySplit="4" topLeftCell="U41" activePane="bottomRight" state="frozen"/>
      <selection pane="topRight" activeCell="B1" sqref="B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3.33203125" style="145" bestFit="1" customWidth="1"/>
    <col min="2" max="2" width="17.5546875" style="145" customWidth="1"/>
    <col min="3" max="3" width="15.44140625" style="145" customWidth="1"/>
    <col min="4" max="4" width="11.6640625" style="145" customWidth="1"/>
    <col min="5" max="5" width="8" style="145" hidden="1" customWidth="1"/>
    <col min="6" max="6" width="15.77734375" style="145" hidden="1" customWidth="1"/>
    <col min="7" max="7" width="9.6640625" style="145" bestFit="1" customWidth="1"/>
    <col min="8" max="8" width="13.109375" style="145" bestFit="1" customWidth="1"/>
    <col min="9" max="9" width="10.88671875" style="145" bestFit="1" customWidth="1"/>
    <col min="10" max="10" width="11.21875" style="145" bestFit="1" customWidth="1"/>
    <col min="11" max="11" width="10.88671875" style="145" customWidth="1"/>
    <col min="12" max="12" width="9.44140625" style="145" customWidth="1"/>
    <col min="13" max="13" width="6.6640625" style="145" hidden="1" customWidth="1"/>
    <col min="14" max="14" width="13.44140625" style="145" hidden="1" customWidth="1"/>
    <col min="15" max="15" width="10" style="145" hidden="1" customWidth="1"/>
    <col min="16" max="16" width="10.109375" style="145" hidden="1" customWidth="1"/>
    <col min="17" max="17" width="9.33203125" style="145" bestFit="1" customWidth="1"/>
    <col min="18" max="18" width="14" style="145" bestFit="1" customWidth="1"/>
    <col min="19" max="19" width="15.5546875" style="145" bestFit="1" customWidth="1"/>
    <col min="20" max="20" width="14.5546875" style="145" bestFit="1" customWidth="1"/>
    <col min="21" max="21" width="9.44140625" style="145" customWidth="1"/>
    <col min="22" max="22" width="8.5546875" style="145" customWidth="1"/>
    <col min="23" max="23" width="9.109375" style="145" hidden="1" customWidth="1"/>
    <col min="24" max="24" width="6.77734375" style="145" customWidth="1"/>
    <col min="25" max="25" width="12.6640625" style="145" bestFit="1" customWidth="1"/>
    <col min="26" max="26" width="13.88671875" style="145" customWidth="1"/>
    <col min="27" max="27" width="10" style="145" hidden="1" customWidth="1"/>
    <col min="28" max="28" width="8.21875" style="145" hidden="1" customWidth="1"/>
    <col min="29" max="29" width="10.5546875" style="145" customWidth="1"/>
    <col min="30" max="30" width="17.109375" style="145" hidden="1" customWidth="1"/>
    <col min="31" max="31" width="15.109375" style="145" customWidth="1"/>
    <col min="32" max="32" width="12.5546875" style="145" hidden="1" customWidth="1"/>
    <col min="33" max="33" width="11" style="145" customWidth="1"/>
    <col min="34" max="34" width="10.21875" style="145" hidden="1" customWidth="1"/>
    <col min="35" max="35" width="9.109375" style="145" hidden="1" customWidth="1"/>
    <col min="36" max="36" width="15.109375" style="145" hidden="1" customWidth="1"/>
    <col min="37" max="37" width="14.5546875" style="145" hidden="1" customWidth="1"/>
    <col min="38" max="38" width="13.109375" style="145" hidden="1" customWidth="1"/>
    <col min="39" max="39" width="14.88671875" style="145" hidden="1" customWidth="1"/>
    <col min="40" max="40" width="15" style="145" customWidth="1"/>
    <col min="41" max="41" width="16" style="193" bestFit="1" customWidth="1"/>
    <col min="42" max="42" width="16.77734375" style="145" bestFit="1" customWidth="1"/>
    <col min="43" max="43" width="14.77734375" style="211" customWidth="1"/>
    <col min="44" max="44" width="12.6640625" style="145" customWidth="1"/>
    <col min="45" max="45" width="15.21875" style="145" customWidth="1"/>
    <col min="46" max="46" width="20.109375" style="145" customWidth="1"/>
    <col min="47" max="47" width="16.21875" style="145" bestFit="1" customWidth="1"/>
    <col min="48" max="48" width="26.21875" style="145" customWidth="1"/>
    <col min="49" max="49" width="11.21875" style="145" bestFit="1" customWidth="1"/>
    <col min="50" max="50" width="12.33203125" style="145" bestFit="1" customWidth="1"/>
    <col min="51" max="51" width="11.21875" style="145" bestFit="1" customWidth="1"/>
    <col min="52" max="52" width="9.6640625" style="145" customWidth="1"/>
    <col min="53" max="53" width="10.21875" style="145" bestFit="1" customWidth="1"/>
    <col min="54" max="54" width="11.21875" style="145" bestFit="1" customWidth="1"/>
    <col min="55" max="55" width="10.6640625" style="145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2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'20'!S2+1</f>
        <v>46133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309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194" customFormat="1" ht="56.25" customHeight="1">
      <c r="A4" s="362" t="s">
        <v>5</v>
      </c>
      <c r="B4" s="177" t="s">
        <v>6</v>
      </c>
      <c r="C4" s="177" t="s">
        <v>7</v>
      </c>
      <c r="D4" s="177" t="s">
        <v>8</v>
      </c>
      <c r="E4" s="177" t="s">
        <v>116</v>
      </c>
      <c r="F4" s="177" t="s">
        <v>118</v>
      </c>
      <c r="G4" s="177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177" t="s">
        <v>122</v>
      </c>
      <c r="R4" s="139" t="s">
        <v>6</v>
      </c>
      <c r="S4" s="139" t="s">
        <v>7</v>
      </c>
      <c r="T4" s="139" t="s">
        <v>9</v>
      </c>
      <c r="U4" s="179" t="s">
        <v>104</v>
      </c>
      <c r="V4" s="179" t="s">
        <v>105</v>
      </c>
      <c r="W4" s="179" t="s">
        <v>12</v>
      </c>
      <c r="X4" s="179" t="s">
        <v>13</v>
      </c>
      <c r="Y4" s="179" t="s">
        <v>14</v>
      </c>
      <c r="Z4" s="95" t="s">
        <v>43</v>
      </c>
      <c r="AA4" s="511" t="s">
        <v>44</v>
      </c>
      <c r="AB4" s="95" t="s">
        <v>45</v>
      </c>
      <c r="AC4" s="95" t="s">
        <v>46</v>
      </c>
      <c r="AD4" s="95" t="s">
        <v>121</v>
      </c>
      <c r="AE4" s="95" t="s">
        <v>67</v>
      </c>
      <c r="AF4" s="95" t="s">
        <v>105</v>
      </c>
      <c r="AG4" s="95" t="s">
        <v>32</v>
      </c>
      <c r="AH4" s="512" t="s">
        <v>41</v>
      </c>
      <c r="AI4" s="512" t="s">
        <v>42</v>
      </c>
      <c r="AJ4" s="511" t="s">
        <v>38</v>
      </c>
      <c r="AK4" s="511" t="s">
        <v>39</v>
      </c>
      <c r="AL4" s="513" t="s">
        <v>31</v>
      </c>
      <c r="AM4" s="512" t="s">
        <v>30</v>
      </c>
      <c r="AN4" s="302" t="s">
        <v>15</v>
      </c>
      <c r="AO4" s="302" t="s">
        <v>16</v>
      </c>
      <c r="AP4" s="302" t="s">
        <v>17</v>
      </c>
      <c r="AQ4" s="305" t="s">
        <v>35</v>
      </c>
      <c r="AR4" s="302" t="s">
        <v>18</v>
      </c>
      <c r="AS4" s="254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363" t="s">
        <v>51</v>
      </c>
      <c r="BC4" s="136" t="s">
        <v>87</v>
      </c>
    </row>
    <row r="5" spans="1:55" s="222" customFormat="1" ht="25.05" customHeight="1">
      <c r="A5" s="249" t="str">
        <f>'ENTRY SHEET'!F5</f>
        <v>VOLVO 300-2</v>
      </c>
      <c r="B5" s="136">
        <f>'20'!C5</f>
        <v>22017.4</v>
      </c>
      <c r="C5" s="136">
        <v>22017.4</v>
      </c>
      <c r="D5" s="136">
        <f>C5-B5</f>
        <v>0</v>
      </c>
      <c r="E5" s="136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6"/>
      <c r="S5" s="136"/>
      <c r="T5" s="136"/>
      <c r="U5" s="136"/>
      <c r="V5" s="136"/>
      <c r="W5" s="136"/>
      <c r="X5" s="136"/>
      <c r="Y5" s="136">
        <f>X5+W5+V5+U5</f>
        <v>0</v>
      </c>
      <c r="Z5" s="136"/>
      <c r="AA5" s="136"/>
      <c r="AB5" s="136"/>
      <c r="AC5" s="136"/>
      <c r="AD5" s="136"/>
      <c r="AE5" s="136"/>
      <c r="AF5" s="136"/>
      <c r="AG5" s="136">
        <f>Z5+AA5+AB5+AC5+AD5+AE5+AF5</f>
        <v>0</v>
      </c>
      <c r="AH5" s="136"/>
      <c r="AI5" s="136"/>
      <c r="AJ5" s="136"/>
      <c r="AK5" s="264"/>
      <c r="AL5" s="236">
        <f t="shared" ref="AL5:AL59" si="0">AH5+AI5</f>
        <v>0</v>
      </c>
      <c r="AM5" s="136">
        <f t="shared" ref="AM5:AM59" si="1">AJ5+AK5</f>
        <v>0</v>
      </c>
      <c r="AN5" s="236">
        <f>'20'!AR5</f>
        <v>120</v>
      </c>
      <c r="AO5" s="236"/>
      <c r="AP5" s="236">
        <f>AO5+AN5</f>
        <v>120</v>
      </c>
      <c r="AQ5" s="831">
        <f t="shared" ref="AQ5" si="2">AP5-AR5</f>
        <v>0</v>
      </c>
      <c r="AR5" s="236">
        <v>120</v>
      </c>
      <c r="AS5" s="250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351" t="e">
        <f>ROUNDUP(I5*AS5,0)</f>
        <v>#DIV/0!</v>
      </c>
      <c r="AX5" s="351" t="e">
        <f>ROUNDUP(H5*AS5,0)</f>
        <v>#DIV/0!</v>
      </c>
      <c r="AY5" s="351" t="e">
        <f>ROUNDUP(J5*AS5,0)</f>
        <v>#DIV/0!</v>
      </c>
      <c r="AZ5" s="351" t="e">
        <f>AS5*L5</f>
        <v>#DIV/0!</v>
      </c>
      <c r="BA5" s="351" t="e">
        <f>AS5*K5</f>
        <v>#DIV/0!</v>
      </c>
      <c r="BB5" s="388" t="e">
        <f>AQ5-AW5-AX5-AY5</f>
        <v>#DIV/0!</v>
      </c>
      <c r="BC5" s="264"/>
    </row>
    <row r="6" spans="1:55" s="222" customFormat="1" ht="25.05" customHeight="1">
      <c r="A6" s="249" t="str">
        <f>'ENTRY SHEET'!F6</f>
        <v>VOLVO-300-7</v>
      </c>
      <c r="B6" s="136">
        <f>'20'!C6</f>
        <v>17746.7</v>
      </c>
      <c r="C6" s="136">
        <v>17754.5</v>
      </c>
      <c r="D6" s="136">
        <f t="shared" ref="D6:D59" si="4">C6-B6</f>
        <v>7.7999999999992724</v>
      </c>
      <c r="E6" s="136">
        <v>12</v>
      </c>
      <c r="F6" s="136"/>
      <c r="G6" s="136">
        <f t="shared" ref="G6:G15" si="5">D6-H6-I6-J6-K6-L6-M6-N6-O6-P6</f>
        <v>7.7999999999992724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7.7999999999992724</v>
      </c>
      <c r="R6" s="136"/>
      <c r="S6" s="136"/>
      <c r="T6" s="136"/>
      <c r="U6" s="136"/>
      <c r="V6" s="136">
        <v>2</v>
      </c>
      <c r="W6" s="136"/>
      <c r="X6" s="136">
        <v>52</v>
      </c>
      <c r="Y6" s="136">
        <f>X6+W6+V6+U6</f>
        <v>54</v>
      </c>
      <c r="Z6" s="136"/>
      <c r="AA6" s="136"/>
      <c r="AB6" s="136"/>
      <c r="AC6" s="136"/>
      <c r="AD6" s="136"/>
      <c r="AE6" s="136"/>
      <c r="AF6" s="136"/>
      <c r="AG6" s="136">
        <f>Z6+AA6+AB6+AC6+AD6+AE6+AF6</f>
        <v>0</v>
      </c>
      <c r="AH6" s="136"/>
      <c r="AI6" s="136"/>
      <c r="AJ6" s="136"/>
      <c r="AK6" s="264"/>
      <c r="AL6" s="236">
        <f t="shared" si="0"/>
        <v>0</v>
      </c>
      <c r="AM6" s="136">
        <f t="shared" si="1"/>
        <v>0</v>
      </c>
      <c r="AN6" s="236">
        <f>'20'!AR6</f>
        <v>300</v>
      </c>
      <c r="AO6" s="236">
        <v>250</v>
      </c>
      <c r="AP6" s="236">
        <f t="shared" ref="AP6:AP69" si="7">AO6+AN6</f>
        <v>550</v>
      </c>
      <c r="AQ6" s="831">
        <f t="shared" ref="AQ6:AQ69" si="8">AP6-AR6</f>
        <v>220</v>
      </c>
      <c r="AR6" s="236">
        <v>330</v>
      </c>
      <c r="AS6" s="250">
        <f t="shared" si="3"/>
        <v>28.205128205130837</v>
      </c>
      <c r="AT6" s="216">
        <f>'08'!AT6</f>
        <v>470</v>
      </c>
      <c r="AU6" s="224">
        <f t="shared" ref="AU6:AU69" si="9">AT6-AR6</f>
        <v>140</v>
      </c>
      <c r="AV6" s="238"/>
      <c r="AW6" s="351">
        <f t="shared" ref="AW6:AW69" si="10">ROUNDUP(I6*AS6,0)</f>
        <v>0</v>
      </c>
      <c r="AX6" s="351">
        <f t="shared" ref="AX6:AX69" si="11">ROUNDUP(H6*AS6,0)</f>
        <v>0</v>
      </c>
      <c r="AY6" s="351">
        <f t="shared" ref="AY6:AY69" si="12">ROUNDUP(J6*AS6,0)</f>
        <v>0</v>
      </c>
      <c r="AZ6" s="351">
        <f t="shared" ref="AZ6:AZ69" si="13">AS6*L6</f>
        <v>0</v>
      </c>
      <c r="BA6" s="351">
        <f t="shared" ref="BA6:BA69" si="14">AS6*K6</f>
        <v>0</v>
      </c>
      <c r="BB6" s="388">
        <f t="shared" ref="BB6:BB69" si="15">AQ6-AW6-AX6-AY6</f>
        <v>220</v>
      </c>
      <c r="BC6" s="264"/>
    </row>
    <row r="7" spans="1:55" s="222" customFormat="1" ht="25.05" customHeight="1">
      <c r="A7" s="249" t="str">
        <f>'ENTRY SHEET'!F7</f>
        <v>HITACHI-350</v>
      </c>
      <c r="B7" s="136">
        <f>'20'!C7</f>
        <v>15836.6</v>
      </c>
      <c r="C7" s="136">
        <v>15839.6</v>
      </c>
      <c r="D7" s="136">
        <f t="shared" si="4"/>
        <v>3</v>
      </c>
      <c r="E7" s="136">
        <v>12</v>
      </c>
      <c r="F7" s="136"/>
      <c r="G7" s="136">
        <f t="shared" si="5"/>
        <v>0</v>
      </c>
      <c r="H7" s="136"/>
      <c r="I7" s="136"/>
      <c r="J7" s="136"/>
      <c r="K7" s="136"/>
      <c r="L7" s="136">
        <v>3</v>
      </c>
      <c r="M7" s="136"/>
      <c r="N7" s="136"/>
      <c r="O7" s="136"/>
      <c r="P7" s="136"/>
      <c r="Q7" s="136">
        <f t="shared" si="6"/>
        <v>3</v>
      </c>
      <c r="R7" s="136"/>
      <c r="S7" s="136"/>
      <c r="T7" s="136"/>
      <c r="U7" s="136"/>
      <c r="V7" s="136"/>
      <c r="W7" s="136"/>
      <c r="X7" s="136"/>
      <c r="Y7" s="136">
        <f t="shared" ref="Y7:Y59" si="16">X7+W7+V7+U7</f>
        <v>0</v>
      </c>
      <c r="Z7" s="136"/>
      <c r="AA7" s="136"/>
      <c r="AB7" s="136"/>
      <c r="AC7" s="136"/>
      <c r="AD7" s="136"/>
      <c r="AE7" s="136"/>
      <c r="AF7" s="136"/>
      <c r="AG7" s="136">
        <f t="shared" ref="AG7:AG64" si="17">Z7+AA7+AB7+AC7+AD7+AE7+AF7</f>
        <v>0</v>
      </c>
      <c r="AH7" s="136"/>
      <c r="AI7" s="136"/>
      <c r="AJ7" s="136"/>
      <c r="AK7" s="264"/>
      <c r="AL7" s="236">
        <f t="shared" si="0"/>
        <v>0</v>
      </c>
      <c r="AM7" s="136">
        <f t="shared" si="1"/>
        <v>0</v>
      </c>
      <c r="AN7" s="236">
        <f>'20'!AR7</f>
        <v>140</v>
      </c>
      <c r="AO7" s="236"/>
      <c r="AP7" s="236">
        <f t="shared" si="7"/>
        <v>140</v>
      </c>
      <c r="AQ7" s="831">
        <f t="shared" si="8"/>
        <v>70</v>
      </c>
      <c r="AR7" s="236">
        <v>70</v>
      </c>
      <c r="AS7" s="250">
        <f t="shared" si="3"/>
        <v>23.333333333333332</v>
      </c>
      <c r="AT7" s="216">
        <f>'08'!AT7</f>
        <v>630</v>
      </c>
      <c r="AU7" s="224">
        <f t="shared" si="9"/>
        <v>560</v>
      </c>
      <c r="AV7" s="138" t="s">
        <v>194</v>
      </c>
      <c r="AW7" s="351">
        <f t="shared" si="10"/>
        <v>0</v>
      </c>
      <c r="AX7" s="351">
        <f t="shared" si="11"/>
        <v>0</v>
      </c>
      <c r="AY7" s="351">
        <f t="shared" si="12"/>
        <v>0</v>
      </c>
      <c r="AZ7" s="351">
        <f t="shared" si="13"/>
        <v>70</v>
      </c>
      <c r="BA7" s="351">
        <f t="shared" si="14"/>
        <v>0</v>
      </c>
      <c r="BB7" s="388">
        <f t="shared" si="15"/>
        <v>70</v>
      </c>
      <c r="BC7" s="264"/>
    </row>
    <row r="8" spans="1:55" s="222" customFormat="1" ht="25.05" customHeight="1">
      <c r="A8" s="249" t="str">
        <f>'ENTRY SHEET'!F8</f>
        <v>VOLVO-480</v>
      </c>
      <c r="B8" s="136">
        <f>'20'!C8</f>
        <v>986</v>
      </c>
      <c r="C8" s="136">
        <v>994.5</v>
      </c>
      <c r="D8" s="136">
        <f t="shared" si="4"/>
        <v>8.5</v>
      </c>
      <c r="E8" s="136">
        <v>12</v>
      </c>
      <c r="F8" s="136"/>
      <c r="G8" s="136">
        <f t="shared" si="5"/>
        <v>8.5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8.5</v>
      </c>
      <c r="R8" s="227"/>
      <c r="S8" s="227"/>
      <c r="T8" s="136"/>
      <c r="U8" s="136"/>
      <c r="V8" s="136">
        <v>81</v>
      </c>
      <c r="W8" s="136"/>
      <c r="X8" s="136"/>
      <c r="Y8" s="136">
        <f t="shared" si="16"/>
        <v>81</v>
      </c>
      <c r="Z8" s="136"/>
      <c r="AA8" s="136"/>
      <c r="AB8" s="136"/>
      <c r="AC8" s="136"/>
      <c r="AD8" s="136"/>
      <c r="AE8" s="136"/>
      <c r="AF8" s="136"/>
      <c r="AG8" s="136">
        <f t="shared" si="17"/>
        <v>0</v>
      </c>
      <c r="AH8" s="136"/>
      <c r="AI8" s="136"/>
      <c r="AJ8" s="136"/>
      <c r="AK8" s="264"/>
      <c r="AL8" s="236">
        <f t="shared" si="0"/>
        <v>0</v>
      </c>
      <c r="AM8" s="136">
        <f t="shared" si="1"/>
        <v>0</v>
      </c>
      <c r="AN8" s="236">
        <f>'20'!AR8</f>
        <v>170</v>
      </c>
      <c r="AO8" s="236">
        <v>200</v>
      </c>
      <c r="AP8" s="236">
        <f t="shared" si="7"/>
        <v>370</v>
      </c>
      <c r="AQ8" s="831">
        <f t="shared" si="8"/>
        <v>250</v>
      </c>
      <c r="AR8" s="236">
        <v>120</v>
      </c>
      <c r="AS8" s="250">
        <f t="shared" si="3"/>
        <v>29.411764705882351</v>
      </c>
      <c r="AT8" s="216">
        <f>'08'!AT8</f>
        <v>650</v>
      </c>
      <c r="AU8" s="224">
        <f t="shared" si="9"/>
        <v>530</v>
      </c>
      <c r="AV8" s="138"/>
      <c r="AW8" s="351">
        <f t="shared" si="10"/>
        <v>0</v>
      </c>
      <c r="AX8" s="351">
        <f t="shared" si="11"/>
        <v>0</v>
      </c>
      <c r="AY8" s="351">
        <f t="shared" si="12"/>
        <v>0</v>
      </c>
      <c r="AZ8" s="351">
        <f t="shared" si="13"/>
        <v>0</v>
      </c>
      <c r="BA8" s="351">
        <f t="shared" si="14"/>
        <v>0</v>
      </c>
      <c r="BB8" s="388">
        <f t="shared" si="15"/>
        <v>250</v>
      </c>
      <c r="BC8" s="264"/>
    </row>
    <row r="9" spans="1:55" s="1078" customFormat="1" ht="25.05" customHeight="1">
      <c r="A9" s="1108" t="str">
        <f>'ENTRY SHEET'!F9</f>
        <v>KOMASTU-350 DMC</v>
      </c>
      <c r="B9" s="362">
        <f>'20'!C9</f>
        <v>12696.1</v>
      </c>
      <c r="C9" s="362">
        <v>12696.1</v>
      </c>
      <c r="D9" s="362">
        <f t="shared" si="4"/>
        <v>0</v>
      </c>
      <c r="E9" s="362">
        <v>12</v>
      </c>
      <c r="F9" s="362"/>
      <c r="G9" s="362">
        <f t="shared" si="5"/>
        <v>0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6"/>
        <v>0</v>
      </c>
      <c r="R9" s="362"/>
      <c r="S9" s="362"/>
      <c r="T9" s="362"/>
      <c r="U9" s="362"/>
      <c r="V9" s="362"/>
      <c r="W9" s="362"/>
      <c r="X9" s="362"/>
      <c r="Y9" s="362">
        <f t="shared" si="16"/>
        <v>0</v>
      </c>
      <c r="Z9" s="362"/>
      <c r="AA9" s="362"/>
      <c r="AB9" s="362"/>
      <c r="AC9" s="362"/>
      <c r="AD9" s="362"/>
      <c r="AE9" s="362"/>
      <c r="AF9" s="362"/>
      <c r="AG9" s="362">
        <f t="shared" si="17"/>
        <v>0</v>
      </c>
      <c r="AH9" s="362"/>
      <c r="AI9" s="362"/>
      <c r="AJ9" s="362"/>
      <c r="AK9" s="836"/>
      <c r="AL9" s="953">
        <f t="shared" si="0"/>
        <v>0</v>
      </c>
      <c r="AM9" s="362">
        <f t="shared" si="1"/>
        <v>0</v>
      </c>
      <c r="AN9" s="953">
        <f>'20'!AR9</f>
        <v>0</v>
      </c>
      <c r="AO9" s="953"/>
      <c r="AP9" s="953">
        <f t="shared" si="7"/>
        <v>0</v>
      </c>
      <c r="AQ9" s="831">
        <f t="shared" si="8"/>
        <v>0</v>
      </c>
      <c r="AR9" s="953"/>
      <c r="AS9" s="1077" t="e">
        <f t="shared" si="3"/>
        <v>#DIV/0!</v>
      </c>
      <c r="AT9" s="665">
        <f>'08'!AT9</f>
        <v>0</v>
      </c>
      <c r="AU9" s="666">
        <f t="shared" si="9"/>
        <v>0</v>
      </c>
      <c r="AV9" s="664"/>
      <c r="AW9" s="597" t="e">
        <f t="shared" si="10"/>
        <v>#DIV/0!</v>
      </c>
      <c r="AX9" s="597" t="e">
        <f t="shared" si="11"/>
        <v>#DIV/0!</v>
      </c>
      <c r="AY9" s="597" t="e">
        <f t="shared" si="12"/>
        <v>#DIV/0!</v>
      </c>
      <c r="AZ9" s="597" t="e">
        <f t="shared" si="13"/>
        <v>#DIV/0!</v>
      </c>
      <c r="BA9" s="597" t="e">
        <f t="shared" si="14"/>
        <v>#DIV/0!</v>
      </c>
      <c r="BB9" s="1112" t="e">
        <f t="shared" si="15"/>
        <v>#DIV/0!</v>
      </c>
      <c r="BC9" s="836"/>
    </row>
    <row r="10" spans="1:55" s="222" customFormat="1" ht="25.05" customHeight="1">
      <c r="A10" s="249" t="str">
        <f>'ENTRY SHEET'!F10</f>
        <v>VOLVO-300(5)</v>
      </c>
      <c r="B10" s="136">
        <f>'20'!C10</f>
        <v>2500</v>
      </c>
      <c r="C10" s="136">
        <v>2505</v>
      </c>
      <c r="D10" s="136">
        <f t="shared" si="4"/>
        <v>5</v>
      </c>
      <c r="E10" s="136">
        <v>12</v>
      </c>
      <c r="F10" s="136"/>
      <c r="G10" s="136">
        <f t="shared" si="5"/>
        <v>0</v>
      </c>
      <c r="H10" s="136"/>
      <c r="I10" s="136"/>
      <c r="J10" s="136">
        <v>5</v>
      </c>
      <c r="K10" s="136"/>
      <c r="L10" s="136"/>
      <c r="M10" s="136"/>
      <c r="N10" s="136"/>
      <c r="O10" s="136"/>
      <c r="P10" s="136"/>
      <c r="Q10" s="136">
        <f t="shared" si="6"/>
        <v>5</v>
      </c>
      <c r="R10" s="136"/>
      <c r="S10" s="136"/>
      <c r="T10" s="136"/>
      <c r="U10" s="136"/>
      <c r="V10" s="136"/>
      <c r="W10" s="136"/>
      <c r="X10" s="136"/>
      <c r="Y10" s="136">
        <f t="shared" si="16"/>
        <v>0</v>
      </c>
      <c r="Z10" s="136"/>
      <c r="AA10" s="136"/>
      <c r="AB10" s="136"/>
      <c r="AC10" s="136"/>
      <c r="AD10" s="136"/>
      <c r="AE10" s="136"/>
      <c r="AF10" s="136"/>
      <c r="AG10" s="136">
        <f t="shared" si="17"/>
        <v>0</v>
      </c>
      <c r="AH10" s="136"/>
      <c r="AI10" s="136"/>
      <c r="AJ10" s="136"/>
      <c r="AK10" s="264"/>
      <c r="AL10" s="236">
        <f t="shared" si="0"/>
        <v>0</v>
      </c>
      <c r="AM10" s="136">
        <f t="shared" si="1"/>
        <v>0</v>
      </c>
      <c r="AN10" s="236">
        <f>'20'!AR10</f>
        <v>250</v>
      </c>
      <c r="AO10" s="236"/>
      <c r="AP10" s="236">
        <f t="shared" si="7"/>
        <v>250</v>
      </c>
      <c r="AQ10" s="831">
        <f t="shared" si="8"/>
        <v>80</v>
      </c>
      <c r="AR10" s="236">
        <v>170</v>
      </c>
      <c r="AS10" s="250">
        <f t="shared" si="3"/>
        <v>16</v>
      </c>
      <c r="AT10" s="216">
        <f>'08'!AT10</f>
        <v>0</v>
      </c>
      <c r="AU10" s="224">
        <f t="shared" si="9"/>
        <v>-170</v>
      </c>
      <c r="AV10" s="138" t="s">
        <v>196</v>
      </c>
      <c r="AW10" s="351">
        <f t="shared" si="10"/>
        <v>0</v>
      </c>
      <c r="AX10" s="351">
        <f t="shared" si="11"/>
        <v>0</v>
      </c>
      <c r="AY10" s="351">
        <f t="shared" si="12"/>
        <v>80</v>
      </c>
      <c r="AZ10" s="351">
        <f t="shared" si="13"/>
        <v>0</v>
      </c>
      <c r="BA10" s="351">
        <f t="shared" si="14"/>
        <v>0</v>
      </c>
      <c r="BB10" s="388">
        <f t="shared" si="15"/>
        <v>0</v>
      </c>
      <c r="BC10" s="264"/>
    </row>
    <row r="11" spans="1:55" s="222" customFormat="1" ht="25.05" customHeight="1">
      <c r="A11" s="249" t="str">
        <f>'ENTRY SHEET'!F11</f>
        <v>VOLVO-380</v>
      </c>
      <c r="B11" s="136">
        <f>'20'!C11</f>
        <v>30</v>
      </c>
      <c r="C11" s="136">
        <v>39.6</v>
      </c>
      <c r="D11" s="136">
        <f t="shared" si="4"/>
        <v>9.6000000000000014</v>
      </c>
      <c r="E11" s="136">
        <v>12</v>
      </c>
      <c r="F11" s="136"/>
      <c r="G11" s="136">
        <f t="shared" si="5"/>
        <v>9.6000000000000014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9.6000000000000014</v>
      </c>
      <c r="R11" s="136"/>
      <c r="S11" s="136"/>
      <c r="T11" s="136"/>
      <c r="U11" s="136"/>
      <c r="V11" s="136">
        <v>86</v>
      </c>
      <c r="W11" s="136"/>
      <c r="X11" s="136"/>
      <c r="Y11" s="136">
        <f t="shared" si="16"/>
        <v>86</v>
      </c>
      <c r="Z11" s="136"/>
      <c r="AA11" s="136"/>
      <c r="AB11" s="136"/>
      <c r="AC11" s="136"/>
      <c r="AD11" s="136"/>
      <c r="AE11" s="136"/>
      <c r="AF11" s="136"/>
      <c r="AG11" s="136">
        <f t="shared" si="17"/>
        <v>0</v>
      </c>
      <c r="AH11" s="136"/>
      <c r="AI11" s="136"/>
      <c r="AJ11" s="136"/>
      <c r="AK11" s="264"/>
      <c r="AL11" s="236">
        <f t="shared" si="0"/>
        <v>0</v>
      </c>
      <c r="AM11" s="136">
        <f t="shared" si="1"/>
        <v>0</v>
      </c>
      <c r="AN11" s="236">
        <f>'20'!AR11</f>
        <v>100</v>
      </c>
      <c r="AO11" s="236">
        <v>350</v>
      </c>
      <c r="AP11" s="236">
        <f t="shared" si="7"/>
        <v>450</v>
      </c>
      <c r="AQ11" s="831">
        <f t="shared" si="8"/>
        <v>200</v>
      </c>
      <c r="AR11" s="236">
        <v>250</v>
      </c>
      <c r="AS11" s="250">
        <f t="shared" si="3"/>
        <v>20.833333333333329</v>
      </c>
      <c r="AT11" s="216">
        <f>'08'!AT11</f>
        <v>0</v>
      </c>
      <c r="AU11" s="224">
        <f t="shared" si="9"/>
        <v>-250</v>
      </c>
      <c r="AV11" s="138"/>
      <c r="AW11" s="351">
        <f t="shared" si="10"/>
        <v>0</v>
      </c>
      <c r="AX11" s="351">
        <f t="shared" si="11"/>
        <v>0</v>
      </c>
      <c r="AY11" s="351">
        <f t="shared" si="12"/>
        <v>0</v>
      </c>
      <c r="AZ11" s="351">
        <f t="shared" si="13"/>
        <v>0</v>
      </c>
      <c r="BA11" s="351">
        <f t="shared" si="14"/>
        <v>0</v>
      </c>
      <c r="BB11" s="388">
        <f t="shared" si="15"/>
        <v>200</v>
      </c>
      <c r="BC11" s="264"/>
    </row>
    <row r="12" spans="1:55" s="222" customFormat="1" ht="25.05" customHeight="1">
      <c r="A12" s="249" t="str">
        <f>'ENTRY SHEET'!F12</f>
        <v>DOZZER D65E</v>
      </c>
      <c r="B12" s="136">
        <f>'20'!C12</f>
        <v>2305</v>
      </c>
      <c r="C12" s="136">
        <v>2313.4</v>
      </c>
      <c r="D12" s="136">
        <f t="shared" si="4"/>
        <v>8.4000000000000909</v>
      </c>
      <c r="E12" s="136">
        <v>12</v>
      </c>
      <c r="F12" s="136"/>
      <c r="G12" s="136">
        <f t="shared" si="5"/>
        <v>8.4000000000000909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8.4000000000000909</v>
      </c>
      <c r="R12" s="136"/>
      <c r="S12" s="136"/>
      <c r="T12" s="136"/>
      <c r="U12" s="136"/>
      <c r="V12" s="136"/>
      <c r="W12" s="136"/>
      <c r="X12" s="136"/>
      <c r="Y12" s="136">
        <f t="shared" si="16"/>
        <v>0</v>
      </c>
      <c r="Z12" s="136"/>
      <c r="AA12" s="136"/>
      <c r="AB12" s="136"/>
      <c r="AC12" s="136"/>
      <c r="AD12" s="136"/>
      <c r="AE12" s="136"/>
      <c r="AF12" s="136"/>
      <c r="AG12" s="136">
        <f t="shared" si="17"/>
        <v>0</v>
      </c>
      <c r="AH12" s="136"/>
      <c r="AI12" s="136"/>
      <c r="AJ12" s="136"/>
      <c r="AK12" s="264"/>
      <c r="AL12" s="236">
        <f t="shared" si="0"/>
        <v>0</v>
      </c>
      <c r="AM12" s="136">
        <f t="shared" si="1"/>
        <v>0</v>
      </c>
      <c r="AN12" s="236">
        <f>'20'!AR12</f>
        <v>265</v>
      </c>
      <c r="AO12" s="236"/>
      <c r="AP12" s="236">
        <f t="shared" si="7"/>
        <v>265</v>
      </c>
      <c r="AQ12" s="831">
        <f t="shared" si="8"/>
        <v>165</v>
      </c>
      <c r="AR12" s="236">
        <v>100</v>
      </c>
      <c r="AS12" s="250">
        <f t="shared" si="3"/>
        <v>19.642857142856929</v>
      </c>
      <c r="AT12" s="216">
        <f>'08'!AT12</f>
        <v>350</v>
      </c>
      <c r="AU12" s="224">
        <f t="shared" si="9"/>
        <v>250</v>
      </c>
      <c r="AV12" s="138"/>
      <c r="AW12" s="351">
        <f t="shared" si="10"/>
        <v>0</v>
      </c>
      <c r="AX12" s="351">
        <f t="shared" si="11"/>
        <v>0</v>
      </c>
      <c r="AY12" s="351">
        <f t="shared" si="12"/>
        <v>0</v>
      </c>
      <c r="AZ12" s="351">
        <f t="shared" si="13"/>
        <v>0</v>
      </c>
      <c r="BA12" s="351">
        <f t="shared" si="14"/>
        <v>0</v>
      </c>
      <c r="BB12" s="388">
        <f t="shared" si="15"/>
        <v>165</v>
      </c>
      <c r="BC12" s="264"/>
    </row>
    <row r="13" spans="1:55" s="222" customFormat="1" ht="25.05" customHeight="1">
      <c r="A13" s="249" t="str">
        <f>'ENTRY SHEET'!F13</f>
        <v>BD 85 DOZER</v>
      </c>
      <c r="B13" s="136">
        <f>'20'!C13</f>
        <v>340</v>
      </c>
      <c r="C13" s="136">
        <v>340</v>
      </c>
      <c r="D13" s="136">
        <f t="shared" si="4"/>
        <v>0</v>
      </c>
      <c r="E13" s="136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6"/>
      <c r="S13" s="136"/>
      <c r="T13" s="136"/>
      <c r="U13" s="136"/>
      <c r="V13" s="136"/>
      <c r="W13" s="136"/>
      <c r="X13" s="136"/>
      <c r="Y13" s="136">
        <f t="shared" si="16"/>
        <v>0</v>
      </c>
      <c r="Z13" s="136"/>
      <c r="AA13" s="136"/>
      <c r="AB13" s="136"/>
      <c r="AC13" s="136"/>
      <c r="AD13" s="136"/>
      <c r="AE13" s="136"/>
      <c r="AF13" s="136"/>
      <c r="AG13" s="136">
        <f t="shared" si="17"/>
        <v>0</v>
      </c>
      <c r="AH13" s="136"/>
      <c r="AI13" s="136"/>
      <c r="AJ13" s="136"/>
      <c r="AK13" s="264"/>
      <c r="AL13" s="236">
        <f t="shared" si="0"/>
        <v>0</v>
      </c>
      <c r="AM13" s="136">
        <f t="shared" si="1"/>
        <v>0</v>
      </c>
      <c r="AN13" s="236">
        <f>'20'!AR13</f>
        <v>110</v>
      </c>
      <c r="AO13" s="236"/>
      <c r="AP13" s="236">
        <f t="shared" si="7"/>
        <v>110</v>
      </c>
      <c r="AQ13" s="831">
        <f t="shared" si="8"/>
        <v>0</v>
      </c>
      <c r="AR13" s="236">
        <v>110</v>
      </c>
      <c r="AS13" s="250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351" t="e">
        <f t="shared" si="10"/>
        <v>#DIV/0!</v>
      </c>
      <c r="AX13" s="351" t="e">
        <f t="shared" si="11"/>
        <v>#DIV/0!</v>
      </c>
      <c r="AY13" s="351" t="e">
        <f t="shared" si="12"/>
        <v>#DIV/0!</v>
      </c>
      <c r="AZ13" s="351" t="e">
        <f t="shared" si="13"/>
        <v>#DIV/0!</v>
      </c>
      <c r="BA13" s="351" t="e">
        <f t="shared" si="14"/>
        <v>#DIV/0!</v>
      </c>
      <c r="BB13" s="388" t="e">
        <f t="shared" si="15"/>
        <v>#DIV/0!</v>
      </c>
      <c r="BC13" s="264"/>
    </row>
    <row r="14" spans="1:55" s="1078" customFormat="1" ht="25.05" customHeight="1">
      <c r="A14" s="1108" t="str">
        <f>'ENTRY SHEET'!F14</f>
        <v>KOBELCO-380 DMCS</v>
      </c>
      <c r="B14" s="362">
        <f>'20'!C14</f>
        <v>5705</v>
      </c>
      <c r="C14" s="362">
        <v>5715</v>
      </c>
      <c r="D14" s="362">
        <f t="shared" si="4"/>
        <v>10</v>
      </c>
      <c r="E14" s="362">
        <v>12</v>
      </c>
      <c r="F14" s="362"/>
      <c r="G14" s="362">
        <f t="shared" si="5"/>
        <v>10</v>
      </c>
      <c r="H14" s="362"/>
      <c r="I14" s="362"/>
      <c r="J14" s="362"/>
      <c r="K14" s="362"/>
      <c r="L14" s="362"/>
      <c r="M14" s="362"/>
      <c r="N14" s="362"/>
      <c r="O14" s="362"/>
      <c r="P14" s="362"/>
      <c r="Q14" s="362">
        <f t="shared" si="6"/>
        <v>10</v>
      </c>
      <c r="R14" s="362"/>
      <c r="S14" s="362"/>
      <c r="T14" s="362"/>
      <c r="U14" s="362"/>
      <c r="V14" s="362">
        <v>61</v>
      </c>
      <c r="W14" s="362"/>
      <c r="X14" s="362"/>
      <c r="Y14" s="362">
        <f t="shared" si="16"/>
        <v>61</v>
      </c>
      <c r="Z14" s="362"/>
      <c r="AA14" s="362"/>
      <c r="AB14" s="362"/>
      <c r="AC14" s="362"/>
      <c r="AD14" s="362"/>
      <c r="AE14" s="362"/>
      <c r="AF14" s="362"/>
      <c r="AG14" s="362">
        <f t="shared" si="17"/>
        <v>0</v>
      </c>
      <c r="AH14" s="362"/>
      <c r="AI14" s="362"/>
      <c r="AJ14" s="362"/>
      <c r="AK14" s="836"/>
      <c r="AL14" s="953">
        <f t="shared" si="0"/>
        <v>0</v>
      </c>
      <c r="AM14" s="362">
        <f t="shared" si="1"/>
        <v>0</v>
      </c>
      <c r="AN14" s="953">
        <f>'20'!AR14</f>
        <v>0</v>
      </c>
      <c r="AO14" s="953">
        <v>257</v>
      </c>
      <c r="AP14" s="953">
        <f t="shared" si="7"/>
        <v>257</v>
      </c>
      <c r="AQ14" s="831">
        <f t="shared" si="8"/>
        <v>257</v>
      </c>
      <c r="AR14" s="953">
        <v>0</v>
      </c>
      <c r="AS14" s="1077">
        <f t="shared" si="3"/>
        <v>25.7</v>
      </c>
      <c r="AT14" s="665">
        <f>'08'!AT14</f>
        <v>350</v>
      </c>
      <c r="AU14" s="666">
        <f t="shared" si="9"/>
        <v>350</v>
      </c>
      <c r="AV14" s="664"/>
      <c r="AW14" s="597">
        <f t="shared" si="10"/>
        <v>0</v>
      </c>
      <c r="AX14" s="597">
        <f t="shared" si="11"/>
        <v>0</v>
      </c>
      <c r="AY14" s="597">
        <f t="shared" si="12"/>
        <v>0</v>
      </c>
      <c r="AZ14" s="597">
        <f t="shared" si="13"/>
        <v>0</v>
      </c>
      <c r="BA14" s="597">
        <f t="shared" si="14"/>
        <v>0</v>
      </c>
      <c r="BB14" s="1112">
        <f t="shared" si="15"/>
        <v>257</v>
      </c>
      <c r="BC14" s="836"/>
    </row>
    <row r="15" spans="1:55" s="222" customFormat="1" ht="25.05" customHeight="1">
      <c r="A15" s="249" t="str">
        <f>'ENTRY SHEET'!F15</f>
        <v>GRADER OD09P-1732</v>
      </c>
      <c r="B15" s="136">
        <f>'20'!C15</f>
        <v>4597.3999999999996</v>
      </c>
      <c r="C15" s="136">
        <v>4601.2</v>
      </c>
      <c r="D15" s="136">
        <f t="shared" si="4"/>
        <v>3.8000000000001819</v>
      </c>
      <c r="E15" s="136">
        <v>12</v>
      </c>
      <c r="F15" s="136"/>
      <c r="G15" s="136">
        <f t="shared" si="5"/>
        <v>3.8000000000001819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3.8000000000001819</v>
      </c>
      <c r="R15" s="136"/>
      <c r="S15" s="136"/>
      <c r="T15" s="136"/>
      <c r="U15" s="136"/>
      <c r="V15" s="136"/>
      <c r="W15" s="136"/>
      <c r="X15" s="136"/>
      <c r="Y15" s="136">
        <f t="shared" si="16"/>
        <v>0</v>
      </c>
      <c r="Z15" s="136"/>
      <c r="AA15" s="136"/>
      <c r="AB15" s="136"/>
      <c r="AC15" s="136"/>
      <c r="AD15" s="136"/>
      <c r="AE15" s="136"/>
      <c r="AF15" s="136"/>
      <c r="AG15" s="136">
        <f t="shared" si="17"/>
        <v>0</v>
      </c>
      <c r="AH15" s="136"/>
      <c r="AI15" s="136"/>
      <c r="AJ15" s="136"/>
      <c r="AK15" s="264"/>
      <c r="AL15" s="236">
        <f t="shared" si="0"/>
        <v>0</v>
      </c>
      <c r="AM15" s="136">
        <f t="shared" si="1"/>
        <v>0</v>
      </c>
      <c r="AN15" s="236">
        <f>'20'!AR15</f>
        <v>65</v>
      </c>
      <c r="AO15" s="236"/>
      <c r="AP15" s="236">
        <f t="shared" si="7"/>
        <v>65</v>
      </c>
      <c r="AQ15" s="831">
        <f t="shared" si="8"/>
        <v>20</v>
      </c>
      <c r="AR15" s="236">
        <v>45</v>
      </c>
      <c r="AS15" s="250">
        <f t="shared" si="3"/>
        <v>5.2631578947365902</v>
      </c>
      <c r="AT15" s="216">
        <f>'08'!AT15</f>
        <v>350</v>
      </c>
      <c r="AU15" s="224">
        <f t="shared" si="9"/>
        <v>305</v>
      </c>
      <c r="AV15" s="138"/>
      <c r="AW15" s="351">
        <f t="shared" si="10"/>
        <v>0</v>
      </c>
      <c r="AX15" s="351">
        <f t="shared" si="11"/>
        <v>0</v>
      </c>
      <c r="AY15" s="351">
        <f t="shared" si="12"/>
        <v>0</v>
      </c>
      <c r="AZ15" s="351">
        <f t="shared" si="13"/>
        <v>0</v>
      </c>
      <c r="BA15" s="351">
        <f t="shared" si="14"/>
        <v>0</v>
      </c>
      <c r="BB15" s="388">
        <f t="shared" si="15"/>
        <v>20</v>
      </c>
      <c r="BC15" s="264"/>
    </row>
    <row r="16" spans="1:55" s="222" customFormat="1" ht="25.05" customHeight="1">
      <c r="A16" s="249">
        <f>'ENTRY SHEET'!F16</f>
        <v>0</v>
      </c>
      <c r="B16" s="136">
        <f>'20'!C16</f>
        <v>0</v>
      </c>
      <c r="C16" s="136"/>
      <c r="D16" s="136">
        <f t="shared" si="4"/>
        <v>0</v>
      </c>
      <c r="E16" s="136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6"/>
      <c r="S16" s="136"/>
      <c r="T16" s="136"/>
      <c r="U16" s="136"/>
      <c r="V16" s="136"/>
      <c r="W16" s="136"/>
      <c r="X16" s="136"/>
      <c r="Y16" s="136">
        <f t="shared" si="16"/>
        <v>0</v>
      </c>
      <c r="Z16" s="136"/>
      <c r="AA16" s="136"/>
      <c r="AB16" s="136"/>
      <c r="AC16" s="136"/>
      <c r="AD16" s="136"/>
      <c r="AE16" s="136"/>
      <c r="AF16" s="136"/>
      <c r="AG16" s="136">
        <f t="shared" si="17"/>
        <v>0</v>
      </c>
      <c r="AH16" s="136"/>
      <c r="AI16" s="136"/>
      <c r="AJ16" s="136"/>
      <c r="AK16" s="264"/>
      <c r="AL16" s="236">
        <f t="shared" si="0"/>
        <v>0</v>
      </c>
      <c r="AM16" s="136">
        <f t="shared" si="1"/>
        <v>0</v>
      </c>
      <c r="AN16" s="236">
        <f>'20'!AR16</f>
        <v>0</v>
      </c>
      <c r="AO16" s="236"/>
      <c r="AP16" s="236">
        <f t="shared" si="7"/>
        <v>0</v>
      </c>
      <c r="AQ16" s="831">
        <f t="shared" si="8"/>
        <v>0</v>
      </c>
      <c r="AR16" s="236"/>
      <c r="AS16" s="250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351" t="e">
        <f t="shared" si="10"/>
        <v>#DIV/0!</v>
      </c>
      <c r="AX16" s="351" t="e">
        <f t="shared" si="11"/>
        <v>#DIV/0!</v>
      </c>
      <c r="AY16" s="351" t="e">
        <f t="shared" si="12"/>
        <v>#DIV/0!</v>
      </c>
      <c r="AZ16" s="351" t="e">
        <f t="shared" si="13"/>
        <v>#DIV/0!</v>
      </c>
      <c r="BA16" s="351" t="e">
        <f t="shared" si="14"/>
        <v>#DIV/0!</v>
      </c>
      <c r="BB16" s="388" t="e">
        <f t="shared" si="15"/>
        <v>#DIV/0!</v>
      </c>
      <c r="BC16" s="264"/>
    </row>
    <row r="17" spans="1:55" s="222" customFormat="1" ht="25.05" customHeight="1">
      <c r="A17" s="249" t="str">
        <f>'ENTRY SHEET'!F17</f>
        <v>OD09C-1962</v>
      </c>
      <c r="B17" s="136">
        <f>'20'!C17</f>
        <v>20700.650000000001</v>
      </c>
      <c r="C17" s="136">
        <v>20700.650000000001</v>
      </c>
      <c r="D17" s="136">
        <f t="shared" si="4"/>
        <v>0</v>
      </c>
      <c r="E17" s="136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6">
        <f>'20'!S17</f>
        <v>156182.20000000001</v>
      </c>
      <c r="S17" s="136">
        <v>156182.20000000001</v>
      </c>
      <c r="T17" s="136">
        <f>S17-R17</f>
        <v>0</v>
      </c>
      <c r="U17" s="136"/>
      <c r="V17" s="136"/>
      <c r="W17" s="136"/>
      <c r="X17" s="136"/>
      <c r="Y17" s="136">
        <f t="shared" si="16"/>
        <v>0</v>
      </c>
      <c r="Z17" s="136"/>
      <c r="AA17" s="136"/>
      <c r="AB17" s="136"/>
      <c r="AC17" s="136"/>
      <c r="AD17" s="136"/>
      <c r="AE17" s="136"/>
      <c r="AF17" s="136"/>
      <c r="AG17" s="136">
        <f t="shared" si="17"/>
        <v>0</v>
      </c>
      <c r="AH17" s="136"/>
      <c r="AI17" s="136"/>
      <c r="AJ17" s="136"/>
      <c r="AK17" s="264"/>
      <c r="AL17" s="236">
        <f t="shared" si="0"/>
        <v>0</v>
      </c>
      <c r="AM17" s="136">
        <f t="shared" si="1"/>
        <v>0</v>
      </c>
      <c r="AN17" s="236">
        <f>'20'!AR17</f>
        <v>15</v>
      </c>
      <c r="AO17" s="236"/>
      <c r="AP17" s="236">
        <f t="shared" si="7"/>
        <v>15</v>
      </c>
      <c r="AQ17" s="831">
        <f t="shared" si="8"/>
        <v>0</v>
      </c>
      <c r="AR17" s="236">
        <v>15</v>
      </c>
      <c r="AS17" s="250" t="e">
        <f t="shared" si="3"/>
        <v>#DIV/0!</v>
      </c>
      <c r="AT17" s="216">
        <f>'08'!AT17</f>
        <v>250</v>
      </c>
      <c r="AU17" s="224">
        <f t="shared" si="9"/>
        <v>235</v>
      </c>
      <c r="AV17" s="138"/>
      <c r="AW17" s="351" t="e">
        <f t="shared" si="10"/>
        <v>#DIV/0!</v>
      </c>
      <c r="AX17" s="351" t="e">
        <f t="shared" si="11"/>
        <v>#DIV/0!</v>
      </c>
      <c r="AY17" s="351" t="e">
        <f t="shared" si="12"/>
        <v>#DIV/0!</v>
      </c>
      <c r="AZ17" s="351" t="e">
        <f t="shared" si="13"/>
        <v>#DIV/0!</v>
      </c>
      <c r="BA17" s="351" t="e">
        <f t="shared" si="14"/>
        <v>#DIV/0!</v>
      </c>
      <c r="BB17" s="388" t="e">
        <f t="shared" si="15"/>
        <v>#DIV/0!</v>
      </c>
      <c r="BC17" s="264"/>
    </row>
    <row r="18" spans="1:55" s="222" customFormat="1" ht="25.05" customHeight="1">
      <c r="A18" s="249" t="str">
        <f>'ENTRY SHEET'!F18</f>
        <v>OD09C-1964</v>
      </c>
      <c r="B18" s="136">
        <f>'20'!C18</f>
        <v>14474.8</v>
      </c>
      <c r="C18" s="136">
        <v>14474.8</v>
      </c>
      <c r="D18" s="136">
        <f t="shared" si="4"/>
        <v>0</v>
      </c>
      <c r="E18" s="136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6">
        <f>'20'!S18</f>
        <v>152846</v>
      </c>
      <c r="S18" s="136">
        <v>152846</v>
      </c>
      <c r="T18" s="136">
        <f t="shared" ref="T18:T59" si="19">S18-R18</f>
        <v>0</v>
      </c>
      <c r="U18" s="136"/>
      <c r="V18" s="136"/>
      <c r="W18" s="136"/>
      <c r="X18" s="136"/>
      <c r="Y18" s="136">
        <f t="shared" si="16"/>
        <v>0</v>
      </c>
      <c r="Z18" s="136"/>
      <c r="AA18" s="136"/>
      <c r="AB18" s="136"/>
      <c r="AC18" s="136"/>
      <c r="AD18" s="136"/>
      <c r="AE18" s="136"/>
      <c r="AF18" s="136"/>
      <c r="AG18" s="136">
        <f t="shared" si="17"/>
        <v>0</v>
      </c>
      <c r="AH18" s="136"/>
      <c r="AI18" s="136"/>
      <c r="AJ18" s="136"/>
      <c r="AK18" s="264"/>
      <c r="AL18" s="236">
        <f t="shared" si="0"/>
        <v>0</v>
      </c>
      <c r="AM18" s="136">
        <f t="shared" si="1"/>
        <v>0</v>
      </c>
      <c r="AN18" s="236">
        <f>'20'!AR18</f>
        <v>110</v>
      </c>
      <c r="AO18" s="236"/>
      <c r="AP18" s="236">
        <f t="shared" si="7"/>
        <v>110</v>
      </c>
      <c r="AQ18" s="831">
        <f t="shared" si="8"/>
        <v>0</v>
      </c>
      <c r="AR18" s="236">
        <v>110</v>
      </c>
      <c r="AS18" s="250" t="e">
        <f t="shared" si="3"/>
        <v>#DIV/0!</v>
      </c>
      <c r="AT18" s="216">
        <f>'08'!AT18</f>
        <v>250</v>
      </c>
      <c r="AU18" s="224">
        <f t="shared" si="9"/>
        <v>140</v>
      </c>
      <c r="AV18" s="138"/>
      <c r="AW18" s="351" t="e">
        <f t="shared" si="10"/>
        <v>#DIV/0!</v>
      </c>
      <c r="AX18" s="351" t="e">
        <f t="shared" si="11"/>
        <v>#DIV/0!</v>
      </c>
      <c r="AY18" s="351" t="e">
        <f t="shared" si="12"/>
        <v>#DIV/0!</v>
      </c>
      <c r="AZ18" s="351" t="e">
        <f t="shared" si="13"/>
        <v>#DIV/0!</v>
      </c>
      <c r="BA18" s="351" t="e">
        <f t="shared" si="14"/>
        <v>#DIV/0!</v>
      </c>
      <c r="BB18" s="388" t="e">
        <f t="shared" si="15"/>
        <v>#DIV/0!</v>
      </c>
      <c r="BC18" s="264"/>
    </row>
    <row r="19" spans="1:55" s="222" customFormat="1" ht="25.05" customHeight="1">
      <c r="A19" s="249" t="str">
        <f>'ENTRY SHEET'!F19</f>
        <v>OD09C1965</v>
      </c>
      <c r="B19" s="136">
        <f>'20'!C19</f>
        <v>16565.8</v>
      </c>
      <c r="C19" s="136">
        <v>16565.8</v>
      </c>
      <c r="D19" s="136">
        <f t="shared" si="4"/>
        <v>0</v>
      </c>
      <c r="E19" s="136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6">
        <f>'20'!S19</f>
        <v>166053.29999999999</v>
      </c>
      <c r="S19" s="136">
        <v>166053.29999999999</v>
      </c>
      <c r="T19" s="136">
        <f t="shared" si="19"/>
        <v>0</v>
      </c>
      <c r="U19" s="136"/>
      <c r="V19" s="136"/>
      <c r="W19" s="136"/>
      <c r="X19" s="136"/>
      <c r="Y19" s="136">
        <f t="shared" si="16"/>
        <v>0</v>
      </c>
      <c r="Z19" s="136"/>
      <c r="AA19" s="136"/>
      <c r="AB19" s="136"/>
      <c r="AC19" s="136"/>
      <c r="AD19" s="136"/>
      <c r="AE19" s="136"/>
      <c r="AF19" s="136"/>
      <c r="AG19" s="136">
        <f t="shared" si="17"/>
        <v>0</v>
      </c>
      <c r="AH19" s="136"/>
      <c r="AI19" s="136"/>
      <c r="AJ19" s="136"/>
      <c r="AK19" s="264"/>
      <c r="AL19" s="236">
        <f t="shared" si="0"/>
        <v>0</v>
      </c>
      <c r="AM19" s="136">
        <f t="shared" si="1"/>
        <v>0</v>
      </c>
      <c r="AN19" s="236">
        <f>'20'!AR19</f>
        <v>0</v>
      </c>
      <c r="AO19" s="236"/>
      <c r="AP19" s="236">
        <f t="shared" si="7"/>
        <v>0</v>
      </c>
      <c r="AQ19" s="831">
        <f t="shared" si="8"/>
        <v>0</v>
      </c>
      <c r="AR19" s="236"/>
      <c r="AS19" s="250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351" t="e">
        <f t="shared" si="10"/>
        <v>#DIV/0!</v>
      </c>
      <c r="AX19" s="351" t="e">
        <f t="shared" si="11"/>
        <v>#DIV/0!</v>
      </c>
      <c r="AY19" s="351" t="e">
        <f t="shared" si="12"/>
        <v>#DIV/0!</v>
      </c>
      <c r="AZ19" s="351" t="e">
        <f t="shared" si="13"/>
        <v>#DIV/0!</v>
      </c>
      <c r="BA19" s="351" t="e">
        <f t="shared" si="14"/>
        <v>#DIV/0!</v>
      </c>
      <c r="BB19" s="388" t="e">
        <f t="shared" si="15"/>
        <v>#DIV/0!</v>
      </c>
      <c r="BC19" s="264"/>
    </row>
    <row r="20" spans="1:55" s="222" customFormat="1" ht="25.05" customHeight="1">
      <c r="A20" s="249" t="str">
        <f>'ENTRY SHEET'!F20</f>
        <v>ODO9C5136</v>
      </c>
      <c r="B20" s="136">
        <f>'20'!C20</f>
        <v>482.2</v>
      </c>
      <c r="C20" s="136">
        <v>489.1</v>
      </c>
      <c r="D20" s="136">
        <f t="shared" si="4"/>
        <v>6.9000000000000341</v>
      </c>
      <c r="E20" s="136">
        <v>12</v>
      </c>
      <c r="F20" s="136"/>
      <c r="G20" s="136">
        <v>0</v>
      </c>
      <c r="H20" s="136">
        <v>6.9</v>
      </c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6.9</v>
      </c>
      <c r="R20" s="136">
        <f>'20'!S20</f>
        <v>125398</v>
      </c>
      <c r="S20" s="136">
        <v>125428.5</v>
      </c>
      <c r="T20" s="136">
        <f t="shared" si="19"/>
        <v>30.5</v>
      </c>
      <c r="U20" s="136"/>
      <c r="V20" s="136"/>
      <c r="W20" s="136"/>
      <c r="X20" s="136"/>
      <c r="Y20" s="136">
        <f t="shared" si="16"/>
        <v>0</v>
      </c>
      <c r="Z20" s="136"/>
      <c r="AA20" s="136"/>
      <c r="AB20" s="136"/>
      <c r="AC20" s="136">
        <v>7</v>
      </c>
      <c r="AD20" s="136"/>
      <c r="AE20" s="136">
        <v>4</v>
      </c>
      <c r="AF20" s="136"/>
      <c r="AG20" s="136">
        <f t="shared" si="17"/>
        <v>11</v>
      </c>
      <c r="AH20" s="136"/>
      <c r="AI20" s="136"/>
      <c r="AJ20" s="136"/>
      <c r="AK20" s="264"/>
      <c r="AL20" s="236">
        <f t="shared" si="0"/>
        <v>0</v>
      </c>
      <c r="AM20" s="136">
        <f t="shared" si="1"/>
        <v>0</v>
      </c>
      <c r="AN20" s="236">
        <f>'20'!AR20</f>
        <v>40</v>
      </c>
      <c r="AO20" s="236">
        <v>100</v>
      </c>
      <c r="AP20" s="236">
        <f t="shared" si="7"/>
        <v>140</v>
      </c>
      <c r="AQ20" s="831">
        <f t="shared" si="8"/>
        <v>10</v>
      </c>
      <c r="AR20" s="236">
        <v>130</v>
      </c>
      <c r="AS20" s="250">
        <f t="shared" si="3"/>
        <v>1.4492753623188335</v>
      </c>
      <c r="AT20" s="216">
        <f>'08'!AT20</f>
        <v>250</v>
      </c>
      <c r="AU20" s="224">
        <f t="shared" si="9"/>
        <v>120</v>
      </c>
      <c r="AV20" s="138"/>
      <c r="AW20" s="351">
        <f t="shared" si="10"/>
        <v>0</v>
      </c>
      <c r="AX20" s="351">
        <f t="shared" si="11"/>
        <v>10</v>
      </c>
      <c r="AY20" s="351">
        <f t="shared" si="12"/>
        <v>0</v>
      </c>
      <c r="AZ20" s="351">
        <f t="shared" si="13"/>
        <v>0</v>
      </c>
      <c r="BA20" s="351">
        <f t="shared" si="14"/>
        <v>0</v>
      </c>
      <c r="BB20" s="388">
        <f t="shared" si="15"/>
        <v>0</v>
      </c>
      <c r="BC20" s="264"/>
    </row>
    <row r="21" spans="1:55" s="222" customFormat="1" ht="25.05" customHeight="1">
      <c r="A21" s="249" t="str">
        <f>'ENTRY SHEET'!F21</f>
        <v>OD09C5137</v>
      </c>
      <c r="B21" s="136">
        <f>'20'!C21</f>
        <v>17100.349999999999</v>
      </c>
      <c r="C21" s="136">
        <v>17100.349999999999</v>
      </c>
      <c r="D21" s="136">
        <f t="shared" si="4"/>
        <v>0</v>
      </c>
      <c r="E21" s="136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6">
        <f>'20'!S21</f>
        <v>131760.79999999999</v>
      </c>
      <c r="S21" s="136">
        <v>131760.79999999999</v>
      </c>
      <c r="T21" s="136">
        <f t="shared" si="19"/>
        <v>0</v>
      </c>
      <c r="U21" s="136"/>
      <c r="V21" s="136"/>
      <c r="W21" s="136"/>
      <c r="X21" s="136"/>
      <c r="Y21" s="136">
        <f t="shared" si="16"/>
        <v>0</v>
      </c>
      <c r="Z21" s="136"/>
      <c r="AA21" s="136"/>
      <c r="AB21" s="136"/>
      <c r="AC21" s="136"/>
      <c r="AD21" s="136"/>
      <c r="AE21" s="136"/>
      <c r="AF21" s="136"/>
      <c r="AG21" s="136">
        <f t="shared" si="17"/>
        <v>0</v>
      </c>
      <c r="AH21" s="136"/>
      <c r="AI21" s="136"/>
      <c r="AJ21" s="136"/>
      <c r="AK21" s="264"/>
      <c r="AL21" s="236">
        <f t="shared" si="0"/>
        <v>0</v>
      </c>
      <c r="AM21" s="136">
        <f t="shared" si="1"/>
        <v>0</v>
      </c>
      <c r="AN21" s="236">
        <f>'20'!AR21</f>
        <v>70</v>
      </c>
      <c r="AO21" s="236"/>
      <c r="AP21" s="236">
        <f t="shared" si="7"/>
        <v>70</v>
      </c>
      <c r="AQ21" s="831">
        <f t="shared" si="8"/>
        <v>0</v>
      </c>
      <c r="AR21" s="236">
        <v>70</v>
      </c>
      <c r="AS21" s="250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351" t="e">
        <f t="shared" si="10"/>
        <v>#DIV/0!</v>
      </c>
      <c r="AX21" s="351" t="e">
        <f t="shared" si="11"/>
        <v>#DIV/0!</v>
      </c>
      <c r="AY21" s="351" t="e">
        <f t="shared" si="12"/>
        <v>#DIV/0!</v>
      </c>
      <c r="AZ21" s="351" t="e">
        <f t="shared" si="13"/>
        <v>#DIV/0!</v>
      </c>
      <c r="BA21" s="351" t="e">
        <f t="shared" si="14"/>
        <v>#DIV/0!</v>
      </c>
      <c r="BB21" s="388" t="e">
        <f t="shared" si="15"/>
        <v>#DIV/0!</v>
      </c>
      <c r="BC21" s="264"/>
    </row>
    <row r="22" spans="1:55" s="222" customFormat="1" ht="25.05" customHeight="1">
      <c r="A22" s="249" t="str">
        <f>'ENTRY SHEET'!F22</f>
        <v>OD09C4623</v>
      </c>
      <c r="B22" s="136">
        <f>'20'!C22</f>
        <v>1457.5</v>
      </c>
      <c r="C22" s="136">
        <v>1457.5</v>
      </c>
      <c r="D22" s="136">
        <f t="shared" si="4"/>
        <v>0</v>
      </c>
      <c r="E22" s="136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6">
        <f>'20'!S22</f>
        <v>65563</v>
      </c>
      <c r="S22" s="136">
        <v>65563</v>
      </c>
      <c r="T22" s="136">
        <f t="shared" si="19"/>
        <v>0</v>
      </c>
      <c r="U22" s="136"/>
      <c r="V22" s="136"/>
      <c r="W22" s="136"/>
      <c r="X22" s="136"/>
      <c r="Y22" s="136">
        <f t="shared" si="16"/>
        <v>0</v>
      </c>
      <c r="Z22" s="136"/>
      <c r="AA22" s="136"/>
      <c r="AB22" s="136"/>
      <c r="AC22" s="136"/>
      <c r="AD22" s="136"/>
      <c r="AE22" s="136"/>
      <c r="AF22" s="136"/>
      <c r="AG22" s="136">
        <f t="shared" si="17"/>
        <v>0</v>
      </c>
      <c r="AH22" s="136"/>
      <c r="AI22" s="136"/>
      <c r="AJ22" s="136"/>
      <c r="AK22" s="264"/>
      <c r="AL22" s="236">
        <f t="shared" si="0"/>
        <v>0</v>
      </c>
      <c r="AM22" s="136">
        <f t="shared" si="1"/>
        <v>0</v>
      </c>
      <c r="AN22" s="236">
        <f>'20'!AR22</f>
        <v>0</v>
      </c>
      <c r="AO22" s="236"/>
      <c r="AP22" s="236">
        <f t="shared" si="7"/>
        <v>0</v>
      </c>
      <c r="AQ22" s="831">
        <f t="shared" si="8"/>
        <v>0</v>
      </c>
      <c r="AR22" s="236"/>
      <c r="AS22" s="250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351" t="e">
        <f t="shared" si="10"/>
        <v>#DIV/0!</v>
      </c>
      <c r="AX22" s="351" t="e">
        <f t="shared" si="11"/>
        <v>#DIV/0!</v>
      </c>
      <c r="AY22" s="351" t="e">
        <f t="shared" si="12"/>
        <v>#DIV/0!</v>
      </c>
      <c r="AZ22" s="351" t="e">
        <f t="shared" si="13"/>
        <v>#DIV/0!</v>
      </c>
      <c r="BA22" s="351" t="e">
        <f t="shared" si="14"/>
        <v>#DIV/0!</v>
      </c>
      <c r="BB22" s="388" t="e">
        <f t="shared" si="15"/>
        <v>#DIV/0!</v>
      </c>
      <c r="BC22" s="264"/>
    </row>
    <row r="23" spans="1:55" s="222" customFormat="1" ht="25.05" customHeight="1">
      <c r="A23" s="249" t="str">
        <f>'ENTRY SHEET'!F23</f>
        <v>OD09C4625</v>
      </c>
      <c r="B23" s="136">
        <f>'20'!C23</f>
        <v>24149.85</v>
      </c>
      <c r="C23" s="136">
        <v>24149.85</v>
      </c>
      <c r="D23" s="136">
        <f t="shared" si="4"/>
        <v>0</v>
      </c>
      <c r="E23" s="136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6">
        <f>'20'!S23</f>
        <v>88860.4</v>
      </c>
      <c r="S23" s="136">
        <v>88860.4</v>
      </c>
      <c r="T23" s="136">
        <f t="shared" si="19"/>
        <v>0</v>
      </c>
      <c r="U23" s="136"/>
      <c r="V23" s="136"/>
      <c r="W23" s="136"/>
      <c r="X23" s="136"/>
      <c r="Y23" s="136">
        <f t="shared" si="16"/>
        <v>0</v>
      </c>
      <c r="Z23" s="136"/>
      <c r="AA23" s="136"/>
      <c r="AB23" s="136"/>
      <c r="AC23" s="136"/>
      <c r="AD23" s="136"/>
      <c r="AE23" s="136"/>
      <c r="AF23" s="136"/>
      <c r="AG23" s="136">
        <f t="shared" si="17"/>
        <v>0</v>
      </c>
      <c r="AH23" s="136"/>
      <c r="AI23" s="136"/>
      <c r="AJ23" s="136"/>
      <c r="AK23" s="264"/>
      <c r="AL23" s="236">
        <f t="shared" si="0"/>
        <v>0</v>
      </c>
      <c r="AM23" s="136">
        <f t="shared" si="1"/>
        <v>0</v>
      </c>
      <c r="AN23" s="236">
        <f>'20'!AR23</f>
        <v>50</v>
      </c>
      <c r="AO23" s="236"/>
      <c r="AP23" s="236">
        <f t="shared" si="7"/>
        <v>50</v>
      </c>
      <c r="AQ23" s="831">
        <f t="shared" si="8"/>
        <v>0</v>
      </c>
      <c r="AR23" s="236">
        <v>50</v>
      </c>
      <c r="AS23" s="250" t="e">
        <f t="shared" si="3"/>
        <v>#DIV/0!</v>
      </c>
      <c r="AT23" s="216">
        <f>'08'!AT23</f>
        <v>250</v>
      </c>
      <c r="AU23" s="224">
        <f t="shared" si="9"/>
        <v>200</v>
      </c>
      <c r="AV23" s="138"/>
      <c r="AW23" s="351" t="e">
        <f t="shared" si="10"/>
        <v>#DIV/0!</v>
      </c>
      <c r="AX23" s="351" t="e">
        <f t="shared" si="11"/>
        <v>#DIV/0!</v>
      </c>
      <c r="AY23" s="351" t="e">
        <f t="shared" si="12"/>
        <v>#DIV/0!</v>
      </c>
      <c r="AZ23" s="351" t="e">
        <f t="shared" si="13"/>
        <v>#DIV/0!</v>
      </c>
      <c r="BA23" s="351" t="e">
        <f t="shared" si="14"/>
        <v>#DIV/0!</v>
      </c>
      <c r="BB23" s="388" t="e">
        <f t="shared" si="15"/>
        <v>#DIV/0!</v>
      </c>
      <c r="BC23" s="264"/>
    </row>
    <row r="24" spans="1:55" s="222" customFormat="1" ht="25.05" customHeight="1">
      <c r="A24" s="249" t="str">
        <f>'ENTRY SHEET'!F24</f>
        <v>OD09C4823</v>
      </c>
      <c r="B24" s="136">
        <f>'20'!C24</f>
        <v>24077.1</v>
      </c>
      <c r="C24" s="136">
        <v>24085.599999999999</v>
      </c>
      <c r="D24" s="136">
        <f t="shared" si="4"/>
        <v>8.5</v>
      </c>
      <c r="E24" s="136">
        <v>12</v>
      </c>
      <c r="F24" s="136"/>
      <c r="G24" s="136">
        <f t="shared" si="18"/>
        <v>8.5</v>
      </c>
      <c r="H24" s="136"/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8.5</v>
      </c>
      <c r="R24" s="136">
        <f>'20'!S24</f>
        <v>146758.29999999999</v>
      </c>
      <c r="S24" s="136">
        <v>146804.6</v>
      </c>
      <c r="T24" s="136">
        <f t="shared" si="19"/>
        <v>46.300000000017462</v>
      </c>
      <c r="U24" s="136"/>
      <c r="V24" s="136">
        <v>21</v>
      </c>
      <c r="W24" s="136"/>
      <c r="X24" s="136"/>
      <c r="Y24" s="136">
        <f t="shared" si="16"/>
        <v>21</v>
      </c>
      <c r="Z24" s="136"/>
      <c r="AA24" s="136"/>
      <c r="AB24" s="136"/>
      <c r="AC24" s="136"/>
      <c r="AD24" s="136"/>
      <c r="AE24" s="136"/>
      <c r="AF24" s="136"/>
      <c r="AG24" s="136">
        <f t="shared" si="17"/>
        <v>0</v>
      </c>
      <c r="AH24" s="136"/>
      <c r="AI24" s="136"/>
      <c r="AJ24" s="136"/>
      <c r="AK24" s="264"/>
      <c r="AL24" s="236">
        <f t="shared" si="0"/>
        <v>0</v>
      </c>
      <c r="AM24" s="136">
        <f t="shared" si="1"/>
        <v>0</v>
      </c>
      <c r="AN24" s="236">
        <f>'20'!AR24</f>
        <v>140</v>
      </c>
      <c r="AO24" s="236">
        <v>50</v>
      </c>
      <c r="AP24" s="236">
        <f t="shared" si="7"/>
        <v>190</v>
      </c>
      <c r="AQ24" s="831">
        <f t="shared" si="8"/>
        <v>40</v>
      </c>
      <c r="AR24" s="236">
        <v>150</v>
      </c>
      <c r="AS24" s="250">
        <f t="shared" si="3"/>
        <v>4.7058823529411766</v>
      </c>
      <c r="AT24" s="216">
        <f>'08'!AT24</f>
        <v>250</v>
      </c>
      <c r="AU24" s="224">
        <f t="shared" si="9"/>
        <v>100</v>
      </c>
      <c r="AV24" s="138"/>
      <c r="AW24" s="351">
        <f t="shared" si="10"/>
        <v>0</v>
      </c>
      <c r="AX24" s="351">
        <f t="shared" si="11"/>
        <v>0</v>
      </c>
      <c r="AY24" s="351">
        <f t="shared" si="12"/>
        <v>0</v>
      </c>
      <c r="AZ24" s="351">
        <f t="shared" si="13"/>
        <v>0</v>
      </c>
      <c r="BA24" s="351">
        <f t="shared" si="14"/>
        <v>0</v>
      </c>
      <c r="BB24" s="388">
        <f t="shared" si="15"/>
        <v>40</v>
      </c>
      <c r="BC24" s="264"/>
    </row>
    <row r="25" spans="1:55" s="222" customFormat="1" ht="25.05" customHeight="1">
      <c r="A25" s="249" t="str">
        <f>'ENTRY SHEET'!F25</f>
        <v>OD09C-4824</v>
      </c>
      <c r="B25" s="136">
        <f>'20'!C25</f>
        <v>17192.05</v>
      </c>
      <c r="C25" s="136">
        <v>17199.900000000001</v>
      </c>
      <c r="D25" s="136">
        <f t="shared" si="4"/>
        <v>7.8500000000021828</v>
      </c>
      <c r="E25" s="136">
        <v>12</v>
      </c>
      <c r="F25" s="136"/>
      <c r="G25" s="136">
        <f t="shared" si="18"/>
        <v>7.8500000000021828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7.8500000000021828</v>
      </c>
      <c r="R25" s="136">
        <f>'20'!S25</f>
        <v>110056.6</v>
      </c>
      <c r="S25" s="136">
        <v>110092.7</v>
      </c>
      <c r="T25" s="136">
        <f t="shared" si="19"/>
        <v>36.099999999991269</v>
      </c>
      <c r="U25" s="136"/>
      <c r="V25" s="136">
        <v>1</v>
      </c>
      <c r="W25" s="136"/>
      <c r="X25" s="136">
        <v>7</v>
      </c>
      <c r="Y25" s="136">
        <f t="shared" si="16"/>
        <v>8</v>
      </c>
      <c r="Z25" s="136"/>
      <c r="AA25" s="136"/>
      <c r="AB25" s="136"/>
      <c r="AC25" s="136"/>
      <c r="AD25" s="136"/>
      <c r="AE25" s="136"/>
      <c r="AF25" s="136"/>
      <c r="AG25" s="136">
        <f t="shared" si="17"/>
        <v>0</v>
      </c>
      <c r="AH25" s="136"/>
      <c r="AI25" s="136"/>
      <c r="AJ25" s="136"/>
      <c r="AK25" s="264"/>
      <c r="AL25" s="236">
        <f t="shared" si="0"/>
        <v>0</v>
      </c>
      <c r="AM25" s="136">
        <f t="shared" si="1"/>
        <v>0</v>
      </c>
      <c r="AN25" s="236">
        <f>'20'!AR25</f>
        <v>175</v>
      </c>
      <c r="AO25" s="236">
        <v>50</v>
      </c>
      <c r="AP25" s="236">
        <f t="shared" si="7"/>
        <v>225</v>
      </c>
      <c r="AQ25" s="831">
        <f t="shared" si="8"/>
        <v>65</v>
      </c>
      <c r="AR25" s="236">
        <v>160</v>
      </c>
      <c r="AS25" s="250">
        <f t="shared" si="3"/>
        <v>8.2802547770677606</v>
      </c>
      <c r="AT25" s="216">
        <f>'08'!AT25</f>
        <v>250</v>
      </c>
      <c r="AU25" s="224">
        <f t="shared" si="9"/>
        <v>90</v>
      </c>
      <c r="AV25" s="138"/>
      <c r="AW25" s="351">
        <f t="shared" si="10"/>
        <v>0</v>
      </c>
      <c r="AX25" s="351">
        <f t="shared" si="11"/>
        <v>0</v>
      </c>
      <c r="AY25" s="351">
        <f t="shared" si="12"/>
        <v>0</v>
      </c>
      <c r="AZ25" s="351">
        <f t="shared" si="13"/>
        <v>0</v>
      </c>
      <c r="BA25" s="351">
        <f t="shared" si="14"/>
        <v>0</v>
      </c>
      <c r="BB25" s="388">
        <f t="shared" si="15"/>
        <v>65</v>
      </c>
      <c r="BC25" s="264"/>
    </row>
    <row r="26" spans="1:55" s="222" customFormat="1" ht="25.05" customHeight="1">
      <c r="A26" s="249" t="str">
        <f>'ENTRY SHEET'!F26</f>
        <v>JH06H-3742</v>
      </c>
      <c r="B26" s="136">
        <f>'20'!C26</f>
        <v>0</v>
      </c>
      <c r="C26" s="136"/>
      <c r="D26" s="136">
        <v>6</v>
      </c>
      <c r="E26" s="136">
        <v>12</v>
      </c>
      <c r="F26" s="136"/>
      <c r="G26" s="136">
        <f t="shared" si="18"/>
        <v>6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6</v>
      </c>
      <c r="R26" s="136">
        <f>'20'!S26</f>
        <v>0</v>
      </c>
      <c r="S26" s="136"/>
      <c r="T26" s="136">
        <f t="shared" si="19"/>
        <v>0</v>
      </c>
      <c r="U26" s="136"/>
      <c r="V26" s="136">
        <v>1</v>
      </c>
      <c r="W26" s="136"/>
      <c r="X26" s="136">
        <v>7</v>
      </c>
      <c r="Y26" s="136">
        <f t="shared" si="16"/>
        <v>8</v>
      </c>
      <c r="Z26" s="136"/>
      <c r="AA26" s="136"/>
      <c r="AB26" s="136"/>
      <c r="AC26" s="136"/>
      <c r="AD26" s="136"/>
      <c r="AE26" s="136"/>
      <c r="AF26" s="136"/>
      <c r="AG26" s="136">
        <f t="shared" si="17"/>
        <v>0</v>
      </c>
      <c r="AH26" s="136"/>
      <c r="AI26" s="136"/>
      <c r="AJ26" s="136"/>
      <c r="AK26" s="264"/>
      <c r="AL26" s="236">
        <f t="shared" si="0"/>
        <v>0</v>
      </c>
      <c r="AM26" s="136">
        <f t="shared" si="1"/>
        <v>0</v>
      </c>
      <c r="AN26" s="236">
        <f>'20'!AR26</f>
        <v>80</v>
      </c>
      <c r="AO26" s="236">
        <v>100</v>
      </c>
      <c r="AP26" s="236">
        <f t="shared" si="7"/>
        <v>180</v>
      </c>
      <c r="AQ26" s="831">
        <f t="shared" si="8"/>
        <v>80</v>
      </c>
      <c r="AR26" s="236">
        <v>100</v>
      </c>
      <c r="AS26" s="250">
        <f t="shared" si="3"/>
        <v>13.333333333333334</v>
      </c>
      <c r="AT26" s="216">
        <f>'08'!AT26</f>
        <v>250</v>
      </c>
      <c r="AU26" s="224">
        <f t="shared" si="9"/>
        <v>150</v>
      </c>
      <c r="AV26" s="138"/>
      <c r="AW26" s="351">
        <f t="shared" si="10"/>
        <v>0</v>
      </c>
      <c r="AX26" s="351">
        <f t="shared" si="11"/>
        <v>0</v>
      </c>
      <c r="AY26" s="351">
        <f t="shared" si="12"/>
        <v>0</v>
      </c>
      <c r="AZ26" s="351">
        <f t="shared" si="13"/>
        <v>0</v>
      </c>
      <c r="BA26" s="351">
        <f t="shared" si="14"/>
        <v>0</v>
      </c>
      <c r="BB26" s="388">
        <f t="shared" si="15"/>
        <v>80</v>
      </c>
      <c r="BC26" s="264"/>
    </row>
    <row r="27" spans="1:55" s="222" customFormat="1" ht="25.05" customHeight="1">
      <c r="A27" s="249" t="str">
        <f>'ENTRY SHEET'!F27</f>
        <v>OD09C-4879</v>
      </c>
      <c r="B27" s="136">
        <f>'20'!C27</f>
        <v>13033</v>
      </c>
      <c r="C27" s="136">
        <v>13043</v>
      </c>
      <c r="D27" s="136">
        <f t="shared" si="4"/>
        <v>10</v>
      </c>
      <c r="E27" s="136">
        <v>12</v>
      </c>
      <c r="F27" s="136"/>
      <c r="G27" s="136">
        <f t="shared" si="18"/>
        <v>10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10</v>
      </c>
      <c r="R27" s="136">
        <f>'20'!S27</f>
        <v>0</v>
      </c>
      <c r="S27" s="136"/>
      <c r="T27" s="136">
        <f t="shared" si="19"/>
        <v>0</v>
      </c>
      <c r="U27" s="136"/>
      <c r="V27" s="136">
        <v>17</v>
      </c>
      <c r="W27" s="136"/>
      <c r="X27" s="136"/>
      <c r="Y27" s="136">
        <f t="shared" si="16"/>
        <v>17</v>
      </c>
      <c r="Z27" s="136"/>
      <c r="AA27" s="136"/>
      <c r="AB27" s="136"/>
      <c r="AC27" s="136"/>
      <c r="AD27" s="136"/>
      <c r="AE27" s="136"/>
      <c r="AF27" s="136"/>
      <c r="AG27" s="136">
        <f t="shared" si="17"/>
        <v>0</v>
      </c>
      <c r="AH27" s="136"/>
      <c r="AI27" s="136"/>
      <c r="AJ27" s="136"/>
      <c r="AK27" s="264"/>
      <c r="AL27" s="236">
        <f t="shared" si="0"/>
        <v>0</v>
      </c>
      <c r="AM27" s="136">
        <f t="shared" si="1"/>
        <v>0</v>
      </c>
      <c r="AN27" s="236">
        <f>'20'!AR27</f>
        <v>110</v>
      </c>
      <c r="AO27" s="236">
        <v>100</v>
      </c>
      <c r="AP27" s="236">
        <f t="shared" si="7"/>
        <v>210</v>
      </c>
      <c r="AQ27" s="831">
        <f t="shared" si="8"/>
        <v>100</v>
      </c>
      <c r="AR27" s="236">
        <v>110</v>
      </c>
      <c r="AS27" s="250">
        <f t="shared" si="3"/>
        <v>10</v>
      </c>
      <c r="AT27" s="216">
        <f>'08'!AT27</f>
        <v>250</v>
      </c>
      <c r="AU27" s="224">
        <f t="shared" si="9"/>
        <v>140</v>
      </c>
      <c r="AV27" s="138"/>
      <c r="AW27" s="351">
        <f t="shared" si="10"/>
        <v>0</v>
      </c>
      <c r="AX27" s="351">
        <f t="shared" si="11"/>
        <v>0</v>
      </c>
      <c r="AY27" s="351">
        <f t="shared" si="12"/>
        <v>0</v>
      </c>
      <c r="AZ27" s="351">
        <f t="shared" si="13"/>
        <v>0</v>
      </c>
      <c r="BA27" s="351">
        <f t="shared" si="14"/>
        <v>0</v>
      </c>
      <c r="BB27" s="388">
        <f t="shared" si="15"/>
        <v>100</v>
      </c>
      <c r="BC27" s="264"/>
    </row>
    <row r="28" spans="1:55" s="222" customFormat="1" ht="25.05" customHeight="1">
      <c r="A28" s="249" t="str">
        <f>'ENTRY SHEET'!F28</f>
        <v>OD09C-1371</v>
      </c>
      <c r="B28" s="136">
        <f>'20'!C28</f>
        <v>11532</v>
      </c>
      <c r="C28" s="136">
        <v>11532</v>
      </c>
      <c r="D28" s="136">
        <f t="shared" si="4"/>
        <v>0</v>
      </c>
      <c r="E28" s="136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6">
        <f>'20'!S28</f>
        <v>137773</v>
      </c>
      <c r="S28" s="136">
        <v>137773</v>
      </c>
      <c r="T28" s="136">
        <f t="shared" si="19"/>
        <v>0</v>
      </c>
      <c r="U28" s="136"/>
      <c r="V28" s="136"/>
      <c r="W28" s="136"/>
      <c r="X28" s="136"/>
      <c r="Y28" s="136">
        <f t="shared" si="16"/>
        <v>0</v>
      </c>
      <c r="Z28" s="136"/>
      <c r="AA28" s="136"/>
      <c r="AB28" s="136"/>
      <c r="AC28" s="136"/>
      <c r="AD28" s="136"/>
      <c r="AE28" s="136"/>
      <c r="AF28" s="136"/>
      <c r="AG28" s="136">
        <f t="shared" si="17"/>
        <v>0</v>
      </c>
      <c r="AH28" s="136"/>
      <c r="AI28" s="136"/>
      <c r="AJ28" s="136"/>
      <c r="AK28" s="264"/>
      <c r="AL28" s="236">
        <f t="shared" si="0"/>
        <v>0</v>
      </c>
      <c r="AM28" s="136">
        <f t="shared" si="1"/>
        <v>0</v>
      </c>
      <c r="AN28" s="236">
        <f>'20'!AR28</f>
        <v>125</v>
      </c>
      <c r="AO28" s="236"/>
      <c r="AP28" s="236">
        <f t="shared" si="7"/>
        <v>125</v>
      </c>
      <c r="AQ28" s="831">
        <f t="shared" si="8"/>
        <v>0</v>
      </c>
      <c r="AR28" s="236">
        <v>125</v>
      </c>
      <c r="AS28" s="250" t="e">
        <f t="shared" si="3"/>
        <v>#DIV/0!</v>
      </c>
      <c r="AT28" s="216">
        <f>'08'!AT28</f>
        <v>250</v>
      </c>
      <c r="AU28" s="224">
        <f t="shared" si="9"/>
        <v>125</v>
      </c>
      <c r="AV28" s="138"/>
      <c r="AW28" s="351" t="e">
        <f t="shared" si="10"/>
        <v>#DIV/0!</v>
      </c>
      <c r="AX28" s="351" t="e">
        <f t="shared" si="11"/>
        <v>#DIV/0!</v>
      </c>
      <c r="AY28" s="351" t="e">
        <f t="shared" si="12"/>
        <v>#DIV/0!</v>
      </c>
      <c r="AZ28" s="351" t="e">
        <f t="shared" si="13"/>
        <v>#DIV/0!</v>
      </c>
      <c r="BA28" s="351" t="e">
        <f t="shared" si="14"/>
        <v>#DIV/0!</v>
      </c>
      <c r="BB28" s="388" t="e">
        <f t="shared" si="15"/>
        <v>#DIV/0!</v>
      </c>
      <c r="BC28" s="264"/>
    </row>
    <row r="29" spans="1:55" s="222" customFormat="1" ht="25.05" customHeight="1">
      <c r="A29" s="249" t="str">
        <f>'ENTRY SHEET'!F29</f>
        <v>OD09C-4878</v>
      </c>
      <c r="B29" s="136">
        <f>'20'!C29</f>
        <v>0</v>
      </c>
      <c r="C29" s="136"/>
      <c r="D29" s="136">
        <f t="shared" si="4"/>
        <v>0</v>
      </c>
      <c r="E29" s="136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6">
        <f>'20'!S29</f>
        <v>0</v>
      </c>
      <c r="S29" s="136"/>
      <c r="T29" s="136">
        <f t="shared" si="19"/>
        <v>0</v>
      </c>
      <c r="U29" s="136"/>
      <c r="V29" s="136"/>
      <c r="W29" s="136"/>
      <c r="X29" s="136"/>
      <c r="Y29" s="136">
        <f t="shared" si="16"/>
        <v>0</v>
      </c>
      <c r="Z29" s="136"/>
      <c r="AA29" s="136"/>
      <c r="AB29" s="136"/>
      <c r="AC29" s="136"/>
      <c r="AD29" s="136"/>
      <c r="AE29" s="136"/>
      <c r="AF29" s="136"/>
      <c r="AG29" s="136">
        <f t="shared" si="17"/>
        <v>0</v>
      </c>
      <c r="AH29" s="136"/>
      <c r="AI29" s="136"/>
      <c r="AJ29" s="136"/>
      <c r="AK29" s="264"/>
      <c r="AL29" s="236">
        <f t="shared" si="0"/>
        <v>0</v>
      </c>
      <c r="AM29" s="136">
        <f t="shared" si="1"/>
        <v>0</v>
      </c>
      <c r="AN29" s="236">
        <f>'20'!AR29</f>
        <v>0</v>
      </c>
      <c r="AO29" s="236"/>
      <c r="AP29" s="236">
        <f t="shared" si="7"/>
        <v>0</v>
      </c>
      <c r="AQ29" s="831">
        <f t="shared" si="8"/>
        <v>0</v>
      </c>
      <c r="AR29" s="236"/>
      <c r="AS29" s="250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351" t="e">
        <f t="shared" si="10"/>
        <v>#DIV/0!</v>
      </c>
      <c r="AX29" s="351" t="e">
        <f t="shared" si="11"/>
        <v>#DIV/0!</v>
      </c>
      <c r="AY29" s="351" t="e">
        <f t="shared" si="12"/>
        <v>#DIV/0!</v>
      </c>
      <c r="AZ29" s="351" t="e">
        <f t="shared" si="13"/>
        <v>#DIV/0!</v>
      </c>
      <c r="BA29" s="351" t="e">
        <f t="shared" si="14"/>
        <v>#DIV/0!</v>
      </c>
      <c r="BB29" s="388" t="e">
        <f t="shared" si="15"/>
        <v>#DIV/0!</v>
      </c>
      <c r="BC29" s="264"/>
    </row>
    <row r="30" spans="1:55" s="222" customFormat="1" ht="25.05" customHeight="1">
      <c r="A30" s="249" t="str">
        <f>'ENTRY SHEET'!F30</f>
        <v>OD09C-8163</v>
      </c>
      <c r="B30" s="136">
        <f>'20'!C30</f>
        <v>13445.9</v>
      </c>
      <c r="C30" s="136">
        <v>13452.4</v>
      </c>
      <c r="D30" s="136">
        <f t="shared" si="4"/>
        <v>6.5</v>
      </c>
      <c r="E30" s="136">
        <v>12</v>
      </c>
      <c r="F30" s="136"/>
      <c r="G30" s="136">
        <f t="shared" si="18"/>
        <v>6.5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6.5</v>
      </c>
      <c r="R30" s="136">
        <f>'20'!S30</f>
        <v>61932</v>
      </c>
      <c r="S30" s="136">
        <v>61978</v>
      </c>
      <c r="T30" s="136">
        <f t="shared" si="19"/>
        <v>46</v>
      </c>
      <c r="U30" s="136"/>
      <c r="V30" s="136">
        <v>12</v>
      </c>
      <c r="W30" s="136"/>
      <c r="X30" s="136"/>
      <c r="Y30" s="136">
        <f t="shared" si="16"/>
        <v>12</v>
      </c>
      <c r="Z30" s="136"/>
      <c r="AA30" s="136"/>
      <c r="AB30" s="136"/>
      <c r="AC30" s="136"/>
      <c r="AD30" s="136"/>
      <c r="AE30" s="136"/>
      <c r="AF30" s="136"/>
      <c r="AG30" s="136">
        <f t="shared" si="17"/>
        <v>0</v>
      </c>
      <c r="AH30" s="136"/>
      <c r="AI30" s="136"/>
      <c r="AJ30" s="136"/>
      <c r="AK30" s="264"/>
      <c r="AL30" s="236">
        <f t="shared" si="0"/>
        <v>0</v>
      </c>
      <c r="AM30" s="136">
        <f t="shared" si="1"/>
        <v>0</v>
      </c>
      <c r="AN30" s="236">
        <f>'20'!AR30</f>
        <v>120</v>
      </c>
      <c r="AO30" s="236">
        <v>100</v>
      </c>
      <c r="AP30" s="236">
        <f t="shared" si="7"/>
        <v>220</v>
      </c>
      <c r="AQ30" s="831">
        <f t="shared" si="8"/>
        <v>70</v>
      </c>
      <c r="AR30" s="236">
        <v>150</v>
      </c>
      <c r="AS30" s="250">
        <f t="shared" si="3"/>
        <v>10.76923076923077</v>
      </c>
      <c r="AT30" s="216">
        <f>'08'!AT30</f>
        <v>250</v>
      </c>
      <c r="AU30" s="224">
        <f t="shared" si="9"/>
        <v>100</v>
      </c>
      <c r="AV30" s="138"/>
      <c r="AW30" s="351">
        <f t="shared" si="10"/>
        <v>0</v>
      </c>
      <c r="AX30" s="351">
        <f t="shared" si="11"/>
        <v>0</v>
      </c>
      <c r="AY30" s="351">
        <f t="shared" si="12"/>
        <v>0</v>
      </c>
      <c r="AZ30" s="351">
        <f t="shared" si="13"/>
        <v>0</v>
      </c>
      <c r="BA30" s="351">
        <f t="shared" si="14"/>
        <v>0</v>
      </c>
      <c r="BB30" s="388">
        <f t="shared" si="15"/>
        <v>70</v>
      </c>
      <c r="BC30" s="264"/>
    </row>
    <row r="31" spans="1:55" s="222" customFormat="1" ht="25.05" customHeight="1">
      <c r="A31" s="249" t="str">
        <f>'ENTRY SHEET'!F31</f>
        <v>OD09A-5106</v>
      </c>
      <c r="B31" s="136">
        <f>'20'!C31</f>
        <v>15103</v>
      </c>
      <c r="C31" s="136">
        <v>15103</v>
      </c>
      <c r="D31" s="136">
        <f t="shared" si="4"/>
        <v>0</v>
      </c>
      <c r="E31" s="136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6">
        <f>'20'!S31</f>
        <v>123335</v>
      </c>
      <c r="S31" s="136">
        <v>123335</v>
      </c>
      <c r="T31" s="136">
        <f t="shared" si="19"/>
        <v>0</v>
      </c>
      <c r="U31" s="136"/>
      <c r="V31" s="136"/>
      <c r="W31" s="136"/>
      <c r="X31" s="136"/>
      <c r="Y31" s="136">
        <f t="shared" si="16"/>
        <v>0</v>
      </c>
      <c r="Z31" s="136"/>
      <c r="AA31" s="136"/>
      <c r="AB31" s="136"/>
      <c r="AC31" s="136"/>
      <c r="AD31" s="136"/>
      <c r="AE31" s="136"/>
      <c r="AF31" s="136"/>
      <c r="AG31" s="136">
        <f t="shared" si="17"/>
        <v>0</v>
      </c>
      <c r="AH31" s="136"/>
      <c r="AI31" s="136"/>
      <c r="AJ31" s="136"/>
      <c r="AK31" s="264"/>
      <c r="AL31" s="236">
        <f t="shared" si="0"/>
        <v>0</v>
      </c>
      <c r="AM31" s="136">
        <f t="shared" si="1"/>
        <v>0</v>
      </c>
      <c r="AN31" s="236">
        <f>'20'!AR31</f>
        <v>82</v>
      </c>
      <c r="AO31" s="236"/>
      <c r="AP31" s="236">
        <f t="shared" si="7"/>
        <v>82</v>
      </c>
      <c r="AQ31" s="831">
        <f t="shared" si="8"/>
        <v>0</v>
      </c>
      <c r="AR31" s="236">
        <v>82</v>
      </c>
      <c r="AS31" s="250" t="e">
        <f t="shared" si="3"/>
        <v>#DIV/0!</v>
      </c>
      <c r="AT31" s="216">
        <f>'08'!AT31</f>
        <v>250</v>
      </c>
      <c r="AU31" s="224">
        <f t="shared" si="9"/>
        <v>168</v>
      </c>
      <c r="AV31" s="138"/>
      <c r="AW31" s="351" t="e">
        <f t="shared" si="10"/>
        <v>#DIV/0!</v>
      </c>
      <c r="AX31" s="351" t="e">
        <f t="shared" si="11"/>
        <v>#DIV/0!</v>
      </c>
      <c r="AY31" s="351" t="e">
        <f t="shared" si="12"/>
        <v>#DIV/0!</v>
      </c>
      <c r="AZ31" s="351" t="e">
        <f t="shared" si="13"/>
        <v>#DIV/0!</v>
      </c>
      <c r="BA31" s="351" t="e">
        <f t="shared" si="14"/>
        <v>#DIV/0!</v>
      </c>
      <c r="BB31" s="388" t="e">
        <f t="shared" si="15"/>
        <v>#DIV/0!</v>
      </c>
      <c r="BC31" s="264"/>
    </row>
    <row r="32" spans="1:55" s="222" customFormat="1" ht="25.05" customHeight="1">
      <c r="A32" s="249" t="str">
        <f>'ENTRY SHEET'!F32</f>
        <v>OD09C-8164</v>
      </c>
      <c r="B32" s="136">
        <f>'20'!C32</f>
        <v>10452.700000000001</v>
      </c>
      <c r="C32" s="136">
        <v>10458.700000000001</v>
      </c>
      <c r="D32" s="136">
        <f t="shared" si="4"/>
        <v>6</v>
      </c>
      <c r="E32" s="136">
        <v>12</v>
      </c>
      <c r="F32" s="136"/>
      <c r="G32" s="136">
        <f t="shared" si="18"/>
        <v>0</v>
      </c>
      <c r="H32" s="136">
        <v>6</v>
      </c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6</v>
      </c>
      <c r="R32" s="136">
        <f>'20'!S32</f>
        <v>70068</v>
      </c>
      <c r="S32" s="136">
        <v>70102</v>
      </c>
      <c r="T32" s="136">
        <f t="shared" si="19"/>
        <v>34</v>
      </c>
      <c r="U32" s="136"/>
      <c r="V32" s="136"/>
      <c r="W32" s="136"/>
      <c r="X32" s="136"/>
      <c r="Y32" s="136">
        <f t="shared" si="16"/>
        <v>0</v>
      </c>
      <c r="Z32" s="136"/>
      <c r="AA32" s="136"/>
      <c r="AB32" s="136"/>
      <c r="AC32" s="136">
        <v>5</v>
      </c>
      <c r="AD32" s="136"/>
      <c r="AE32" s="136">
        <v>6</v>
      </c>
      <c r="AF32" s="136"/>
      <c r="AG32" s="136">
        <f t="shared" si="17"/>
        <v>11</v>
      </c>
      <c r="AH32" s="136"/>
      <c r="AI32" s="136"/>
      <c r="AJ32" s="136"/>
      <c r="AK32" s="264"/>
      <c r="AL32" s="236">
        <f t="shared" si="0"/>
        <v>0</v>
      </c>
      <c r="AM32" s="136">
        <f t="shared" si="1"/>
        <v>0</v>
      </c>
      <c r="AN32" s="236">
        <f>'20'!AR32</f>
        <v>100</v>
      </c>
      <c r="AO32" s="236">
        <v>100</v>
      </c>
      <c r="AP32" s="236">
        <f t="shared" si="7"/>
        <v>200</v>
      </c>
      <c r="AQ32" s="831">
        <f t="shared" si="8"/>
        <v>50</v>
      </c>
      <c r="AR32" s="236">
        <v>150</v>
      </c>
      <c r="AS32" s="250">
        <f t="shared" si="3"/>
        <v>8.3333333333333339</v>
      </c>
      <c r="AT32" s="216">
        <f>'08'!AT32</f>
        <v>250</v>
      </c>
      <c r="AU32" s="224">
        <f t="shared" si="9"/>
        <v>100</v>
      </c>
      <c r="AV32" s="138"/>
      <c r="AW32" s="351">
        <f t="shared" si="10"/>
        <v>0</v>
      </c>
      <c r="AX32" s="351">
        <f t="shared" si="11"/>
        <v>50</v>
      </c>
      <c r="AY32" s="351">
        <f t="shared" si="12"/>
        <v>0</v>
      </c>
      <c r="AZ32" s="351">
        <f t="shared" si="13"/>
        <v>0</v>
      </c>
      <c r="BA32" s="351">
        <f t="shared" si="14"/>
        <v>0</v>
      </c>
      <c r="BB32" s="388">
        <f t="shared" si="15"/>
        <v>0</v>
      </c>
      <c r="BC32" s="264"/>
    </row>
    <row r="33" spans="1:55" s="222" customFormat="1" ht="25.05" customHeight="1">
      <c r="A33" s="249" t="str">
        <f>'ENTRY SHEET'!F33</f>
        <v>OD09C-1373</v>
      </c>
      <c r="B33" s="136">
        <f>'20'!C33</f>
        <v>0</v>
      </c>
      <c r="C33" s="136"/>
      <c r="D33" s="136">
        <f t="shared" si="4"/>
        <v>0</v>
      </c>
      <c r="E33" s="136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6">
        <f>'20'!S33</f>
        <v>0</v>
      </c>
      <c r="S33" s="136"/>
      <c r="T33" s="136">
        <f t="shared" si="19"/>
        <v>0</v>
      </c>
      <c r="U33" s="136"/>
      <c r="V33" s="136"/>
      <c r="W33" s="136"/>
      <c r="X33" s="136"/>
      <c r="Y33" s="136">
        <f t="shared" si="16"/>
        <v>0</v>
      </c>
      <c r="Z33" s="136"/>
      <c r="AA33" s="136"/>
      <c r="AB33" s="136"/>
      <c r="AC33" s="136"/>
      <c r="AD33" s="136"/>
      <c r="AE33" s="136"/>
      <c r="AF33" s="136"/>
      <c r="AG33" s="136">
        <f t="shared" si="17"/>
        <v>0</v>
      </c>
      <c r="AH33" s="136"/>
      <c r="AI33" s="136"/>
      <c r="AJ33" s="136"/>
      <c r="AK33" s="264"/>
      <c r="AL33" s="236">
        <f t="shared" si="0"/>
        <v>0</v>
      </c>
      <c r="AM33" s="136">
        <f t="shared" si="1"/>
        <v>0</v>
      </c>
      <c r="AN33" s="236">
        <f>'20'!AR33</f>
        <v>0</v>
      </c>
      <c r="AO33" s="236"/>
      <c r="AP33" s="236">
        <f t="shared" si="7"/>
        <v>0</v>
      </c>
      <c r="AQ33" s="831">
        <f t="shared" si="8"/>
        <v>0</v>
      </c>
      <c r="AR33" s="236"/>
      <c r="AS33" s="250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351" t="e">
        <f t="shared" si="10"/>
        <v>#DIV/0!</v>
      </c>
      <c r="AX33" s="351" t="e">
        <f t="shared" si="11"/>
        <v>#DIV/0!</v>
      </c>
      <c r="AY33" s="351" t="e">
        <f t="shared" si="12"/>
        <v>#DIV/0!</v>
      </c>
      <c r="AZ33" s="351" t="e">
        <f t="shared" si="13"/>
        <v>#DIV/0!</v>
      </c>
      <c r="BA33" s="351" t="e">
        <f t="shared" si="14"/>
        <v>#DIV/0!</v>
      </c>
      <c r="BB33" s="388" t="e">
        <f t="shared" si="15"/>
        <v>#DIV/0!</v>
      </c>
      <c r="BC33" s="264"/>
    </row>
    <row r="34" spans="1:55" s="222" customFormat="1" ht="25.05" customHeight="1">
      <c r="A34" s="249" t="str">
        <f>'ENTRY SHEET'!F34</f>
        <v>OD09A-5666</v>
      </c>
      <c r="B34" s="136">
        <f>'20'!C34</f>
        <v>21936</v>
      </c>
      <c r="C34" s="136">
        <v>21945</v>
      </c>
      <c r="D34" s="136">
        <f t="shared" si="4"/>
        <v>9</v>
      </c>
      <c r="E34" s="136">
        <v>12</v>
      </c>
      <c r="F34" s="136"/>
      <c r="G34" s="136">
        <f t="shared" si="18"/>
        <v>9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9</v>
      </c>
      <c r="R34" s="136">
        <f>'20'!S34</f>
        <v>102541</v>
      </c>
      <c r="S34" s="136">
        <v>102591</v>
      </c>
      <c r="T34" s="136">
        <f t="shared" si="19"/>
        <v>50</v>
      </c>
      <c r="U34" s="136"/>
      <c r="V34" s="136">
        <v>20</v>
      </c>
      <c r="W34" s="136"/>
      <c r="X34" s="264"/>
      <c r="Y34" s="136">
        <f t="shared" si="16"/>
        <v>20</v>
      </c>
      <c r="Z34" s="136"/>
      <c r="AA34" s="136"/>
      <c r="AB34" s="136"/>
      <c r="AC34" s="136"/>
      <c r="AD34" s="136"/>
      <c r="AE34" s="136"/>
      <c r="AF34" s="136"/>
      <c r="AG34" s="136">
        <f t="shared" si="17"/>
        <v>0</v>
      </c>
      <c r="AH34" s="136"/>
      <c r="AI34" s="136"/>
      <c r="AJ34" s="136"/>
      <c r="AK34" s="264"/>
      <c r="AL34" s="236">
        <f t="shared" si="0"/>
        <v>0</v>
      </c>
      <c r="AM34" s="136">
        <f t="shared" si="1"/>
        <v>0</v>
      </c>
      <c r="AN34" s="236">
        <f>'20'!AR34</f>
        <v>110</v>
      </c>
      <c r="AO34" s="236">
        <v>50</v>
      </c>
      <c r="AP34" s="236">
        <f t="shared" si="7"/>
        <v>160</v>
      </c>
      <c r="AQ34" s="831">
        <f t="shared" si="8"/>
        <v>60</v>
      </c>
      <c r="AR34" s="236">
        <v>100</v>
      </c>
      <c r="AS34" s="250">
        <f t="shared" si="3"/>
        <v>6.666666666666667</v>
      </c>
      <c r="AT34" s="216">
        <f>'08'!AT34</f>
        <v>250</v>
      </c>
      <c r="AU34" s="224">
        <f t="shared" si="9"/>
        <v>150</v>
      </c>
      <c r="AV34" s="138"/>
      <c r="AW34" s="351">
        <f t="shared" si="10"/>
        <v>0</v>
      </c>
      <c r="AX34" s="351">
        <f t="shared" si="11"/>
        <v>0</v>
      </c>
      <c r="AY34" s="351">
        <f t="shared" si="12"/>
        <v>0</v>
      </c>
      <c r="AZ34" s="351">
        <f t="shared" si="13"/>
        <v>0</v>
      </c>
      <c r="BA34" s="351">
        <f t="shared" si="14"/>
        <v>0</v>
      </c>
      <c r="BB34" s="388">
        <f t="shared" si="15"/>
        <v>60</v>
      </c>
      <c r="BC34" s="264"/>
    </row>
    <row r="35" spans="1:55" s="222" customFormat="1" ht="25.05" customHeight="1">
      <c r="A35" s="249" t="str">
        <f>'ENTRY SHEET'!F35</f>
        <v>OD09A-6059</v>
      </c>
      <c r="B35" s="136">
        <f>'20'!C35</f>
        <v>14138</v>
      </c>
      <c r="C35" s="136">
        <v>14146</v>
      </c>
      <c r="D35" s="136">
        <f t="shared" si="4"/>
        <v>8</v>
      </c>
      <c r="E35" s="136">
        <v>12</v>
      </c>
      <c r="F35" s="136"/>
      <c r="G35" s="136">
        <f t="shared" si="18"/>
        <v>8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8</v>
      </c>
      <c r="R35" s="136">
        <f>'20'!S35</f>
        <v>92095</v>
      </c>
      <c r="S35" s="136">
        <v>92131</v>
      </c>
      <c r="T35" s="136">
        <f t="shared" si="19"/>
        <v>36</v>
      </c>
      <c r="U35" s="136"/>
      <c r="V35" s="136">
        <v>7</v>
      </c>
      <c r="W35" s="136"/>
      <c r="X35" s="264"/>
      <c r="Y35" s="136">
        <f t="shared" si="16"/>
        <v>7</v>
      </c>
      <c r="Z35" s="136"/>
      <c r="AA35" s="136"/>
      <c r="AB35" s="136"/>
      <c r="AC35" s="136"/>
      <c r="AD35" s="136"/>
      <c r="AE35" s="136"/>
      <c r="AF35" s="136"/>
      <c r="AG35" s="136">
        <f t="shared" si="17"/>
        <v>0</v>
      </c>
      <c r="AH35" s="136"/>
      <c r="AI35" s="136"/>
      <c r="AJ35" s="136"/>
      <c r="AK35" s="264"/>
      <c r="AL35" s="236">
        <f t="shared" si="0"/>
        <v>0</v>
      </c>
      <c r="AM35" s="136">
        <f t="shared" si="1"/>
        <v>0</v>
      </c>
      <c r="AN35" s="236">
        <f>'20'!AR35</f>
        <v>140</v>
      </c>
      <c r="AO35" s="236"/>
      <c r="AP35" s="236">
        <f t="shared" si="7"/>
        <v>140</v>
      </c>
      <c r="AQ35" s="831">
        <f t="shared" si="8"/>
        <v>50</v>
      </c>
      <c r="AR35" s="236">
        <v>90</v>
      </c>
      <c r="AS35" s="250">
        <f t="shared" si="3"/>
        <v>6.25</v>
      </c>
      <c r="AT35" s="216">
        <f>'08'!AT35</f>
        <v>250</v>
      </c>
      <c r="AU35" s="224">
        <f t="shared" si="9"/>
        <v>160</v>
      </c>
      <c r="AV35" s="138"/>
      <c r="AW35" s="351">
        <f t="shared" si="10"/>
        <v>0</v>
      </c>
      <c r="AX35" s="351">
        <f t="shared" si="11"/>
        <v>0</v>
      </c>
      <c r="AY35" s="351">
        <f t="shared" si="12"/>
        <v>0</v>
      </c>
      <c r="AZ35" s="351">
        <f t="shared" si="13"/>
        <v>0</v>
      </c>
      <c r="BA35" s="351">
        <f t="shared" si="14"/>
        <v>0</v>
      </c>
      <c r="BB35" s="388">
        <f t="shared" si="15"/>
        <v>50</v>
      </c>
      <c r="BC35" s="264"/>
    </row>
    <row r="36" spans="1:55" s="222" customFormat="1" ht="25.05" customHeight="1">
      <c r="A36" s="249" t="str">
        <f>'ENTRY SHEET'!F36</f>
        <v>JH06H-9654</v>
      </c>
      <c r="B36" s="136">
        <f>'20'!C36</f>
        <v>0</v>
      </c>
      <c r="C36" s="136"/>
      <c r="D36" s="136">
        <v>8</v>
      </c>
      <c r="E36" s="136">
        <v>12</v>
      </c>
      <c r="F36" s="136"/>
      <c r="G36" s="136">
        <f t="shared" si="18"/>
        <v>8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</v>
      </c>
      <c r="R36" s="136">
        <f>'20'!S36</f>
        <v>101248</v>
      </c>
      <c r="S36" s="136">
        <v>101287</v>
      </c>
      <c r="T36" s="136">
        <f t="shared" si="19"/>
        <v>39</v>
      </c>
      <c r="U36" s="136"/>
      <c r="V36" s="136">
        <v>19</v>
      </c>
      <c r="W36" s="136"/>
      <c r="X36" s="264"/>
      <c r="Y36" s="136">
        <f t="shared" si="16"/>
        <v>19</v>
      </c>
      <c r="Z36" s="136"/>
      <c r="AA36" s="136"/>
      <c r="AB36" s="136"/>
      <c r="AC36" s="136"/>
      <c r="AD36" s="136"/>
      <c r="AE36" s="136"/>
      <c r="AF36" s="136"/>
      <c r="AG36" s="136">
        <f t="shared" si="17"/>
        <v>0</v>
      </c>
      <c r="AH36" s="136"/>
      <c r="AI36" s="136"/>
      <c r="AJ36" s="136"/>
      <c r="AK36" s="264"/>
      <c r="AL36" s="236">
        <f t="shared" si="0"/>
        <v>0</v>
      </c>
      <c r="AM36" s="136">
        <f t="shared" si="1"/>
        <v>0</v>
      </c>
      <c r="AN36" s="236">
        <f>'20'!AR36</f>
        <v>100</v>
      </c>
      <c r="AO36" s="236">
        <v>50</v>
      </c>
      <c r="AP36" s="236">
        <f t="shared" si="7"/>
        <v>150</v>
      </c>
      <c r="AQ36" s="831">
        <f t="shared" si="8"/>
        <v>50</v>
      </c>
      <c r="AR36" s="236">
        <v>100</v>
      </c>
      <c r="AS36" s="250">
        <f t="shared" si="3"/>
        <v>6.25</v>
      </c>
      <c r="AT36" s="216">
        <f>'08'!AT36</f>
        <v>250</v>
      </c>
      <c r="AU36" s="224">
        <f t="shared" si="9"/>
        <v>150</v>
      </c>
      <c r="AV36" s="138"/>
      <c r="AW36" s="351">
        <f t="shared" si="10"/>
        <v>0</v>
      </c>
      <c r="AX36" s="351">
        <f t="shared" si="11"/>
        <v>0</v>
      </c>
      <c r="AY36" s="351">
        <f t="shared" si="12"/>
        <v>0</v>
      </c>
      <c r="AZ36" s="351">
        <f t="shared" si="13"/>
        <v>0</v>
      </c>
      <c r="BA36" s="351">
        <f t="shared" si="14"/>
        <v>0</v>
      </c>
      <c r="BB36" s="388">
        <f t="shared" si="15"/>
        <v>50</v>
      </c>
      <c r="BC36" s="264"/>
    </row>
    <row r="37" spans="1:55" s="222" customFormat="1" ht="25.05" customHeight="1">
      <c r="A37" s="249" t="str">
        <f>'ENTRY SHEET'!F37</f>
        <v>OD09A-5105</v>
      </c>
      <c r="B37" s="136">
        <f>'20'!C37</f>
        <v>12716</v>
      </c>
      <c r="C37" s="136">
        <v>12724</v>
      </c>
      <c r="D37" s="136">
        <f t="shared" si="4"/>
        <v>8</v>
      </c>
      <c r="E37" s="136">
        <v>12</v>
      </c>
      <c r="F37" s="136"/>
      <c r="G37" s="136">
        <f t="shared" si="18"/>
        <v>8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8</v>
      </c>
      <c r="R37" s="136">
        <f>'20'!S37</f>
        <v>91945</v>
      </c>
      <c r="S37" s="136">
        <v>91997</v>
      </c>
      <c r="T37" s="136">
        <f t="shared" si="19"/>
        <v>52</v>
      </c>
      <c r="U37" s="136"/>
      <c r="V37" s="136">
        <v>20</v>
      </c>
      <c r="W37" s="136"/>
      <c r="X37" s="264"/>
      <c r="Y37" s="136">
        <f t="shared" si="16"/>
        <v>20</v>
      </c>
      <c r="Z37" s="136"/>
      <c r="AA37" s="136"/>
      <c r="AB37" s="136"/>
      <c r="AC37" s="136"/>
      <c r="AD37" s="136"/>
      <c r="AE37" s="136"/>
      <c r="AF37" s="136"/>
      <c r="AG37" s="136">
        <f t="shared" si="17"/>
        <v>0</v>
      </c>
      <c r="AH37" s="136"/>
      <c r="AI37" s="136"/>
      <c r="AJ37" s="136"/>
      <c r="AK37" s="264"/>
      <c r="AL37" s="236">
        <f t="shared" si="0"/>
        <v>0</v>
      </c>
      <c r="AM37" s="136">
        <f t="shared" si="1"/>
        <v>0</v>
      </c>
      <c r="AN37" s="236">
        <f>'20'!AR37</f>
        <v>100</v>
      </c>
      <c r="AO37" s="236">
        <v>100</v>
      </c>
      <c r="AP37" s="236">
        <f t="shared" si="7"/>
        <v>200</v>
      </c>
      <c r="AQ37" s="831">
        <f t="shared" si="8"/>
        <v>65</v>
      </c>
      <c r="AR37" s="236">
        <v>135</v>
      </c>
      <c r="AS37" s="250">
        <f t="shared" ref="AS37:AS68" si="20">AQ37/D37</f>
        <v>8.125</v>
      </c>
      <c r="AT37" s="216">
        <f>'08'!AT37</f>
        <v>250</v>
      </c>
      <c r="AU37" s="224">
        <f t="shared" si="9"/>
        <v>115</v>
      </c>
      <c r="AV37" s="138"/>
      <c r="AW37" s="351">
        <f t="shared" si="10"/>
        <v>0</v>
      </c>
      <c r="AX37" s="351">
        <f t="shared" si="11"/>
        <v>0</v>
      </c>
      <c r="AY37" s="351">
        <f t="shared" si="12"/>
        <v>0</v>
      </c>
      <c r="AZ37" s="351">
        <f t="shared" si="13"/>
        <v>0</v>
      </c>
      <c r="BA37" s="351">
        <f t="shared" si="14"/>
        <v>0</v>
      </c>
      <c r="BB37" s="388">
        <f t="shared" si="15"/>
        <v>65</v>
      </c>
      <c r="BC37" s="264"/>
    </row>
    <row r="38" spans="1:55" s="222" customFormat="1" ht="25.05" customHeight="1">
      <c r="A38" s="249" t="str">
        <f>'ENTRY SHEET'!F38</f>
        <v>JH06G-4703</v>
      </c>
      <c r="B38" s="136">
        <f>'20'!C38</f>
        <v>8244</v>
      </c>
      <c r="C38" s="136">
        <v>8251</v>
      </c>
      <c r="D38" s="136">
        <f t="shared" si="4"/>
        <v>7</v>
      </c>
      <c r="E38" s="136">
        <v>12</v>
      </c>
      <c r="F38" s="136"/>
      <c r="G38" s="136">
        <f t="shared" si="18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7</v>
      </c>
      <c r="R38" s="136">
        <f>'20'!S38</f>
        <v>96069</v>
      </c>
      <c r="S38" s="136">
        <v>96136</v>
      </c>
      <c r="T38" s="136">
        <f t="shared" si="19"/>
        <v>67</v>
      </c>
      <c r="U38" s="136"/>
      <c r="V38" s="136"/>
      <c r="W38" s="136"/>
      <c r="X38" s="236">
        <v>12</v>
      </c>
      <c r="Y38" s="136">
        <f t="shared" si="16"/>
        <v>12</v>
      </c>
      <c r="Z38" s="136"/>
      <c r="AA38" s="136"/>
      <c r="AB38" s="136"/>
      <c r="AC38" s="136"/>
      <c r="AD38" s="136"/>
      <c r="AE38" s="136"/>
      <c r="AF38" s="136"/>
      <c r="AG38" s="136">
        <f t="shared" si="17"/>
        <v>0</v>
      </c>
      <c r="AH38" s="136"/>
      <c r="AI38" s="136"/>
      <c r="AJ38" s="136"/>
      <c r="AK38" s="264"/>
      <c r="AL38" s="236">
        <f t="shared" si="0"/>
        <v>0</v>
      </c>
      <c r="AM38" s="136">
        <f t="shared" si="1"/>
        <v>0</v>
      </c>
      <c r="AN38" s="236">
        <f>'20'!AR38</f>
        <v>94</v>
      </c>
      <c r="AO38" s="236">
        <v>100</v>
      </c>
      <c r="AP38" s="236">
        <f t="shared" si="7"/>
        <v>194</v>
      </c>
      <c r="AQ38" s="831">
        <f t="shared" si="8"/>
        <v>89</v>
      </c>
      <c r="AR38" s="236">
        <v>105</v>
      </c>
      <c r="AS38" s="250">
        <f t="shared" si="20"/>
        <v>12.714285714285714</v>
      </c>
      <c r="AT38" s="216">
        <f>'08'!AT38</f>
        <v>250</v>
      </c>
      <c r="AU38" s="224">
        <f t="shared" si="9"/>
        <v>145</v>
      </c>
      <c r="AV38" s="138"/>
      <c r="AW38" s="351">
        <f t="shared" si="10"/>
        <v>0</v>
      </c>
      <c r="AX38" s="351">
        <f t="shared" si="11"/>
        <v>0</v>
      </c>
      <c r="AY38" s="351">
        <f t="shared" si="12"/>
        <v>0</v>
      </c>
      <c r="AZ38" s="351">
        <f t="shared" si="13"/>
        <v>0</v>
      </c>
      <c r="BA38" s="351">
        <f t="shared" si="14"/>
        <v>0</v>
      </c>
      <c r="BB38" s="388">
        <f t="shared" si="15"/>
        <v>89</v>
      </c>
      <c r="BC38" s="264"/>
    </row>
    <row r="39" spans="1:55" s="222" customFormat="1" ht="25.05" customHeight="1">
      <c r="A39" s="249" t="str">
        <f>'ENTRY SHEET'!F39</f>
        <v>JH06H-5348</v>
      </c>
      <c r="B39" s="136">
        <f>'20'!C39</f>
        <v>489.9</v>
      </c>
      <c r="C39" s="136">
        <v>495</v>
      </c>
      <c r="D39" s="136">
        <f t="shared" si="4"/>
        <v>5.1000000000000227</v>
      </c>
      <c r="E39" s="136">
        <v>12</v>
      </c>
      <c r="F39" s="136"/>
      <c r="G39" s="136">
        <f t="shared" si="18"/>
        <v>5.1000000000000227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5.1000000000000227</v>
      </c>
      <c r="R39" s="136">
        <f>'20'!S39</f>
        <v>122471</v>
      </c>
      <c r="S39" s="136">
        <v>122507</v>
      </c>
      <c r="T39" s="136">
        <f t="shared" si="19"/>
        <v>36</v>
      </c>
      <c r="U39" s="136"/>
      <c r="V39" s="136">
        <v>8</v>
      </c>
      <c r="W39" s="136"/>
      <c r="X39" s="236"/>
      <c r="Y39" s="136">
        <f t="shared" si="16"/>
        <v>8</v>
      </c>
      <c r="Z39" s="136"/>
      <c r="AA39" s="136"/>
      <c r="AB39" s="136"/>
      <c r="AC39" s="136"/>
      <c r="AD39" s="136"/>
      <c r="AE39" s="136"/>
      <c r="AF39" s="136"/>
      <c r="AG39" s="136">
        <f t="shared" si="17"/>
        <v>0</v>
      </c>
      <c r="AH39" s="136"/>
      <c r="AI39" s="136"/>
      <c r="AJ39" s="136"/>
      <c r="AK39" s="264"/>
      <c r="AL39" s="236">
        <f t="shared" si="0"/>
        <v>0</v>
      </c>
      <c r="AM39" s="136">
        <f t="shared" si="1"/>
        <v>0</v>
      </c>
      <c r="AN39" s="236">
        <f>'20'!AR39</f>
        <v>60</v>
      </c>
      <c r="AO39" s="236"/>
      <c r="AP39" s="236">
        <f t="shared" si="7"/>
        <v>60</v>
      </c>
      <c r="AQ39" s="831">
        <f t="shared" si="8"/>
        <v>30</v>
      </c>
      <c r="AR39" s="236">
        <v>30</v>
      </c>
      <c r="AS39" s="250">
        <f t="shared" si="20"/>
        <v>5.8823529411764444</v>
      </c>
      <c r="AT39" s="216">
        <f>'08'!AT39</f>
        <v>0</v>
      </c>
      <c r="AU39" s="224">
        <f t="shared" si="9"/>
        <v>-30</v>
      </c>
      <c r="AV39" s="138"/>
      <c r="AW39" s="351">
        <f t="shared" si="10"/>
        <v>0</v>
      </c>
      <c r="AX39" s="351">
        <f t="shared" si="11"/>
        <v>0</v>
      </c>
      <c r="AY39" s="351">
        <f t="shared" si="12"/>
        <v>0</v>
      </c>
      <c r="AZ39" s="351">
        <f t="shared" si="13"/>
        <v>0</v>
      </c>
      <c r="BA39" s="351">
        <f t="shared" si="14"/>
        <v>0</v>
      </c>
      <c r="BB39" s="388">
        <f t="shared" si="15"/>
        <v>30</v>
      </c>
      <c r="BC39" s="264"/>
    </row>
    <row r="40" spans="1:55" s="222" customFormat="1" ht="25.05" customHeight="1">
      <c r="A40" s="249" t="str">
        <f>'ENTRY SHEET'!F40</f>
        <v>OD09K-5036</v>
      </c>
      <c r="B40" s="136">
        <f>'20'!C40</f>
        <v>13265</v>
      </c>
      <c r="C40" s="136">
        <v>13265</v>
      </c>
      <c r="D40" s="136">
        <f t="shared" si="4"/>
        <v>0</v>
      </c>
      <c r="E40" s="136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6">
        <f>'20'!S40</f>
        <v>92832</v>
      </c>
      <c r="S40" s="136">
        <v>92832</v>
      </c>
      <c r="T40" s="136">
        <f t="shared" si="19"/>
        <v>0</v>
      </c>
      <c r="U40" s="136"/>
      <c r="V40" s="136"/>
      <c r="W40" s="136"/>
      <c r="X40" s="236"/>
      <c r="Y40" s="136">
        <f t="shared" si="16"/>
        <v>0</v>
      </c>
      <c r="Z40" s="136"/>
      <c r="AA40" s="136"/>
      <c r="AB40" s="136"/>
      <c r="AC40" s="136"/>
      <c r="AD40" s="136"/>
      <c r="AE40" s="136"/>
      <c r="AF40" s="136"/>
      <c r="AG40" s="136">
        <f t="shared" si="17"/>
        <v>0</v>
      </c>
      <c r="AH40" s="136"/>
      <c r="AI40" s="136"/>
      <c r="AJ40" s="136"/>
      <c r="AK40" s="264"/>
      <c r="AL40" s="236">
        <f t="shared" si="0"/>
        <v>0</v>
      </c>
      <c r="AM40" s="136">
        <f t="shared" si="1"/>
        <v>0</v>
      </c>
      <c r="AN40" s="236">
        <f>'20'!AR40</f>
        <v>145</v>
      </c>
      <c r="AO40" s="236"/>
      <c r="AP40" s="236">
        <f t="shared" si="7"/>
        <v>145</v>
      </c>
      <c r="AQ40" s="831">
        <f t="shared" si="8"/>
        <v>0</v>
      </c>
      <c r="AR40" s="236">
        <v>145</v>
      </c>
      <c r="AS40" s="250" t="e">
        <f t="shared" si="20"/>
        <v>#DIV/0!</v>
      </c>
      <c r="AT40" s="216">
        <f>'08'!AT40</f>
        <v>0</v>
      </c>
      <c r="AU40" s="224">
        <f t="shared" si="9"/>
        <v>-145</v>
      </c>
      <c r="AV40" s="138"/>
      <c r="AW40" s="351" t="e">
        <f t="shared" si="10"/>
        <v>#DIV/0!</v>
      </c>
      <c r="AX40" s="351" t="e">
        <f t="shared" si="11"/>
        <v>#DIV/0!</v>
      </c>
      <c r="AY40" s="351" t="e">
        <f t="shared" si="12"/>
        <v>#DIV/0!</v>
      </c>
      <c r="AZ40" s="351" t="e">
        <f t="shared" si="13"/>
        <v>#DIV/0!</v>
      </c>
      <c r="BA40" s="351" t="e">
        <f t="shared" si="14"/>
        <v>#DIV/0!</v>
      </c>
      <c r="BB40" s="388" t="e">
        <f t="shared" si="15"/>
        <v>#DIV/0!</v>
      </c>
      <c r="BC40" s="264"/>
    </row>
    <row r="41" spans="1:55" s="222" customFormat="1" ht="25.05" customHeight="1">
      <c r="A41" s="249" t="str">
        <f>'ENTRY SHEET'!F41</f>
        <v>OD09K-1394</v>
      </c>
      <c r="B41" s="136">
        <f>'20'!C41</f>
        <v>10128</v>
      </c>
      <c r="C41" s="136">
        <v>10128</v>
      </c>
      <c r="D41" s="136">
        <f t="shared" si="4"/>
        <v>0</v>
      </c>
      <c r="E41" s="136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6">
        <f>'20'!S41</f>
        <v>50235.4</v>
      </c>
      <c r="S41" s="136">
        <v>50235.4</v>
      </c>
      <c r="T41" s="136">
        <f t="shared" si="19"/>
        <v>0</v>
      </c>
      <c r="U41" s="136"/>
      <c r="V41" s="136"/>
      <c r="W41" s="136"/>
      <c r="X41" s="236"/>
      <c r="Y41" s="136">
        <f t="shared" si="16"/>
        <v>0</v>
      </c>
      <c r="Z41" s="136"/>
      <c r="AA41" s="136"/>
      <c r="AB41" s="136"/>
      <c r="AC41" s="136"/>
      <c r="AD41" s="136"/>
      <c r="AE41" s="136"/>
      <c r="AF41" s="136"/>
      <c r="AG41" s="136">
        <f t="shared" si="17"/>
        <v>0</v>
      </c>
      <c r="AH41" s="136"/>
      <c r="AI41" s="136"/>
      <c r="AJ41" s="136"/>
      <c r="AK41" s="264"/>
      <c r="AL41" s="236">
        <f t="shared" si="0"/>
        <v>0</v>
      </c>
      <c r="AM41" s="136">
        <f t="shared" si="1"/>
        <v>0</v>
      </c>
      <c r="AN41" s="236">
        <f>'20'!AR41</f>
        <v>160</v>
      </c>
      <c r="AO41" s="236"/>
      <c r="AP41" s="236">
        <f t="shared" si="7"/>
        <v>160</v>
      </c>
      <c r="AQ41" s="831">
        <f t="shared" si="8"/>
        <v>0</v>
      </c>
      <c r="AR41" s="236">
        <v>160</v>
      </c>
      <c r="AS41" s="250" t="e">
        <f t="shared" si="20"/>
        <v>#DIV/0!</v>
      </c>
      <c r="AT41" s="216">
        <f>'08'!AT41</f>
        <v>0</v>
      </c>
      <c r="AU41" s="224">
        <f t="shared" si="9"/>
        <v>-160</v>
      </c>
      <c r="AV41" s="138"/>
      <c r="AW41" s="351" t="e">
        <f t="shared" si="10"/>
        <v>#DIV/0!</v>
      </c>
      <c r="AX41" s="351" t="e">
        <f t="shared" si="11"/>
        <v>#DIV/0!</v>
      </c>
      <c r="AY41" s="351" t="e">
        <f t="shared" si="12"/>
        <v>#DIV/0!</v>
      </c>
      <c r="AZ41" s="351" t="e">
        <f t="shared" si="13"/>
        <v>#DIV/0!</v>
      </c>
      <c r="BA41" s="351" t="e">
        <f t="shared" si="14"/>
        <v>#DIV/0!</v>
      </c>
      <c r="BB41" s="388" t="e">
        <f t="shared" si="15"/>
        <v>#DIV/0!</v>
      </c>
      <c r="BC41" s="264"/>
    </row>
    <row r="42" spans="1:55" s="222" customFormat="1" ht="25.05" customHeight="1">
      <c r="A42" s="249" t="str">
        <f>'ENTRY SHEET'!F42</f>
        <v>JH06T-7706</v>
      </c>
      <c r="B42" s="136">
        <f>'20'!C42</f>
        <v>16131.6</v>
      </c>
      <c r="C42" s="136">
        <v>16138</v>
      </c>
      <c r="D42" s="136">
        <f t="shared" si="4"/>
        <v>6.3999999999996362</v>
      </c>
      <c r="E42" s="136">
        <v>12</v>
      </c>
      <c r="F42" s="136"/>
      <c r="G42" s="136">
        <f t="shared" si="18"/>
        <v>6.3999999999996362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6.3999999999996362</v>
      </c>
      <c r="R42" s="136">
        <f>'20'!S42</f>
        <v>105751</v>
      </c>
      <c r="S42" s="136">
        <v>105812</v>
      </c>
      <c r="T42" s="136">
        <f t="shared" si="19"/>
        <v>61</v>
      </c>
      <c r="U42" s="136"/>
      <c r="V42" s="136">
        <v>1</v>
      </c>
      <c r="W42" s="136"/>
      <c r="X42" s="236">
        <v>11</v>
      </c>
      <c r="Y42" s="136">
        <f t="shared" si="16"/>
        <v>12</v>
      </c>
      <c r="Z42" s="136"/>
      <c r="AA42" s="136"/>
      <c r="AB42" s="136"/>
      <c r="AC42" s="136"/>
      <c r="AD42" s="136"/>
      <c r="AE42" s="136"/>
      <c r="AF42" s="136"/>
      <c r="AG42" s="136">
        <f t="shared" si="17"/>
        <v>0</v>
      </c>
      <c r="AH42" s="136"/>
      <c r="AI42" s="136"/>
      <c r="AJ42" s="136"/>
      <c r="AK42" s="264"/>
      <c r="AL42" s="236">
        <f t="shared" si="0"/>
        <v>0</v>
      </c>
      <c r="AM42" s="136">
        <f t="shared" si="1"/>
        <v>0</v>
      </c>
      <c r="AN42" s="236">
        <f>'20'!AR42</f>
        <v>80</v>
      </c>
      <c r="AO42" s="236">
        <v>100</v>
      </c>
      <c r="AP42" s="236">
        <f t="shared" si="7"/>
        <v>180</v>
      </c>
      <c r="AQ42" s="831">
        <f t="shared" si="8"/>
        <v>70</v>
      </c>
      <c r="AR42" s="236">
        <v>110</v>
      </c>
      <c r="AS42" s="250">
        <f t="shared" si="20"/>
        <v>10.937500000000622</v>
      </c>
      <c r="AT42" s="216">
        <f>'08'!AT42</f>
        <v>0</v>
      </c>
      <c r="AU42" s="224">
        <f t="shared" si="9"/>
        <v>-110</v>
      </c>
      <c r="AV42" s="138"/>
      <c r="AW42" s="351">
        <f t="shared" si="10"/>
        <v>0</v>
      </c>
      <c r="AX42" s="351">
        <f t="shared" si="11"/>
        <v>0</v>
      </c>
      <c r="AY42" s="351">
        <f t="shared" si="12"/>
        <v>0</v>
      </c>
      <c r="AZ42" s="351">
        <f t="shared" si="13"/>
        <v>0</v>
      </c>
      <c r="BA42" s="351">
        <f t="shared" si="14"/>
        <v>0</v>
      </c>
      <c r="BB42" s="388">
        <f t="shared" si="15"/>
        <v>70</v>
      </c>
      <c r="BC42" s="264"/>
    </row>
    <row r="43" spans="1:55" s="222" customFormat="1" ht="25.05" customHeight="1">
      <c r="A43" s="249" t="str">
        <f>'ENTRY SHEET'!F43</f>
        <v>JH06H-7764</v>
      </c>
      <c r="B43" s="136">
        <f>'20'!C43</f>
        <v>17998.3</v>
      </c>
      <c r="C43" s="136">
        <v>18003.599999999999</v>
      </c>
      <c r="D43" s="136">
        <f t="shared" si="4"/>
        <v>5.2999999999992724</v>
      </c>
      <c r="E43" s="136">
        <v>12</v>
      </c>
      <c r="F43" s="136"/>
      <c r="G43" s="136">
        <f t="shared" si="18"/>
        <v>5.2999999999992724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5.2999999999992724</v>
      </c>
      <c r="R43" s="136">
        <f>'20'!S43</f>
        <v>87983</v>
      </c>
      <c r="S43" s="136">
        <v>88021</v>
      </c>
      <c r="T43" s="136">
        <f t="shared" si="19"/>
        <v>38</v>
      </c>
      <c r="U43" s="136"/>
      <c r="V43" s="136"/>
      <c r="W43" s="136"/>
      <c r="X43" s="236">
        <v>8</v>
      </c>
      <c r="Y43" s="136">
        <f t="shared" si="16"/>
        <v>8</v>
      </c>
      <c r="Z43" s="136"/>
      <c r="AA43" s="136"/>
      <c r="AB43" s="136"/>
      <c r="AC43" s="136"/>
      <c r="AD43" s="136"/>
      <c r="AE43" s="136"/>
      <c r="AF43" s="136"/>
      <c r="AG43" s="136">
        <f t="shared" si="17"/>
        <v>0</v>
      </c>
      <c r="AH43" s="136"/>
      <c r="AI43" s="136"/>
      <c r="AJ43" s="136"/>
      <c r="AK43" s="264"/>
      <c r="AL43" s="236">
        <f t="shared" si="0"/>
        <v>0</v>
      </c>
      <c r="AM43" s="136">
        <f t="shared" si="1"/>
        <v>0</v>
      </c>
      <c r="AN43" s="236">
        <f>'20'!AR43</f>
        <v>115</v>
      </c>
      <c r="AO43" s="236">
        <v>50</v>
      </c>
      <c r="AP43" s="236">
        <f t="shared" si="7"/>
        <v>165</v>
      </c>
      <c r="AQ43" s="831">
        <f t="shared" si="8"/>
        <v>40</v>
      </c>
      <c r="AR43" s="236">
        <v>125</v>
      </c>
      <c r="AS43" s="250">
        <f t="shared" si="20"/>
        <v>7.5471698113217904</v>
      </c>
      <c r="AT43" s="216">
        <f>'08'!AT43</f>
        <v>0</v>
      </c>
      <c r="AU43" s="224">
        <f t="shared" si="9"/>
        <v>-125</v>
      </c>
      <c r="AV43" s="138"/>
      <c r="AW43" s="351">
        <f t="shared" si="10"/>
        <v>0</v>
      </c>
      <c r="AX43" s="351">
        <f t="shared" si="11"/>
        <v>0</v>
      </c>
      <c r="AY43" s="351">
        <f t="shared" si="12"/>
        <v>0</v>
      </c>
      <c r="AZ43" s="351">
        <f t="shared" si="13"/>
        <v>0</v>
      </c>
      <c r="BA43" s="351">
        <f t="shared" si="14"/>
        <v>0</v>
      </c>
      <c r="BB43" s="388">
        <f t="shared" si="15"/>
        <v>40</v>
      </c>
      <c r="BC43" s="264"/>
    </row>
    <row r="44" spans="1:55" s="1078" customFormat="1" ht="25.05" customHeight="1">
      <c r="A44" s="1108" t="str">
        <f>'ENTRY SHEET'!F44</f>
        <v>OD09AE-5513 DMC</v>
      </c>
      <c r="B44" s="362">
        <f>'20'!C44</f>
        <v>4034.5</v>
      </c>
      <c r="C44" s="362">
        <v>4041.6</v>
      </c>
      <c r="D44" s="362">
        <f t="shared" si="4"/>
        <v>7.0999999999999091</v>
      </c>
      <c r="E44" s="362">
        <v>12</v>
      </c>
      <c r="F44" s="362"/>
      <c r="G44" s="362">
        <f t="shared" si="18"/>
        <v>7.0999999999999091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7.0999999999999091</v>
      </c>
      <c r="R44" s="362">
        <f>'20'!S44</f>
        <v>23238.2</v>
      </c>
      <c r="S44" s="362">
        <v>23278.6</v>
      </c>
      <c r="T44" s="362">
        <f t="shared" si="19"/>
        <v>40.399999999997817</v>
      </c>
      <c r="U44" s="362"/>
      <c r="V44" s="362">
        <v>10</v>
      </c>
      <c r="W44" s="362"/>
      <c r="X44" s="953"/>
      <c r="Y44" s="362">
        <f t="shared" si="16"/>
        <v>10</v>
      </c>
      <c r="Z44" s="362"/>
      <c r="AA44" s="362"/>
      <c r="AB44" s="362"/>
      <c r="AC44" s="362"/>
      <c r="AD44" s="362"/>
      <c r="AE44" s="362"/>
      <c r="AF44" s="362"/>
      <c r="AG44" s="362">
        <f t="shared" si="17"/>
        <v>0</v>
      </c>
      <c r="AH44" s="362"/>
      <c r="AI44" s="362"/>
      <c r="AJ44" s="362"/>
      <c r="AK44" s="836"/>
      <c r="AL44" s="953">
        <f t="shared" si="0"/>
        <v>0</v>
      </c>
      <c r="AM44" s="362">
        <f t="shared" si="1"/>
        <v>0</v>
      </c>
      <c r="AN44" s="953">
        <f>'20'!AR44</f>
        <v>0</v>
      </c>
      <c r="AO44" s="953">
        <v>100</v>
      </c>
      <c r="AP44" s="953">
        <f t="shared" si="7"/>
        <v>100</v>
      </c>
      <c r="AQ44" s="831">
        <f t="shared" si="8"/>
        <v>100</v>
      </c>
      <c r="AR44" s="953">
        <v>0</v>
      </c>
      <c r="AS44" s="1077">
        <f t="shared" si="20"/>
        <v>14.084507042253701</v>
      </c>
      <c r="AT44" s="665">
        <f>'08'!AT44</f>
        <v>0</v>
      </c>
      <c r="AU44" s="666">
        <f t="shared" si="9"/>
        <v>0</v>
      </c>
      <c r="AV44" s="664"/>
      <c r="AW44" s="597">
        <f t="shared" si="10"/>
        <v>0</v>
      </c>
      <c r="AX44" s="597">
        <f t="shared" si="11"/>
        <v>0</v>
      </c>
      <c r="AY44" s="597">
        <f t="shared" si="12"/>
        <v>0</v>
      </c>
      <c r="AZ44" s="597">
        <f t="shared" si="13"/>
        <v>0</v>
      </c>
      <c r="BA44" s="597">
        <f t="shared" si="14"/>
        <v>0</v>
      </c>
      <c r="BB44" s="1112">
        <f t="shared" si="15"/>
        <v>100</v>
      </c>
      <c r="BC44" s="836"/>
    </row>
    <row r="45" spans="1:55" s="1078" customFormat="1" ht="25.05" customHeight="1">
      <c r="A45" s="1108" t="str">
        <f>'ENTRY SHEET'!F45</f>
        <v>OD09Z-5713 DMC</v>
      </c>
      <c r="B45" s="362">
        <f>'20'!C45</f>
        <v>3860.9</v>
      </c>
      <c r="C45" s="362">
        <v>3867.7</v>
      </c>
      <c r="D45" s="362">
        <f t="shared" si="4"/>
        <v>6.7999999999997272</v>
      </c>
      <c r="E45" s="362">
        <v>12</v>
      </c>
      <c r="F45" s="362"/>
      <c r="G45" s="362">
        <f t="shared" si="18"/>
        <v>6.7999999999997272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6.7999999999997272</v>
      </c>
      <c r="R45" s="362">
        <f>'20'!S45</f>
        <v>22699.200000000001</v>
      </c>
      <c r="S45" s="362">
        <v>22748.6</v>
      </c>
      <c r="T45" s="362">
        <f t="shared" si="19"/>
        <v>49.399999999997817</v>
      </c>
      <c r="U45" s="362"/>
      <c r="V45" s="362">
        <v>12</v>
      </c>
      <c r="W45" s="362"/>
      <c r="X45" s="953"/>
      <c r="Y45" s="362">
        <f t="shared" si="16"/>
        <v>12</v>
      </c>
      <c r="Z45" s="362"/>
      <c r="AA45" s="362"/>
      <c r="AB45" s="362"/>
      <c r="AC45" s="362"/>
      <c r="AD45" s="362"/>
      <c r="AE45" s="362"/>
      <c r="AF45" s="362"/>
      <c r="AG45" s="362">
        <f t="shared" si="17"/>
        <v>0</v>
      </c>
      <c r="AH45" s="362"/>
      <c r="AI45" s="362"/>
      <c r="AJ45" s="362"/>
      <c r="AK45" s="836"/>
      <c r="AL45" s="953">
        <f t="shared" si="0"/>
        <v>0</v>
      </c>
      <c r="AM45" s="362">
        <f t="shared" si="1"/>
        <v>0</v>
      </c>
      <c r="AN45" s="953">
        <f>'20'!AR45</f>
        <v>0</v>
      </c>
      <c r="AO45" s="953">
        <v>50</v>
      </c>
      <c r="AP45" s="953">
        <f t="shared" si="7"/>
        <v>50</v>
      </c>
      <c r="AQ45" s="831">
        <f t="shared" si="8"/>
        <v>50</v>
      </c>
      <c r="AR45" s="953">
        <v>0</v>
      </c>
      <c r="AS45" s="1077">
        <f t="shared" si="20"/>
        <v>7.3529411764708836</v>
      </c>
      <c r="AT45" s="665">
        <f>'08'!AT45</f>
        <v>0</v>
      </c>
      <c r="AU45" s="666">
        <f t="shared" si="9"/>
        <v>0</v>
      </c>
      <c r="AV45" s="664"/>
      <c r="AW45" s="597">
        <f t="shared" si="10"/>
        <v>0</v>
      </c>
      <c r="AX45" s="597">
        <f t="shared" si="11"/>
        <v>0</v>
      </c>
      <c r="AY45" s="597">
        <f t="shared" si="12"/>
        <v>0</v>
      </c>
      <c r="AZ45" s="597">
        <f t="shared" si="13"/>
        <v>0</v>
      </c>
      <c r="BA45" s="597">
        <f t="shared" si="14"/>
        <v>0</v>
      </c>
      <c r="BB45" s="1112">
        <f t="shared" si="15"/>
        <v>50</v>
      </c>
      <c r="BC45" s="836"/>
    </row>
    <row r="46" spans="1:55" s="1078" customFormat="1" ht="25.05" customHeight="1">
      <c r="A46" s="1108" t="str">
        <f>'ENTRY SHEET'!F46</f>
        <v>OD09Z-5813 DMC</v>
      </c>
      <c r="B46" s="362">
        <f>'20'!C46</f>
        <v>3782.6</v>
      </c>
      <c r="C46" s="362">
        <v>3790.3</v>
      </c>
      <c r="D46" s="362">
        <f t="shared" si="4"/>
        <v>7.7000000000002728</v>
      </c>
      <c r="E46" s="362">
        <v>12</v>
      </c>
      <c r="F46" s="362"/>
      <c r="G46" s="362">
        <f t="shared" si="18"/>
        <v>7.7000000000002728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7.7000000000002728</v>
      </c>
      <c r="R46" s="362">
        <f>'20'!S46</f>
        <v>21673.599999999999</v>
      </c>
      <c r="S46" s="362">
        <v>21716.5</v>
      </c>
      <c r="T46" s="362">
        <f t="shared" si="19"/>
        <v>42.900000000001455</v>
      </c>
      <c r="U46" s="362"/>
      <c r="V46" s="362">
        <v>11</v>
      </c>
      <c r="W46" s="362"/>
      <c r="X46" s="953"/>
      <c r="Y46" s="362">
        <f t="shared" si="16"/>
        <v>11</v>
      </c>
      <c r="Z46" s="362"/>
      <c r="AA46" s="362"/>
      <c r="AB46" s="362"/>
      <c r="AC46" s="362"/>
      <c r="AD46" s="362"/>
      <c r="AE46" s="362"/>
      <c r="AF46" s="362"/>
      <c r="AG46" s="362">
        <f t="shared" si="17"/>
        <v>0</v>
      </c>
      <c r="AH46" s="362"/>
      <c r="AI46" s="362"/>
      <c r="AJ46" s="362"/>
      <c r="AK46" s="836"/>
      <c r="AL46" s="953">
        <f t="shared" si="0"/>
        <v>0</v>
      </c>
      <c r="AM46" s="362">
        <f t="shared" si="1"/>
        <v>0</v>
      </c>
      <c r="AN46" s="953">
        <f>'20'!AR46</f>
        <v>0</v>
      </c>
      <c r="AO46" s="953">
        <v>100</v>
      </c>
      <c r="AP46" s="953">
        <f t="shared" si="7"/>
        <v>100</v>
      </c>
      <c r="AQ46" s="831">
        <f t="shared" si="8"/>
        <v>100</v>
      </c>
      <c r="AR46" s="953"/>
      <c r="AS46" s="1077">
        <f t="shared" si="20"/>
        <v>12.987012987012527</v>
      </c>
      <c r="AT46" s="665">
        <f>'08'!AT46</f>
        <v>0</v>
      </c>
      <c r="AU46" s="666">
        <f t="shared" si="9"/>
        <v>0</v>
      </c>
      <c r="AV46" s="664"/>
      <c r="AW46" s="597">
        <f t="shared" si="10"/>
        <v>0</v>
      </c>
      <c r="AX46" s="597">
        <f t="shared" si="11"/>
        <v>0</v>
      </c>
      <c r="AY46" s="597">
        <f t="shared" si="12"/>
        <v>0</v>
      </c>
      <c r="AZ46" s="597">
        <f t="shared" si="13"/>
        <v>0</v>
      </c>
      <c r="BA46" s="597">
        <f t="shared" si="14"/>
        <v>0</v>
      </c>
      <c r="BB46" s="1112">
        <f t="shared" si="15"/>
        <v>100</v>
      </c>
      <c r="BC46" s="836"/>
    </row>
    <row r="47" spans="1:55" s="1078" customFormat="1" ht="25.05" customHeight="1">
      <c r="A47" s="1108" t="str">
        <f>'ENTRY SHEET'!F47</f>
        <v>OD07AR-4113 DMC</v>
      </c>
      <c r="B47" s="362">
        <f>'20'!C47</f>
        <v>0</v>
      </c>
      <c r="C47" s="362"/>
      <c r="D47" s="362">
        <v>7</v>
      </c>
      <c r="E47" s="362">
        <v>12</v>
      </c>
      <c r="F47" s="362"/>
      <c r="G47" s="362">
        <f t="shared" si="18"/>
        <v>7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7</v>
      </c>
      <c r="R47" s="362">
        <f>'20'!S47</f>
        <v>48699.8</v>
      </c>
      <c r="S47" s="362">
        <v>48739.9</v>
      </c>
      <c r="T47" s="362">
        <f t="shared" si="19"/>
        <v>40.099999999998545</v>
      </c>
      <c r="U47" s="362"/>
      <c r="V47" s="362">
        <v>10</v>
      </c>
      <c r="W47" s="362"/>
      <c r="X47" s="953"/>
      <c r="Y47" s="362">
        <f t="shared" si="16"/>
        <v>10</v>
      </c>
      <c r="Z47" s="362"/>
      <c r="AA47" s="362"/>
      <c r="AB47" s="362"/>
      <c r="AC47" s="362"/>
      <c r="AD47" s="362"/>
      <c r="AE47" s="362"/>
      <c r="AF47" s="362"/>
      <c r="AG47" s="362">
        <f t="shared" si="17"/>
        <v>0</v>
      </c>
      <c r="AH47" s="362"/>
      <c r="AI47" s="362"/>
      <c r="AJ47" s="362"/>
      <c r="AK47" s="836"/>
      <c r="AL47" s="953">
        <f t="shared" si="0"/>
        <v>0</v>
      </c>
      <c r="AM47" s="362">
        <f t="shared" si="1"/>
        <v>0</v>
      </c>
      <c r="AN47" s="953">
        <f>'20'!AR47</f>
        <v>0</v>
      </c>
      <c r="AO47" s="953">
        <v>100</v>
      </c>
      <c r="AP47" s="953">
        <f t="shared" si="7"/>
        <v>100</v>
      </c>
      <c r="AQ47" s="831">
        <f t="shared" si="8"/>
        <v>100</v>
      </c>
      <c r="AR47" s="953"/>
      <c r="AS47" s="1077">
        <f t="shared" si="20"/>
        <v>14.285714285714286</v>
      </c>
      <c r="AT47" s="665">
        <f>'08'!AT47</f>
        <v>0</v>
      </c>
      <c r="AU47" s="666">
        <f t="shared" si="9"/>
        <v>0</v>
      </c>
      <c r="AV47" s="664"/>
      <c r="AW47" s="597">
        <f t="shared" si="10"/>
        <v>0</v>
      </c>
      <c r="AX47" s="597">
        <f t="shared" si="11"/>
        <v>0</v>
      </c>
      <c r="AY47" s="597">
        <f t="shared" si="12"/>
        <v>0</v>
      </c>
      <c r="AZ47" s="597">
        <f t="shared" si="13"/>
        <v>0</v>
      </c>
      <c r="BA47" s="597">
        <f t="shared" si="14"/>
        <v>0</v>
      </c>
      <c r="BB47" s="1112">
        <f t="shared" si="15"/>
        <v>100</v>
      </c>
      <c r="BC47" s="836"/>
    </row>
    <row r="48" spans="1:55" s="1078" customFormat="1" ht="25.05" customHeight="1">
      <c r="A48" s="1108" t="str">
        <f>'ENTRY SHEET'!F48</f>
        <v>OD09Z-5913 DMC</v>
      </c>
      <c r="B48" s="362">
        <f>'20'!C48</f>
        <v>3908</v>
      </c>
      <c r="C48" s="362">
        <v>3915.5</v>
      </c>
      <c r="D48" s="362">
        <f t="shared" si="4"/>
        <v>7.5</v>
      </c>
      <c r="E48" s="362">
        <v>12</v>
      </c>
      <c r="F48" s="362"/>
      <c r="G48" s="362">
        <f t="shared" si="18"/>
        <v>7.5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7.5</v>
      </c>
      <c r="R48" s="362">
        <f>'20'!S48</f>
        <v>22574.3</v>
      </c>
      <c r="S48" s="362">
        <v>22620.2</v>
      </c>
      <c r="T48" s="362">
        <f t="shared" si="19"/>
        <v>45.900000000001455</v>
      </c>
      <c r="U48" s="362"/>
      <c r="V48" s="362">
        <v>11</v>
      </c>
      <c r="W48" s="362"/>
      <c r="X48" s="953"/>
      <c r="Y48" s="362">
        <f t="shared" si="16"/>
        <v>11</v>
      </c>
      <c r="Z48" s="362"/>
      <c r="AA48" s="362"/>
      <c r="AB48" s="362"/>
      <c r="AC48" s="362"/>
      <c r="AD48" s="362"/>
      <c r="AE48" s="362"/>
      <c r="AF48" s="362"/>
      <c r="AG48" s="362">
        <f t="shared" si="17"/>
        <v>0</v>
      </c>
      <c r="AH48" s="362"/>
      <c r="AI48" s="362"/>
      <c r="AJ48" s="362"/>
      <c r="AK48" s="836"/>
      <c r="AL48" s="953">
        <f t="shared" si="0"/>
        <v>0</v>
      </c>
      <c r="AM48" s="362">
        <f t="shared" si="1"/>
        <v>0</v>
      </c>
      <c r="AN48" s="953">
        <f>'20'!AR48</f>
        <v>0</v>
      </c>
      <c r="AO48" s="953">
        <v>50</v>
      </c>
      <c r="AP48" s="953">
        <f t="shared" si="7"/>
        <v>50</v>
      </c>
      <c r="AQ48" s="831">
        <f t="shared" si="8"/>
        <v>50</v>
      </c>
      <c r="AR48" s="953"/>
      <c r="AS48" s="1077">
        <f t="shared" si="20"/>
        <v>6.666666666666667</v>
      </c>
      <c r="AT48" s="665">
        <f>'08'!AT48</f>
        <v>0</v>
      </c>
      <c r="AU48" s="666">
        <f t="shared" si="9"/>
        <v>0</v>
      </c>
      <c r="AV48" s="664"/>
      <c r="AW48" s="597">
        <f t="shared" si="10"/>
        <v>0</v>
      </c>
      <c r="AX48" s="597">
        <f t="shared" si="11"/>
        <v>0</v>
      </c>
      <c r="AY48" s="597">
        <f t="shared" si="12"/>
        <v>0</v>
      </c>
      <c r="AZ48" s="597">
        <f t="shared" si="13"/>
        <v>0</v>
      </c>
      <c r="BA48" s="597">
        <f t="shared" si="14"/>
        <v>0</v>
      </c>
      <c r="BB48" s="1112">
        <f t="shared" si="15"/>
        <v>50</v>
      </c>
      <c r="BC48" s="836"/>
    </row>
    <row r="49" spans="1:55" s="1078" customFormat="1" ht="25.05" customHeight="1">
      <c r="A49" s="1108" t="str">
        <f>'ENTRY SHEET'!F49</f>
        <v>OD09Z-5613 DMC</v>
      </c>
      <c r="B49" s="362">
        <f>'20'!C49</f>
        <v>3850.1</v>
      </c>
      <c r="C49" s="362">
        <v>3855</v>
      </c>
      <c r="D49" s="362">
        <f t="shared" si="4"/>
        <v>4.9000000000000909</v>
      </c>
      <c r="E49" s="362">
        <v>12</v>
      </c>
      <c r="F49" s="362"/>
      <c r="G49" s="362">
        <f t="shared" si="18"/>
        <v>4.9000000000000909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4.9000000000000909</v>
      </c>
      <c r="R49" s="362">
        <f>'20'!S49</f>
        <v>23017.9</v>
      </c>
      <c r="S49" s="362">
        <v>23050.1</v>
      </c>
      <c r="T49" s="362">
        <f t="shared" si="19"/>
        <v>32.19999999999709</v>
      </c>
      <c r="U49" s="362"/>
      <c r="V49" s="362">
        <v>7</v>
      </c>
      <c r="W49" s="362"/>
      <c r="X49" s="953"/>
      <c r="Y49" s="362">
        <f t="shared" si="16"/>
        <v>7</v>
      </c>
      <c r="Z49" s="362"/>
      <c r="AA49" s="362"/>
      <c r="AB49" s="362"/>
      <c r="AC49" s="362"/>
      <c r="AD49" s="362"/>
      <c r="AE49" s="362"/>
      <c r="AF49" s="362"/>
      <c r="AG49" s="362">
        <f t="shared" si="17"/>
        <v>0</v>
      </c>
      <c r="AH49" s="362"/>
      <c r="AI49" s="362"/>
      <c r="AJ49" s="362"/>
      <c r="AK49" s="836"/>
      <c r="AL49" s="953">
        <f t="shared" si="0"/>
        <v>0</v>
      </c>
      <c r="AM49" s="362">
        <f t="shared" si="1"/>
        <v>0</v>
      </c>
      <c r="AN49" s="953">
        <f>'20'!AR49</f>
        <v>0</v>
      </c>
      <c r="AO49" s="953"/>
      <c r="AP49" s="953">
        <f t="shared" si="7"/>
        <v>0</v>
      </c>
      <c r="AQ49" s="831">
        <f t="shared" si="8"/>
        <v>0</v>
      </c>
      <c r="AR49" s="953"/>
      <c r="AS49" s="1077">
        <f t="shared" si="20"/>
        <v>0</v>
      </c>
      <c r="AT49" s="665">
        <f>'08'!AT49</f>
        <v>0</v>
      </c>
      <c r="AU49" s="666">
        <f t="shared" si="9"/>
        <v>0</v>
      </c>
      <c r="AV49" s="664"/>
      <c r="AW49" s="597">
        <f t="shared" si="10"/>
        <v>0</v>
      </c>
      <c r="AX49" s="597">
        <f t="shared" si="11"/>
        <v>0</v>
      </c>
      <c r="AY49" s="597">
        <f t="shared" si="12"/>
        <v>0</v>
      </c>
      <c r="AZ49" s="597">
        <f t="shared" si="13"/>
        <v>0</v>
      </c>
      <c r="BA49" s="597">
        <f t="shared" si="14"/>
        <v>0</v>
      </c>
      <c r="BB49" s="1112">
        <f t="shared" si="15"/>
        <v>0</v>
      </c>
      <c r="BC49" s="836"/>
    </row>
    <row r="50" spans="1:55" s="222" customFormat="1" ht="25.05" customHeight="1">
      <c r="A50" s="249" t="str">
        <f>'ENTRY SHEET'!F50</f>
        <v>JH06G-5437</v>
      </c>
      <c r="B50" s="136">
        <f>'20'!C50</f>
        <v>12162</v>
      </c>
      <c r="C50" s="136">
        <v>12167</v>
      </c>
      <c r="D50" s="136">
        <f t="shared" si="4"/>
        <v>5</v>
      </c>
      <c r="E50" s="136">
        <v>12</v>
      </c>
      <c r="F50" s="136"/>
      <c r="G50" s="136">
        <f t="shared" si="18"/>
        <v>5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5</v>
      </c>
      <c r="R50" s="136">
        <f>'20'!S50</f>
        <v>82720</v>
      </c>
      <c r="S50" s="136">
        <v>82766</v>
      </c>
      <c r="T50" s="136">
        <f t="shared" si="19"/>
        <v>46</v>
      </c>
      <c r="U50" s="136"/>
      <c r="V50" s="136"/>
      <c r="W50" s="136"/>
      <c r="X50" s="236">
        <v>7</v>
      </c>
      <c r="Y50" s="136">
        <f t="shared" si="16"/>
        <v>7</v>
      </c>
      <c r="Z50" s="136"/>
      <c r="AA50" s="136"/>
      <c r="AB50" s="136"/>
      <c r="AC50" s="136"/>
      <c r="AD50" s="136"/>
      <c r="AE50" s="136"/>
      <c r="AF50" s="136"/>
      <c r="AG50" s="136">
        <f t="shared" si="17"/>
        <v>0</v>
      </c>
      <c r="AH50" s="136"/>
      <c r="AI50" s="136"/>
      <c r="AJ50" s="136"/>
      <c r="AK50" s="264"/>
      <c r="AL50" s="236">
        <f t="shared" si="0"/>
        <v>0</v>
      </c>
      <c r="AM50" s="136">
        <f t="shared" si="1"/>
        <v>0</v>
      </c>
      <c r="AN50" s="236">
        <f>'20'!AR50</f>
        <v>85</v>
      </c>
      <c r="AO50" s="236">
        <v>100</v>
      </c>
      <c r="AP50" s="236">
        <f t="shared" si="7"/>
        <v>185</v>
      </c>
      <c r="AQ50" s="831">
        <f t="shared" si="8"/>
        <v>70</v>
      </c>
      <c r="AR50" s="236">
        <v>115</v>
      </c>
      <c r="AS50" s="250">
        <f t="shared" si="20"/>
        <v>14</v>
      </c>
      <c r="AT50" s="216">
        <f>'08'!AT50</f>
        <v>0</v>
      </c>
      <c r="AU50" s="224">
        <f t="shared" si="9"/>
        <v>-115</v>
      </c>
      <c r="AV50" s="138"/>
      <c r="AW50" s="351">
        <f t="shared" si="10"/>
        <v>0</v>
      </c>
      <c r="AX50" s="351">
        <f t="shared" si="11"/>
        <v>0</v>
      </c>
      <c r="AY50" s="351">
        <f t="shared" si="12"/>
        <v>0</v>
      </c>
      <c r="AZ50" s="351">
        <f t="shared" si="13"/>
        <v>0</v>
      </c>
      <c r="BA50" s="351">
        <f t="shared" si="14"/>
        <v>0</v>
      </c>
      <c r="BB50" s="388">
        <f t="shared" si="15"/>
        <v>70</v>
      </c>
      <c r="BC50" s="264"/>
    </row>
    <row r="51" spans="1:55" s="222" customFormat="1" ht="25.05" customHeight="1">
      <c r="A51" s="249" t="str">
        <f>'ENTRY SHEET'!F51</f>
        <v>OD09Z-1273</v>
      </c>
      <c r="B51" s="136">
        <f>'20'!C51</f>
        <v>2686.6</v>
      </c>
      <c r="C51" s="136">
        <v>2696.6</v>
      </c>
      <c r="D51" s="136">
        <f t="shared" si="4"/>
        <v>10</v>
      </c>
      <c r="E51" s="136">
        <v>12</v>
      </c>
      <c r="F51" s="136"/>
      <c r="G51" s="136">
        <f t="shared" si="18"/>
        <v>10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10</v>
      </c>
      <c r="R51" s="136">
        <f>'20'!S51</f>
        <v>17099</v>
      </c>
      <c r="S51" s="136">
        <v>17154.900000000001</v>
      </c>
      <c r="T51" s="136">
        <f t="shared" si="19"/>
        <v>55.900000000001455</v>
      </c>
      <c r="U51" s="136"/>
      <c r="V51" s="136">
        <v>14</v>
      </c>
      <c r="W51" s="136"/>
      <c r="X51" s="236"/>
      <c r="Y51" s="136">
        <f t="shared" si="16"/>
        <v>14</v>
      </c>
      <c r="Z51" s="136"/>
      <c r="AA51" s="136"/>
      <c r="AB51" s="136"/>
      <c r="AC51" s="136"/>
      <c r="AD51" s="136"/>
      <c r="AE51" s="136"/>
      <c r="AF51" s="136"/>
      <c r="AG51" s="136">
        <f t="shared" si="17"/>
        <v>0</v>
      </c>
      <c r="AH51" s="136"/>
      <c r="AI51" s="136"/>
      <c r="AJ51" s="136"/>
      <c r="AK51" s="264"/>
      <c r="AL51" s="236">
        <f t="shared" si="0"/>
        <v>0</v>
      </c>
      <c r="AM51" s="136">
        <f t="shared" si="1"/>
        <v>0</v>
      </c>
      <c r="AN51" s="236">
        <f>'20'!AR51</f>
        <v>108</v>
      </c>
      <c r="AO51" s="236">
        <v>100</v>
      </c>
      <c r="AP51" s="236">
        <f t="shared" si="7"/>
        <v>208</v>
      </c>
      <c r="AQ51" s="831">
        <f t="shared" si="8"/>
        <v>138</v>
      </c>
      <c r="AR51" s="236">
        <v>70</v>
      </c>
      <c r="AS51" s="250">
        <f t="shared" si="20"/>
        <v>13.8</v>
      </c>
      <c r="AT51" s="216">
        <f>'08'!AT51</f>
        <v>0</v>
      </c>
      <c r="AU51" s="224">
        <f t="shared" si="9"/>
        <v>-70</v>
      </c>
      <c r="AV51" s="138"/>
      <c r="AW51" s="351">
        <f t="shared" si="10"/>
        <v>0</v>
      </c>
      <c r="AX51" s="351">
        <f t="shared" si="11"/>
        <v>0</v>
      </c>
      <c r="AY51" s="351">
        <f t="shared" si="12"/>
        <v>0</v>
      </c>
      <c r="AZ51" s="351">
        <f t="shared" si="13"/>
        <v>0</v>
      </c>
      <c r="BA51" s="351">
        <f t="shared" si="14"/>
        <v>0</v>
      </c>
      <c r="BB51" s="388">
        <f t="shared" si="15"/>
        <v>138</v>
      </c>
      <c r="BC51" s="264"/>
    </row>
    <row r="52" spans="1:55" s="222" customFormat="1" ht="25.05" customHeight="1">
      <c r="A52" s="249" t="str">
        <f>'ENTRY SHEET'!F52</f>
        <v>OD09Z-1274</v>
      </c>
      <c r="B52" s="136">
        <f>'20'!C52</f>
        <v>3602.6</v>
      </c>
      <c r="C52" s="136">
        <v>3611.9</v>
      </c>
      <c r="D52" s="136">
        <f t="shared" si="4"/>
        <v>9.3000000000001819</v>
      </c>
      <c r="E52" s="136">
        <v>12</v>
      </c>
      <c r="F52" s="136"/>
      <c r="G52" s="136">
        <f t="shared" si="18"/>
        <v>9.3000000000001819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9.3000000000001819</v>
      </c>
      <c r="R52" s="136">
        <f>'20'!S52</f>
        <v>25070.5</v>
      </c>
      <c r="S52" s="136">
        <v>25131</v>
      </c>
      <c r="T52" s="136">
        <f t="shared" si="19"/>
        <v>60.5</v>
      </c>
      <c r="U52" s="136"/>
      <c r="V52" s="136">
        <v>14</v>
      </c>
      <c r="W52" s="136"/>
      <c r="X52" s="236"/>
      <c r="Y52" s="136">
        <f t="shared" si="16"/>
        <v>14</v>
      </c>
      <c r="Z52" s="136"/>
      <c r="AA52" s="136"/>
      <c r="AB52" s="136"/>
      <c r="AC52" s="136"/>
      <c r="AD52" s="136"/>
      <c r="AE52" s="136"/>
      <c r="AF52" s="136"/>
      <c r="AG52" s="136">
        <f t="shared" si="17"/>
        <v>0</v>
      </c>
      <c r="AH52" s="136"/>
      <c r="AI52" s="136"/>
      <c r="AJ52" s="136"/>
      <c r="AK52" s="264"/>
      <c r="AL52" s="236">
        <f t="shared" si="0"/>
        <v>0</v>
      </c>
      <c r="AM52" s="136">
        <f t="shared" si="1"/>
        <v>0</v>
      </c>
      <c r="AN52" s="236">
        <f>'20'!AR52</f>
        <v>80</v>
      </c>
      <c r="AO52" s="236">
        <v>100</v>
      </c>
      <c r="AP52" s="236">
        <f t="shared" si="7"/>
        <v>180</v>
      </c>
      <c r="AQ52" s="831">
        <f t="shared" si="8"/>
        <v>110</v>
      </c>
      <c r="AR52" s="236">
        <v>70</v>
      </c>
      <c r="AS52" s="250">
        <f t="shared" si="20"/>
        <v>11.827956989247081</v>
      </c>
      <c r="AT52" s="216">
        <f>'08'!AT52</f>
        <v>0</v>
      </c>
      <c r="AU52" s="224">
        <f t="shared" si="9"/>
        <v>-70</v>
      </c>
      <c r="AV52" s="271"/>
      <c r="AW52" s="351">
        <f t="shared" si="10"/>
        <v>0</v>
      </c>
      <c r="AX52" s="351">
        <f t="shared" si="11"/>
        <v>0</v>
      </c>
      <c r="AY52" s="351">
        <f t="shared" si="12"/>
        <v>0</v>
      </c>
      <c r="AZ52" s="351">
        <f t="shared" si="13"/>
        <v>0</v>
      </c>
      <c r="BA52" s="351">
        <f t="shared" si="14"/>
        <v>0</v>
      </c>
      <c r="BB52" s="388">
        <f t="shared" si="15"/>
        <v>110</v>
      </c>
      <c r="BC52" s="264"/>
    </row>
    <row r="53" spans="1:55" s="222" customFormat="1" ht="25.05" customHeight="1">
      <c r="A53" s="249" t="str">
        <f>'ENTRY SHEET'!F53</f>
        <v>OD09Z-1202</v>
      </c>
      <c r="B53" s="136">
        <f>'20'!C53</f>
        <v>3609.4</v>
      </c>
      <c r="C53" s="136">
        <v>3618.9</v>
      </c>
      <c r="D53" s="136">
        <f t="shared" si="4"/>
        <v>9.5</v>
      </c>
      <c r="E53" s="136">
        <v>12</v>
      </c>
      <c r="F53" s="136"/>
      <c r="G53" s="136">
        <f t="shared" si="18"/>
        <v>9.5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9.5</v>
      </c>
      <c r="R53" s="136">
        <f>'20'!S53</f>
        <v>25661.4</v>
      </c>
      <c r="S53" s="136">
        <v>25717.7</v>
      </c>
      <c r="T53" s="136">
        <f t="shared" si="19"/>
        <v>56.299999999999272</v>
      </c>
      <c r="U53" s="136"/>
      <c r="V53" s="136">
        <v>14</v>
      </c>
      <c r="W53" s="136"/>
      <c r="X53" s="236"/>
      <c r="Y53" s="136">
        <f t="shared" si="16"/>
        <v>14</v>
      </c>
      <c r="Z53" s="136"/>
      <c r="AA53" s="136"/>
      <c r="AB53" s="136"/>
      <c r="AC53" s="136"/>
      <c r="AD53" s="136"/>
      <c r="AE53" s="136"/>
      <c r="AF53" s="136"/>
      <c r="AG53" s="136">
        <f t="shared" si="17"/>
        <v>0</v>
      </c>
      <c r="AH53" s="136"/>
      <c r="AI53" s="136"/>
      <c r="AJ53" s="136"/>
      <c r="AK53" s="264"/>
      <c r="AL53" s="236">
        <f t="shared" si="0"/>
        <v>0</v>
      </c>
      <c r="AM53" s="136">
        <f t="shared" si="1"/>
        <v>0</v>
      </c>
      <c r="AN53" s="236">
        <f>'20'!AR53</f>
        <v>90</v>
      </c>
      <c r="AO53" s="236">
        <v>100</v>
      </c>
      <c r="AP53" s="236">
        <f t="shared" si="7"/>
        <v>190</v>
      </c>
      <c r="AQ53" s="831">
        <f t="shared" si="8"/>
        <v>50</v>
      </c>
      <c r="AR53" s="236">
        <v>140</v>
      </c>
      <c r="AS53" s="250">
        <f t="shared" si="20"/>
        <v>5.2631578947368425</v>
      </c>
      <c r="AT53" s="216">
        <f>'08'!AT53</f>
        <v>0</v>
      </c>
      <c r="AU53" s="224">
        <f t="shared" si="9"/>
        <v>-140</v>
      </c>
      <c r="AV53" s="271"/>
      <c r="AW53" s="351">
        <f t="shared" si="10"/>
        <v>0</v>
      </c>
      <c r="AX53" s="351">
        <f t="shared" si="11"/>
        <v>0</v>
      </c>
      <c r="AY53" s="351">
        <f t="shared" si="12"/>
        <v>0</v>
      </c>
      <c r="AZ53" s="351">
        <f t="shared" si="13"/>
        <v>0</v>
      </c>
      <c r="BA53" s="351">
        <f t="shared" si="14"/>
        <v>0</v>
      </c>
      <c r="BB53" s="388">
        <f t="shared" si="15"/>
        <v>50</v>
      </c>
      <c r="BC53" s="264"/>
    </row>
    <row r="54" spans="1:55" s="222" customFormat="1" ht="25.05" customHeight="1">
      <c r="A54" s="249">
        <f>'ENTRY SHEET'!F54</f>
        <v>0</v>
      </c>
      <c r="B54" s="136">
        <f>'20'!C54</f>
        <v>0</v>
      </c>
      <c r="C54" s="136"/>
      <c r="D54" s="136">
        <f t="shared" si="4"/>
        <v>0</v>
      </c>
      <c r="E54" s="136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6">
        <f>'20'!S54</f>
        <v>0</v>
      </c>
      <c r="S54" s="136"/>
      <c r="T54" s="136">
        <f t="shared" si="19"/>
        <v>0</v>
      </c>
      <c r="U54" s="136"/>
      <c r="V54" s="136"/>
      <c r="W54" s="136"/>
      <c r="X54" s="236"/>
      <c r="Y54" s="136">
        <f t="shared" si="16"/>
        <v>0</v>
      </c>
      <c r="Z54" s="136"/>
      <c r="AA54" s="136"/>
      <c r="AB54" s="136"/>
      <c r="AC54" s="136"/>
      <c r="AD54" s="136"/>
      <c r="AE54" s="136"/>
      <c r="AF54" s="136"/>
      <c r="AG54" s="136">
        <f t="shared" si="17"/>
        <v>0</v>
      </c>
      <c r="AH54" s="136"/>
      <c r="AI54" s="136"/>
      <c r="AJ54" s="136"/>
      <c r="AK54" s="264"/>
      <c r="AL54" s="236">
        <f t="shared" si="0"/>
        <v>0</v>
      </c>
      <c r="AM54" s="136">
        <f t="shared" si="1"/>
        <v>0</v>
      </c>
      <c r="AN54" s="236">
        <f>'20'!AR54</f>
        <v>0</v>
      </c>
      <c r="AO54" s="236"/>
      <c r="AP54" s="236">
        <f t="shared" si="7"/>
        <v>0</v>
      </c>
      <c r="AQ54" s="831">
        <f t="shared" si="8"/>
        <v>0</v>
      </c>
      <c r="AR54" s="236"/>
      <c r="AS54" s="250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351" t="e">
        <f t="shared" si="10"/>
        <v>#DIV/0!</v>
      </c>
      <c r="AX54" s="351" t="e">
        <f t="shared" si="11"/>
        <v>#DIV/0!</v>
      </c>
      <c r="AY54" s="351" t="e">
        <f t="shared" si="12"/>
        <v>#DIV/0!</v>
      </c>
      <c r="AZ54" s="351" t="e">
        <f t="shared" si="13"/>
        <v>#DIV/0!</v>
      </c>
      <c r="BA54" s="351" t="e">
        <f t="shared" si="14"/>
        <v>#DIV/0!</v>
      </c>
      <c r="BB54" s="388" t="e">
        <f t="shared" si="15"/>
        <v>#DIV/0!</v>
      </c>
      <c r="BC54" s="264"/>
    </row>
    <row r="55" spans="1:55" s="222" customFormat="1" ht="25.05" customHeight="1">
      <c r="A55" s="249">
        <f>'ENTRY SHEET'!F55</f>
        <v>0</v>
      </c>
      <c r="B55" s="136">
        <f>'20'!C55</f>
        <v>0</v>
      </c>
      <c r="C55" s="136"/>
      <c r="D55" s="136">
        <f t="shared" si="4"/>
        <v>0</v>
      </c>
      <c r="E55" s="136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6">
        <f>'20'!S55</f>
        <v>0</v>
      </c>
      <c r="S55" s="136"/>
      <c r="T55" s="136">
        <f t="shared" si="19"/>
        <v>0</v>
      </c>
      <c r="U55" s="136"/>
      <c r="V55" s="136"/>
      <c r="W55" s="136"/>
      <c r="X55" s="236"/>
      <c r="Y55" s="136">
        <f t="shared" si="16"/>
        <v>0</v>
      </c>
      <c r="Z55" s="136"/>
      <c r="AA55" s="136"/>
      <c r="AB55" s="136"/>
      <c r="AC55" s="136"/>
      <c r="AD55" s="136"/>
      <c r="AE55" s="136"/>
      <c r="AF55" s="136"/>
      <c r="AG55" s="136">
        <f t="shared" si="17"/>
        <v>0</v>
      </c>
      <c r="AH55" s="136"/>
      <c r="AI55" s="136"/>
      <c r="AJ55" s="136"/>
      <c r="AK55" s="264"/>
      <c r="AL55" s="236">
        <f t="shared" si="0"/>
        <v>0</v>
      </c>
      <c r="AM55" s="136">
        <f t="shared" si="1"/>
        <v>0</v>
      </c>
      <c r="AN55" s="236">
        <f>'20'!AR55</f>
        <v>0</v>
      </c>
      <c r="AO55" s="236"/>
      <c r="AP55" s="236">
        <f t="shared" si="7"/>
        <v>0</v>
      </c>
      <c r="AQ55" s="831">
        <f t="shared" si="8"/>
        <v>0</v>
      </c>
      <c r="AR55" s="236"/>
      <c r="AS55" s="250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351" t="e">
        <f t="shared" si="10"/>
        <v>#DIV/0!</v>
      </c>
      <c r="AX55" s="351" t="e">
        <f t="shared" si="11"/>
        <v>#DIV/0!</v>
      </c>
      <c r="AY55" s="351" t="e">
        <f t="shared" si="12"/>
        <v>#DIV/0!</v>
      </c>
      <c r="AZ55" s="351" t="e">
        <f t="shared" si="13"/>
        <v>#DIV/0!</v>
      </c>
      <c r="BA55" s="351" t="e">
        <f t="shared" si="14"/>
        <v>#DIV/0!</v>
      </c>
      <c r="BB55" s="388" t="e">
        <f t="shared" si="15"/>
        <v>#DIV/0!</v>
      </c>
      <c r="BC55" s="264"/>
    </row>
    <row r="56" spans="1:55" s="222" customFormat="1" ht="25.05" customHeight="1">
      <c r="A56" s="249">
        <f>'ENTRY SHEET'!F56</f>
        <v>0</v>
      </c>
      <c r="B56" s="136">
        <f>'20'!C56</f>
        <v>0</v>
      </c>
      <c r="C56" s="136"/>
      <c r="D56" s="136">
        <f t="shared" si="4"/>
        <v>0</v>
      </c>
      <c r="E56" s="136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6">
        <f>'20'!S56</f>
        <v>0</v>
      </c>
      <c r="S56" s="136"/>
      <c r="T56" s="136">
        <f t="shared" si="19"/>
        <v>0</v>
      </c>
      <c r="U56" s="136"/>
      <c r="V56" s="136"/>
      <c r="W56" s="136"/>
      <c r="X56" s="236"/>
      <c r="Y56" s="136">
        <f t="shared" si="16"/>
        <v>0</v>
      </c>
      <c r="Z56" s="136"/>
      <c r="AA56" s="136"/>
      <c r="AB56" s="136"/>
      <c r="AC56" s="136"/>
      <c r="AD56" s="136"/>
      <c r="AE56" s="136"/>
      <c r="AF56" s="136"/>
      <c r="AG56" s="136">
        <f t="shared" si="17"/>
        <v>0</v>
      </c>
      <c r="AH56" s="136"/>
      <c r="AI56" s="136"/>
      <c r="AJ56" s="136"/>
      <c r="AK56" s="264"/>
      <c r="AL56" s="236">
        <f t="shared" si="0"/>
        <v>0</v>
      </c>
      <c r="AM56" s="136">
        <f t="shared" si="1"/>
        <v>0</v>
      </c>
      <c r="AN56" s="236">
        <f>'20'!AR56</f>
        <v>0</v>
      </c>
      <c r="AO56" s="236"/>
      <c r="AP56" s="236">
        <f t="shared" si="7"/>
        <v>0</v>
      </c>
      <c r="AQ56" s="831">
        <f t="shared" si="8"/>
        <v>0</v>
      </c>
      <c r="AR56" s="236"/>
      <c r="AS56" s="250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351" t="e">
        <f t="shared" si="10"/>
        <v>#DIV/0!</v>
      </c>
      <c r="AX56" s="351" t="e">
        <f t="shared" si="11"/>
        <v>#DIV/0!</v>
      </c>
      <c r="AY56" s="351" t="e">
        <f t="shared" si="12"/>
        <v>#DIV/0!</v>
      </c>
      <c r="AZ56" s="351" t="e">
        <f t="shared" si="13"/>
        <v>#DIV/0!</v>
      </c>
      <c r="BA56" s="351" t="e">
        <f t="shared" si="14"/>
        <v>#DIV/0!</v>
      </c>
      <c r="BB56" s="388" t="e">
        <f t="shared" si="15"/>
        <v>#DIV/0!</v>
      </c>
      <c r="BC56" s="264"/>
    </row>
    <row r="57" spans="1:55" s="222" customFormat="1" ht="25.05" customHeight="1">
      <c r="A57" s="249" t="str">
        <f>'ENTRY SHEET'!F57</f>
        <v>OD09P-6973 W.TANKER</v>
      </c>
      <c r="B57" s="136">
        <f>'20'!C57</f>
        <v>4742.2</v>
      </c>
      <c r="C57" s="136">
        <v>4746.3999999999996</v>
      </c>
      <c r="D57" s="136">
        <f t="shared" si="4"/>
        <v>4.1999999999998181</v>
      </c>
      <c r="E57" s="136">
        <v>12</v>
      </c>
      <c r="F57" s="136"/>
      <c r="G57" s="136">
        <f t="shared" si="18"/>
        <v>4.1999999999998181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4.1999999999998181</v>
      </c>
      <c r="R57" s="136">
        <f>'20'!S57</f>
        <v>52912.3</v>
      </c>
      <c r="S57" s="136">
        <v>52952.7</v>
      </c>
      <c r="T57" s="136">
        <f t="shared" si="19"/>
        <v>40.399999999994179</v>
      </c>
      <c r="U57" s="136">
        <v>3</v>
      </c>
      <c r="V57" s="136"/>
      <c r="W57" s="136"/>
      <c r="X57" s="236"/>
      <c r="Y57" s="136">
        <f t="shared" si="16"/>
        <v>3</v>
      </c>
      <c r="Z57" s="136"/>
      <c r="AA57" s="136"/>
      <c r="AB57" s="136"/>
      <c r="AC57" s="136"/>
      <c r="AD57" s="136"/>
      <c r="AE57" s="136"/>
      <c r="AF57" s="136"/>
      <c r="AG57" s="136">
        <f t="shared" si="17"/>
        <v>0</v>
      </c>
      <c r="AH57" s="136"/>
      <c r="AI57" s="136"/>
      <c r="AJ57" s="136"/>
      <c r="AK57" s="264"/>
      <c r="AL57" s="236">
        <f t="shared" si="0"/>
        <v>0</v>
      </c>
      <c r="AM57" s="136">
        <f t="shared" si="1"/>
        <v>0</v>
      </c>
      <c r="AN57" s="236">
        <f>'20'!AR57</f>
        <v>110</v>
      </c>
      <c r="AO57" s="236"/>
      <c r="AP57" s="236">
        <f t="shared" si="7"/>
        <v>110</v>
      </c>
      <c r="AQ57" s="831">
        <f t="shared" si="8"/>
        <v>50</v>
      </c>
      <c r="AR57" s="236">
        <v>60</v>
      </c>
      <c r="AS57" s="250">
        <f t="shared" si="20"/>
        <v>11.90476190476242</v>
      </c>
      <c r="AT57" s="216">
        <f>'08'!AT57</f>
        <v>260</v>
      </c>
      <c r="AU57" s="224">
        <f t="shared" si="9"/>
        <v>200</v>
      </c>
      <c r="AV57" s="137"/>
      <c r="AW57" s="351">
        <f t="shared" si="10"/>
        <v>0</v>
      </c>
      <c r="AX57" s="351">
        <f t="shared" si="11"/>
        <v>0</v>
      </c>
      <c r="AY57" s="351">
        <f t="shared" si="12"/>
        <v>0</v>
      </c>
      <c r="AZ57" s="351">
        <f t="shared" si="13"/>
        <v>0</v>
      </c>
      <c r="BA57" s="351">
        <f t="shared" si="14"/>
        <v>0</v>
      </c>
      <c r="BB57" s="388"/>
      <c r="BC57" s="264"/>
    </row>
    <row r="58" spans="1:55" s="222" customFormat="1" ht="25.05" customHeight="1">
      <c r="A58" s="249" t="str">
        <f>'ENTRY SHEET'!F58</f>
        <v>OD09K-2512 W.TANKER</v>
      </c>
      <c r="B58" s="136">
        <f>'20'!C58</f>
        <v>3070.5</v>
      </c>
      <c r="C58" s="136">
        <v>3075</v>
      </c>
      <c r="D58" s="136">
        <f t="shared" si="4"/>
        <v>4.5</v>
      </c>
      <c r="E58" s="136">
        <v>12</v>
      </c>
      <c r="F58" s="136"/>
      <c r="G58" s="136">
        <f t="shared" si="18"/>
        <v>4.5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4.5</v>
      </c>
      <c r="R58" s="136">
        <f>'20'!S58</f>
        <v>44756</v>
      </c>
      <c r="S58" s="136">
        <v>44800.9</v>
      </c>
      <c r="T58" s="136">
        <f t="shared" si="19"/>
        <v>44.900000000001455</v>
      </c>
      <c r="U58" s="136">
        <v>8</v>
      </c>
      <c r="V58" s="136"/>
      <c r="W58" s="136"/>
      <c r="X58" s="236"/>
      <c r="Y58" s="136">
        <f t="shared" si="16"/>
        <v>8</v>
      </c>
      <c r="Z58" s="136"/>
      <c r="AA58" s="136"/>
      <c r="AB58" s="136"/>
      <c r="AC58" s="136"/>
      <c r="AD58" s="136"/>
      <c r="AE58" s="136"/>
      <c r="AF58" s="136"/>
      <c r="AG58" s="136">
        <f t="shared" si="17"/>
        <v>0</v>
      </c>
      <c r="AH58" s="136"/>
      <c r="AI58" s="136"/>
      <c r="AJ58" s="136"/>
      <c r="AK58" s="264"/>
      <c r="AL58" s="236">
        <f t="shared" si="0"/>
        <v>0</v>
      </c>
      <c r="AM58" s="136">
        <f t="shared" si="1"/>
        <v>0</v>
      </c>
      <c r="AN58" s="236">
        <f>'20'!AR58</f>
        <v>100</v>
      </c>
      <c r="AO58" s="236"/>
      <c r="AP58" s="236">
        <f t="shared" si="7"/>
        <v>100</v>
      </c>
      <c r="AQ58" s="831">
        <f t="shared" si="8"/>
        <v>40</v>
      </c>
      <c r="AR58" s="236">
        <v>60</v>
      </c>
      <c r="AS58" s="250">
        <f t="shared" si="20"/>
        <v>8.8888888888888893</v>
      </c>
      <c r="AT58" s="216">
        <f>'08'!AT58</f>
        <v>250</v>
      </c>
      <c r="AU58" s="224">
        <f t="shared" si="9"/>
        <v>190</v>
      </c>
      <c r="AV58" s="221"/>
      <c r="AW58" s="351">
        <f t="shared" si="10"/>
        <v>0</v>
      </c>
      <c r="AX58" s="351">
        <f t="shared" si="11"/>
        <v>0</v>
      </c>
      <c r="AY58" s="351">
        <f t="shared" si="12"/>
        <v>0</v>
      </c>
      <c r="AZ58" s="351">
        <f t="shared" si="13"/>
        <v>0</v>
      </c>
      <c r="BA58" s="351">
        <f t="shared" si="14"/>
        <v>0</v>
      </c>
      <c r="BB58" s="388"/>
      <c r="BC58" s="264"/>
    </row>
    <row r="59" spans="1:55" s="222" customFormat="1" ht="21" customHeight="1">
      <c r="A59" s="249">
        <f>'ENTRY SHEET'!F59</f>
        <v>0</v>
      </c>
      <c r="B59" s="136">
        <f>'20'!C59</f>
        <v>0</v>
      </c>
      <c r="C59" s="136"/>
      <c r="D59" s="136">
        <f t="shared" si="4"/>
        <v>0</v>
      </c>
      <c r="E59" s="136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6">
        <f>'20'!S59</f>
        <v>0</v>
      </c>
      <c r="S59" s="136"/>
      <c r="T59" s="136">
        <f t="shared" si="19"/>
        <v>0</v>
      </c>
      <c r="U59" s="136"/>
      <c r="V59" s="136"/>
      <c r="W59" s="136"/>
      <c r="X59" s="236"/>
      <c r="Y59" s="136">
        <f t="shared" si="16"/>
        <v>0</v>
      </c>
      <c r="Z59" s="136"/>
      <c r="AA59" s="136"/>
      <c r="AB59" s="136"/>
      <c r="AC59" s="136"/>
      <c r="AD59" s="136"/>
      <c r="AE59" s="136"/>
      <c r="AF59" s="136"/>
      <c r="AG59" s="136">
        <f t="shared" si="17"/>
        <v>0</v>
      </c>
      <c r="AH59" s="136"/>
      <c r="AI59" s="136"/>
      <c r="AJ59" s="136"/>
      <c r="AK59" s="264"/>
      <c r="AL59" s="236">
        <f t="shared" si="0"/>
        <v>0</v>
      </c>
      <c r="AM59" s="136">
        <f t="shared" si="1"/>
        <v>0</v>
      </c>
      <c r="AN59" s="236">
        <f>'20'!AR59</f>
        <v>0</v>
      </c>
      <c r="AO59" s="236"/>
      <c r="AP59" s="236">
        <f t="shared" si="7"/>
        <v>0</v>
      </c>
      <c r="AQ59" s="831">
        <f t="shared" si="8"/>
        <v>0</v>
      </c>
      <c r="AR59" s="236"/>
      <c r="AS59" s="250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351" t="e">
        <f t="shared" si="10"/>
        <v>#DIV/0!</v>
      </c>
      <c r="AX59" s="351" t="e">
        <f t="shared" si="11"/>
        <v>#DIV/0!</v>
      </c>
      <c r="AY59" s="351" t="e">
        <f t="shared" si="12"/>
        <v>#DIV/0!</v>
      </c>
      <c r="AZ59" s="351" t="e">
        <f t="shared" si="13"/>
        <v>#DIV/0!</v>
      </c>
      <c r="BA59" s="351" t="e">
        <f t="shared" si="14"/>
        <v>#DIV/0!</v>
      </c>
      <c r="BB59" s="388"/>
      <c r="BC59" s="264"/>
    </row>
    <row r="60" spans="1:55" s="373" customFormat="1" ht="49.2" customHeight="1">
      <c r="A60" s="249" t="str">
        <f>'ENTRY SHEET'!F60</f>
        <v>DILLING DETALIS</v>
      </c>
      <c r="B60" s="136">
        <f>'20'!C60</f>
        <v>0</v>
      </c>
      <c r="C60" s="348"/>
      <c r="D60" s="346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7"/>
        <v>0</v>
      </c>
      <c r="AH60" s="332"/>
      <c r="AI60" s="332"/>
      <c r="AJ60" s="332"/>
      <c r="AK60" s="332"/>
      <c r="AL60" s="332"/>
      <c r="AM60" s="332"/>
      <c r="AN60" s="482">
        <f>'20'!AR60</f>
        <v>0</v>
      </c>
      <c r="AO60" s="482"/>
      <c r="AP60" s="482">
        <f t="shared" si="7"/>
        <v>0</v>
      </c>
      <c r="AQ60" s="990">
        <f t="shared" si="8"/>
        <v>0</v>
      </c>
      <c r="AR60" s="482"/>
      <c r="AS60" s="503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351" t="e">
        <f t="shared" si="10"/>
        <v>#VALUE!</v>
      </c>
      <c r="AX60" s="351" t="e">
        <f t="shared" si="11"/>
        <v>#VALUE!</v>
      </c>
      <c r="AY60" s="351" t="e">
        <f t="shared" si="12"/>
        <v>#VALUE!</v>
      </c>
      <c r="AZ60" s="351" t="e">
        <f t="shared" si="13"/>
        <v>#VALUE!</v>
      </c>
      <c r="BA60" s="351" t="e">
        <f t="shared" si="14"/>
        <v>#VALUE!</v>
      </c>
      <c r="BB60" s="332"/>
      <c r="BC60" s="332"/>
    </row>
    <row r="61" spans="1:55" s="222" customFormat="1" ht="25.05" customHeight="1">
      <c r="A61" s="249" t="str">
        <f>'ENTRY SHEET'!F61</f>
        <v>DRILL-ELGI-650</v>
      </c>
      <c r="B61" s="136">
        <f>'20'!C61</f>
        <v>794.8</v>
      </c>
      <c r="C61" s="234">
        <v>794.8</v>
      </c>
      <c r="D61" s="136">
        <f t="shared" ref="D61:E86" si="21">C61-B61</f>
        <v>0</v>
      </c>
      <c r="E61" s="136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6"/>
      <c r="S61" s="136"/>
      <c r="T61" s="136"/>
      <c r="U61" s="136"/>
      <c r="V61" s="136"/>
      <c r="W61" s="136">
        <f>+T61+U61+V61</f>
        <v>0</v>
      </c>
      <c r="X61" s="136"/>
      <c r="Y61" s="136">
        <f>+T61+U61+V61</f>
        <v>0</v>
      </c>
      <c r="Z61" s="136"/>
      <c r="AA61" s="136"/>
      <c r="AB61" s="136"/>
      <c r="AC61" s="136"/>
      <c r="AD61" s="136"/>
      <c r="AE61" s="136"/>
      <c r="AF61" s="136"/>
      <c r="AG61" s="136">
        <f t="shared" si="17"/>
        <v>0</v>
      </c>
      <c r="AH61" s="136"/>
      <c r="AI61" s="136"/>
      <c r="AJ61" s="136"/>
      <c r="AK61" s="136"/>
      <c r="AL61" s="136"/>
      <c r="AM61" s="136"/>
      <c r="AN61" s="236">
        <f>'20'!AR61</f>
        <v>0</v>
      </c>
      <c r="AO61" s="236"/>
      <c r="AP61" s="236">
        <f t="shared" si="7"/>
        <v>0</v>
      </c>
      <c r="AQ61" s="831">
        <f t="shared" si="8"/>
        <v>0</v>
      </c>
      <c r="AR61" s="236"/>
      <c r="AS61" s="250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351" t="e">
        <f t="shared" si="10"/>
        <v>#DIV/0!</v>
      </c>
      <c r="AX61" s="351" t="e">
        <f t="shared" si="11"/>
        <v>#DIV/0!</v>
      </c>
      <c r="AY61" s="351" t="e">
        <f t="shared" si="12"/>
        <v>#DIV/0!</v>
      </c>
      <c r="AZ61" s="351" t="e">
        <f t="shared" si="13"/>
        <v>#DIV/0!</v>
      </c>
      <c r="BA61" s="351" t="e">
        <f t="shared" si="14"/>
        <v>#DIV/0!</v>
      </c>
      <c r="BB61" s="388"/>
      <c r="BC61" s="264"/>
    </row>
    <row r="62" spans="1:55" s="222" customFormat="1" ht="25.05" customHeight="1">
      <c r="A62" s="249" t="str">
        <f>'ENTRY SHEET'!F62</f>
        <v>JRD-600+CD-360</v>
      </c>
      <c r="B62" s="136">
        <v>307.89999999999998</v>
      </c>
      <c r="C62" s="234">
        <v>310.5</v>
      </c>
      <c r="D62" s="136">
        <f t="shared" si="21"/>
        <v>2.6000000000000227</v>
      </c>
      <c r="E62" s="136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6">
        <v>42.8</v>
      </c>
      <c r="S62" s="136">
        <v>7</v>
      </c>
      <c r="T62" s="136"/>
      <c r="U62" s="136">
        <v>42.8</v>
      </c>
      <c r="V62" s="136"/>
      <c r="W62" s="136">
        <f>+T62+U62+V62</f>
        <v>42.8</v>
      </c>
      <c r="X62" s="236"/>
      <c r="Y62" s="136">
        <f t="shared" ref="Y62:Y64" si="22">+T62+U62+V62</f>
        <v>42.8</v>
      </c>
      <c r="Z62" s="136"/>
      <c r="AA62" s="136"/>
      <c r="AB62" s="136"/>
      <c r="AC62" s="136"/>
      <c r="AD62" s="136"/>
      <c r="AE62" s="136"/>
      <c r="AF62" s="136"/>
      <c r="AG62" s="136">
        <f t="shared" si="17"/>
        <v>0</v>
      </c>
      <c r="AH62" s="136"/>
      <c r="AI62" s="136"/>
      <c r="AJ62" s="136"/>
      <c r="AK62" s="264"/>
      <c r="AL62" s="236"/>
      <c r="AM62" s="136"/>
      <c r="AN62" s="236">
        <f>'20'!AR62</f>
        <v>0</v>
      </c>
      <c r="AO62" s="236">
        <v>170</v>
      </c>
      <c r="AP62" s="236">
        <f t="shared" si="7"/>
        <v>170</v>
      </c>
      <c r="AQ62" s="831">
        <f t="shared" si="8"/>
        <v>170</v>
      </c>
      <c r="AR62" s="236">
        <v>0</v>
      </c>
      <c r="AS62" s="250">
        <f t="shared" si="20"/>
        <v>65.384615384614818</v>
      </c>
      <c r="AT62" s="216">
        <f>'08'!AT62</f>
        <v>400</v>
      </c>
      <c r="AU62" s="224">
        <f t="shared" si="9"/>
        <v>400</v>
      </c>
      <c r="AV62" s="137"/>
      <c r="AW62" s="351">
        <f t="shared" si="10"/>
        <v>0</v>
      </c>
      <c r="AX62" s="351">
        <f t="shared" si="11"/>
        <v>0</v>
      </c>
      <c r="AY62" s="351">
        <f t="shared" si="12"/>
        <v>0</v>
      </c>
      <c r="AZ62" s="351">
        <f t="shared" si="13"/>
        <v>0</v>
      </c>
      <c r="BA62" s="351">
        <f t="shared" si="14"/>
        <v>0</v>
      </c>
      <c r="BB62" s="388"/>
      <c r="BC62" s="264"/>
    </row>
    <row r="63" spans="1:55" s="222" customFormat="1" ht="25.05" customHeight="1">
      <c r="A63" s="249" t="str">
        <f>'ENTRY SHEET'!F63</f>
        <v>JRD-450+650-1</v>
      </c>
      <c r="B63" s="136">
        <f>'20'!C63</f>
        <v>8236.7000000000007</v>
      </c>
      <c r="C63" s="234">
        <v>8243.7000000000007</v>
      </c>
      <c r="D63" s="136">
        <f t="shared" si="21"/>
        <v>7</v>
      </c>
      <c r="E63" s="136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6">
        <v>128.69999999999999</v>
      </c>
      <c r="S63" s="136">
        <v>20</v>
      </c>
      <c r="T63" s="136"/>
      <c r="U63" s="136">
        <v>128.69999999999999</v>
      </c>
      <c r="V63" s="136"/>
      <c r="W63" s="136">
        <f t="shared" ref="W63:W64" si="23">+T63+U63+V63</f>
        <v>128.69999999999999</v>
      </c>
      <c r="X63" s="236"/>
      <c r="Y63" s="136">
        <f t="shared" si="22"/>
        <v>128.69999999999999</v>
      </c>
      <c r="Z63" s="264"/>
      <c r="AA63" s="264"/>
      <c r="AB63" s="264"/>
      <c r="AC63" s="264"/>
      <c r="AD63" s="264"/>
      <c r="AE63" s="264"/>
      <c r="AF63" s="264"/>
      <c r="AG63" s="136">
        <f t="shared" si="17"/>
        <v>0</v>
      </c>
      <c r="AH63" s="136"/>
      <c r="AI63" s="136"/>
      <c r="AJ63" s="136"/>
      <c r="AK63" s="264"/>
      <c r="AL63" s="236"/>
      <c r="AM63" s="136"/>
      <c r="AN63" s="236">
        <f>'20'!AR63</f>
        <v>0</v>
      </c>
      <c r="AO63" s="236">
        <v>200</v>
      </c>
      <c r="AP63" s="236">
        <f t="shared" si="7"/>
        <v>200</v>
      </c>
      <c r="AQ63" s="831">
        <f t="shared" si="8"/>
        <v>200</v>
      </c>
      <c r="AR63" s="236">
        <v>0</v>
      </c>
      <c r="AS63" s="250">
        <f t="shared" si="20"/>
        <v>28.571428571428573</v>
      </c>
      <c r="AT63" s="216">
        <f>'08'!AT63</f>
        <v>400</v>
      </c>
      <c r="AU63" s="224">
        <f t="shared" si="9"/>
        <v>400</v>
      </c>
      <c r="AV63" s="137"/>
      <c r="AW63" s="351">
        <f t="shared" si="10"/>
        <v>0</v>
      </c>
      <c r="AX63" s="351">
        <f t="shared" si="11"/>
        <v>0</v>
      </c>
      <c r="AY63" s="351">
        <f t="shared" si="12"/>
        <v>0</v>
      </c>
      <c r="AZ63" s="351">
        <f t="shared" si="13"/>
        <v>0</v>
      </c>
      <c r="BA63" s="351">
        <f t="shared" si="14"/>
        <v>0</v>
      </c>
      <c r="BB63" s="388"/>
      <c r="BC63" s="264"/>
    </row>
    <row r="64" spans="1:55" s="222" customFormat="1" ht="25.05" customHeight="1">
      <c r="A64" s="249">
        <f>'ENTRY SHEET'!F64</f>
        <v>0</v>
      </c>
      <c r="B64" s="136">
        <f>'20'!C64</f>
        <v>0</v>
      </c>
      <c r="C64" s="234"/>
      <c r="D64" s="136">
        <f t="shared" si="21"/>
        <v>0</v>
      </c>
      <c r="E64" s="136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6"/>
      <c r="S64" s="136"/>
      <c r="T64" s="136"/>
      <c r="U64" s="136"/>
      <c r="V64" s="136"/>
      <c r="W64" s="136">
        <f t="shared" si="23"/>
        <v>0</v>
      </c>
      <c r="X64" s="236"/>
      <c r="Y64" s="136">
        <f t="shared" si="22"/>
        <v>0</v>
      </c>
      <c r="Z64" s="264"/>
      <c r="AA64" s="264"/>
      <c r="AB64" s="264"/>
      <c r="AC64" s="264"/>
      <c r="AD64" s="264"/>
      <c r="AE64" s="264"/>
      <c r="AF64" s="264"/>
      <c r="AG64" s="136">
        <f t="shared" si="17"/>
        <v>0</v>
      </c>
      <c r="AH64" s="136"/>
      <c r="AI64" s="136"/>
      <c r="AJ64" s="136"/>
      <c r="AK64" s="264"/>
      <c r="AL64" s="236"/>
      <c r="AM64" s="136"/>
      <c r="AN64" s="236">
        <f>'20'!AR64</f>
        <v>0</v>
      </c>
      <c r="AO64" s="236"/>
      <c r="AP64" s="236">
        <f t="shared" si="7"/>
        <v>0</v>
      </c>
      <c r="AQ64" s="831">
        <f t="shared" si="8"/>
        <v>0</v>
      </c>
      <c r="AR64" s="236"/>
      <c r="AS64" s="250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351" t="e">
        <f t="shared" si="10"/>
        <v>#DIV/0!</v>
      </c>
      <c r="AX64" s="351" t="e">
        <f t="shared" si="11"/>
        <v>#DIV/0!</v>
      </c>
      <c r="AY64" s="351" t="e">
        <f t="shared" si="12"/>
        <v>#DIV/0!</v>
      </c>
      <c r="AZ64" s="351" t="e">
        <f t="shared" si="13"/>
        <v>#DIV/0!</v>
      </c>
      <c r="BA64" s="351" t="e">
        <f t="shared" si="14"/>
        <v>#DIV/0!</v>
      </c>
      <c r="BB64" s="388"/>
      <c r="BC64" s="264"/>
    </row>
    <row r="65" spans="1:55" s="988" customFormat="1" ht="50.4" customHeight="1">
      <c r="A65" s="1056" t="str">
        <f>'ENTRY SHEET'!F65</f>
        <v>CRUSHER DETAILS</v>
      </c>
      <c r="B65" s="139">
        <f>'20'!C65</f>
        <v>0</v>
      </c>
      <c r="C65" s="668"/>
      <c r="D65" s="331" t="s">
        <v>8</v>
      </c>
      <c r="E65" s="653" t="s">
        <v>116</v>
      </c>
      <c r="F65" s="414" t="s">
        <v>118</v>
      </c>
      <c r="G65" s="414" t="s">
        <v>113</v>
      </c>
      <c r="H65" s="414" t="s">
        <v>126</v>
      </c>
      <c r="I65" s="414" t="s">
        <v>125</v>
      </c>
      <c r="J65" s="414" t="s">
        <v>124</v>
      </c>
      <c r="K65" s="414" t="s">
        <v>52</v>
      </c>
      <c r="L65" s="414" t="s">
        <v>133</v>
      </c>
      <c r="M65" s="414" t="s">
        <v>117</v>
      </c>
      <c r="N65" s="414" t="s">
        <v>127</v>
      </c>
      <c r="O65" s="414" t="s">
        <v>138</v>
      </c>
      <c r="P65" s="414" t="s">
        <v>139</v>
      </c>
      <c r="Q65" s="414" t="s">
        <v>122</v>
      </c>
      <c r="R65" s="653" t="s">
        <v>88</v>
      </c>
      <c r="S65" s="653" t="s">
        <v>114</v>
      </c>
      <c r="T65" s="653" t="s">
        <v>115</v>
      </c>
      <c r="U65" s="653" t="s">
        <v>90</v>
      </c>
      <c r="V65" s="653" t="s">
        <v>91</v>
      </c>
      <c r="W65" s="653" t="s">
        <v>134</v>
      </c>
      <c r="X65" s="653"/>
      <c r="Y65" s="653" t="s">
        <v>92</v>
      </c>
      <c r="Z65" s="653" t="s">
        <v>43</v>
      </c>
      <c r="AA65" s="654" t="s">
        <v>44</v>
      </c>
      <c r="AB65" s="653" t="s">
        <v>45</v>
      </c>
      <c r="AC65" s="653" t="s">
        <v>46</v>
      </c>
      <c r="AD65" s="653" t="s">
        <v>121</v>
      </c>
      <c r="AE65" s="653" t="s">
        <v>67</v>
      </c>
      <c r="AF65" s="653" t="s">
        <v>105</v>
      </c>
      <c r="AG65" s="331" t="s">
        <v>32</v>
      </c>
      <c r="AH65" s="654" t="s">
        <v>41</v>
      </c>
      <c r="AI65" s="654" t="s">
        <v>42</v>
      </c>
      <c r="AJ65" s="654" t="s">
        <v>38</v>
      </c>
      <c r="AK65" s="654" t="s">
        <v>39</v>
      </c>
      <c r="AL65" s="653" t="s">
        <v>31</v>
      </c>
      <c r="AM65" s="654" t="s">
        <v>30</v>
      </c>
      <c r="AN65" s="986">
        <f>'20'!AR65</f>
        <v>0</v>
      </c>
      <c r="AO65" s="986"/>
      <c r="AP65" s="986">
        <f t="shared" si="7"/>
        <v>0</v>
      </c>
      <c r="AQ65" s="990">
        <f t="shared" si="8"/>
        <v>0</v>
      </c>
      <c r="AR65" s="986"/>
      <c r="AS65" s="987" t="e">
        <f t="shared" si="20"/>
        <v>#VALUE!</v>
      </c>
      <c r="AT65" s="659">
        <f>'08'!AT65</f>
        <v>0</v>
      </c>
      <c r="AU65" s="660">
        <f t="shared" si="9"/>
        <v>0</v>
      </c>
      <c r="AV65" s="578"/>
      <c r="AW65" s="612" t="e">
        <f t="shared" si="10"/>
        <v>#VALUE!</v>
      </c>
      <c r="AX65" s="612" t="e">
        <f t="shared" si="11"/>
        <v>#VALUE!</v>
      </c>
      <c r="AY65" s="612" t="e">
        <f t="shared" si="12"/>
        <v>#VALUE!</v>
      </c>
      <c r="AZ65" s="612" t="e">
        <f t="shared" si="13"/>
        <v>#VALUE!</v>
      </c>
      <c r="BA65" s="612" t="e">
        <f t="shared" si="14"/>
        <v>#VALUE!</v>
      </c>
      <c r="BB65" s="414"/>
      <c r="BC65" s="414"/>
    </row>
    <row r="66" spans="1:55" s="1058" customFormat="1" ht="25.05" customHeight="1">
      <c r="A66" s="1056" t="str">
        <f>'ENTRY SHEET'!F66</f>
        <v>CRUSHER(FEEDER)</v>
      </c>
      <c r="B66" s="139">
        <f>'20'!C66</f>
        <v>1796.19</v>
      </c>
      <c r="C66" s="674">
        <v>1807.03</v>
      </c>
      <c r="D66" s="139">
        <f t="shared" si="21"/>
        <v>10.839999999999918</v>
      </c>
      <c r="E66" s="139">
        <v>16</v>
      </c>
      <c r="F66" s="139"/>
      <c r="G66" s="139"/>
      <c r="H66" s="139"/>
      <c r="I66" s="139"/>
      <c r="J66" s="139">
        <f>D66-G66-H66-I66-K66-L66-O66-P66-F66-M66-N66</f>
        <v>10.839999999999918</v>
      </c>
      <c r="K66" s="139"/>
      <c r="L66" s="139"/>
      <c r="M66" s="139"/>
      <c r="N66" s="139"/>
      <c r="O66" s="139"/>
      <c r="P66" s="139"/>
      <c r="Q66" s="139">
        <f>F66+G66+H66+I66+J66+K66+L66+M66+N66+O66+P66</f>
        <v>10.839999999999918</v>
      </c>
      <c r="R66" s="139">
        <v>1800</v>
      </c>
      <c r="S66" s="139">
        <v>900</v>
      </c>
      <c r="T66" s="139">
        <f>R66-S66</f>
        <v>900</v>
      </c>
      <c r="U66" s="139"/>
      <c r="V66" s="139"/>
      <c r="W66" s="139"/>
      <c r="X66" s="956"/>
      <c r="Y66" s="139">
        <f>U66+V66+W66+X66</f>
        <v>0</v>
      </c>
      <c r="Z66" s="957"/>
      <c r="AA66" s="957"/>
      <c r="AB66" s="957"/>
      <c r="AC66" s="957"/>
      <c r="AD66" s="957"/>
      <c r="AE66" s="957"/>
      <c r="AF66" s="957"/>
      <c r="AG66" s="139">
        <f t="shared" ref="AG66:AG73" si="24">Z66+AA66+AB66+AC66+AD66+AE66+AF66</f>
        <v>0</v>
      </c>
      <c r="AH66" s="139"/>
      <c r="AI66" s="139"/>
      <c r="AJ66" s="139"/>
      <c r="AK66" s="957"/>
      <c r="AL66" s="956"/>
      <c r="AM66" s="139"/>
      <c r="AN66" s="956">
        <f>'20'!AR66</f>
        <v>0</v>
      </c>
      <c r="AO66" s="956"/>
      <c r="AP66" s="956">
        <f t="shared" si="7"/>
        <v>0</v>
      </c>
      <c r="AQ66" s="831">
        <f t="shared" si="8"/>
        <v>0</v>
      </c>
      <c r="AR66" s="956"/>
      <c r="AS66" s="1057">
        <f t="shared" si="20"/>
        <v>0</v>
      </c>
      <c r="AT66" s="659">
        <f>'08'!AT66</f>
        <v>0</v>
      </c>
      <c r="AU66" s="660">
        <f t="shared" si="9"/>
        <v>0</v>
      </c>
      <c r="AV66" s="617"/>
      <c r="AW66" s="612">
        <f t="shared" si="10"/>
        <v>0</v>
      </c>
      <c r="AX66" s="612">
        <f t="shared" si="11"/>
        <v>0</v>
      </c>
      <c r="AY66" s="612">
        <f t="shared" si="12"/>
        <v>0</v>
      </c>
      <c r="AZ66" s="612">
        <f t="shared" si="13"/>
        <v>0</v>
      </c>
      <c r="BA66" s="612">
        <f t="shared" si="14"/>
        <v>0</v>
      </c>
      <c r="BB66" s="1113">
        <f t="shared" si="15"/>
        <v>0</v>
      </c>
      <c r="BC66" s="957"/>
    </row>
    <row r="67" spans="1:55" s="1058" customFormat="1" ht="25.05" customHeight="1">
      <c r="A67" s="1056" t="str">
        <f>'ENTRY SHEET'!F67</f>
        <v>CRUSHER ( JAW )</v>
      </c>
      <c r="B67" s="139">
        <f>'20'!C67</f>
        <v>13576</v>
      </c>
      <c r="C67" s="674">
        <v>13588</v>
      </c>
      <c r="D67" s="139">
        <f t="shared" si="21"/>
        <v>12</v>
      </c>
      <c r="E67" s="139">
        <v>16</v>
      </c>
      <c r="F67" s="139"/>
      <c r="G67" s="139"/>
      <c r="H67" s="139"/>
      <c r="I67" s="139"/>
      <c r="J67" s="139">
        <f t="shared" ref="J67:J73" si="25">D67-G67-H67-I67-K67-L67-O67-P67-F67-M67-N67</f>
        <v>12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12</v>
      </c>
      <c r="R67" s="139"/>
      <c r="S67" s="139"/>
      <c r="T67" s="139"/>
      <c r="U67" s="139"/>
      <c r="V67" s="139"/>
      <c r="W67" s="139"/>
      <c r="X67" s="956"/>
      <c r="Y67" s="139">
        <f t="shared" ref="Y67:Y73" si="27">U67+V67+W67+X67</f>
        <v>0</v>
      </c>
      <c r="Z67" s="957"/>
      <c r="AA67" s="957"/>
      <c r="AB67" s="957"/>
      <c r="AC67" s="957"/>
      <c r="AD67" s="957"/>
      <c r="AE67" s="957"/>
      <c r="AF67" s="957"/>
      <c r="AG67" s="139">
        <f t="shared" si="24"/>
        <v>0</v>
      </c>
      <c r="AH67" s="139"/>
      <c r="AI67" s="139"/>
      <c r="AJ67" s="139"/>
      <c r="AK67" s="957"/>
      <c r="AL67" s="956"/>
      <c r="AM67" s="139"/>
      <c r="AN67" s="956">
        <f>'20'!AR67</f>
        <v>0</v>
      </c>
      <c r="AO67" s="956"/>
      <c r="AP67" s="956">
        <f t="shared" si="7"/>
        <v>0</v>
      </c>
      <c r="AQ67" s="831">
        <f t="shared" si="8"/>
        <v>0</v>
      </c>
      <c r="AR67" s="956"/>
      <c r="AS67" s="1057">
        <f t="shared" si="20"/>
        <v>0</v>
      </c>
      <c r="AT67" s="659">
        <f>'08'!AT67</f>
        <v>0</v>
      </c>
      <c r="AU67" s="660">
        <f t="shared" si="9"/>
        <v>0</v>
      </c>
      <c r="AV67" s="617"/>
      <c r="AW67" s="612">
        <f t="shared" si="10"/>
        <v>0</v>
      </c>
      <c r="AX67" s="612">
        <f t="shared" si="11"/>
        <v>0</v>
      </c>
      <c r="AY67" s="612">
        <f t="shared" si="12"/>
        <v>0</v>
      </c>
      <c r="AZ67" s="612">
        <f t="shared" si="13"/>
        <v>0</v>
      </c>
      <c r="BA67" s="612">
        <f t="shared" si="14"/>
        <v>0</v>
      </c>
      <c r="BB67" s="1113">
        <f t="shared" si="15"/>
        <v>0</v>
      </c>
      <c r="BC67" s="957"/>
    </row>
    <row r="68" spans="1:55" s="1058" customFormat="1" ht="25.05" customHeight="1">
      <c r="A68" s="1056" t="str">
        <f>'ENTRY SHEET'!F68</f>
        <v>CRUSHER ( CONE )</v>
      </c>
      <c r="B68" s="139">
        <f>'20'!C68</f>
        <v>13651</v>
      </c>
      <c r="C68" s="674">
        <v>13662</v>
      </c>
      <c r="D68" s="139">
        <f t="shared" si="21"/>
        <v>11</v>
      </c>
      <c r="E68" s="139">
        <v>16</v>
      </c>
      <c r="F68" s="139"/>
      <c r="G68" s="139"/>
      <c r="H68" s="139"/>
      <c r="I68" s="139"/>
      <c r="J68" s="139">
        <f t="shared" si="25"/>
        <v>11</v>
      </c>
      <c r="K68" s="139"/>
      <c r="L68" s="139"/>
      <c r="M68" s="139"/>
      <c r="N68" s="139"/>
      <c r="O68" s="139"/>
      <c r="P68" s="139"/>
      <c r="Q68" s="139">
        <f t="shared" si="26"/>
        <v>11</v>
      </c>
      <c r="R68" s="139"/>
      <c r="S68" s="139"/>
      <c r="T68" s="139"/>
      <c r="U68" s="139"/>
      <c r="V68" s="139"/>
      <c r="W68" s="139"/>
      <c r="X68" s="139"/>
      <c r="Y68" s="139">
        <f t="shared" si="27"/>
        <v>0</v>
      </c>
      <c r="Z68" s="139"/>
      <c r="AA68" s="661"/>
      <c r="AB68" s="139"/>
      <c r="AC68" s="139"/>
      <c r="AD68" s="139"/>
      <c r="AE68" s="139"/>
      <c r="AF68" s="139"/>
      <c r="AG68" s="139">
        <f t="shared" si="24"/>
        <v>0</v>
      </c>
      <c r="AH68" s="661"/>
      <c r="AI68" s="661"/>
      <c r="AJ68" s="661"/>
      <c r="AK68" s="661"/>
      <c r="AL68" s="139"/>
      <c r="AM68" s="661"/>
      <c r="AN68" s="956">
        <f>'20'!AR68</f>
        <v>0</v>
      </c>
      <c r="AO68" s="956"/>
      <c r="AP68" s="956">
        <f t="shared" si="7"/>
        <v>0</v>
      </c>
      <c r="AQ68" s="831">
        <f t="shared" si="8"/>
        <v>0</v>
      </c>
      <c r="AR68" s="956"/>
      <c r="AS68" s="1057">
        <f t="shared" si="20"/>
        <v>0</v>
      </c>
      <c r="AT68" s="659">
        <f>'08'!AT68</f>
        <v>0</v>
      </c>
      <c r="AU68" s="660">
        <f t="shared" si="9"/>
        <v>0</v>
      </c>
      <c r="AV68" s="657"/>
      <c r="AW68" s="612">
        <f t="shared" si="10"/>
        <v>0</v>
      </c>
      <c r="AX68" s="612">
        <f t="shared" si="11"/>
        <v>0</v>
      </c>
      <c r="AY68" s="612">
        <f t="shared" si="12"/>
        <v>0</v>
      </c>
      <c r="AZ68" s="612">
        <f t="shared" si="13"/>
        <v>0</v>
      </c>
      <c r="BA68" s="612">
        <f t="shared" si="14"/>
        <v>0</v>
      </c>
      <c r="BB68" s="1113">
        <f t="shared" si="15"/>
        <v>0</v>
      </c>
      <c r="BC68" s="139"/>
    </row>
    <row r="69" spans="1:55" s="1058" customFormat="1" ht="25.05" customHeight="1">
      <c r="A69" s="1056" t="str">
        <f>'ENTRY SHEET'!F69</f>
        <v>CRUSHER DG</v>
      </c>
      <c r="B69" s="139">
        <f>'20'!C69</f>
        <v>17210.2</v>
      </c>
      <c r="C69" s="674">
        <v>17210.2</v>
      </c>
      <c r="D69" s="139">
        <f t="shared" si="21"/>
        <v>0</v>
      </c>
      <c r="E69" s="139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139"/>
      <c r="S69" s="139"/>
      <c r="T69" s="139"/>
      <c r="U69" s="139"/>
      <c r="V69" s="139"/>
      <c r="W69" s="139"/>
      <c r="X69" s="956"/>
      <c r="Y69" s="139">
        <f t="shared" si="27"/>
        <v>0</v>
      </c>
      <c r="Z69" s="957"/>
      <c r="AA69" s="957"/>
      <c r="AB69" s="957"/>
      <c r="AC69" s="957"/>
      <c r="AD69" s="957"/>
      <c r="AE69" s="957"/>
      <c r="AF69" s="957"/>
      <c r="AG69" s="139">
        <f t="shared" si="24"/>
        <v>0</v>
      </c>
      <c r="AH69" s="139"/>
      <c r="AI69" s="139"/>
      <c r="AJ69" s="139"/>
      <c r="AK69" s="957"/>
      <c r="AL69" s="956">
        <f>AH69+AI69</f>
        <v>0</v>
      </c>
      <c r="AM69" s="139">
        <f>AJ69+AK69</f>
        <v>0</v>
      </c>
      <c r="AN69" s="956">
        <f>'20'!AR69</f>
        <v>414</v>
      </c>
      <c r="AO69" s="956">
        <v>100</v>
      </c>
      <c r="AP69" s="956">
        <f t="shared" si="7"/>
        <v>514</v>
      </c>
      <c r="AQ69" s="831">
        <f t="shared" si="8"/>
        <v>0</v>
      </c>
      <c r="AR69" s="956">
        <v>514</v>
      </c>
      <c r="AS69" s="1057" t="e">
        <f t="shared" ref="AS69:AS104" si="28">AQ69/D69</f>
        <v>#DIV/0!</v>
      </c>
      <c r="AT69" s="659">
        <f>'08'!AT69</f>
        <v>1000</v>
      </c>
      <c r="AU69" s="660">
        <f t="shared" si="9"/>
        <v>486</v>
      </c>
      <c r="AV69" s="657"/>
      <c r="AW69" s="612" t="e">
        <f t="shared" si="10"/>
        <v>#DIV/0!</v>
      </c>
      <c r="AX69" s="612" t="e">
        <f t="shared" si="11"/>
        <v>#DIV/0!</v>
      </c>
      <c r="AY69" s="612" t="e">
        <f t="shared" si="12"/>
        <v>#DIV/0!</v>
      </c>
      <c r="AZ69" s="612" t="e">
        <f t="shared" si="13"/>
        <v>#DIV/0!</v>
      </c>
      <c r="BA69" s="612" t="e">
        <f t="shared" si="14"/>
        <v>#DIV/0!</v>
      </c>
      <c r="BB69" s="1113" t="e">
        <f t="shared" si="15"/>
        <v>#DIV/0!</v>
      </c>
      <c r="BC69" s="957"/>
    </row>
    <row r="70" spans="1:55" s="1058" customFormat="1" ht="25.05" customHeight="1">
      <c r="A70" s="1056" t="str">
        <f>'ENTRY SHEET'!F70</f>
        <v>KAMASTU-210</v>
      </c>
      <c r="B70" s="139">
        <f>'20'!C70</f>
        <v>25976.400000000001</v>
      </c>
      <c r="C70" s="674">
        <v>25990.3</v>
      </c>
      <c r="D70" s="139">
        <f t="shared" si="21"/>
        <v>13.899999999997817</v>
      </c>
      <c r="E70" s="139">
        <v>16</v>
      </c>
      <c r="F70" s="139"/>
      <c r="G70" s="139"/>
      <c r="H70" s="139"/>
      <c r="I70" s="139"/>
      <c r="J70" s="139">
        <f t="shared" si="25"/>
        <v>13.899999999997817</v>
      </c>
      <c r="K70" s="139"/>
      <c r="L70" s="139"/>
      <c r="M70" s="139"/>
      <c r="N70" s="139"/>
      <c r="O70" s="139"/>
      <c r="P70" s="139"/>
      <c r="Q70" s="139">
        <f t="shared" si="26"/>
        <v>13.899999999997817</v>
      </c>
      <c r="R70" s="139"/>
      <c r="S70" s="139"/>
      <c r="T70" s="139"/>
      <c r="U70" s="139"/>
      <c r="V70" s="139"/>
      <c r="W70" s="139"/>
      <c r="X70" s="956"/>
      <c r="Y70" s="139">
        <f t="shared" si="27"/>
        <v>0</v>
      </c>
      <c r="Z70" s="957"/>
      <c r="AA70" s="957"/>
      <c r="AB70" s="957"/>
      <c r="AC70" s="957"/>
      <c r="AD70" s="957"/>
      <c r="AE70" s="957"/>
      <c r="AF70" s="957"/>
      <c r="AG70" s="139">
        <f t="shared" si="24"/>
        <v>0</v>
      </c>
      <c r="AH70" s="139"/>
      <c r="AI70" s="139"/>
      <c r="AJ70" s="139"/>
      <c r="AK70" s="957"/>
      <c r="AL70" s="956">
        <f>AH70+AI70</f>
        <v>0</v>
      </c>
      <c r="AM70" s="139">
        <f>AJ70+AK70</f>
        <v>0</v>
      </c>
      <c r="AN70" s="956">
        <f>'20'!AR70</f>
        <v>255</v>
      </c>
      <c r="AO70" s="956">
        <v>137</v>
      </c>
      <c r="AP70" s="956">
        <f t="shared" ref="AP70:AP104" si="29">AO70+AN70</f>
        <v>392</v>
      </c>
      <c r="AQ70" s="831">
        <f t="shared" ref="AQ70:AQ104" si="30">AP70-AR70</f>
        <v>282</v>
      </c>
      <c r="AR70" s="956">
        <v>110</v>
      </c>
      <c r="AS70" s="1057">
        <f t="shared" si="28"/>
        <v>20.287769784175847</v>
      </c>
      <c r="AT70" s="659">
        <f>'08'!AT70</f>
        <v>340</v>
      </c>
      <c r="AU70" s="660">
        <f t="shared" ref="AU70:AU104" si="31">AT70-AR70</f>
        <v>230</v>
      </c>
      <c r="AV70" s="657"/>
      <c r="AW70" s="612">
        <f t="shared" ref="AW70:AW99" si="32">ROUNDUP(I70*AS70,0)</f>
        <v>0</v>
      </c>
      <c r="AX70" s="612">
        <f t="shared" ref="AX70:AX99" si="33">ROUNDUP(H70*AS70,0)</f>
        <v>0</v>
      </c>
      <c r="AY70" s="612">
        <f t="shared" ref="AY70:AY99" si="34">ROUNDUP(J70*AS70,0)</f>
        <v>282</v>
      </c>
      <c r="AZ70" s="612">
        <f t="shared" ref="AZ70:AZ99" si="35">AS70*L70</f>
        <v>0</v>
      </c>
      <c r="BA70" s="612">
        <f t="shared" ref="BA70:BA99" si="36">AS70*K70</f>
        <v>0</v>
      </c>
      <c r="BB70" s="1113"/>
      <c r="BC70" s="957">
        <v>64</v>
      </c>
    </row>
    <row r="71" spans="1:55" s="1058" customFormat="1" ht="25.05" customHeight="1">
      <c r="A71" s="1056" t="str">
        <f>'ENTRY SHEET'!F71</f>
        <v>JCB-8262 LOADER</v>
      </c>
      <c r="B71" s="139">
        <f>'20'!C71</f>
        <v>16139.6</v>
      </c>
      <c r="C71" s="674">
        <v>16150.4</v>
      </c>
      <c r="D71" s="139">
        <f t="shared" si="21"/>
        <v>10.799999999999272</v>
      </c>
      <c r="E71" s="139">
        <v>16</v>
      </c>
      <c r="F71" s="139"/>
      <c r="G71" s="139"/>
      <c r="H71" s="139">
        <v>5.0999999999999996</v>
      </c>
      <c r="I71" s="139"/>
      <c r="J71" s="139">
        <v>0</v>
      </c>
      <c r="K71" s="139">
        <v>3.2</v>
      </c>
      <c r="L71" s="139">
        <v>2.5</v>
      </c>
      <c r="M71" s="139"/>
      <c r="N71" s="139"/>
      <c r="O71" s="139"/>
      <c r="P71" s="139"/>
      <c r="Q71" s="139">
        <f t="shared" si="26"/>
        <v>10.8</v>
      </c>
      <c r="R71" s="139"/>
      <c r="S71" s="139"/>
      <c r="T71" s="139"/>
      <c r="U71" s="139"/>
      <c r="V71" s="139"/>
      <c r="W71" s="139"/>
      <c r="X71" s="956"/>
      <c r="Y71" s="139">
        <f t="shared" si="27"/>
        <v>0</v>
      </c>
      <c r="Z71" s="957"/>
      <c r="AA71" s="957"/>
      <c r="AB71" s="957"/>
      <c r="AC71" s="957">
        <v>12</v>
      </c>
      <c r="AD71" s="957"/>
      <c r="AE71" s="957">
        <v>10</v>
      </c>
      <c r="AF71" s="957"/>
      <c r="AG71" s="139">
        <f t="shared" si="24"/>
        <v>22</v>
      </c>
      <c r="AH71" s="139"/>
      <c r="AI71" s="139"/>
      <c r="AJ71" s="139"/>
      <c r="AK71" s="957"/>
      <c r="AL71" s="956">
        <f>AH71+AI71</f>
        <v>0</v>
      </c>
      <c r="AM71" s="139">
        <f>AJ71+AK71</f>
        <v>0</v>
      </c>
      <c r="AN71" s="956">
        <f>'20'!AR71</f>
        <v>146</v>
      </c>
      <c r="AO71" s="956">
        <v>129</v>
      </c>
      <c r="AP71" s="956">
        <f t="shared" si="29"/>
        <v>275</v>
      </c>
      <c r="AQ71" s="831">
        <f t="shared" si="30"/>
        <v>170</v>
      </c>
      <c r="AR71" s="956">
        <v>105</v>
      </c>
      <c r="AS71" s="1057">
        <f t="shared" si="28"/>
        <v>15.740740740741801</v>
      </c>
      <c r="AT71" s="659">
        <f>'08'!AT71</f>
        <v>210</v>
      </c>
      <c r="AU71" s="660">
        <f t="shared" si="31"/>
        <v>105</v>
      </c>
      <c r="AV71" s="657"/>
      <c r="AW71" s="612">
        <f t="shared" si="32"/>
        <v>0</v>
      </c>
      <c r="AX71" s="612">
        <f t="shared" si="33"/>
        <v>81</v>
      </c>
      <c r="AY71" s="612">
        <f t="shared" si="34"/>
        <v>0</v>
      </c>
      <c r="AZ71" s="612">
        <f t="shared" si="35"/>
        <v>39.351851851854505</v>
      </c>
      <c r="BA71" s="612">
        <f t="shared" si="36"/>
        <v>50.370370370373763</v>
      </c>
      <c r="BB71" s="1113">
        <f t="shared" ref="BB71:BB99" si="37">AQ71-AW71-AX71-AY71</f>
        <v>89</v>
      </c>
      <c r="BC71" s="957"/>
    </row>
    <row r="72" spans="1:55" s="1058" customFormat="1" ht="25.05" customHeight="1">
      <c r="A72" s="1056" t="str">
        <f>'ENTRY SHEET'!F72</f>
        <v>OD09C-5609 JCB</v>
      </c>
      <c r="B72" s="139">
        <f>'20'!C72</f>
        <v>0</v>
      </c>
      <c r="C72" s="674"/>
      <c r="D72" s="139">
        <f t="shared" si="21"/>
        <v>0</v>
      </c>
      <c r="E72" s="139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139"/>
      <c r="S72" s="139"/>
      <c r="T72" s="139"/>
      <c r="U72" s="139"/>
      <c r="V72" s="139"/>
      <c r="W72" s="139"/>
      <c r="X72" s="956"/>
      <c r="Y72" s="139">
        <f t="shared" si="27"/>
        <v>0</v>
      </c>
      <c r="Z72" s="957"/>
      <c r="AA72" s="957"/>
      <c r="AB72" s="957"/>
      <c r="AC72" s="957"/>
      <c r="AD72" s="957"/>
      <c r="AE72" s="957"/>
      <c r="AF72" s="957"/>
      <c r="AG72" s="139">
        <f t="shared" si="24"/>
        <v>0</v>
      </c>
      <c r="AH72" s="139"/>
      <c r="AI72" s="139"/>
      <c r="AJ72" s="139"/>
      <c r="AK72" s="957"/>
      <c r="AL72" s="956">
        <f>AH72+AI72</f>
        <v>0</v>
      </c>
      <c r="AM72" s="139">
        <f>AJ72+AK72</f>
        <v>0</v>
      </c>
      <c r="AN72" s="956">
        <f>'20'!AR72</f>
        <v>90</v>
      </c>
      <c r="AO72" s="956"/>
      <c r="AP72" s="956">
        <f t="shared" si="29"/>
        <v>90</v>
      </c>
      <c r="AQ72" s="831">
        <f t="shared" si="30"/>
        <v>0</v>
      </c>
      <c r="AR72" s="956">
        <v>90</v>
      </c>
      <c r="AS72" s="1057" t="e">
        <f t="shared" si="28"/>
        <v>#DIV/0!</v>
      </c>
      <c r="AT72" s="659">
        <f>'08'!AT72</f>
        <v>210</v>
      </c>
      <c r="AU72" s="660">
        <f t="shared" si="31"/>
        <v>120</v>
      </c>
      <c r="AV72" s="657"/>
      <c r="AW72" s="612" t="e">
        <f t="shared" si="32"/>
        <v>#DIV/0!</v>
      </c>
      <c r="AX72" s="612" t="e">
        <f t="shared" si="33"/>
        <v>#DIV/0!</v>
      </c>
      <c r="AY72" s="612" t="e">
        <f t="shared" si="34"/>
        <v>#DIV/0!</v>
      </c>
      <c r="AZ72" s="612" t="e">
        <f t="shared" si="35"/>
        <v>#DIV/0!</v>
      </c>
      <c r="BA72" s="612" t="e">
        <f t="shared" si="36"/>
        <v>#DIV/0!</v>
      </c>
      <c r="BB72" s="1113" t="e">
        <f t="shared" si="37"/>
        <v>#DIV/0!</v>
      </c>
      <c r="BC72" s="957"/>
    </row>
    <row r="73" spans="1:55" s="1058" customFormat="1" ht="25.05" customHeight="1">
      <c r="A73" s="1056" t="str">
        <f>'ENTRY SHEET'!F73</f>
        <v>TATA LOADER-OD02AY-0516</v>
      </c>
      <c r="B73" s="139">
        <f>'20'!C73</f>
        <v>15507.7</v>
      </c>
      <c r="C73" s="674">
        <v>15507.7</v>
      </c>
      <c r="D73" s="139">
        <f t="shared" si="21"/>
        <v>0</v>
      </c>
      <c r="E73" s="139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139"/>
      <c r="S73" s="139"/>
      <c r="T73" s="139"/>
      <c r="U73" s="139"/>
      <c r="V73" s="139"/>
      <c r="W73" s="139"/>
      <c r="X73" s="956"/>
      <c r="Y73" s="139">
        <f t="shared" si="27"/>
        <v>0</v>
      </c>
      <c r="Z73" s="957"/>
      <c r="AA73" s="957"/>
      <c r="AB73" s="957"/>
      <c r="AC73" s="957"/>
      <c r="AD73" s="957"/>
      <c r="AE73" s="957"/>
      <c r="AF73" s="957"/>
      <c r="AG73" s="139">
        <f t="shared" si="24"/>
        <v>0</v>
      </c>
      <c r="AH73" s="139"/>
      <c r="AI73" s="139"/>
      <c r="AJ73" s="139"/>
      <c r="AK73" s="957"/>
      <c r="AL73" s="956">
        <f>AH73+AI73</f>
        <v>0</v>
      </c>
      <c r="AM73" s="139">
        <f>AJ73+AK73</f>
        <v>0</v>
      </c>
      <c r="AN73" s="956">
        <f>'20'!AR73</f>
        <v>100</v>
      </c>
      <c r="AO73" s="956"/>
      <c r="AP73" s="956">
        <f t="shared" si="29"/>
        <v>100</v>
      </c>
      <c r="AQ73" s="831">
        <f t="shared" si="30"/>
        <v>0</v>
      </c>
      <c r="AR73" s="956">
        <v>100</v>
      </c>
      <c r="AS73" s="1057" t="e">
        <f t="shared" si="28"/>
        <v>#DIV/0!</v>
      </c>
      <c r="AT73" s="659">
        <f>'08'!AT73</f>
        <v>0</v>
      </c>
      <c r="AU73" s="660">
        <f t="shared" si="31"/>
        <v>-100</v>
      </c>
      <c r="AV73" s="657"/>
      <c r="AW73" s="612" t="e">
        <f t="shared" si="32"/>
        <v>#DIV/0!</v>
      </c>
      <c r="AX73" s="612" t="e">
        <f t="shared" si="33"/>
        <v>#DIV/0!</v>
      </c>
      <c r="AY73" s="612" t="e">
        <f t="shared" si="34"/>
        <v>#DIV/0!</v>
      </c>
      <c r="AZ73" s="612" t="e">
        <f t="shared" si="35"/>
        <v>#DIV/0!</v>
      </c>
      <c r="BA73" s="612" t="e">
        <f t="shared" si="36"/>
        <v>#DIV/0!</v>
      </c>
      <c r="BB73" s="1113"/>
      <c r="BC73" s="957"/>
    </row>
    <row r="74" spans="1:55" s="992" customFormat="1" ht="34.950000000000003" customHeight="1">
      <c r="A74" s="1059" t="str">
        <f>'ENTRY SHEET'!F74</f>
        <v>POWER SCREEN DETAILS</v>
      </c>
      <c r="B74" s="648">
        <f>'20'!C74</f>
        <v>0</v>
      </c>
      <c r="C74" s="1107"/>
      <c r="D74" s="642" t="s">
        <v>8</v>
      </c>
      <c r="E74" s="641" t="s">
        <v>116</v>
      </c>
      <c r="F74" s="641" t="s">
        <v>118</v>
      </c>
      <c r="G74" s="641" t="s">
        <v>113</v>
      </c>
      <c r="H74" s="641" t="s">
        <v>126</v>
      </c>
      <c r="I74" s="641" t="s">
        <v>125</v>
      </c>
      <c r="J74" s="641" t="s">
        <v>124</v>
      </c>
      <c r="K74" s="641" t="s">
        <v>52</v>
      </c>
      <c r="L74" s="641" t="s">
        <v>133</v>
      </c>
      <c r="M74" s="641" t="s">
        <v>117</v>
      </c>
      <c r="N74" s="641" t="s">
        <v>127</v>
      </c>
      <c r="O74" s="641" t="s">
        <v>138</v>
      </c>
      <c r="P74" s="641" t="s">
        <v>139</v>
      </c>
      <c r="Q74" s="606" t="s">
        <v>122</v>
      </c>
      <c r="R74" s="642" t="s">
        <v>88</v>
      </c>
      <c r="S74" s="642" t="s">
        <v>89</v>
      </c>
      <c r="T74" s="642" t="s">
        <v>106</v>
      </c>
      <c r="U74" s="642" t="s">
        <v>90</v>
      </c>
      <c r="V74" s="642" t="s">
        <v>91</v>
      </c>
      <c r="W74" s="642"/>
      <c r="X74" s="642"/>
      <c r="Y74" s="642" t="s">
        <v>92</v>
      </c>
      <c r="Z74" s="642" t="s">
        <v>43</v>
      </c>
      <c r="AA74" s="643" t="s">
        <v>44</v>
      </c>
      <c r="AB74" s="642" t="s">
        <v>45</v>
      </c>
      <c r="AC74" s="642" t="s">
        <v>46</v>
      </c>
      <c r="AD74" s="642" t="s">
        <v>121</v>
      </c>
      <c r="AE74" s="642" t="s">
        <v>67</v>
      </c>
      <c r="AF74" s="642" t="s">
        <v>105</v>
      </c>
      <c r="AG74" s="606" t="s">
        <v>32</v>
      </c>
      <c r="AH74" s="643"/>
      <c r="AI74" s="643" t="s">
        <v>42</v>
      </c>
      <c r="AJ74" s="643"/>
      <c r="AK74" s="643" t="s">
        <v>39</v>
      </c>
      <c r="AL74" s="642" t="s">
        <v>31</v>
      </c>
      <c r="AM74" s="643" t="s">
        <v>30</v>
      </c>
      <c r="AN74" s="990">
        <f>'20'!AR74</f>
        <v>0</v>
      </c>
      <c r="AO74" s="990"/>
      <c r="AP74" s="990">
        <f t="shared" si="29"/>
        <v>0</v>
      </c>
      <c r="AQ74" s="990">
        <f t="shared" si="30"/>
        <v>0</v>
      </c>
      <c r="AR74" s="990"/>
      <c r="AS74" s="991" t="e">
        <f t="shared" si="28"/>
        <v>#VALUE!</v>
      </c>
      <c r="AT74" s="651">
        <f>'08'!AT74</f>
        <v>0</v>
      </c>
      <c r="AU74" s="652">
        <f t="shared" si="31"/>
        <v>0</v>
      </c>
      <c r="AV74" s="886"/>
      <c r="AW74" s="608" t="e">
        <f t="shared" si="32"/>
        <v>#VALUE!</v>
      </c>
      <c r="AX74" s="608" t="e">
        <f t="shared" si="33"/>
        <v>#VALUE!</v>
      </c>
      <c r="AY74" s="608" t="e">
        <f t="shared" si="34"/>
        <v>#VALUE!</v>
      </c>
      <c r="AZ74" s="608" t="e">
        <f t="shared" si="35"/>
        <v>#VALUE!</v>
      </c>
      <c r="BA74" s="608" t="e">
        <f t="shared" si="36"/>
        <v>#VALUE!</v>
      </c>
      <c r="BB74" s="1061" t="e">
        <f t="shared" si="37"/>
        <v>#VALUE!</v>
      </c>
      <c r="BC74" s="642"/>
    </row>
    <row r="75" spans="1:55" s="285" customFormat="1" ht="25.05" customHeight="1">
      <c r="A75" s="1059" t="str">
        <f>'ENTRY SHEET'!F75</f>
        <v>POWER SCREEN RHS</v>
      </c>
      <c r="B75" s="648">
        <f>'20'!C75</f>
        <v>4463.8</v>
      </c>
      <c r="C75" s="830">
        <v>4470.8</v>
      </c>
      <c r="D75" s="648">
        <f t="shared" si="21"/>
        <v>7</v>
      </c>
      <c r="E75" s="648">
        <v>12</v>
      </c>
      <c r="F75" s="648"/>
      <c r="G75" s="648"/>
      <c r="H75" s="648"/>
      <c r="I75" s="648"/>
      <c r="J75" s="648"/>
      <c r="K75" s="648">
        <f>D75-G75-H75-I75-J75-L75-M75-N75-O75-P75-F75</f>
        <v>7</v>
      </c>
      <c r="L75" s="648"/>
      <c r="M75" s="648"/>
      <c r="N75" s="648"/>
      <c r="O75" s="648"/>
      <c r="P75" s="648"/>
      <c r="Q75" s="648">
        <f>F75+G75+H75+I75+J75+K75+L75+M75+N75+O75+P75</f>
        <v>7</v>
      </c>
      <c r="R75" s="648">
        <v>700</v>
      </c>
      <c r="S75" s="648"/>
      <c r="T75" s="648"/>
      <c r="U75" s="648"/>
      <c r="V75" s="648"/>
      <c r="W75" s="648"/>
      <c r="X75" s="831"/>
      <c r="Y75" s="648">
        <f t="shared" ref="Y75:Y77" si="38">X75+W75+V75+U75</f>
        <v>0</v>
      </c>
      <c r="Z75" s="961"/>
      <c r="AA75" s="961"/>
      <c r="AB75" s="961"/>
      <c r="AC75" s="961"/>
      <c r="AD75" s="961"/>
      <c r="AE75" s="961"/>
      <c r="AF75" s="961"/>
      <c r="AG75" s="648">
        <f t="shared" ref="AG75:AG84" si="39">Z75+AA75+AB75+AC75+AD75+AE75+AF75</f>
        <v>0</v>
      </c>
      <c r="AH75" s="648"/>
      <c r="AI75" s="648"/>
      <c r="AJ75" s="648"/>
      <c r="AK75" s="961"/>
      <c r="AL75" s="831">
        <f>AH75+AI75</f>
        <v>0</v>
      </c>
      <c r="AM75" s="648">
        <f>AJ75+AK75</f>
        <v>0</v>
      </c>
      <c r="AN75" s="831">
        <f>'20'!AR75</f>
        <v>157</v>
      </c>
      <c r="AO75" s="831"/>
      <c r="AP75" s="831">
        <f t="shared" si="29"/>
        <v>157</v>
      </c>
      <c r="AQ75" s="831">
        <f t="shared" si="30"/>
        <v>77</v>
      </c>
      <c r="AR75" s="831">
        <v>80</v>
      </c>
      <c r="AS75" s="1063">
        <f t="shared" si="28"/>
        <v>11</v>
      </c>
      <c r="AT75" s="651">
        <f>'08'!AT75</f>
        <v>0</v>
      </c>
      <c r="AU75" s="652">
        <f t="shared" si="31"/>
        <v>-80</v>
      </c>
      <c r="AV75" s="646"/>
      <c r="AW75" s="608">
        <f t="shared" si="32"/>
        <v>0</v>
      </c>
      <c r="AX75" s="608">
        <f t="shared" si="33"/>
        <v>0</v>
      </c>
      <c r="AY75" s="608">
        <f t="shared" si="34"/>
        <v>0</v>
      </c>
      <c r="AZ75" s="608">
        <f t="shared" si="35"/>
        <v>0</v>
      </c>
      <c r="BA75" s="608">
        <f t="shared" si="36"/>
        <v>77</v>
      </c>
      <c r="BB75" s="1061"/>
      <c r="BC75" s="961">
        <f>AP75</f>
        <v>157</v>
      </c>
    </row>
    <row r="76" spans="1:55" s="285" customFormat="1" ht="25.05" customHeight="1">
      <c r="A76" s="1059" t="str">
        <f>'ENTRY SHEET'!F76</f>
        <v>HITACHI-120</v>
      </c>
      <c r="B76" s="648">
        <f>'20'!C76</f>
        <v>13151.5</v>
      </c>
      <c r="C76" s="648">
        <v>13153.5</v>
      </c>
      <c r="D76" s="648">
        <f t="shared" si="21"/>
        <v>2</v>
      </c>
      <c r="E76" s="648">
        <v>12</v>
      </c>
      <c r="F76" s="648"/>
      <c r="G76" s="648"/>
      <c r="H76" s="648"/>
      <c r="I76" s="648"/>
      <c r="J76" s="648"/>
      <c r="K76" s="648">
        <f t="shared" ref="K76:K77" si="40">D76-G76-H76-I76-J76-L76-M76-N76-O76-P76-F76</f>
        <v>0</v>
      </c>
      <c r="L76" s="648">
        <v>2</v>
      </c>
      <c r="M76" s="648"/>
      <c r="N76" s="648"/>
      <c r="O76" s="648"/>
      <c r="P76" s="648"/>
      <c r="Q76" s="648">
        <f t="shared" ref="Q76:Q77" si="41">F76+G76+H76+I76+J76+K76+L76+M76+N76</f>
        <v>2</v>
      </c>
      <c r="R76" s="961"/>
      <c r="S76" s="961"/>
      <c r="T76" s="961"/>
      <c r="U76" s="961"/>
      <c r="V76" s="961"/>
      <c r="W76" s="961"/>
      <c r="X76" s="961"/>
      <c r="Y76" s="648">
        <f t="shared" si="38"/>
        <v>0</v>
      </c>
      <c r="Z76" s="961"/>
      <c r="AA76" s="961"/>
      <c r="AB76" s="961"/>
      <c r="AC76" s="961"/>
      <c r="AD76" s="961"/>
      <c r="AE76" s="961"/>
      <c r="AF76" s="961"/>
      <c r="AG76" s="648">
        <f t="shared" si="39"/>
        <v>0</v>
      </c>
      <c r="AH76" s="961"/>
      <c r="AI76" s="961"/>
      <c r="AJ76" s="961"/>
      <c r="AK76" s="961"/>
      <c r="AL76" s="831">
        <f t="shared" ref="AL76:AL77" si="42">AH76+AI76</f>
        <v>0</v>
      </c>
      <c r="AM76" s="648">
        <f t="shared" ref="AM76:AM84" si="43">AJ76+AK76</f>
        <v>0</v>
      </c>
      <c r="AN76" s="831">
        <f>'20'!AR76</f>
        <v>150</v>
      </c>
      <c r="AO76" s="831"/>
      <c r="AP76" s="831">
        <f t="shared" si="29"/>
        <v>150</v>
      </c>
      <c r="AQ76" s="831">
        <f t="shared" si="30"/>
        <v>20</v>
      </c>
      <c r="AR76" s="831">
        <v>130</v>
      </c>
      <c r="AS76" s="1063">
        <f t="shared" si="28"/>
        <v>10</v>
      </c>
      <c r="AT76" s="651">
        <f>'08'!AT76</f>
        <v>700</v>
      </c>
      <c r="AU76" s="652">
        <f t="shared" si="31"/>
        <v>570</v>
      </c>
      <c r="AV76" s="646" t="s">
        <v>194</v>
      </c>
      <c r="AW76" s="608">
        <f t="shared" si="32"/>
        <v>0</v>
      </c>
      <c r="AX76" s="608">
        <f t="shared" si="33"/>
        <v>0</v>
      </c>
      <c r="AY76" s="608">
        <f t="shared" si="34"/>
        <v>0</v>
      </c>
      <c r="AZ76" s="608">
        <f t="shared" si="35"/>
        <v>20</v>
      </c>
      <c r="BA76" s="608">
        <f t="shared" si="36"/>
        <v>0</v>
      </c>
      <c r="BB76" s="1061">
        <f t="shared" si="37"/>
        <v>20</v>
      </c>
      <c r="BC76" s="961"/>
    </row>
    <row r="77" spans="1:55" s="285" customFormat="1" ht="25.05" customHeight="1">
      <c r="A77" s="1059" t="str">
        <f>'ENTRY SHEET'!F77</f>
        <v>L-6268 SDLG</v>
      </c>
      <c r="B77" s="648">
        <f>'20'!C77</f>
        <v>7279.8</v>
      </c>
      <c r="C77" s="830">
        <v>7283.8</v>
      </c>
      <c r="D77" s="648">
        <f t="shared" si="21"/>
        <v>4</v>
      </c>
      <c r="E77" s="648">
        <v>12</v>
      </c>
      <c r="F77" s="648"/>
      <c r="G77" s="648"/>
      <c r="H77" s="648"/>
      <c r="I77" s="648"/>
      <c r="J77" s="648">
        <v>4</v>
      </c>
      <c r="K77" s="648">
        <f t="shared" si="40"/>
        <v>0</v>
      </c>
      <c r="L77" s="648"/>
      <c r="M77" s="648"/>
      <c r="N77" s="648"/>
      <c r="O77" s="648"/>
      <c r="P77" s="648"/>
      <c r="Q77" s="648">
        <f t="shared" si="41"/>
        <v>4</v>
      </c>
      <c r="R77" s="961"/>
      <c r="S77" s="961"/>
      <c r="T77" s="961"/>
      <c r="U77" s="961"/>
      <c r="V77" s="961"/>
      <c r="W77" s="961"/>
      <c r="X77" s="961"/>
      <c r="Y77" s="648">
        <f t="shared" si="38"/>
        <v>0</v>
      </c>
      <c r="Z77" s="961"/>
      <c r="AA77" s="961"/>
      <c r="AB77" s="961"/>
      <c r="AC77" s="961"/>
      <c r="AD77" s="961"/>
      <c r="AE77" s="961"/>
      <c r="AF77" s="961"/>
      <c r="AG77" s="648">
        <f t="shared" si="39"/>
        <v>0</v>
      </c>
      <c r="AH77" s="961"/>
      <c r="AI77" s="961"/>
      <c r="AJ77" s="961"/>
      <c r="AK77" s="961"/>
      <c r="AL77" s="831">
        <f t="shared" si="42"/>
        <v>0</v>
      </c>
      <c r="AM77" s="648">
        <f t="shared" si="43"/>
        <v>0</v>
      </c>
      <c r="AN77" s="831">
        <f>'20'!AR77</f>
        <v>260</v>
      </c>
      <c r="AO77" s="831">
        <v>92</v>
      </c>
      <c r="AP77" s="831">
        <f t="shared" si="29"/>
        <v>352</v>
      </c>
      <c r="AQ77" s="831">
        <f t="shared" si="30"/>
        <v>92</v>
      </c>
      <c r="AR77" s="831">
        <v>260</v>
      </c>
      <c r="AS77" s="1063">
        <f t="shared" si="28"/>
        <v>23</v>
      </c>
      <c r="AT77" s="651">
        <f>'08'!AT77</f>
        <v>0</v>
      </c>
      <c r="AU77" s="652">
        <f t="shared" si="31"/>
        <v>-260</v>
      </c>
      <c r="AV77" s="646"/>
      <c r="AW77" s="608">
        <f t="shared" si="32"/>
        <v>0</v>
      </c>
      <c r="AX77" s="608">
        <f t="shared" si="33"/>
        <v>0</v>
      </c>
      <c r="AY77" s="608">
        <f t="shared" si="34"/>
        <v>92</v>
      </c>
      <c r="AZ77" s="608">
        <f t="shared" si="35"/>
        <v>0</v>
      </c>
      <c r="BA77" s="608">
        <f t="shared" si="36"/>
        <v>0</v>
      </c>
      <c r="BB77" s="1061"/>
      <c r="BC77" s="961"/>
    </row>
    <row r="78" spans="1:55" s="1111" customFormat="1" ht="34.950000000000003" customHeight="1">
      <c r="A78" s="1108" t="str">
        <f>'ENTRY SHEET'!F78</f>
        <v>VICHELE NO.</v>
      </c>
      <c r="B78" s="362">
        <f>'20'!C78</f>
        <v>0</v>
      </c>
      <c r="C78" s="436"/>
      <c r="D78" s="434" t="s">
        <v>8</v>
      </c>
      <c r="E78" s="434" t="s">
        <v>116</v>
      </c>
      <c r="F78" s="434" t="s">
        <v>118</v>
      </c>
      <c r="G78" s="434" t="s">
        <v>113</v>
      </c>
      <c r="H78" s="434" t="s">
        <v>126</v>
      </c>
      <c r="I78" s="434" t="s">
        <v>125</v>
      </c>
      <c r="J78" s="434" t="s">
        <v>124</v>
      </c>
      <c r="K78" s="434" t="s">
        <v>52</v>
      </c>
      <c r="L78" s="434" t="s">
        <v>133</v>
      </c>
      <c r="M78" s="434" t="s">
        <v>117</v>
      </c>
      <c r="N78" s="434" t="s">
        <v>127</v>
      </c>
      <c r="O78" s="434" t="s">
        <v>138</v>
      </c>
      <c r="P78" s="434" t="s">
        <v>139</v>
      </c>
      <c r="Q78" s="434" t="s">
        <v>122</v>
      </c>
      <c r="R78" s="434" t="s">
        <v>123</v>
      </c>
      <c r="S78" s="434" t="s">
        <v>101</v>
      </c>
      <c r="T78" s="434" t="s">
        <v>102</v>
      </c>
      <c r="U78" s="553" t="s">
        <v>90</v>
      </c>
      <c r="V78" s="434" t="s">
        <v>91</v>
      </c>
      <c r="W78" s="434" t="s">
        <v>135</v>
      </c>
      <c r="X78" s="434"/>
      <c r="Y78" s="434" t="s">
        <v>92</v>
      </c>
      <c r="Z78" s="600" t="s">
        <v>43</v>
      </c>
      <c r="AA78" s="600" t="s">
        <v>44</v>
      </c>
      <c r="AB78" s="600" t="s">
        <v>45</v>
      </c>
      <c r="AC78" s="600" t="s">
        <v>46</v>
      </c>
      <c r="AD78" s="600" t="s">
        <v>121</v>
      </c>
      <c r="AE78" s="600" t="s">
        <v>67</v>
      </c>
      <c r="AF78" s="600" t="s">
        <v>105</v>
      </c>
      <c r="AG78" s="434" t="s">
        <v>32</v>
      </c>
      <c r="AH78" s="434" t="s">
        <v>41</v>
      </c>
      <c r="AI78" s="434" t="s">
        <v>42</v>
      </c>
      <c r="AJ78" s="434" t="s">
        <v>38</v>
      </c>
      <c r="AK78" s="600" t="s">
        <v>39</v>
      </c>
      <c r="AL78" s="434" t="s">
        <v>31</v>
      </c>
      <c r="AM78" s="434" t="s">
        <v>30</v>
      </c>
      <c r="AN78" s="1109">
        <f>'20'!AR78</f>
        <v>0</v>
      </c>
      <c r="AO78" s="1109"/>
      <c r="AP78" s="1109">
        <f t="shared" si="29"/>
        <v>0</v>
      </c>
      <c r="AQ78" s="990">
        <f t="shared" si="30"/>
        <v>0</v>
      </c>
      <c r="AR78" s="1109"/>
      <c r="AS78" s="1110" t="e">
        <f t="shared" si="28"/>
        <v>#VALUE!</v>
      </c>
      <c r="AT78" s="665">
        <f>'08'!AT78</f>
        <v>0</v>
      </c>
      <c r="AU78" s="666">
        <f t="shared" si="31"/>
        <v>0</v>
      </c>
      <c r="AV78" s="798"/>
      <c r="AW78" s="597" t="e">
        <f t="shared" si="32"/>
        <v>#VALUE!</v>
      </c>
      <c r="AX78" s="597" t="e">
        <f t="shared" si="33"/>
        <v>#VALUE!</v>
      </c>
      <c r="AY78" s="597" t="e">
        <f t="shared" si="34"/>
        <v>#VALUE!</v>
      </c>
      <c r="AZ78" s="597" t="e">
        <f t="shared" si="35"/>
        <v>#VALUE!</v>
      </c>
      <c r="BA78" s="597" t="e">
        <f t="shared" si="36"/>
        <v>#VALUE!</v>
      </c>
      <c r="BB78" s="600">
        <v>0</v>
      </c>
      <c r="BC78" s="600"/>
    </row>
    <row r="79" spans="1:55" s="1078" customFormat="1" ht="25.05" customHeight="1">
      <c r="A79" s="1108" t="str">
        <f>'ENTRY SHEET'!F79</f>
        <v>LOKO TRACK JAW</v>
      </c>
      <c r="B79" s="362">
        <f>'20'!C79</f>
        <v>16247</v>
      </c>
      <c r="C79" s="801">
        <v>16254</v>
      </c>
      <c r="D79" s="362">
        <f t="shared" si="21"/>
        <v>7</v>
      </c>
      <c r="E79" s="800">
        <v>12</v>
      </c>
      <c r="F79" s="362"/>
      <c r="G79" s="362"/>
      <c r="H79" s="362"/>
      <c r="I79" s="362"/>
      <c r="J79" s="362"/>
      <c r="K79" s="362"/>
      <c r="L79" s="801">
        <f>D79-G79-H79-I79-J79-K79-M79-N79-O79-P79</f>
        <v>7</v>
      </c>
      <c r="M79" s="362"/>
      <c r="N79" s="362"/>
      <c r="O79" s="362"/>
      <c r="P79" s="362"/>
      <c r="Q79" s="801">
        <f t="shared" ref="Q79:Q80" si="44">G79+H79+I79+J79+P79+K79+L79+M79+N79+O79+F79</f>
        <v>7</v>
      </c>
      <c r="R79" s="362">
        <v>0</v>
      </c>
      <c r="S79" s="362"/>
      <c r="T79" s="362"/>
      <c r="U79" s="362"/>
      <c r="V79" s="362"/>
      <c r="W79" s="397"/>
      <c r="X79" s="362"/>
      <c r="Y79" s="953"/>
      <c r="Z79" s="362">
        <f>+V79+W79+X79</f>
        <v>0</v>
      </c>
      <c r="AA79" s="802"/>
      <c r="AB79" s="802"/>
      <c r="AC79" s="802"/>
      <c r="AD79" s="802"/>
      <c r="AE79" s="802"/>
      <c r="AF79" s="802"/>
      <c r="AG79" s="362">
        <f t="shared" si="39"/>
        <v>0</v>
      </c>
      <c r="AH79" s="362"/>
      <c r="AI79" s="362"/>
      <c r="AJ79" s="362"/>
      <c r="AK79" s="802"/>
      <c r="AL79" s="953">
        <f>AH79+AI79</f>
        <v>0</v>
      </c>
      <c r="AM79" s="362">
        <f t="shared" si="43"/>
        <v>0</v>
      </c>
      <c r="AN79" s="953">
        <f>'20'!AR79</f>
        <v>230</v>
      </c>
      <c r="AO79" s="953"/>
      <c r="AP79" s="953">
        <f t="shared" si="29"/>
        <v>230</v>
      </c>
      <c r="AQ79" s="831">
        <f t="shared" si="30"/>
        <v>60</v>
      </c>
      <c r="AR79" s="953">
        <v>170</v>
      </c>
      <c r="AS79" s="1077">
        <f t="shared" si="28"/>
        <v>8.5714285714285712</v>
      </c>
      <c r="AT79" s="665">
        <f>'08'!AT79</f>
        <v>0</v>
      </c>
      <c r="AU79" s="666">
        <f t="shared" si="31"/>
        <v>-170</v>
      </c>
      <c r="AV79" s="800"/>
      <c r="AW79" s="597">
        <f t="shared" si="32"/>
        <v>0</v>
      </c>
      <c r="AX79" s="597">
        <f t="shared" si="33"/>
        <v>0</v>
      </c>
      <c r="AY79" s="597">
        <f t="shared" si="34"/>
        <v>0</v>
      </c>
      <c r="AZ79" s="597">
        <f t="shared" si="35"/>
        <v>60</v>
      </c>
      <c r="BA79" s="597">
        <f t="shared" si="36"/>
        <v>0</v>
      </c>
      <c r="BB79" s="1112">
        <v>0</v>
      </c>
      <c r="BC79" s="836"/>
    </row>
    <row r="80" spans="1:55" s="1078" customFormat="1" ht="25.05" customHeight="1">
      <c r="A80" s="1108" t="str">
        <f>'ENTRY SHEET'!F80</f>
        <v>LOKO CONE</v>
      </c>
      <c r="B80" s="362">
        <f>'20'!C80</f>
        <v>16813.3</v>
      </c>
      <c r="C80" s="836">
        <v>16818</v>
      </c>
      <c r="D80" s="362">
        <f t="shared" si="21"/>
        <v>4.7000000000007276</v>
      </c>
      <c r="E80" s="800">
        <v>12</v>
      </c>
      <c r="F80" s="362"/>
      <c r="G80" s="362"/>
      <c r="H80" s="362"/>
      <c r="I80" s="362"/>
      <c r="J80" s="362"/>
      <c r="K80" s="362"/>
      <c r="L80" s="801">
        <f t="shared" ref="L80:L81" si="45">D80-G80-H80-I80-J80-K80-M80-N80-O80-P80</f>
        <v>4.7000000000007276</v>
      </c>
      <c r="M80" s="362"/>
      <c r="N80" s="362"/>
      <c r="O80" s="362"/>
      <c r="P80" s="362"/>
      <c r="Q80" s="801">
        <f t="shared" si="44"/>
        <v>4.7000000000007276</v>
      </c>
      <c r="R80" s="362">
        <v>500</v>
      </c>
      <c r="S80" s="836">
        <v>250</v>
      </c>
      <c r="T80" s="836">
        <v>250</v>
      </c>
      <c r="U80" s="836"/>
      <c r="V80" s="836"/>
      <c r="W80" s="836"/>
      <c r="X80" s="836"/>
      <c r="Y80" s="836"/>
      <c r="Z80" s="362">
        <f t="shared" ref="Z80:Z84" si="46">+V80+W80+X80</f>
        <v>0</v>
      </c>
      <c r="AA80" s="836"/>
      <c r="AB80" s="362"/>
      <c r="AC80" s="362"/>
      <c r="AD80" s="362"/>
      <c r="AE80" s="362"/>
      <c r="AF80" s="362"/>
      <c r="AG80" s="362">
        <f t="shared" si="39"/>
        <v>0</v>
      </c>
      <c r="AH80" s="362"/>
      <c r="AI80" s="362"/>
      <c r="AJ80" s="362"/>
      <c r="AK80" s="836"/>
      <c r="AL80" s="953">
        <f t="shared" ref="AL80:AL84" si="47">AH80+AI80</f>
        <v>0</v>
      </c>
      <c r="AM80" s="362">
        <f t="shared" si="43"/>
        <v>0</v>
      </c>
      <c r="AN80" s="953">
        <f>'20'!AR80</f>
        <v>257</v>
      </c>
      <c r="AO80" s="953">
        <v>83</v>
      </c>
      <c r="AP80" s="953">
        <f t="shared" si="29"/>
        <v>340</v>
      </c>
      <c r="AQ80" s="831">
        <f t="shared" si="30"/>
        <v>80</v>
      </c>
      <c r="AR80" s="953">
        <v>260</v>
      </c>
      <c r="AS80" s="1077">
        <f t="shared" si="28"/>
        <v>17.021276595742044</v>
      </c>
      <c r="AT80" s="665">
        <f>'08'!AT80</f>
        <v>0</v>
      </c>
      <c r="AU80" s="666">
        <f t="shared" si="31"/>
        <v>-260</v>
      </c>
      <c r="AV80" s="800"/>
      <c r="AW80" s="597">
        <f t="shared" si="32"/>
        <v>0</v>
      </c>
      <c r="AX80" s="597">
        <f t="shared" si="33"/>
        <v>0</v>
      </c>
      <c r="AY80" s="597">
        <f t="shared" si="34"/>
        <v>0</v>
      </c>
      <c r="AZ80" s="597">
        <f t="shared" si="35"/>
        <v>80</v>
      </c>
      <c r="BA80" s="597">
        <f t="shared" si="36"/>
        <v>0</v>
      </c>
      <c r="BB80" s="1112">
        <v>0</v>
      </c>
      <c r="BC80" s="836"/>
    </row>
    <row r="81" spans="1:55" s="1078" customFormat="1" ht="25.05" customHeight="1">
      <c r="A81" s="1108" t="str">
        <f>'ENTRY SHEET'!F81</f>
        <v>KOMASTU-200</v>
      </c>
      <c r="B81" s="362">
        <f>'20'!C81</f>
        <v>3465.3</v>
      </c>
      <c r="C81" s="801">
        <v>3473</v>
      </c>
      <c r="D81" s="362">
        <f t="shared" si="21"/>
        <v>7.6999999999998181</v>
      </c>
      <c r="E81" s="800">
        <v>12</v>
      </c>
      <c r="F81" s="802"/>
      <c r="G81" s="802"/>
      <c r="H81" s="802"/>
      <c r="I81" s="802"/>
      <c r="J81" s="362"/>
      <c r="K81" s="802">
        <v>7.7</v>
      </c>
      <c r="L81" s="801">
        <f t="shared" si="45"/>
        <v>-1.8207657603852567E-13</v>
      </c>
      <c r="M81" s="362"/>
      <c r="N81" s="362"/>
      <c r="O81" s="362"/>
      <c r="P81" s="362"/>
      <c r="Q81" s="801">
        <f>G81+H81+I81+J81+P81+K81+L81+M81+N81+O81+F81</f>
        <v>7.6999999999998181</v>
      </c>
      <c r="R81" s="362">
        <v>0</v>
      </c>
      <c r="S81" s="362"/>
      <c r="T81" s="362"/>
      <c r="U81" s="362"/>
      <c r="V81" s="362"/>
      <c r="W81" s="362"/>
      <c r="X81" s="362"/>
      <c r="Y81" s="362"/>
      <c r="Z81" s="362">
        <f t="shared" si="46"/>
        <v>0</v>
      </c>
      <c r="AA81" s="836"/>
      <c r="AB81" s="836"/>
      <c r="AC81" s="836"/>
      <c r="AD81" s="836"/>
      <c r="AE81" s="836"/>
      <c r="AF81" s="836"/>
      <c r="AG81" s="362">
        <f t="shared" si="39"/>
        <v>0</v>
      </c>
      <c r="AH81" s="836"/>
      <c r="AI81" s="836"/>
      <c r="AJ81" s="836"/>
      <c r="AK81" s="836"/>
      <c r="AL81" s="953">
        <f t="shared" si="47"/>
        <v>0</v>
      </c>
      <c r="AM81" s="362">
        <f t="shared" si="43"/>
        <v>0</v>
      </c>
      <c r="AN81" s="953">
        <f>'20'!AR81</f>
        <v>150</v>
      </c>
      <c r="AO81" s="953">
        <v>152</v>
      </c>
      <c r="AP81" s="953">
        <f t="shared" si="29"/>
        <v>302</v>
      </c>
      <c r="AQ81" s="831">
        <f t="shared" si="30"/>
        <v>62</v>
      </c>
      <c r="AR81" s="953">
        <v>240</v>
      </c>
      <c r="AS81" s="1077">
        <f t="shared" si="28"/>
        <v>8.0519480519482425</v>
      </c>
      <c r="AT81" s="665">
        <f>'08'!AT81</f>
        <v>0</v>
      </c>
      <c r="AU81" s="666">
        <f t="shared" si="31"/>
        <v>-240</v>
      </c>
      <c r="AV81" s="800" t="s">
        <v>195</v>
      </c>
      <c r="AW81" s="597">
        <f t="shared" si="32"/>
        <v>0</v>
      </c>
      <c r="AX81" s="597">
        <f t="shared" si="33"/>
        <v>0</v>
      </c>
      <c r="AY81" s="597">
        <f t="shared" si="34"/>
        <v>0</v>
      </c>
      <c r="AZ81" s="597">
        <f t="shared" si="35"/>
        <v>-1.4660711317388129E-12</v>
      </c>
      <c r="BA81" s="597">
        <f t="shared" si="36"/>
        <v>62.000000000001471</v>
      </c>
      <c r="BB81" s="1112">
        <v>0</v>
      </c>
      <c r="BC81" s="362"/>
    </row>
    <row r="82" spans="1:55" s="222" customFormat="1" ht="25.05" customHeight="1">
      <c r="A82" s="249">
        <f>'ENTRY SHEET'!F82</f>
        <v>0</v>
      </c>
      <c r="B82" s="136">
        <f>'20'!C82</f>
        <v>0</v>
      </c>
      <c r="C82" s="234"/>
      <c r="D82" s="136">
        <f t="shared" si="21"/>
        <v>0</v>
      </c>
      <c r="E82" s="221"/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234">
        <f t="shared" ref="Q82" si="48">F82+G82+H82+I82+J82+K82+M82+N82+O82+P82</f>
        <v>0</v>
      </c>
      <c r="R82" s="136">
        <v>0</v>
      </c>
      <c r="S82" s="136"/>
      <c r="T82" s="136"/>
      <c r="U82" s="136"/>
      <c r="V82" s="136"/>
      <c r="W82" s="136"/>
      <c r="X82" s="136"/>
      <c r="Y82" s="236"/>
      <c r="Z82" s="136">
        <f t="shared" si="46"/>
        <v>0</v>
      </c>
      <c r="AA82" s="232"/>
      <c r="AB82" s="136"/>
      <c r="AC82" s="136"/>
      <c r="AD82" s="136"/>
      <c r="AE82" s="136"/>
      <c r="AF82" s="136"/>
      <c r="AG82" s="136">
        <f t="shared" si="39"/>
        <v>0</v>
      </c>
      <c r="AH82" s="232"/>
      <c r="AI82" s="232"/>
      <c r="AJ82" s="232"/>
      <c r="AK82" s="232"/>
      <c r="AL82" s="236">
        <f t="shared" si="47"/>
        <v>0</v>
      </c>
      <c r="AM82" s="136">
        <f t="shared" si="43"/>
        <v>0</v>
      </c>
      <c r="AN82" s="236">
        <f>'20'!AR82</f>
        <v>0</v>
      </c>
      <c r="AO82" s="236"/>
      <c r="AP82" s="236">
        <f t="shared" si="29"/>
        <v>0</v>
      </c>
      <c r="AQ82" s="831">
        <f t="shared" si="30"/>
        <v>0</v>
      </c>
      <c r="AR82" s="236"/>
      <c r="AS82" s="250" t="e">
        <f t="shared" si="28"/>
        <v>#DIV/0!</v>
      </c>
      <c r="AT82" s="216">
        <f>'08'!AT82</f>
        <v>0</v>
      </c>
      <c r="AU82" s="224">
        <f t="shared" si="31"/>
        <v>0</v>
      </c>
      <c r="AV82" s="221"/>
      <c r="AW82" s="351" t="e">
        <f t="shared" si="32"/>
        <v>#DIV/0!</v>
      </c>
      <c r="AX82" s="351" t="e">
        <f t="shared" si="33"/>
        <v>#DIV/0!</v>
      </c>
      <c r="AY82" s="351" t="e">
        <f t="shared" si="34"/>
        <v>#DIV/0!</v>
      </c>
      <c r="AZ82" s="351" t="e">
        <f t="shared" si="35"/>
        <v>#DIV/0!</v>
      </c>
      <c r="BA82" s="351" t="e">
        <f t="shared" si="36"/>
        <v>#DIV/0!</v>
      </c>
      <c r="BB82" s="388">
        <v>0</v>
      </c>
      <c r="BC82" s="264"/>
    </row>
    <row r="83" spans="1:55" s="222" customFormat="1" ht="25.05" customHeight="1">
      <c r="A83" s="249">
        <f>'ENTRY SHEET'!F83</f>
        <v>0</v>
      </c>
      <c r="B83" s="136">
        <f>'20'!C83</f>
        <v>0</v>
      </c>
      <c r="C83" s="234"/>
      <c r="D83" s="136">
        <f t="shared" si="21"/>
        <v>0</v>
      </c>
      <c r="E83" s="234">
        <f t="shared" si="21"/>
        <v>0</v>
      </c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>
        <v>0</v>
      </c>
      <c r="R83" s="136">
        <v>0</v>
      </c>
      <c r="S83" s="136"/>
      <c r="T83" s="136"/>
      <c r="U83" s="136"/>
      <c r="V83" s="136"/>
      <c r="W83" s="136"/>
      <c r="X83" s="136"/>
      <c r="Y83" s="236"/>
      <c r="Z83" s="136">
        <f t="shared" si="46"/>
        <v>0</v>
      </c>
      <c r="AA83" s="264"/>
      <c r="AB83" s="136"/>
      <c r="AC83" s="136"/>
      <c r="AD83" s="136"/>
      <c r="AE83" s="136"/>
      <c r="AF83" s="136"/>
      <c r="AG83" s="136">
        <f t="shared" si="39"/>
        <v>0</v>
      </c>
      <c r="AH83" s="136"/>
      <c r="AI83" s="136"/>
      <c r="AJ83" s="136"/>
      <c r="AK83" s="264"/>
      <c r="AL83" s="236">
        <f t="shared" si="47"/>
        <v>0</v>
      </c>
      <c r="AM83" s="136">
        <f t="shared" si="43"/>
        <v>0</v>
      </c>
      <c r="AN83" s="236">
        <f>'20'!AR83</f>
        <v>0</v>
      </c>
      <c r="AO83" s="236"/>
      <c r="AP83" s="236">
        <f t="shared" si="29"/>
        <v>0</v>
      </c>
      <c r="AQ83" s="831">
        <f t="shared" si="30"/>
        <v>0</v>
      </c>
      <c r="AR83" s="236"/>
      <c r="AS83" s="250" t="e">
        <f t="shared" si="28"/>
        <v>#DIV/0!</v>
      </c>
      <c r="AT83" s="216">
        <f>'08'!AT83</f>
        <v>0</v>
      </c>
      <c r="AU83" s="224">
        <f t="shared" si="31"/>
        <v>0</v>
      </c>
      <c r="AV83" s="221"/>
      <c r="AW83" s="351" t="e">
        <f t="shared" si="32"/>
        <v>#DIV/0!</v>
      </c>
      <c r="AX83" s="351" t="e">
        <f t="shared" si="33"/>
        <v>#DIV/0!</v>
      </c>
      <c r="AY83" s="351" t="e">
        <f t="shared" si="34"/>
        <v>#DIV/0!</v>
      </c>
      <c r="AZ83" s="351" t="e">
        <f t="shared" si="35"/>
        <v>#DIV/0!</v>
      </c>
      <c r="BA83" s="351" t="e">
        <f t="shared" si="36"/>
        <v>#DIV/0!</v>
      </c>
      <c r="BB83" s="388"/>
      <c r="BC83" s="264"/>
    </row>
    <row r="84" spans="1:55" s="222" customFormat="1" ht="25.05" customHeight="1">
      <c r="A84" s="249">
        <f>'ENTRY SHEET'!F84</f>
        <v>0</v>
      </c>
      <c r="B84" s="136">
        <f>'20'!C84</f>
        <v>0</v>
      </c>
      <c r="C84" s="234"/>
      <c r="D84" s="136">
        <f t="shared" si="21"/>
        <v>0</v>
      </c>
      <c r="E84" s="234">
        <f t="shared" si="21"/>
        <v>0</v>
      </c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>
        <v>0</v>
      </c>
      <c r="R84" s="136">
        <v>0</v>
      </c>
      <c r="S84" s="136"/>
      <c r="T84" s="136"/>
      <c r="U84" s="136"/>
      <c r="V84" s="136"/>
      <c r="W84" s="136"/>
      <c r="X84" s="136"/>
      <c r="Y84" s="236"/>
      <c r="Z84" s="136">
        <f t="shared" si="46"/>
        <v>0</v>
      </c>
      <c r="AA84" s="264"/>
      <c r="AB84" s="136"/>
      <c r="AC84" s="136"/>
      <c r="AD84" s="136"/>
      <c r="AE84" s="136"/>
      <c r="AF84" s="136"/>
      <c r="AG84" s="136">
        <f t="shared" si="39"/>
        <v>0</v>
      </c>
      <c r="AH84" s="136"/>
      <c r="AI84" s="136"/>
      <c r="AJ84" s="136"/>
      <c r="AK84" s="264"/>
      <c r="AL84" s="236">
        <f t="shared" si="47"/>
        <v>0</v>
      </c>
      <c r="AM84" s="136">
        <f t="shared" si="43"/>
        <v>0</v>
      </c>
      <c r="AN84" s="236">
        <f>'20'!AR84</f>
        <v>0</v>
      </c>
      <c r="AO84" s="236"/>
      <c r="AP84" s="236">
        <f t="shared" si="29"/>
        <v>0</v>
      </c>
      <c r="AQ84" s="831">
        <f t="shared" si="30"/>
        <v>0</v>
      </c>
      <c r="AR84" s="236"/>
      <c r="AS84" s="250" t="e">
        <f t="shared" si="28"/>
        <v>#DIV/0!</v>
      </c>
      <c r="AT84" s="216">
        <f>'08'!AT84</f>
        <v>0</v>
      </c>
      <c r="AU84" s="224">
        <f t="shared" si="31"/>
        <v>0</v>
      </c>
      <c r="AV84" s="221"/>
      <c r="AW84" s="351" t="e">
        <f t="shared" si="32"/>
        <v>#DIV/0!</v>
      </c>
      <c r="AX84" s="351" t="e">
        <f t="shared" si="33"/>
        <v>#DIV/0!</v>
      </c>
      <c r="AY84" s="351" t="e">
        <f t="shared" si="34"/>
        <v>#DIV/0!</v>
      </c>
      <c r="AZ84" s="351" t="e">
        <f t="shared" si="35"/>
        <v>#DIV/0!</v>
      </c>
      <c r="BA84" s="351" t="e">
        <f t="shared" si="36"/>
        <v>#DIV/0!</v>
      </c>
      <c r="BB84" s="388"/>
      <c r="BC84" s="264"/>
    </row>
    <row r="85" spans="1:55" s="222" customFormat="1" ht="25.05" customHeight="1">
      <c r="A85" s="249" t="str">
        <f>'ENTRY SHEET'!F85</f>
        <v>OD09P-2986 (CAMPAR)</v>
      </c>
      <c r="B85" s="136">
        <f>'20'!C85</f>
        <v>0</v>
      </c>
      <c r="C85" s="234"/>
      <c r="D85" s="136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236"/>
      <c r="Y85" s="136"/>
      <c r="Z85" s="264"/>
      <c r="AA85" s="264"/>
      <c r="AB85" s="136"/>
      <c r="AC85" s="136"/>
      <c r="AD85" s="136"/>
      <c r="AE85" s="136"/>
      <c r="AF85" s="136"/>
      <c r="AG85" s="136"/>
      <c r="AH85" s="136"/>
      <c r="AI85" s="136"/>
      <c r="AJ85" s="136"/>
      <c r="AK85" s="264"/>
      <c r="AL85" s="236"/>
      <c r="AM85" s="136"/>
      <c r="AN85" s="236">
        <f>'20'!AR85</f>
        <v>10</v>
      </c>
      <c r="AO85" s="236"/>
      <c r="AP85" s="236">
        <f t="shared" si="29"/>
        <v>10</v>
      </c>
      <c r="AQ85" s="831">
        <f t="shared" si="30"/>
        <v>10</v>
      </c>
      <c r="AR85" s="236">
        <v>0</v>
      </c>
      <c r="AS85" s="250" t="e">
        <f t="shared" si="28"/>
        <v>#DIV/0!</v>
      </c>
      <c r="AT85" s="216">
        <f>'08'!AT85</f>
        <v>60</v>
      </c>
      <c r="AU85" s="224">
        <f t="shared" si="31"/>
        <v>60</v>
      </c>
      <c r="AV85" s="221"/>
      <c r="AW85" s="351" t="e">
        <f t="shared" si="32"/>
        <v>#DIV/0!</v>
      </c>
      <c r="AX85" s="351" t="e">
        <f t="shared" si="33"/>
        <v>#DIV/0!</v>
      </c>
      <c r="AY85" s="351" t="e">
        <f t="shared" si="34"/>
        <v>#DIV/0!</v>
      </c>
      <c r="AZ85" s="351" t="e">
        <f t="shared" si="35"/>
        <v>#DIV/0!</v>
      </c>
      <c r="BA85" s="351" t="e">
        <f t="shared" si="36"/>
        <v>#DIV/0!</v>
      </c>
      <c r="BB85" s="388"/>
      <c r="BC85" s="264"/>
    </row>
    <row r="86" spans="1:55" s="222" customFormat="1" ht="25.05" customHeight="1">
      <c r="A86" s="249" t="str">
        <f>'ENTRY SHEET'!F86</f>
        <v>JH06P-6214 SCORPIO</v>
      </c>
      <c r="B86" s="136">
        <f>'20'!C86</f>
        <v>185325</v>
      </c>
      <c r="C86" s="234">
        <v>185392</v>
      </c>
      <c r="D86" s="136">
        <f t="shared" si="21"/>
        <v>67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6"/>
      <c r="S86" s="136"/>
      <c r="T86" s="136"/>
      <c r="U86" s="136"/>
      <c r="V86" s="136"/>
      <c r="W86" s="136"/>
      <c r="X86" s="236"/>
      <c r="Y86" s="136"/>
      <c r="Z86" s="264"/>
      <c r="AA86" s="264"/>
      <c r="AB86" s="136"/>
      <c r="AC86" s="136"/>
      <c r="AD86" s="136"/>
      <c r="AE86" s="136"/>
      <c r="AF86" s="136"/>
      <c r="AG86" s="136"/>
      <c r="AH86" s="136"/>
      <c r="AI86" s="136"/>
      <c r="AJ86" s="136"/>
      <c r="AK86" s="264"/>
      <c r="AL86" s="236"/>
      <c r="AM86" s="136"/>
      <c r="AN86" s="236">
        <f>'20'!AR86</f>
        <v>46</v>
      </c>
      <c r="AO86" s="236"/>
      <c r="AP86" s="236">
        <f t="shared" si="29"/>
        <v>46</v>
      </c>
      <c r="AQ86" s="831">
        <f t="shared" si="30"/>
        <v>7</v>
      </c>
      <c r="AR86" s="236">
        <v>39</v>
      </c>
      <c r="AS86" s="250">
        <f t="shared" si="28"/>
        <v>0.1044776119402985</v>
      </c>
      <c r="AT86" s="216">
        <f>'08'!AT86</f>
        <v>80</v>
      </c>
      <c r="AU86" s="224">
        <f t="shared" si="31"/>
        <v>41</v>
      </c>
      <c r="AV86" s="221"/>
      <c r="AW86" s="351">
        <f t="shared" si="32"/>
        <v>0</v>
      </c>
      <c r="AX86" s="351">
        <f t="shared" si="33"/>
        <v>0</v>
      </c>
      <c r="AY86" s="351">
        <f t="shared" si="34"/>
        <v>0</v>
      </c>
      <c r="AZ86" s="351">
        <f t="shared" si="35"/>
        <v>0</v>
      </c>
      <c r="BA86" s="351">
        <f t="shared" si="36"/>
        <v>0</v>
      </c>
      <c r="BB86" s="388">
        <f t="shared" si="37"/>
        <v>7</v>
      </c>
      <c r="BC86" s="264"/>
    </row>
    <row r="87" spans="1:55" s="222" customFormat="1" ht="25.05" customHeight="1">
      <c r="A87" s="249" t="str">
        <f>'ENTRY SHEET'!F87</f>
        <v>OD09K-7213 BSM BUS</v>
      </c>
      <c r="B87" s="136">
        <f>'20'!C87</f>
        <v>0</v>
      </c>
      <c r="C87" s="136"/>
      <c r="D87" s="136">
        <f t="shared" ref="D87:D104" si="50">C87-B87</f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6"/>
      <c r="S87" s="136"/>
      <c r="T87" s="136"/>
      <c r="U87" s="136"/>
      <c r="V87" s="136"/>
      <c r="W87" s="136"/>
      <c r="X87" s="236"/>
      <c r="Y87" s="136"/>
      <c r="Z87" s="264"/>
      <c r="AA87" s="264"/>
      <c r="AB87" s="136"/>
      <c r="AC87" s="136"/>
      <c r="AD87" s="136"/>
      <c r="AE87" s="136"/>
      <c r="AF87" s="136"/>
      <c r="AG87" s="136"/>
      <c r="AH87" s="136"/>
      <c r="AI87" s="136"/>
      <c r="AJ87" s="136"/>
      <c r="AK87" s="264"/>
      <c r="AL87" s="236"/>
      <c r="AM87" s="136"/>
      <c r="AN87" s="236">
        <f>'20'!AR87</f>
        <v>75</v>
      </c>
      <c r="AO87" s="236"/>
      <c r="AP87" s="236">
        <f t="shared" si="29"/>
        <v>75</v>
      </c>
      <c r="AQ87" s="831">
        <f t="shared" si="30"/>
        <v>15</v>
      </c>
      <c r="AR87" s="236">
        <v>60</v>
      </c>
      <c r="AS87" s="250" t="e">
        <f t="shared" si="28"/>
        <v>#DIV/0!</v>
      </c>
      <c r="AT87" s="216">
        <f>'08'!AT87</f>
        <v>60</v>
      </c>
      <c r="AU87" s="224">
        <f t="shared" si="31"/>
        <v>0</v>
      </c>
      <c r="AV87" s="221"/>
      <c r="AW87" s="351" t="e">
        <f t="shared" si="32"/>
        <v>#DIV/0!</v>
      </c>
      <c r="AX87" s="351" t="e">
        <f t="shared" si="33"/>
        <v>#DIV/0!</v>
      </c>
      <c r="AY87" s="351" t="e">
        <f t="shared" si="34"/>
        <v>#DIV/0!</v>
      </c>
      <c r="AZ87" s="351" t="e">
        <f t="shared" si="35"/>
        <v>#DIV/0!</v>
      </c>
      <c r="BA87" s="351" t="e">
        <f t="shared" si="36"/>
        <v>#DIV/0!</v>
      </c>
      <c r="BB87" s="388" t="e">
        <f t="shared" si="37"/>
        <v>#DIV/0!</v>
      </c>
      <c r="BC87" s="264"/>
    </row>
    <row r="88" spans="1:55" s="222" customFormat="1" ht="25.05" customHeight="1">
      <c r="A88" s="249" t="str">
        <f>'ENTRY SHEET'!F88</f>
        <v>OD09G-6065 CAMPER</v>
      </c>
      <c r="B88" s="136">
        <f>'20'!C88</f>
        <v>0</v>
      </c>
      <c r="C88" s="136"/>
      <c r="D88" s="136">
        <f t="shared" si="50"/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6"/>
      <c r="S88" s="136"/>
      <c r="T88" s="136"/>
      <c r="U88" s="136"/>
      <c r="V88" s="136"/>
      <c r="W88" s="136"/>
      <c r="X88" s="236"/>
      <c r="Y88" s="136"/>
      <c r="Z88" s="264"/>
      <c r="AA88" s="264"/>
      <c r="AB88" s="136"/>
      <c r="AC88" s="136"/>
      <c r="AD88" s="136"/>
      <c r="AE88" s="136"/>
      <c r="AF88" s="136"/>
      <c r="AG88" s="136"/>
      <c r="AH88" s="136"/>
      <c r="AI88" s="136"/>
      <c r="AJ88" s="136"/>
      <c r="AK88" s="264"/>
      <c r="AL88" s="236"/>
      <c r="AM88" s="136"/>
      <c r="AN88" s="236">
        <f>'20'!AR88</f>
        <v>0</v>
      </c>
      <c r="AO88" s="236"/>
      <c r="AP88" s="236">
        <f t="shared" si="29"/>
        <v>0</v>
      </c>
      <c r="AQ88" s="831">
        <f t="shared" si="30"/>
        <v>0</v>
      </c>
      <c r="AR88" s="236">
        <v>0</v>
      </c>
      <c r="AS88" s="250" t="e">
        <f t="shared" si="28"/>
        <v>#DIV/0!</v>
      </c>
      <c r="AT88" s="216">
        <f>'08'!AT88</f>
        <v>120</v>
      </c>
      <c r="AU88" s="224">
        <f t="shared" si="31"/>
        <v>120</v>
      </c>
      <c r="AV88" s="221"/>
      <c r="AW88" s="351" t="e">
        <f t="shared" si="32"/>
        <v>#DIV/0!</v>
      </c>
      <c r="AX88" s="351" t="e">
        <f t="shared" si="33"/>
        <v>#DIV/0!</v>
      </c>
      <c r="AY88" s="351" t="e">
        <f t="shared" si="34"/>
        <v>#DIV/0!</v>
      </c>
      <c r="AZ88" s="351" t="e">
        <f t="shared" si="35"/>
        <v>#DIV/0!</v>
      </c>
      <c r="BA88" s="351" t="e">
        <f t="shared" si="36"/>
        <v>#DIV/0!</v>
      </c>
      <c r="BB88" s="388" t="e">
        <f t="shared" si="37"/>
        <v>#DIV/0!</v>
      </c>
      <c r="BC88" s="264"/>
    </row>
    <row r="89" spans="1:55" s="222" customFormat="1" ht="25.05" customHeight="1">
      <c r="A89" s="249" t="str">
        <f>'ENTRY SHEET'!F89</f>
        <v>OD09V-5619 TATA YODHA</v>
      </c>
      <c r="B89" s="136">
        <f>'20'!C89</f>
        <v>0</v>
      </c>
      <c r="C89" s="136"/>
      <c r="D89" s="136">
        <f t="shared" si="50"/>
        <v>0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6"/>
      <c r="S89" s="136"/>
      <c r="T89" s="136"/>
      <c r="U89" s="136"/>
      <c r="V89" s="136"/>
      <c r="W89" s="136"/>
      <c r="X89" s="236"/>
      <c r="Y89" s="136"/>
      <c r="Z89" s="264"/>
      <c r="AA89" s="264"/>
      <c r="AB89" s="136"/>
      <c r="AC89" s="136"/>
      <c r="AD89" s="136"/>
      <c r="AE89" s="136"/>
      <c r="AF89" s="136"/>
      <c r="AG89" s="136"/>
      <c r="AH89" s="136"/>
      <c r="AI89" s="136"/>
      <c r="AJ89" s="136"/>
      <c r="AK89" s="264"/>
      <c r="AL89" s="236"/>
      <c r="AM89" s="136"/>
      <c r="AN89" s="236">
        <f>'20'!AR89</f>
        <v>15</v>
      </c>
      <c r="AO89" s="236">
        <v>30</v>
      </c>
      <c r="AP89" s="236">
        <f t="shared" si="29"/>
        <v>45</v>
      </c>
      <c r="AQ89" s="831">
        <f t="shared" si="30"/>
        <v>15</v>
      </c>
      <c r="AR89" s="236">
        <v>30</v>
      </c>
      <c r="AS89" s="250" t="e">
        <f t="shared" si="28"/>
        <v>#DIV/0!</v>
      </c>
      <c r="AT89" s="216">
        <f>'08'!AT89</f>
        <v>60</v>
      </c>
      <c r="AU89" s="224">
        <f t="shared" si="31"/>
        <v>30</v>
      </c>
      <c r="AV89" s="221"/>
      <c r="AW89" s="351" t="e">
        <f t="shared" si="32"/>
        <v>#DIV/0!</v>
      </c>
      <c r="AX89" s="351" t="e">
        <f t="shared" si="33"/>
        <v>#DIV/0!</v>
      </c>
      <c r="AY89" s="351" t="e">
        <f t="shared" si="34"/>
        <v>#DIV/0!</v>
      </c>
      <c r="AZ89" s="351" t="e">
        <f t="shared" si="35"/>
        <v>#DIV/0!</v>
      </c>
      <c r="BA89" s="351" t="e">
        <f t="shared" si="36"/>
        <v>#DIV/0!</v>
      </c>
      <c r="BB89" s="388" t="e">
        <f t="shared" si="37"/>
        <v>#DIV/0!</v>
      </c>
      <c r="BC89" s="264"/>
    </row>
    <row r="90" spans="1:55" s="222" customFormat="1" ht="25.05" customHeight="1">
      <c r="A90" s="249" t="str">
        <f>'ENTRY SHEET'!F90</f>
        <v>WATER PUMP</v>
      </c>
      <c r="B90" s="136">
        <f>'20'!C90</f>
        <v>0</v>
      </c>
      <c r="C90" s="136"/>
      <c r="D90" s="136">
        <f t="shared" si="50"/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6"/>
      <c r="S90" s="136"/>
      <c r="T90" s="136"/>
      <c r="U90" s="136"/>
      <c r="V90" s="136"/>
      <c r="W90" s="136"/>
      <c r="X90" s="236"/>
      <c r="Y90" s="136"/>
      <c r="Z90" s="264"/>
      <c r="AA90" s="264"/>
      <c r="AB90" s="136"/>
      <c r="AC90" s="136"/>
      <c r="AD90" s="136"/>
      <c r="AE90" s="136"/>
      <c r="AF90" s="136"/>
      <c r="AG90" s="136"/>
      <c r="AH90" s="136"/>
      <c r="AI90" s="136"/>
      <c r="AJ90" s="136"/>
      <c r="AK90" s="264"/>
      <c r="AL90" s="236"/>
      <c r="AM90" s="136"/>
      <c r="AN90" s="236">
        <f>'20'!AR90</f>
        <v>0</v>
      </c>
      <c r="AO90" s="236"/>
      <c r="AP90" s="236">
        <f t="shared" si="29"/>
        <v>0</v>
      </c>
      <c r="AQ90" s="831">
        <f t="shared" si="30"/>
        <v>0</v>
      </c>
      <c r="AR90" s="236"/>
      <c r="AS90" s="250" t="e">
        <f t="shared" si="28"/>
        <v>#DIV/0!</v>
      </c>
      <c r="AT90" s="216">
        <f>'08'!AT90</f>
        <v>0</v>
      </c>
      <c r="AU90" s="224">
        <f t="shared" si="31"/>
        <v>0</v>
      </c>
      <c r="AV90" s="221"/>
      <c r="AW90" s="351" t="e">
        <f t="shared" si="32"/>
        <v>#DIV/0!</v>
      </c>
      <c r="AX90" s="351" t="e">
        <f t="shared" si="33"/>
        <v>#DIV/0!</v>
      </c>
      <c r="AY90" s="351" t="e">
        <f t="shared" si="34"/>
        <v>#DIV/0!</v>
      </c>
      <c r="AZ90" s="351" t="e">
        <f t="shared" si="35"/>
        <v>#DIV/0!</v>
      </c>
      <c r="BA90" s="351" t="e">
        <f t="shared" si="36"/>
        <v>#DIV/0!</v>
      </c>
      <c r="BB90" s="388" t="e">
        <f t="shared" si="37"/>
        <v>#DIV/0!</v>
      </c>
      <c r="BC90" s="264"/>
    </row>
    <row r="91" spans="1:55" s="222" customFormat="1" ht="25.05" customHeight="1">
      <c r="A91" s="249" t="str">
        <f>'ENTRY SHEET'!F91</f>
        <v>JH06H-6198 D.TANKER</v>
      </c>
      <c r="B91" s="136">
        <f>'20'!C91</f>
        <v>15559</v>
      </c>
      <c r="C91" s="136">
        <v>15565</v>
      </c>
      <c r="D91" s="136">
        <f t="shared" si="50"/>
        <v>6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6"/>
      <c r="S91" s="136"/>
      <c r="T91" s="136"/>
      <c r="U91" s="136"/>
      <c r="V91" s="136"/>
      <c r="W91" s="136"/>
      <c r="X91" s="236"/>
      <c r="Y91" s="136"/>
      <c r="Z91" s="264"/>
      <c r="AA91" s="264"/>
      <c r="AB91" s="136"/>
      <c r="AC91" s="136"/>
      <c r="AD91" s="136"/>
      <c r="AE91" s="136"/>
      <c r="AF91" s="136"/>
      <c r="AG91" s="136"/>
      <c r="AH91" s="136"/>
      <c r="AI91" s="136"/>
      <c r="AJ91" s="136"/>
      <c r="AK91" s="264"/>
      <c r="AL91" s="236"/>
      <c r="AM91" s="136"/>
      <c r="AN91" s="236">
        <f>'20'!AR91</f>
        <v>50</v>
      </c>
      <c r="AO91" s="236"/>
      <c r="AP91" s="236">
        <f t="shared" si="29"/>
        <v>50</v>
      </c>
      <c r="AQ91" s="831">
        <f t="shared" si="30"/>
        <v>30</v>
      </c>
      <c r="AR91" s="236">
        <v>20</v>
      </c>
      <c r="AS91" s="250">
        <f t="shared" si="28"/>
        <v>5</v>
      </c>
      <c r="AT91" s="216">
        <f>'08'!AT91</f>
        <v>0</v>
      </c>
      <c r="AU91" s="224">
        <f t="shared" si="31"/>
        <v>-20</v>
      </c>
      <c r="AV91" s="221"/>
      <c r="AW91" s="351">
        <f t="shared" si="32"/>
        <v>0</v>
      </c>
      <c r="AX91" s="351">
        <f t="shared" si="33"/>
        <v>0</v>
      </c>
      <c r="AY91" s="351">
        <f t="shared" si="34"/>
        <v>0</v>
      </c>
      <c r="AZ91" s="351">
        <f t="shared" si="35"/>
        <v>0</v>
      </c>
      <c r="BA91" s="351">
        <f t="shared" si="36"/>
        <v>0</v>
      </c>
      <c r="BB91" s="388">
        <f t="shared" si="37"/>
        <v>30</v>
      </c>
      <c r="BC91" s="264"/>
    </row>
    <row r="92" spans="1:55" s="222" customFormat="1" ht="25.05" customHeight="1">
      <c r="A92" s="249" t="str">
        <f>'ENTRY SHEET'!F92</f>
        <v>OMC DG (NIGHT USE)</v>
      </c>
      <c r="B92" s="136">
        <f>'20'!C92</f>
        <v>0</v>
      </c>
      <c r="C92" s="136"/>
      <c r="D92" s="136">
        <f t="shared" si="50"/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6"/>
      <c r="S92" s="136"/>
      <c r="T92" s="136"/>
      <c r="U92" s="136"/>
      <c r="V92" s="136"/>
      <c r="W92" s="136"/>
      <c r="X92" s="236"/>
      <c r="Y92" s="136"/>
      <c r="Z92" s="264"/>
      <c r="AA92" s="264"/>
      <c r="AB92" s="136"/>
      <c r="AC92" s="136"/>
      <c r="AD92" s="136"/>
      <c r="AE92" s="136"/>
      <c r="AF92" s="136"/>
      <c r="AG92" s="136"/>
      <c r="AH92" s="136"/>
      <c r="AI92" s="136"/>
      <c r="AJ92" s="136"/>
      <c r="AK92" s="264"/>
      <c r="AL92" s="236"/>
      <c r="AM92" s="136"/>
      <c r="AN92" s="236">
        <f>'20'!AR92</f>
        <v>0</v>
      </c>
      <c r="AO92" s="236"/>
      <c r="AP92" s="236">
        <f t="shared" si="29"/>
        <v>0</v>
      </c>
      <c r="AQ92" s="831">
        <f t="shared" si="30"/>
        <v>0</v>
      </c>
      <c r="AR92" s="236"/>
      <c r="AS92" s="250" t="e">
        <f t="shared" si="28"/>
        <v>#DIV/0!</v>
      </c>
      <c r="AT92" s="216">
        <f>'08'!AT92</f>
        <v>0</v>
      </c>
      <c r="AU92" s="224">
        <f t="shared" si="31"/>
        <v>0</v>
      </c>
      <c r="AV92" s="221"/>
      <c r="AW92" s="351" t="e">
        <f t="shared" si="32"/>
        <v>#DIV/0!</v>
      </c>
      <c r="AX92" s="351" t="e">
        <f t="shared" si="33"/>
        <v>#DIV/0!</v>
      </c>
      <c r="AY92" s="351" t="e">
        <f t="shared" si="34"/>
        <v>#DIV/0!</v>
      </c>
      <c r="AZ92" s="351" t="e">
        <f t="shared" si="35"/>
        <v>#DIV/0!</v>
      </c>
      <c r="BA92" s="351" t="e">
        <f t="shared" si="36"/>
        <v>#DIV/0!</v>
      </c>
      <c r="BB92" s="388" t="e">
        <f t="shared" si="37"/>
        <v>#DIV/0!</v>
      </c>
      <c r="BC92" s="264"/>
    </row>
    <row r="93" spans="1:55" s="222" customFormat="1" ht="37.799999999999997" customHeight="1">
      <c r="A93" s="249" t="str">
        <f>'ENTRY SHEET'!F93</f>
        <v>HYDRA CRANE-1686</v>
      </c>
      <c r="B93" s="136">
        <f>'20'!C93</f>
        <v>0</v>
      </c>
      <c r="C93" s="136"/>
      <c r="D93" s="136">
        <f t="shared" si="50"/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6"/>
      <c r="S93" s="136"/>
      <c r="T93" s="136"/>
      <c r="U93" s="136"/>
      <c r="V93" s="136"/>
      <c r="W93" s="136"/>
      <c r="X93" s="236"/>
      <c r="Y93" s="136"/>
      <c r="Z93" s="264"/>
      <c r="AA93" s="264"/>
      <c r="AB93" s="136"/>
      <c r="AC93" s="136"/>
      <c r="AD93" s="136"/>
      <c r="AE93" s="136"/>
      <c r="AF93" s="136"/>
      <c r="AG93" s="136"/>
      <c r="AH93" s="136"/>
      <c r="AI93" s="136"/>
      <c r="AJ93" s="136"/>
      <c r="AK93" s="264"/>
      <c r="AL93" s="236"/>
      <c r="AM93" s="136"/>
      <c r="AN93" s="236">
        <f>'20'!AR93</f>
        <v>0</v>
      </c>
      <c r="AO93" s="236"/>
      <c r="AP93" s="236">
        <f t="shared" si="29"/>
        <v>0</v>
      </c>
      <c r="AQ93" s="831">
        <f t="shared" si="30"/>
        <v>0</v>
      </c>
      <c r="AR93" s="236"/>
      <c r="AS93" s="250" t="e">
        <f t="shared" si="28"/>
        <v>#DIV/0!</v>
      </c>
      <c r="AT93" s="216">
        <f>'08'!AT93</f>
        <v>0</v>
      </c>
      <c r="AU93" s="224">
        <f t="shared" si="31"/>
        <v>0</v>
      </c>
      <c r="AV93" s="221"/>
      <c r="AW93" s="351" t="e">
        <f t="shared" si="32"/>
        <v>#DIV/0!</v>
      </c>
      <c r="AX93" s="351" t="e">
        <f t="shared" si="33"/>
        <v>#DIV/0!</v>
      </c>
      <c r="AY93" s="351" t="e">
        <f t="shared" si="34"/>
        <v>#DIV/0!</v>
      </c>
      <c r="AZ93" s="351" t="e">
        <f t="shared" si="35"/>
        <v>#DIV/0!</v>
      </c>
      <c r="BA93" s="351" t="e">
        <f t="shared" si="36"/>
        <v>#DIV/0!</v>
      </c>
      <c r="BB93" s="388" t="e">
        <f t="shared" si="37"/>
        <v>#DIV/0!</v>
      </c>
      <c r="BC93" s="264"/>
    </row>
    <row r="94" spans="1:55" s="222" customFormat="1" ht="41.4" customHeight="1">
      <c r="A94" s="249">
        <f>'ENTRY SHEET'!F94</f>
        <v>0</v>
      </c>
      <c r="B94" s="136">
        <f>'20'!C94</f>
        <v>0</v>
      </c>
      <c r="C94" s="136"/>
      <c r="D94" s="136">
        <f t="shared" si="50"/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6"/>
      <c r="S94" s="136"/>
      <c r="T94" s="136"/>
      <c r="U94" s="136"/>
      <c r="V94" s="136"/>
      <c r="W94" s="136"/>
      <c r="X94" s="236"/>
      <c r="Y94" s="136"/>
      <c r="Z94" s="264"/>
      <c r="AA94" s="264"/>
      <c r="AB94" s="136"/>
      <c r="AC94" s="136"/>
      <c r="AD94" s="136"/>
      <c r="AE94" s="136"/>
      <c r="AF94" s="136"/>
      <c r="AG94" s="136"/>
      <c r="AH94" s="136"/>
      <c r="AI94" s="136"/>
      <c r="AJ94" s="136"/>
      <c r="AK94" s="264"/>
      <c r="AL94" s="236"/>
      <c r="AM94" s="136"/>
      <c r="AN94" s="236">
        <f>'20'!AR94</f>
        <v>0</v>
      </c>
      <c r="AO94" s="236"/>
      <c r="AP94" s="236">
        <f t="shared" si="29"/>
        <v>0</v>
      </c>
      <c r="AQ94" s="831">
        <f t="shared" si="30"/>
        <v>0</v>
      </c>
      <c r="AR94" s="236"/>
      <c r="AS94" s="250" t="e">
        <f t="shared" si="28"/>
        <v>#DIV/0!</v>
      </c>
      <c r="AT94" s="216">
        <f>'08'!AT94</f>
        <v>0</v>
      </c>
      <c r="AU94" s="224">
        <f t="shared" si="31"/>
        <v>0</v>
      </c>
      <c r="AV94" s="221"/>
      <c r="AW94" s="351" t="e">
        <f t="shared" si="32"/>
        <v>#DIV/0!</v>
      </c>
      <c r="AX94" s="351" t="e">
        <f t="shared" si="33"/>
        <v>#DIV/0!</v>
      </c>
      <c r="AY94" s="351" t="e">
        <f t="shared" si="34"/>
        <v>#DIV/0!</v>
      </c>
      <c r="AZ94" s="351" t="e">
        <f t="shared" si="35"/>
        <v>#DIV/0!</v>
      </c>
      <c r="BA94" s="351" t="e">
        <f t="shared" si="36"/>
        <v>#DIV/0!</v>
      </c>
      <c r="BB94" s="388" t="e">
        <f t="shared" si="37"/>
        <v>#DIV/0!</v>
      </c>
      <c r="BC94" s="264"/>
    </row>
    <row r="95" spans="1:55" s="222" customFormat="1" ht="41.4" hidden="1" customHeight="1">
      <c r="A95" s="249">
        <f>'ENTRY SHEET'!F95</f>
        <v>0</v>
      </c>
      <c r="B95" s="136">
        <f>'20'!C95</f>
        <v>0</v>
      </c>
      <c r="C95" s="136"/>
      <c r="D95" s="136">
        <f t="shared" si="50"/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236"/>
      <c r="Y95" s="136"/>
      <c r="Z95" s="264"/>
      <c r="AA95" s="264"/>
      <c r="AB95" s="136"/>
      <c r="AC95" s="136"/>
      <c r="AD95" s="136"/>
      <c r="AE95" s="136"/>
      <c r="AF95" s="136"/>
      <c r="AG95" s="136"/>
      <c r="AH95" s="136"/>
      <c r="AI95" s="136"/>
      <c r="AJ95" s="136"/>
      <c r="AK95" s="264"/>
      <c r="AL95" s="236"/>
      <c r="AM95" s="136"/>
      <c r="AN95" s="236">
        <f>'20'!AR95</f>
        <v>0</v>
      </c>
      <c r="AO95" s="236"/>
      <c r="AP95" s="236">
        <f t="shared" si="29"/>
        <v>0</v>
      </c>
      <c r="AQ95" s="831">
        <f t="shared" si="30"/>
        <v>0</v>
      </c>
      <c r="AR95" s="236"/>
      <c r="AS95" s="250" t="e">
        <f t="shared" si="28"/>
        <v>#DIV/0!</v>
      </c>
      <c r="AT95" s="216">
        <f>'08'!AT95</f>
        <v>0</v>
      </c>
      <c r="AU95" s="224">
        <f t="shared" si="31"/>
        <v>0</v>
      </c>
      <c r="AV95" s="221"/>
      <c r="AW95" s="351" t="e">
        <f t="shared" si="32"/>
        <v>#DIV/0!</v>
      </c>
      <c r="AX95" s="351" t="e">
        <f t="shared" si="33"/>
        <v>#DIV/0!</v>
      </c>
      <c r="AY95" s="351" t="e">
        <f t="shared" si="34"/>
        <v>#DIV/0!</v>
      </c>
      <c r="AZ95" s="351" t="e">
        <f t="shared" si="35"/>
        <v>#DIV/0!</v>
      </c>
      <c r="BA95" s="351" t="e">
        <f t="shared" si="36"/>
        <v>#DIV/0!</v>
      </c>
      <c r="BB95" s="388" t="e">
        <f t="shared" si="37"/>
        <v>#DIV/0!</v>
      </c>
      <c r="BC95" s="264"/>
    </row>
    <row r="96" spans="1:55" s="222" customFormat="1" ht="41.4" hidden="1" customHeight="1">
      <c r="A96" s="249">
        <f>'ENTRY SHEET'!F96</f>
        <v>0</v>
      </c>
      <c r="B96" s="136">
        <f>'20'!C96</f>
        <v>0</v>
      </c>
      <c r="C96" s="136"/>
      <c r="D96" s="136">
        <f t="shared" si="50"/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236"/>
      <c r="T96" s="136"/>
      <c r="U96" s="264"/>
      <c r="V96" s="264"/>
      <c r="W96" s="264"/>
      <c r="X96" s="264"/>
      <c r="Y96" s="136"/>
      <c r="Z96" s="264"/>
      <c r="AA96" s="264"/>
      <c r="AB96" s="264"/>
      <c r="AC96" s="264"/>
      <c r="AD96" s="264"/>
      <c r="AE96" s="264"/>
      <c r="AF96" s="264"/>
      <c r="AG96" s="136"/>
      <c r="AH96" s="136"/>
      <c r="AI96" s="136"/>
      <c r="AJ96" s="136"/>
      <c r="AK96" s="264"/>
      <c r="AL96" s="236"/>
      <c r="AM96" s="136"/>
      <c r="AN96" s="236">
        <f>'20'!AR96</f>
        <v>0</v>
      </c>
      <c r="AO96" s="236"/>
      <c r="AP96" s="236">
        <f t="shared" si="29"/>
        <v>0</v>
      </c>
      <c r="AQ96" s="831">
        <f t="shared" si="30"/>
        <v>0</v>
      </c>
      <c r="AR96" s="236"/>
      <c r="AS96" s="250" t="e">
        <f t="shared" si="28"/>
        <v>#DIV/0!</v>
      </c>
      <c r="AT96" s="216">
        <f>'08'!AT96</f>
        <v>0</v>
      </c>
      <c r="AU96" s="224">
        <f t="shared" si="31"/>
        <v>0</v>
      </c>
      <c r="AV96" s="221"/>
      <c r="AW96" s="351" t="e">
        <f t="shared" si="32"/>
        <v>#DIV/0!</v>
      </c>
      <c r="AX96" s="351" t="e">
        <f t="shared" si="33"/>
        <v>#DIV/0!</v>
      </c>
      <c r="AY96" s="351" t="e">
        <f t="shared" si="34"/>
        <v>#DIV/0!</v>
      </c>
      <c r="AZ96" s="351" t="e">
        <f t="shared" si="35"/>
        <v>#DIV/0!</v>
      </c>
      <c r="BA96" s="351" t="e">
        <f t="shared" si="36"/>
        <v>#DIV/0!</v>
      </c>
      <c r="BB96" s="388" t="e">
        <f t="shared" si="37"/>
        <v>#DIV/0!</v>
      </c>
      <c r="BC96" s="264"/>
    </row>
    <row r="97" spans="1:55" s="222" customFormat="1" ht="41.4" hidden="1" customHeight="1">
      <c r="A97" s="249">
        <f>'ENTRY SHEET'!F97</f>
        <v>0</v>
      </c>
      <c r="B97" s="136">
        <f>'20'!C97</f>
        <v>0</v>
      </c>
      <c r="C97" s="136"/>
      <c r="D97" s="136">
        <f t="shared" si="50"/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236"/>
      <c r="T97" s="136"/>
      <c r="U97" s="264"/>
      <c r="V97" s="264"/>
      <c r="W97" s="264"/>
      <c r="X97" s="264"/>
      <c r="Y97" s="136"/>
      <c r="Z97" s="264"/>
      <c r="AA97" s="264"/>
      <c r="AB97" s="264"/>
      <c r="AC97" s="264"/>
      <c r="AD97" s="264"/>
      <c r="AE97" s="264"/>
      <c r="AF97" s="264"/>
      <c r="AG97" s="136"/>
      <c r="AH97" s="136"/>
      <c r="AI97" s="136"/>
      <c r="AJ97" s="136"/>
      <c r="AK97" s="264"/>
      <c r="AL97" s="236"/>
      <c r="AM97" s="136"/>
      <c r="AN97" s="236">
        <f>'20'!AR97</f>
        <v>0</v>
      </c>
      <c r="AO97" s="236"/>
      <c r="AP97" s="236">
        <f t="shared" si="29"/>
        <v>0</v>
      </c>
      <c r="AQ97" s="831">
        <f t="shared" si="30"/>
        <v>0</v>
      </c>
      <c r="AR97" s="236"/>
      <c r="AS97" s="250" t="e">
        <f t="shared" si="28"/>
        <v>#DIV/0!</v>
      </c>
      <c r="AT97" s="216">
        <f>'08'!AT97</f>
        <v>0</v>
      </c>
      <c r="AU97" s="224">
        <f t="shared" si="31"/>
        <v>0</v>
      </c>
      <c r="AV97" s="221"/>
      <c r="AW97" s="351" t="e">
        <f t="shared" si="32"/>
        <v>#DIV/0!</v>
      </c>
      <c r="AX97" s="351" t="e">
        <f t="shared" si="33"/>
        <v>#DIV/0!</v>
      </c>
      <c r="AY97" s="351" t="e">
        <f t="shared" si="34"/>
        <v>#DIV/0!</v>
      </c>
      <c r="AZ97" s="351" t="e">
        <f t="shared" si="35"/>
        <v>#DIV/0!</v>
      </c>
      <c r="BA97" s="351" t="e">
        <f t="shared" si="36"/>
        <v>#DIV/0!</v>
      </c>
      <c r="BB97" s="388" t="e">
        <f t="shared" si="37"/>
        <v>#DIV/0!</v>
      </c>
      <c r="BC97" s="264"/>
    </row>
    <row r="98" spans="1:55" s="222" customFormat="1" ht="41.4" hidden="1" customHeight="1">
      <c r="A98" s="249">
        <f>'ENTRY SHEET'!F98</f>
        <v>0</v>
      </c>
      <c r="B98" s="136">
        <f>'20'!C98</f>
        <v>0</v>
      </c>
      <c r="C98" s="136"/>
      <c r="D98" s="136">
        <f t="shared" si="50"/>
        <v>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236"/>
      <c r="T98" s="136"/>
      <c r="U98" s="264"/>
      <c r="V98" s="264"/>
      <c r="W98" s="264"/>
      <c r="X98" s="264"/>
      <c r="Y98" s="136"/>
      <c r="Z98" s="264"/>
      <c r="AA98" s="264"/>
      <c r="AB98" s="264"/>
      <c r="AC98" s="264"/>
      <c r="AD98" s="264"/>
      <c r="AE98" s="264"/>
      <c r="AF98" s="264"/>
      <c r="AG98" s="136"/>
      <c r="AH98" s="136"/>
      <c r="AI98" s="136"/>
      <c r="AJ98" s="136"/>
      <c r="AK98" s="264"/>
      <c r="AL98" s="236"/>
      <c r="AM98" s="136"/>
      <c r="AN98" s="236">
        <f>'20'!AR98</f>
        <v>0</v>
      </c>
      <c r="AO98" s="236"/>
      <c r="AP98" s="236">
        <f t="shared" si="29"/>
        <v>0</v>
      </c>
      <c r="AQ98" s="831">
        <f t="shared" si="30"/>
        <v>0</v>
      </c>
      <c r="AR98" s="236"/>
      <c r="AS98" s="250" t="e">
        <f t="shared" si="28"/>
        <v>#DIV/0!</v>
      </c>
      <c r="AT98" s="216">
        <f>'08'!AT98</f>
        <v>0</v>
      </c>
      <c r="AU98" s="224">
        <f t="shared" si="31"/>
        <v>0</v>
      </c>
      <c r="AV98" s="221"/>
      <c r="AW98" s="351" t="e">
        <f t="shared" si="32"/>
        <v>#DIV/0!</v>
      </c>
      <c r="AX98" s="351" t="e">
        <f t="shared" si="33"/>
        <v>#DIV/0!</v>
      </c>
      <c r="AY98" s="351" t="e">
        <f t="shared" si="34"/>
        <v>#DIV/0!</v>
      </c>
      <c r="AZ98" s="351" t="e">
        <f t="shared" si="35"/>
        <v>#DIV/0!</v>
      </c>
      <c r="BA98" s="351" t="e">
        <f t="shared" si="36"/>
        <v>#DIV/0!</v>
      </c>
      <c r="BB98" s="388" t="e">
        <f t="shared" si="37"/>
        <v>#DIV/0!</v>
      </c>
      <c r="BC98" s="264"/>
    </row>
    <row r="99" spans="1:55" s="222" customFormat="1" ht="41.4" hidden="1" customHeight="1">
      <c r="A99" s="249">
        <f>'ENTRY SHEET'!F99</f>
        <v>0</v>
      </c>
      <c r="B99" s="136">
        <f>'20'!C99</f>
        <v>0</v>
      </c>
      <c r="C99" s="136"/>
      <c r="D99" s="136">
        <f t="shared" si="50"/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236"/>
      <c r="T99" s="136"/>
      <c r="U99" s="264"/>
      <c r="V99" s="264"/>
      <c r="W99" s="264"/>
      <c r="X99" s="264"/>
      <c r="Y99" s="136"/>
      <c r="Z99" s="264"/>
      <c r="AA99" s="264"/>
      <c r="AB99" s="264"/>
      <c r="AC99" s="264"/>
      <c r="AD99" s="264"/>
      <c r="AE99" s="264"/>
      <c r="AF99" s="264"/>
      <c r="AG99" s="136"/>
      <c r="AH99" s="136"/>
      <c r="AI99" s="136"/>
      <c r="AJ99" s="136"/>
      <c r="AK99" s="264"/>
      <c r="AL99" s="236"/>
      <c r="AM99" s="136"/>
      <c r="AN99" s="236">
        <f>'20'!AR99</f>
        <v>0</v>
      </c>
      <c r="AO99" s="236"/>
      <c r="AP99" s="236">
        <f t="shared" si="29"/>
        <v>0</v>
      </c>
      <c r="AQ99" s="831">
        <f t="shared" si="30"/>
        <v>0</v>
      </c>
      <c r="AR99" s="236"/>
      <c r="AS99" s="250" t="e">
        <f t="shared" si="28"/>
        <v>#DIV/0!</v>
      </c>
      <c r="AT99" s="216">
        <f>'08'!AT99</f>
        <v>0</v>
      </c>
      <c r="AU99" s="224">
        <f t="shared" si="31"/>
        <v>0</v>
      </c>
      <c r="AV99" s="221"/>
      <c r="AW99" s="351" t="e">
        <f t="shared" si="32"/>
        <v>#DIV/0!</v>
      </c>
      <c r="AX99" s="351" t="e">
        <f t="shared" si="33"/>
        <v>#DIV/0!</v>
      </c>
      <c r="AY99" s="351" t="e">
        <f t="shared" si="34"/>
        <v>#DIV/0!</v>
      </c>
      <c r="AZ99" s="351" t="e">
        <f t="shared" si="35"/>
        <v>#DIV/0!</v>
      </c>
      <c r="BA99" s="351" t="e">
        <f t="shared" si="36"/>
        <v>#DIV/0!</v>
      </c>
      <c r="BB99" s="388" t="e">
        <f t="shared" si="37"/>
        <v>#DIV/0!</v>
      </c>
      <c r="BC99" s="264"/>
    </row>
    <row r="100" spans="1:55" s="222" customFormat="1" ht="41.4" hidden="1" customHeight="1">
      <c r="A100" s="249">
        <f>'ENTRY SHEET'!F100</f>
        <v>0</v>
      </c>
      <c r="B100" s="136">
        <f>'20'!C100</f>
        <v>0</v>
      </c>
      <c r="C100" s="136"/>
      <c r="D100" s="136">
        <f t="shared" si="50"/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236"/>
      <c r="T100" s="136"/>
      <c r="U100" s="264"/>
      <c r="V100" s="264"/>
      <c r="W100" s="264"/>
      <c r="X100" s="264"/>
      <c r="Y100" s="136"/>
      <c r="Z100" s="264"/>
      <c r="AA100" s="264"/>
      <c r="AB100" s="264"/>
      <c r="AC100" s="264"/>
      <c r="AD100" s="264"/>
      <c r="AE100" s="264"/>
      <c r="AF100" s="264"/>
      <c r="AG100" s="136"/>
      <c r="AH100" s="136"/>
      <c r="AI100" s="136"/>
      <c r="AJ100" s="136"/>
      <c r="AK100" s="264"/>
      <c r="AL100" s="236"/>
      <c r="AM100" s="136"/>
      <c r="AN100" s="236">
        <f>'20'!AR100</f>
        <v>0</v>
      </c>
      <c r="AO100" s="236"/>
      <c r="AP100" s="236">
        <f t="shared" si="29"/>
        <v>0</v>
      </c>
      <c r="AQ100" s="831">
        <f t="shared" si="30"/>
        <v>0</v>
      </c>
      <c r="AR100" s="236"/>
      <c r="AS100" s="250" t="e">
        <f t="shared" si="28"/>
        <v>#DIV/0!</v>
      </c>
      <c r="AT100" s="216">
        <f>'10'!AT100</f>
        <v>0</v>
      </c>
      <c r="AU100" s="224">
        <f t="shared" si="31"/>
        <v>0</v>
      </c>
      <c r="AV100" s="221"/>
      <c r="AW100" s="351">
        <v>0</v>
      </c>
      <c r="AX100" s="351">
        <v>0</v>
      </c>
      <c r="AY100" s="351">
        <v>0</v>
      </c>
      <c r="AZ100" s="351">
        <v>0</v>
      </c>
      <c r="BA100" s="351">
        <v>0</v>
      </c>
      <c r="BB100" s="388">
        <f>AQ100-AW100-AX100-AY100</f>
        <v>0</v>
      </c>
      <c r="BC100" s="264"/>
    </row>
    <row r="101" spans="1:55" s="222" customFormat="1" ht="41.4" hidden="1" customHeight="1">
      <c r="A101" s="249">
        <f>'ENTRY SHEET'!F101</f>
        <v>0</v>
      </c>
      <c r="B101" s="136">
        <f>'20'!C101</f>
        <v>0</v>
      </c>
      <c r="C101" s="136"/>
      <c r="D101" s="136">
        <f t="shared" si="50"/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236"/>
      <c r="T101" s="136"/>
      <c r="U101" s="264"/>
      <c r="V101" s="264"/>
      <c r="W101" s="264"/>
      <c r="X101" s="264"/>
      <c r="Y101" s="136"/>
      <c r="Z101" s="264"/>
      <c r="AA101" s="264"/>
      <c r="AB101" s="264"/>
      <c r="AC101" s="264"/>
      <c r="AD101" s="264"/>
      <c r="AE101" s="264"/>
      <c r="AF101" s="264"/>
      <c r="AG101" s="136"/>
      <c r="AH101" s="136"/>
      <c r="AI101" s="136"/>
      <c r="AJ101" s="136"/>
      <c r="AK101" s="264"/>
      <c r="AL101" s="236"/>
      <c r="AM101" s="136"/>
      <c r="AN101" s="236">
        <f>'20'!AR101</f>
        <v>0</v>
      </c>
      <c r="AO101" s="236"/>
      <c r="AP101" s="236">
        <f t="shared" si="29"/>
        <v>0</v>
      </c>
      <c r="AQ101" s="831">
        <f t="shared" si="30"/>
        <v>0</v>
      </c>
      <c r="AR101" s="236"/>
      <c r="AS101" s="250" t="e">
        <f t="shared" si="28"/>
        <v>#DIV/0!</v>
      </c>
      <c r="AT101" s="216">
        <f>'10'!AT101</f>
        <v>0</v>
      </c>
      <c r="AU101" s="224">
        <f t="shared" si="31"/>
        <v>0</v>
      </c>
      <c r="AV101" s="221"/>
      <c r="AW101" s="351">
        <v>0</v>
      </c>
      <c r="AX101" s="351">
        <v>0</v>
      </c>
      <c r="AY101" s="351">
        <v>0</v>
      </c>
      <c r="AZ101" s="351">
        <v>0</v>
      </c>
      <c r="BA101" s="351">
        <v>0</v>
      </c>
      <c r="BB101" s="388">
        <f>AQ101-AW101-AX101-AY101</f>
        <v>0</v>
      </c>
      <c r="BC101" s="264"/>
    </row>
    <row r="102" spans="1:55" s="222" customFormat="1" ht="41.4" hidden="1" customHeight="1">
      <c r="A102" s="249">
        <f>'ENTRY SHEET'!F102</f>
        <v>0</v>
      </c>
      <c r="B102" s="136">
        <f>'20'!C102</f>
        <v>0</v>
      </c>
      <c r="C102" s="136"/>
      <c r="D102" s="136">
        <f t="shared" si="50"/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236"/>
      <c r="T102" s="136"/>
      <c r="U102" s="264"/>
      <c r="V102" s="264"/>
      <c r="W102" s="264"/>
      <c r="X102" s="264"/>
      <c r="Y102" s="136"/>
      <c r="Z102" s="264"/>
      <c r="AA102" s="264"/>
      <c r="AB102" s="264"/>
      <c r="AC102" s="264"/>
      <c r="AD102" s="264"/>
      <c r="AE102" s="264"/>
      <c r="AF102" s="264"/>
      <c r="AG102" s="136"/>
      <c r="AH102" s="136"/>
      <c r="AI102" s="136"/>
      <c r="AJ102" s="136"/>
      <c r="AK102" s="264"/>
      <c r="AL102" s="236"/>
      <c r="AM102" s="136"/>
      <c r="AN102" s="236">
        <f>'20'!AR102</f>
        <v>0</v>
      </c>
      <c r="AO102" s="236"/>
      <c r="AP102" s="236">
        <f t="shared" si="29"/>
        <v>0</v>
      </c>
      <c r="AQ102" s="831">
        <f t="shared" si="30"/>
        <v>0</v>
      </c>
      <c r="AR102" s="236"/>
      <c r="AS102" s="250" t="e">
        <f t="shared" si="28"/>
        <v>#DIV/0!</v>
      </c>
      <c r="AT102" s="216">
        <f>'10'!AT102</f>
        <v>0</v>
      </c>
      <c r="AU102" s="224">
        <f t="shared" si="31"/>
        <v>0</v>
      </c>
      <c r="AV102" s="221"/>
      <c r="AW102" s="351">
        <v>0</v>
      </c>
      <c r="AX102" s="351">
        <v>0</v>
      </c>
      <c r="AY102" s="351">
        <v>0</v>
      </c>
      <c r="AZ102" s="351">
        <v>0</v>
      </c>
      <c r="BA102" s="351">
        <v>0</v>
      </c>
      <c r="BB102" s="388">
        <f>AQ102-AW102-AX102-AY102</f>
        <v>0</v>
      </c>
      <c r="BC102" s="264"/>
    </row>
    <row r="103" spans="1:55" s="222" customFormat="1" ht="41.4" hidden="1" customHeight="1">
      <c r="A103" s="249">
        <f>'ENTRY SHEET'!F103</f>
        <v>0</v>
      </c>
      <c r="B103" s="136">
        <f>'20'!C103</f>
        <v>0</v>
      </c>
      <c r="C103" s="136"/>
      <c r="D103" s="136">
        <f t="shared" si="50"/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236"/>
      <c r="T103" s="136"/>
      <c r="U103" s="264"/>
      <c r="V103" s="264"/>
      <c r="W103" s="264"/>
      <c r="X103" s="264"/>
      <c r="Y103" s="136"/>
      <c r="Z103" s="264"/>
      <c r="AA103" s="264"/>
      <c r="AB103" s="264"/>
      <c r="AC103" s="264"/>
      <c r="AD103" s="264"/>
      <c r="AE103" s="264"/>
      <c r="AF103" s="264"/>
      <c r="AG103" s="136"/>
      <c r="AH103" s="136"/>
      <c r="AI103" s="136"/>
      <c r="AJ103" s="136"/>
      <c r="AK103" s="264"/>
      <c r="AL103" s="236"/>
      <c r="AM103" s="136"/>
      <c r="AN103" s="236">
        <f>'20'!AR103</f>
        <v>0</v>
      </c>
      <c r="AO103" s="236"/>
      <c r="AP103" s="236">
        <f t="shared" si="29"/>
        <v>0</v>
      </c>
      <c r="AQ103" s="831">
        <f t="shared" si="30"/>
        <v>0</v>
      </c>
      <c r="AR103" s="236"/>
      <c r="AS103" s="250" t="e">
        <f t="shared" si="28"/>
        <v>#DIV/0!</v>
      </c>
      <c r="AT103" s="216">
        <f>'10'!AT103</f>
        <v>0</v>
      </c>
      <c r="AU103" s="224">
        <f t="shared" si="31"/>
        <v>0</v>
      </c>
      <c r="AV103" s="221"/>
      <c r="AW103" s="351">
        <v>0</v>
      </c>
      <c r="AX103" s="351">
        <v>0</v>
      </c>
      <c r="AY103" s="351">
        <v>0</v>
      </c>
      <c r="AZ103" s="351">
        <v>0</v>
      </c>
      <c r="BA103" s="351">
        <v>0</v>
      </c>
      <c r="BB103" s="388">
        <f>AQ103-AW103-AX103-AY103</f>
        <v>0</v>
      </c>
      <c r="BC103" s="264"/>
    </row>
    <row r="104" spans="1:55" s="222" customFormat="1" ht="41.4" hidden="1" customHeight="1">
      <c r="A104" s="249">
        <f>'ENTRY SHEET'!F104</f>
        <v>0</v>
      </c>
      <c r="B104" s="136">
        <f>'20'!C104</f>
        <v>0</v>
      </c>
      <c r="C104" s="136"/>
      <c r="D104" s="136">
        <f t="shared" si="50"/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264"/>
      <c r="T104" s="136"/>
      <c r="U104" s="264"/>
      <c r="V104" s="264"/>
      <c r="W104" s="264"/>
      <c r="X104" s="264"/>
      <c r="Y104" s="136"/>
      <c r="Z104" s="264"/>
      <c r="AA104" s="264"/>
      <c r="AB104" s="264"/>
      <c r="AC104" s="264"/>
      <c r="AD104" s="264"/>
      <c r="AE104" s="264"/>
      <c r="AF104" s="264"/>
      <c r="AG104" s="136"/>
      <c r="AH104" s="136"/>
      <c r="AI104" s="136"/>
      <c r="AJ104" s="136"/>
      <c r="AK104" s="264"/>
      <c r="AL104" s="236"/>
      <c r="AM104" s="136"/>
      <c r="AN104" s="236">
        <f>'20'!AR104</f>
        <v>0</v>
      </c>
      <c r="AO104" s="236"/>
      <c r="AP104" s="236">
        <f t="shared" si="29"/>
        <v>0</v>
      </c>
      <c r="AQ104" s="831">
        <f t="shared" si="30"/>
        <v>0</v>
      </c>
      <c r="AR104" s="236"/>
      <c r="AS104" s="250" t="e">
        <f t="shared" si="28"/>
        <v>#DIV/0!</v>
      </c>
      <c r="AT104" s="216">
        <f>'10'!AT104</f>
        <v>0</v>
      </c>
      <c r="AU104" s="224">
        <f t="shared" si="31"/>
        <v>0</v>
      </c>
      <c r="AV104" s="137"/>
      <c r="AW104" s="351">
        <v>0</v>
      </c>
      <c r="AX104" s="351">
        <v>0</v>
      </c>
      <c r="AY104" s="351">
        <v>0</v>
      </c>
      <c r="AZ104" s="351">
        <v>0</v>
      </c>
      <c r="BA104" s="351">
        <v>0</v>
      </c>
      <c r="BB104" s="388">
        <f>AQ104-AW104-AX104-AY104</f>
        <v>0</v>
      </c>
      <c r="BC104" s="264"/>
    </row>
    <row r="105" spans="1:55" s="527" customFormat="1" ht="41.4" customHeight="1">
      <c r="A105" s="521" t="s">
        <v>27</v>
      </c>
      <c r="B105" s="522"/>
      <c r="C105" s="522"/>
      <c r="D105" s="522">
        <f>SUM(D5:D104)</f>
        <v>421.68999999999824</v>
      </c>
      <c r="E105" s="522"/>
      <c r="F105" s="522"/>
      <c r="G105" s="522"/>
      <c r="H105" s="522"/>
      <c r="I105" s="522"/>
      <c r="J105" s="522"/>
      <c r="K105" s="522"/>
      <c r="L105" s="522"/>
      <c r="M105" s="522"/>
      <c r="N105" s="522"/>
      <c r="O105" s="522"/>
      <c r="P105" s="522"/>
      <c r="Q105" s="522"/>
      <c r="R105" s="522"/>
      <c r="S105" s="522"/>
      <c r="T105" s="522">
        <f>SUM(T5:T104)</f>
        <v>2276.7999999999993</v>
      </c>
      <c r="U105" s="522">
        <f>SUM(U17:U56)</f>
        <v>0</v>
      </c>
      <c r="V105" s="522">
        <f t="shared" ref="V105:AM105" si="51">SUM(V17:V56)</f>
        <v>230</v>
      </c>
      <c r="W105" s="522">
        <f t="shared" si="51"/>
        <v>0</v>
      </c>
      <c r="X105" s="522">
        <f t="shared" si="51"/>
        <v>52</v>
      </c>
      <c r="Y105" s="522">
        <f t="shared" si="51"/>
        <v>282</v>
      </c>
      <c r="Z105" s="522">
        <f t="shared" si="51"/>
        <v>0</v>
      </c>
      <c r="AA105" s="522">
        <f t="shared" si="51"/>
        <v>0</v>
      </c>
      <c r="AB105" s="522">
        <f t="shared" si="51"/>
        <v>0</v>
      </c>
      <c r="AC105" s="522">
        <f t="shared" si="51"/>
        <v>12</v>
      </c>
      <c r="AD105" s="522">
        <f t="shared" si="51"/>
        <v>0</v>
      </c>
      <c r="AE105" s="522">
        <f t="shared" si="51"/>
        <v>10</v>
      </c>
      <c r="AF105" s="522">
        <f t="shared" si="51"/>
        <v>0</v>
      </c>
      <c r="AG105" s="522">
        <f t="shared" si="51"/>
        <v>22</v>
      </c>
      <c r="AH105" s="522">
        <f t="shared" si="51"/>
        <v>0</v>
      </c>
      <c r="AI105" s="522">
        <f t="shared" si="51"/>
        <v>0</v>
      </c>
      <c r="AJ105" s="522">
        <f t="shared" si="51"/>
        <v>0</v>
      </c>
      <c r="AK105" s="522">
        <f t="shared" si="51"/>
        <v>0</v>
      </c>
      <c r="AL105" s="522">
        <f t="shared" si="51"/>
        <v>0</v>
      </c>
      <c r="AM105" s="522">
        <f t="shared" si="51"/>
        <v>0</v>
      </c>
      <c r="AN105" s="528">
        <f>SUM(AN5:AN104)</f>
        <v>6819</v>
      </c>
      <c r="AO105" s="528">
        <f>SUM(AO5:AO104)</f>
        <v>4000</v>
      </c>
      <c r="AP105" s="528">
        <f t="shared" ref="AP105:AR105" si="52">SUM(AP5:AP104)</f>
        <v>10819</v>
      </c>
      <c r="AQ105" s="1114">
        <f>SUM(AQ5:AQ104)</f>
        <v>4279</v>
      </c>
      <c r="AR105" s="528">
        <f t="shared" si="52"/>
        <v>6540</v>
      </c>
      <c r="AS105" s="522" t="e">
        <f t="shared" ref="AS105:AU105" si="53">SUM(AS5:AS69)</f>
        <v>#DIV/0!</v>
      </c>
      <c r="AT105" s="522">
        <f t="shared" si="53"/>
        <v>12230</v>
      </c>
      <c r="AU105" s="522">
        <f t="shared" si="53"/>
        <v>7384</v>
      </c>
      <c r="AV105" s="521"/>
      <c r="AW105" s="388" t="e">
        <f>AS105*#REF!</f>
        <v>#DIV/0!</v>
      </c>
      <c r="AX105" s="388" t="e">
        <f>AS105*#REF!</f>
        <v>#DIV/0!</v>
      </c>
      <c r="AY105" s="388" t="e">
        <f t="shared" ref="AY105:BC105" si="54">SUM(AY5:AY104)</f>
        <v>#DIV/0!</v>
      </c>
      <c r="AZ105" s="388" t="e">
        <f t="shared" si="54"/>
        <v>#DIV/0!</v>
      </c>
      <c r="BA105" s="388" t="e">
        <f t="shared" si="54"/>
        <v>#DIV/0!</v>
      </c>
      <c r="BB105" s="388" t="e">
        <f t="shared" si="54"/>
        <v>#DIV/0!</v>
      </c>
      <c r="BC105" s="480">
        <f t="shared" si="54"/>
        <v>221</v>
      </c>
    </row>
    <row r="106" spans="1:55" ht="22.2" customHeight="1">
      <c r="AM106" s="269"/>
      <c r="AN106" s="269"/>
      <c r="AO106" s="269"/>
      <c r="AQ106" s="311"/>
      <c r="AR106" s="251"/>
      <c r="AS106" s="251"/>
      <c r="AT106" s="251"/>
    </row>
    <row r="107" spans="1:55" ht="18.600000000000001" customHeight="1">
      <c r="AM107" s="94"/>
      <c r="AN107" s="94"/>
      <c r="AO107" s="94"/>
      <c r="AQ107" s="289"/>
      <c r="AR107" s="228"/>
      <c r="AS107" s="228"/>
      <c r="AT107" s="228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107"/>
  <sheetViews>
    <sheetView zoomScale="72" zoomScaleNormal="72" workbookViewId="0">
      <pane xSplit="1" ySplit="4" topLeftCell="AE37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0.77734375" style="96" bestFit="1" customWidth="1"/>
    <col min="2" max="2" width="12.6640625" style="96" customWidth="1"/>
    <col min="3" max="3" width="14.5546875" style="96" bestFit="1" customWidth="1"/>
    <col min="4" max="4" width="11.44140625" style="96" customWidth="1"/>
    <col min="5" max="6" width="11.44140625" style="96" hidden="1" customWidth="1"/>
    <col min="7" max="12" width="11.44140625" style="96" customWidth="1"/>
    <col min="13" max="13" width="11.44140625" style="96" hidden="1" customWidth="1"/>
    <col min="14" max="14" width="11.44140625" style="96" customWidth="1"/>
    <col min="15" max="16" width="11.44140625" style="96" hidden="1" customWidth="1"/>
    <col min="17" max="17" width="11.44140625" style="96" customWidth="1"/>
    <col min="18" max="18" width="14.88671875" style="96" bestFit="1" customWidth="1"/>
    <col min="19" max="19" width="13.21875" style="96" customWidth="1"/>
    <col min="20" max="20" width="14.109375" style="96" bestFit="1" customWidth="1"/>
    <col min="21" max="21" width="8.21875" style="96" customWidth="1"/>
    <col min="22" max="22" width="10.44140625" style="96" customWidth="1"/>
    <col min="23" max="23" width="9.109375" style="96" hidden="1" customWidth="1"/>
    <col min="24" max="24" width="9.5546875" style="96" customWidth="1"/>
    <col min="25" max="25" width="11.109375" style="96" customWidth="1"/>
    <col min="26" max="26" width="10.109375" style="96" customWidth="1"/>
    <col min="27" max="28" width="7.6640625" style="96" hidden="1" customWidth="1"/>
    <col min="29" max="30" width="7" style="96" hidden="1" customWidth="1"/>
    <col min="31" max="31" width="9.77734375" style="96" customWidth="1"/>
    <col min="32" max="32" width="10.44140625" style="96" hidden="1" customWidth="1"/>
    <col min="33" max="33" width="12.44140625" style="96" customWidth="1"/>
    <col min="34" max="34" width="8.77734375" style="187" hidden="1" customWidth="1"/>
    <col min="35" max="35" width="11.5546875" style="187" customWidth="1"/>
    <col min="36" max="36" width="12.33203125" style="187" hidden="1" customWidth="1"/>
    <col min="37" max="37" width="12.109375" style="187" bestFit="1" customWidth="1"/>
    <col min="38" max="38" width="12" style="96" customWidth="1"/>
    <col min="39" max="39" width="11.21875" style="96" customWidth="1"/>
    <col min="40" max="40" width="12" style="96" customWidth="1"/>
    <col min="41" max="41" width="11.88671875" style="187" customWidth="1"/>
    <col min="42" max="42" width="10.5546875" style="96" customWidth="1"/>
    <col min="43" max="43" width="13.109375" style="207" customWidth="1"/>
    <col min="44" max="44" width="13.6640625" style="96" customWidth="1"/>
    <col min="45" max="45" width="11.21875" style="96" customWidth="1"/>
    <col min="46" max="46" width="13.44140625" style="96" customWidth="1"/>
    <col min="47" max="47" width="13.5546875" style="96" customWidth="1"/>
    <col min="48" max="48" width="26.6640625" style="96" bestFit="1" customWidth="1"/>
    <col min="49" max="51" width="11.109375" style="96" bestFit="1" customWidth="1"/>
    <col min="52" max="52" width="10.21875" style="96" customWidth="1"/>
    <col min="53" max="53" width="5.88671875" style="96" bestFit="1" customWidth="1"/>
    <col min="54" max="54" width="11.109375" style="96" bestFit="1" customWidth="1"/>
    <col min="55" max="55" width="9.6640625" style="96" bestFit="1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'21'!S2+1</f>
        <v>46134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94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>
      <c r="A3" s="299"/>
      <c r="B3" s="1073" t="s">
        <v>0</v>
      </c>
      <c r="C3" s="1073"/>
      <c r="D3" s="1073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074" t="s">
        <v>1</v>
      </c>
      <c r="S3" s="1074"/>
      <c r="T3" s="1074"/>
      <c r="U3" s="1171" t="s">
        <v>2</v>
      </c>
      <c r="V3" s="1171"/>
      <c r="W3" s="1171"/>
      <c r="X3" s="1171"/>
      <c r="Y3" s="1171"/>
      <c r="Z3" s="1169" t="s">
        <v>3</v>
      </c>
      <c r="AA3" s="1169"/>
      <c r="AB3" s="1169"/>
      <c r="AC3" s="1169"/>
      <c r="AD3" s="1169"/>
      <c r="AE3" s="1169"/>
      <c r="AF3" s="1169"/>
      <c r="AG3" s="1169"/>
      <c r="AH3" s="1172" t="s">
        <v>29</v>
      </c>
      <c r="AI3" s="1173"/>
      <c r="AJ3" s="1173"/>
      <c r="AK3" s="1173"/>
      <c r="AL3" s="1173"/>
      <c r="AM3" s="1174"/>
      <c r="AN3" s="1170" t="s">
        <v>4</v>
      </c>
      <c r="AO3" s="1170"/>
      <c r="AP3" s="1170"/>
      <c r="AQ3" s="1170"/>
      <c r="AR3" s="1170"/>
      <c r="AS3" s="1170"/>
      <c r="AT3" s="1170"/>
      <c r="AU3" s="1170"/>
      <c r="AV3" s="300" t="s">
        <v>28</v>
      </c>
      <c r="AW3" s="1168" t="s">
        <v>119</v>
      </c>
      <c r="AX3" s="577"/>
      <c r="AY3" s="577"/>
      <c r="AZ3" s="577"/>
      <c r="BA3" s="577"/>
      <c r="BB3" s="577"/>
      <c r="BC3" s="258"/>
    </row>
    <row r="4" spans="1:55" s="530" customFormat="1" ht="56.25" customHeight="1">
      <c r="A4" s="434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54" t="s">
        <v>35</v>
      </c>
      <c r="AR4" s="337" t="s">
        <v>18</v>
      </c>
      <c r="AS4" s="338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340" t="s">
        <v>51</v>
      </c>
      <c r="BC4" s="332" t="s">
        <v>87</v>
      </c>
    </row>
    <row r="5" spans="1:55" ht="25.05" customHeight="1">
      <c r="A5" s="223" t="str">
        <f>'ENTRY SHEET'!F5</f>
        <v>VOLVO 300-2</v>
      </c>
      <c r="B5" s="137">
        <f>'21'!C5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'21'!AR5</f>
        <v>120</v>
      </c>
      <c r="AO5" s="141"/>
      <c r="AP5" s="141">
        <f>AO5+AN5</f>
        <v>120</v>
      </c>
      <c r="AQ5" s="649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 ht="25.05" customHeight="1">
      <c r="A6" s="223" t="str">
        <f>'ENTRY SHEET'!F6</f>
        <v>VOLVO-300-7</v>
      </c>
      <c r="B6" s="137">
        <f>'21'!C6</f>
        <v>17754.5</v>
      </c>
      <c r="C6" s="137">
        <v>17759.7</v>
      </c>
      <c r="D6" s="137">
        <f t="shared" ref="D6:D59" si="4">C6-B6</f>
        <v>5.2000000000007276</v>
      </c>
      <c r="E6" s="137">
        <v>12</v>
      </c>
      <c r="F6" s="136"/>
      <c r="G6" s="136">
        <f t="shared" ref="G6:G15" si="5">D6-H6-I6-J6-K6-L6-M6-N6-O6-P6</f>
        <v>5.2000000000007276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5.2000000000007276</v>
      </c>
      <c r="R6" s="137"/>
      <c r="S6" s="137"/>
      <c r="T6" s="137"/>
      <c r="U6" s="137"/>
      <c r="V6" s="137">
        <v>7</v>
      </c>
      <c r="W6" s="137"/>
      <c r="X6" s="137">
        <v>9</v>
      </c>
      <c r="Y6" s="137">
        <f>X6+W6+V6+U6</f>
        <v>16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'21'!AR6</f>
        <v>330</v>
      </c>
      <c r="AO6" s="141"/>
      <c r="AP6" s="141">
        <f t="shared" ref="AP6:AP69" si="7">AO6+AN6</f>
        <v>330</v>
      </c>
      <c r="AQ6" s="649">
        <f t="shared" ref="AQ6:AQ69" si="8">AP6-AR6</f>
        <v>270</v>
      </c>
      <c r="AR6" s="141">
        <v>60</v>
      </c>
      <c r="AS6" s="216">
        <f t="shared" si="3"/>
        <v>51.923076923069658</v>
      </c>
      <c r="AT6" s="216">
        <f>'08'!AT6</f>
        <v>470</v>
      </c>
      <c r="AU6" s="224">
        <f t="shared" ref="AU6:AU69" si="9">AT6-AR6</f>
        <v>410</v>
      </c>
      <c r="AV6" s="238"/>
      <c r="AW6" s="138">
        <f t="shared" ref="AW6:AW69" si="10">ROUNDUP(I6*AS6,0)</f>
        <v>0</v>
      </c>
      <c r="AX6" s="138">
        <f t="shared" ref="AX6:AX69" si="11">ROUNDUP(H6*AS6,0)</f>
        <v>0</v>
      </c>
      <c r="AY6" s="138">
        <f t="shared" ref="AY6:AY69" si="12">ROUNDUP(J6*AS6,0)</f>
        <v>0</v>
      </c>
      <c r="AZ6" s="138">
        <f t="shared" ref="AZ6:AZ69" si="13">AS6*L6</f>
        <v>0</v>
      </c>
      <c r="BA6" s="138">
        <f t="shared" ref="BA6:BA69" si="14">AS6*K6</f>
        <v>0</v>
      </c>
      <c r="BB6" s="138">
        <f t="shared" ref="BB6:BB69" si="15">AQ6-AW6-AX6-AY6</f>
        <v>270</v>
      </c>
      <c r="BC6" s="138"/>
    </row>
    <row r="7" spans="1:55" ht="25.05" customHeight="1">
      <c r="A7" s="223" t="str">
        <f>'ENTRY SHEET'!F7</f>
        <v>HITACHI-350</v>
      </c>
      <c r="B7" s="137">
        <f>'21'!C7</f>
        <v>15839.6</v>
      </c>
      <c r="C7" s="137">
        <v>15843.5</v>
      </c>
      <c r="D7" s="137">
        <f t="shared" si="4"/>
        <v>3.8999999999996362</v>
      </c>
      <c r="E7" s="137">
        <v>12</v>
      </c>
      <c r="F7" s="136"/>
      <c r="G7" s="136">
        <v>0</v>
      </c>
      <c r="H7" s="136"/>
      <c r="I7" s="136"/>
      <c r="J7" s="136"/>
      <c r="K7" s="136"/>
      <c r="L7" s="136">
        <v>3.9</v>
      </c>
      <c r="M7" s="136"/>
      <c r="N7" s="136"/>
      <c r="O7" s="136"/>
      <c r="P7" s="136"/>
      <c r="Q7" s="136">
        <f t="shared" si="6"/>
        <v>3.9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'21'!AR7</f>
        <v>70</v>
      </c>
      <c r="AO7" s="141"/>
      <c r="AP7" s="141">
        <f t="shared" si="7"/>
        <v>70</v>
      </c>
      <c r="AQ7" s="649">
        <f t="shared" si="8"/>
        <v>55</v>
      </c>
      <c r="AR7" s="141">
        <v>15</v>
      </c>
      <c r="AS7" s="216">
        <f t="shared" si="3"/>
        <v>14.102564102565418</v>
      </c>
      <c r="AT7" s="216">
        <f>'08'!AT7</f>
        <v>630</v>
      </c>
      <c r="AU7" s="224">
        <f t="shared" si="9"/>
        <v>615</v>
      </c>
      <c r="AV7" s="138" t="s">
        <v>194</v>
      </c>
      <c r="AW7" s="138">
        <f t="shared" si="10"/>
        <v>0</v>
      </c>
      <c r="AX7" s="138">
        <f t="shared" si="11"/>
        <v>0</v>
      </c>
      <c r="AY7" s="138">
        <f t="shared" si="12"/>
        <v>0</v>
      </c>
      <c r="AZ7" s="138">
        <f t="shared" si="13"/>
        <v>55.00000000000513</v>
      </c>
      <c r="BA7" s="138">
        <f t="shared" si="14"/>
        <v>0</v>
      </c>
      <c r="BB7" s="138">
        <f t="shared" si="15"/>
        <v>55</v>
      </c>
      <c r="BC7" s="138"/>
    </row>
    <row r="8" spans="1:55" ht="25.05" customHeight="1">
      <c r="A8" s="223" t="str">
        <f>'ENTRY SHEET'!F8</f>
        <v>VOLVO-480</v>
      </c>
      <c r="B8" s="137">
        <f>'21'!C8</f>
        <v>994.5</v>
      </c>
      <c r="C8" s="137">
        <v>1000.7</v>
      </c>
      <c r="D8" s="137">
        <f t="shared" si="4"/>
        <v>6.2000000000000455</v>
      </c>
      <c r="E8" s="137">
        <v>12</v>
      </c>
      <c r="F8" s="136"/>
      <c r="G8" s="136">
        <f t="shared" si="5"/>
        <v>6.2000000000000455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6.2000000000000455</v>
      </c>
      <c r="R8" s="226"/>
      <c r="S8" s="226"/>
      <c r="T8" s="137"/>
      <c r="U8" s="137"/>
      <c r="V8" s="137">
        <v>55</v>
      </c>
      <c r="W8" s="137"/>
      <c r="X8" s="137"/>
      <c r="Y8" s="137">
        <f t="shared" si="16"/>
        <v>55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'21'!AR8</f>
        <v>120</v>
      </c>
      <c r="AO8" s="141">
        <v>400</v>
      </c>
      <c r="AP8" s="141">
        <f t="shared" si="7"/>
        <v>520</v>
      </c>
      <c r="AQ8" s="649">
        <f t="shared" si="8"/>
        <v>220</v>
      </c>
      <c r="AR8" s="141">
        <v>300</v>
      </c>
      <c r="AS8" s="216">
        <f t="shared" si="3"/>
        <v>35.483870967741673</v>
      </c>
      <c r="AT8" s="216">
        <f>'08'!AT8</f>
        <v>650</v>
      </c>
      <c r="AU8" s="224">
        <f t="shared" si="9"/>
        <v>350</v>
      </c>
      <c r="AV8" s="138"/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38">
        <f t="shared" si="15"/>
        <v>220</v>
      </c>
      <c r="BC8" s="138"/>
    </row>
    <row r="9" spans="1:55" s="1052" customFormat="1" ht="25.05" customHeight="1">
      <c r="A9" s="963" t="str">
        <f>'ENTRY SHEET'!F9</f>
        <v>KOMASTU-350 DMC</v>
      </c>
      <c r="B9" s="964">
        <f>'21'!C9</f>
        <v>12696.1</v>
      </c>
      <c r="C9" s="964">
        <v>12706</v>
      </c>
      <c r="D9" s="964">
        <f t="shared" si="4"/>
        <v>9.8999999999996362</v>
      </c>
      <c r="E9" s="964">
        <v>12</v>
      </c>
      <c r="F9" s="977"/>
      <c r="G9" s="977">
        <f t="shared" si="5"/>
        <v>3.8999999999996362</v>
      </c>
      <c r="H9" s="977"/>
      <c r="I9" s="977"/>
      <c r="J9" s="977"/>
      <c r="K9" s="977"/>
      <c r="L9" s="977"/>
      <c r="M9" s="977"/>
      <c r="N9" s="977">
        <v>6</v>
      </c>
      <c r="O9" s="977"/>
      <c r="P9" s="977"/>
      <c r="Q9" s="977">
        <f t="shared" si="6"/>
        <v>9.8999999999996362</v>
      </c>
      <c r="R9" s="964"/>
      <c r="S9" s="964"/>
      <c r="T9" s="964"/>
      <c r="U9" s="964">
        <v>6</v>
      </c>
      <c r="V9" s="964">
        <v>10</v>
      </c>
      <c r="W9" s="964"/>
      <c r="X9" s="964"/>
      <c r="Y9" s="964">
        <f t="shared" si="16"/>
        <v>16</v>
      </c>
      <c r="Z9" s="964"/>
      <c r="AA9" s="964"/>
      <c r="AB9" s="964"/>
      <c r="AC9" s="964"/>
      <c r="AD9" s="964"/>
      <c r="AE9" s="964"/>
      <c r="AF9" s="964"/>
      <c r="AG9" s="964">
        <f t="shared" si="17"/>
        <v>0</v>
      </c>
      <c r="AH9" s="964"/>
      <c r="AI9" s="964"/>
      <c r="AJ9" s="964"/>
      <c r="AK9" s="974"/>
      <c r="AL9" s="982">
        <f t="shared" si="0"/>
        <v>0</v>
      </c>
      <c r="AM9" s="964">
        <f t="shared" si="1"/>
        <v>0</v>
      </c>
      <c r="AN9" s="982">
        <f>'21'!AR9</f>
        <v>0</v>
      </c>
      <c r="AO9" s="982"/>
      <c r="AP9" s="982">
        <f t="shared" si="7"/>
        <v>0</v>
      </c>
      <c r="AQ9" s="649">
        <f t="shared" si="8"/>
        <v>0</v>
      </c>
      <c r="AR9" s="982">
        <v>0</v>
      </c>
      <c r="AS9" s="972">
        <f t="shared" si="3"/>
        <v>0</v>
      </c>
      <c r="AT9" s="972">
        <f>'08'!AT9</f>
        <v>0</v>
      </c>
      <c r="AU9" s="973">
        <f t="shared" si="9"/>
        <v>0</v>
      </c>
      <c r="AV9" s="974"/>
      <c r="AW9" s="974">
        <f t="shared" si="10"/>
        <v>0</v>
      </c>
      <c r="AX9" s="974">
        <f t="shared" si="11"/>
        <v>0</v>
      </c>
      <c r="AY9" s="974">
        <f t="shared" si="12"/>
        <v>0</v>
      </c>
      <c r="AZ9" s="974">
        <f t="shared" si="13"/>
        <v>0</v>
      </c>
      <c r="BA9" s="974">
        <f t="shared" si="14"/>
        <v>0</v>
      </c>
      <c r="BB9" s="974">
        <f t="shared" si="15"/>
        <v>0</v>
      </c>
      <c r="BC9" s="974"/>
    </row>
    <row r="10" spans="1:55" ht="25.05" customHeight="1">
      <c r="A10" s="223" t="str">
        <f>'ENTRY SHEET'!F10</f>
        <v>VOLVO-300(5)</v>
      </c>
      <c r="B10" s="137">
        <f>'21'!C10</f>
        <v>2505</v>
      </c>
      <c r="C10" s="137">
        <v>2511.1</v>
      </c>
      <c r="D10" s="137">
        <f t="shared" si="4"/>
        <v>6.0999999999999091</v>
      </c>
      <c r="E10" s="137">
        <v>12</v>
      </c>
      <c r="F10" s="136"/>
      <c r="G10" s="136">
        <v>0</v>
      </c>
      <c r="H10" s="136">
        <f>6.1-3.7</f>
        <v>2.3999999999999995</v>
      </c>
      <c r="I10" s="136">
        <v>3.7</v>
      </c>
      <c r="J10" s="136"/>
      <c r="K10" s="136"/>
      <c r="L10" s="136"/>
      <c r="M10" s="136"/>
      <c r="N10" s="136"/>
      <c r="O10" s="136"/>
      <c r="P10" s="136"/>
      <c r="Q10" s="136">
        <f t="shared" si="6"/>
        <v>6.1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>
        <v>5</v>
      </c>
      <c r="AF10" s="137"/>
      <c r="AG10" s="137">
        <f t="shared" si="17"/>
        <v>5</v>
      </c>
      <c r="AH10" s="137"/>
      <c r="AI10" s="137">
        <v>22</v>
      </c>
      <c r="AJ10" s="137"/>
      <c r="AK10" s="138">
        <v>748.12</v>
      </c>
      <c r="AL10" s="141">
        <f t="shared" si="0"/>
        <v>22</v>
      </c>
      <c r="AM10" s="137">
        <f t="shared" si="1"/>
        <v>748.12</v>
      </c>
      <c r="AN10" s="141">
        <f>'21'!AR10</f>
        <v>170</v>
      </c>
      <c r="AO10" s="141">
        <v>200</v>
      </c>
      <c r="AP10" s="141">
        <f t="shared" si="7"/>
        <v>370</v>
      </c>
      <c r="AQ10" s="649">
        <f t="shared" si="8"/>
        <v>190</v>
      </c>
      <c r="AR10" s="141">
        <v>180</v>
      </c>
      <c r="AS10" s="216">
        <f t="shared" si="3"/>
        <v>31.147540983607023</v>
      </c>
      <c r="AT10" s="216">
        <f>'08'!AT10</f>
        <v>0</v>
      </c>
      <c r="AU10" s="224">
        <f t="shared" si="9"/>
        <v>-180</v>
      </c>
      <c r="AV10" s="138"/>
      <c r="AW10" s="138">
        <f t="shared" si="10"/>
        <v>116</v>
      </c>
      <c r="AX10" s="138">
        <f t="shared" si="11"/>
        <v>75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-1</v>
      </c>
      <c r="BC10" s="138"/>
    </row>
    <row r="11" spans="1:55" ht="25.05" customHeight="1">
      <c r="A11" s="223" t="str">
        <f>'ENTRY SHEET'!F11</f>
        <v>VOLVO-380</v>
      </c>
      <c r="B11" s="137">
        <f>'21'!C11</f>
        <v>39.6</v>
      </c>
      <c r="C11" s="137">
        <v>46.3</v>
      </c>
      <c r="D11" s="137">
        <f t="shared" si="4"/>
        <v>6.6999999999999957</v>
      </c>
      <c r="E11" s="137">
        <v>12</v>
      </c>
      <c r="F11" s="136"/>
      <c r="G11" s="136">
        <f t="shared" si="5"/>
        <v>6.6999999999999957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6.6999999999999957</v>
      </c>
      <c r="R11" s="137"/>
      <c r="S11" s="137"/>
      <c r="T11" s="137"/>
      <c r="U11" s="137"/>
      <c r="V11" s="137">
        <v>62</v>
      </c>
      <c r="W11" s="137"/>
      <c r="X11" s="137"/>
      <c r="Y11" s="137">
        <f t="shared" si="16"/>
        <v>62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'21'!AR11</f>
        <v>250</v>
      </c>
      <c r="AO11" s="141">
        <v>300</v>
      </c>
      <c r="AP11" s="141">
        <f t="shared" si="7"/>
        <v>550</v>
      </c>
      <c r="AQ11" s="649">
        <f t="shared" si="8"/>
        <v>200</v>
      </c>
      <c r="AR11" s="141">
        <v>350</v>
      </c>
      <c r="AS11" s="216">
        <f t="shared" si="3"/>
        <v>29.850746268656735</v>
      </c>
      <c r="AT11" s="216">
        <f>'08'!AT11</f>
        <v>0</v>
      </c>
      <c r="AU11" s="224">
        <f t="shared" si="9"/>
        <v>-350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38">
        <f t="shared" si="15"/>
        <v>200</v>
      </c>
      <c r="BC11" s="138"/>
    </row>
    <row r="12" spans="1:55" ht="25.05" customHeight="1">
      <c r="A12" s="223" t="str">
        <f>'ENTRY SHEET'!F12</f>
        <v>DOZZER D65E</v>
      </c>
      <c r="B12" s="137">
        <f>'21'!C12</f>
        <v>2313.4</v>
      </c>
      <c r="C12" s="137">
        <v>2319.5</v>
      </c>
      <c r="D12" s="137">
        <f t="shared" si="4"/>
        <v>6.0999999999999091</v>
      </c>
      <c r="E12" s="137">
        <v>12</v>
      </c>
      <c r="F12" s="136"/>
      <c r="G12" s="136">
        <f t="shared" si="5"/>
        <v>6.0999999999999091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6.0999999999999091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'21'!AR12</f>
        <v>100</v>
      </c>
      <c r="AO12" s="141">
        <v>150</v>
      </c>
      <c r="AP12" s="141">
        <f t="shared" si="7"/>
        <v>250</v>
      </c>
      <c r="AQ12" s="649">
        <f t="shared" si="8"/>
        <v>85</v>
      </c>
      <c r="AR12" s="141">
        <v>165</v>
      </c>
      <c r="AS12" s="216">
        <f t="shared" si="3"/>
        <v>13.934426229508404</v>
      </c>
      <c r="AT12" s="216">
        <f>'08'!AT12</f>
        <v>350</v>
      </c>
      <c r="AU12" s="224">
        <f t="shared" si="9"/>
        <v>185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38">
        <f t="shared" si="15"/>
        <v>85</v>
      </c>
      <c r="BC12" s="138"/>
    </row>
    <row r="13" spans="1:55" ht="25.05" customHeight="1">
      <c r="A13" s="223" t="str">
        <f>'ENTRY SHEET'!F13</f>
        <v>BD 85 DOZER</v>
      </c>
      <c r="B13" s="137">
        <f>'21'!C13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'21'!AR13</f>
        <v>110</v>
      </c>
      <c r="AO13" s="141"/>
      <c r="AP13" s="141">
        <f t="shared" si="7"/>
        <v>110</v>
      </c>
      <c r="AQ13" s="649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138" t="e">
        <f t="shared" si="15"/>
        <v>#DIV/0!</v>
      </c>
      <c r="BC13" s="138"/>
    </row>
    <row r="14" spans="1:55" s="1052" customFormat="1" ht="25.05" customHeight="1">
      <c r="A14" s="963" t="str">
        <f>'ENTRY SHEET'!F14</f>
        <v>KOBELCO-380 DMCS</v>
      </c>
      <c r="B14" s="964">
        <f>'21'!C14</f>
        <v>5715</v>
      </c>
      <c r="C14" s="964">
        <v>5715</v>
      </c>
      <c r="D14" s="964">
        <f t="shared" si="4"/>
        <v>0</v>
      </c>
      <c r="E14" s="964">
        <v>12</v>
      </c>
      <c r="F14" s="977"/>
      <c r="G14" s="977">
        <f t="shared" si="5"/>
        <v>0</v>
      </c>
      <c r="H14" s="977"/>
      <c r="I14" s="977"/>
      <c r="J14" s="977"/>
      <c r="K14" s="977"/>
      <c r="L14" s="977"/>
      <c r="M14" s="977"/>
      <c r="N14" s="977"/>
      <c r="O14" s="977"/>
      <c r="P14" s="977"/>
      <c r="Q14" s="977">
        <f t="shared" si="6"/>
        <v>0</v>
      </c>
      <c r="R14" s="964"/>
      <c r="S14" s="964"/>
      <c r="T14" s="964"/>
      <c r="U14" s="964"/>
      <c r="V14" s="964"/>
      <c r="W14" s="964"/>
      <c r="X14" s="964"/>
      <c r="Y14" s="964">
        <f t="shared" si="16"/>
        <v>0</v>
      </c>
      <c r="Z14" s="964"/>
      <c r="AA14" s="964"/>
      <c r="AB14" s="964"/>
      <c r="AC14" s="964"/>
      <c r="AD14" s="964"/>
      <c r="AE14" s="964"/>
      <c r="AF14" s="964"/>
      <c r="AG14" s="964">
        <f t="shared" si="17"/>
        <v>0</v>
      </c>
      <c r="AH14" s="964"/>
      <c r="AI14" s="964"/>
      <c r="AJ14" s="964"/>
      <c r="AK14" s="974"/>
      <c r="AL14" s="982">
        <f t="shared" si="0"/>
        <v>0</v>
      </c>
      <c r="AM14" s="964">
        <f t="shared" si="1"/>
        <v>0</v>
      </c>
      <c r="AN14" s="982">
        <f>'21'!AR14</f>
        <v>0</v>
      </c>
      <c r="AO14" s="982">
        <v>150</v>
      </c>
      <c r="AP14" s="982">
        <f t="shared" si="7"/>
        <v>150</v>
      </c>
      <c r="AQ14" s="649">
        <f t="shared" si="8"/>
        <v>150</v>
      </c>
      <c r="AR14" s="982">
        <v>0</v>
      </c>
      <c r="AS14" s="972" t="e">
        <f t="shared" si="3"/>
        <v>#DIV/0!</v>
      </c>
      <c r="AT14" s="972">
        <f>'08'!AT14</f>
        <v>350</v>
      </c>
      <c r="AU14" s="973">
        <f t="shared" si="9"/>
        <v>350</v>
      </c>
      <c r="AV14" s="974"/>
      <c r="AW14" s="974" t="e">
        <f t="shared" si="10"/>
        <v>#DIV/0!</v>
      </c>
      <c r="AX14" s="974" t="e">
        <f t="shared" si="11"/>
        <v>#DIV/0!</v>
      </c>
      <c r="AY14" s="974" t="e">
        <f t="shared" si="12"/>
        <v>#DIV/0!</v>
      </c>
      <c r="AZ14" s="974" t="e">
        <f t="shared" si="13"/>
        <v>#DIV/0!</v>
      </c>
      <c r="BA14" s="974" t="e">
        <f t="shared" si="14"/>
        <v>#DIV/0!</v>
      </c>
      <c r="BB14" s="974" t="e">
        <f t="shared" si="15"/>
        <v>#DIV/0!</v>
      </c>
      <c r="BC14" s="974"/>
    </row>
    <row r="15" spans="1:55" ht="25.05" customHeight="1">
      <c r="A15" s="223" t="str">
        <f>'ENTRY SHEET'!F15</f>
        <v>GRADER OD09P-1732</v>
      </c>
      <c r="B15" s="137">
        <f>'21'!C15</f>
        <v>4601.2</v>
      </c>
      <c r="C15" s="137">
        <v>4605.8</v>
      </c>
      <c r="D15" s="137">
        <f t="shared" si="4"/>
        <v>4.6000000000003638</v>
      </c>
      <c r="E15" s="137">
        <v>12</v>
      </c>
      <c r="F15" s="136"/>
      <c r="G15" s="136">
        <f t="shared" si="5"/>
        <v>4.6000000000003638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4.6000000000003638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'21'!AR15</f>
        <v>45</v>
      </c>
      <c r="AO15" s="141">
        <v>100</v>
      </c>
      <c r="AP15" s="141">
        <f t="shared" si="7"/>
        <v>145</v>
      </c>
      <c r="AQ15" s="649">
        <f t="shared" si="8"/>
        <v>50</v>
      </c>
      <c r="AR15" s="141">
        <v>95</v>
      </c>
      <c r="AS15" s="216">
        <f t="shared" si="3"/>
        <v>10.869565217390445</v>
      </c>
      <c r="AT15" s="216">
        <f>'08'!AT15</f>
        <v>350</v>
      </c>
      <c r="AU15" s="224">
        <f t="shared" si="9"/>
        <v>255</v>
      </c>
      <c r="AV15" s="138"/>
      <c r="AW15" s="138">
        <f t="shared" si="10"/>
        <v>0</v>
      </c>
      <c r="AX15" s="138">
        <f t="shared" si="11"/>
        <v>0</v>
      </c>
      <c r="AY15" s="138">
        <f t="shared" si="12"/>
        <v>0</v>
      </c>
      <c r="AZ15" s="138">
        <f t="shared" si="13"/>
        <v>0</v>
      </c>
      <c r="BA15" s="138">
        <f t="shared" si="14"/>
        <v>0</v>
      </c>
      <c r="BB15" s="138">
        <f t="shared" si="15"/>
        <v>50</v>
      </c>
      <c r="BC15" s="138"/>
    </row>
    <row r="16" spans="1:55" ht="25.05" customHeight="1">
      <c r="A16" s="223">
        <f>'ENTRY SHEET'!F16</f>
        <v>0</v>
      </c>
      <c r="B16" s="137">
        <f>'21'!C16</f>
        <v>0</v>
      </c>
      <c r="C16" s="137"/>
      <c r="D16" s="137">
        <f t="shared" si="4"/>
        <v>0</v>
      </c>
      <c r="E16" s="137">
        <v>12</v>
      </c>
      <c r="F16" s="136"/>
      <c r="G16" s="136">
        <f t="shared" ref="G16:G59" si="18">D16-F16-H16-I16-J16-K16-L16-M16-N16-O16-P16</f>
        <v>0</v>
      </c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'21'!AR16</f>
        <v>0</v>
      </c>
      <c r="AO16" s="141"/>
      <c r="AP16" s="141">
        <f t="shared" si="7"/>
        <v>0</v>
      </c>
      <c r="AQ16" s="649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 ht="25.05" customHeight="1">
      <c r="A17" s="223" t="str">
        <f>'ENTRY SHEET'!F17</f>
        <v>OD09C-1962</v>
      </c>
      <c r="B17" s="137">
        <f>'21'!C17</f>
        <v>20700.650000000001</v>
      </c>
      <c r="C17" s="137">
        <v>20700.650000000001</v>
      </c>
      <c r="D17" s="137">
        <f t="shared" si="4"/>
        <v>0</v>
      </c>
      <c r="E17" s="137">
        <v>12</v>
      </c>
      <c r="F17" s="136"/>
      <c r="G17" s="136">
        <f t="shared" si="18"/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'21'!S17</f>
        <v>156182.20000000001</v>
      </c>
      <c r="S17" s="137">
        <v>156182.20000000001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'21'!AR17</f>
        <v>15</v>
      </c>
      <c r="AO17" s="141"/>
      <c r="AP17" s="141">
        <f t="shared" si="7"/>
        <v>15</v>
      </c>
      <c r="AQ17" s="649">
        <f t="shared" si="8"/>
        <v>0</v>
      </c>
      <c r="AR17" s="141">
        <v>15</v>
      </c>
      <c r="AS17" s="216" t="e">
        <f t="shared" si="3"/>
        <v>#DIV/0!</v>
      </c>
      <c r="AT17" s="216">
        <f>'08'!AT17</f>
        <v>250</v>
      </c>
      <c r="AU17" s="224">
        <f t="shared" si="9"/>
        <v>235</v>
      </c>
      <c r="AV17" s="138"/>
      <c r="AW17" s="138" t="e">
        <f t="shared" si="10"/>
        <v>#DIV/0!</v>
      </c>
      <c r="AX17" s="138" t="e">
        <f t="shared" si="11"/>
        <v>#DIV/0!</v>
      </c>
      <c r="AY17" s="138" t="e">
        <f t="shared" si="12"/>
        <v>#DIV/0!</v>
      </c>
      <c r="AZ17" s="138" t="e">
        <f t="shared" si="13"/>
        <v>#DIV/0!</v>
      </c>
      <c r="BA17" s="138" t="e">
        <f t="shared" si="14"/>
        <v>#DIV/0!</v>
      </c>
      <c r="BB17" s="138" t="e">
        <f t="shared" si="15"/>
        <v>#DIV/0!</v>
      </c>
      <c r="BC17" s="138"/>
    </row>
    <row r="18" spans="1:55" ht="25.05" customHeight="1">
      <c r="A18" s="223" t="str">
        <f>'ENTRY SHEET'!F18</f>
        <v>OD09C-1964</v>
      </c>
      <c r="B18" s="137">
        <f>'21'!C18</f>
        <v>14474.8</v>
      </c>
      <c r="C18" s="137">
        <v>14481.5</v>
      </c>
      <c r="D18" s="137">
        <f t="shared" si="4"/>
        <v>6.7000000000007276</v>
      </c>
      <c r="E18" s="137">
        <v>12</v>
      </c>
      <c r="F18" s="136"/>
      <c r="G18" s="136">
        <f t="shared" si="18"/>
        <v>6.7000000000007276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6.7000000000007276</v>
      </c>
      <c r="R18" s="137">
        <f>'21'!S18</f>
        <v>152846</v>
      </c>
      <c r="S18" s="137">
        <v>152880.70000000001</v>
      </c>
      <c r="T18" s="137">
        <f t="shared" ref="T18:T59" si="19">S18-R18</f>
        <v>34.700000000011642</v>
      </c>
      <c r="U18" s="137"/>
      <c r="V18" s="137">
        <v>8</v>
      </c>
      <c r="W18" s="137"/>
      <c r="X18" s="137"/>
      <c r="Y18" s="137">
        <f t="shared" si="16"/>
        <v>8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'21'!AR18</f>
        <v>110</v>
      </c>
      <c r="AO18" s="141">
        <v>100</v>
      </c>
      <c r="AP18" s="141">
        <f t="shared" si="7"/>
        <v>210</v>
      </c>
      <c r="AQ18" s="649">
        <f t="shared" si="8"/>
        <v>60</v>
      </c>
      <c r="AR18" s="141">
        <v>150</v>
      </c>
      <c r="AS18" s="216">
        <f t="shared" si="3"/>
        <v>8.9552238805960425</v>
      </c>
      <c r="AT18" s="216">
        <f>'08'!AT18</f>
        <v>250</v>
      </c>
      <c r="AU18" s="224">
        <f t="shared" si="9"/>
        <v>100</v>
      </c>
      <c r="AV18" s="138"/>
      <c r="AW18" s="138">
        <f t="shared" si="10"/>
        <v>0</v>
      </c>
      <c r="AX18" s="138">
        <f t="shared" si="11"/>
        <v>0</v>
      </c>
      <c r="AY18" s="138">
        <f t="shared" si="12"/>
        <v>0</v>
      </c>
      <c r="AZ18" s="138">
        <f t="shared" si="13"/>
        <v>0</v>
      </c>
      <c r="BA18" s="138">
        <f t="shared" si="14"/>
        <v>0</v>
      </c>
      <c r="BB18" s="138">
        <f t="shared" si="15"/>
        <v>60</v>
      </c>
      <c r="BC18" s="138"/>
    </row>
    <row r="19" spans="1:55" ht="25.05" customHeight="1">
      <c r="A19" s="223" t="str">
        <f>'ENTRY SHEET'!F19</f>
        <v>OD09C1965</v>
      </c>
      <c r="B19" s="137">
        <f>'21'!C19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'21'!S19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'21'!AR19</f>
        <v>0</v>
      </c>
      <c r="AO19" s="141"/>
      <c r="AP19" s="141">
        <f t="shared" si="7"/>
        <v>0</v>
      </c>
      <c r="AQ19" s="649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 ht="25.05" customHeight="1">
      <c r="A20" s="223" t="str">
        <f>'ENTRY SHEET'!F20</f>
        <v>ODO9C5136</v>
      </c>
      <c r="B20" s="137">
        <f>'21'!C20</f>
        <v>489.1</v>
      </c>
      <c r="C20" s="137">
        <v>495.45</v>
      </c>
      <c r="D20" s="137">
        <f t="shared" si="4"/>
        <v>6.3499999999999659</v>
      </c>
      <c r="E20" s="137">
        <v>12</v>
      </c>
      <c r="F20" s="136"/>
      <c r="G20" s="136">
        <f t="shared" si="18"/>
        <v>1.1999999999999655</v>
      </c>
      <c r="H20" s="136">
        <v>1.9</v>
      </c>
      <c r="I20" s="136">
        <v>3.25</v>
      </c>
      <c r="J20" s="136"/>
      <c r="K20" s="136"/>
      <c r="L20" s="136"/>
      <c r="M20" s="136"/>
      <c r="N20" s="136"/>
      <c r="O20" s="136"/>
      <c r="P20" s="136"/>
      <c r="Q20" s="136">
        <f t="shared" si="6"/>
        <v>6.3499999999999659</v>
      </c>
      <c r="R20" s="137">
        <f>'21'!S20</f>
        <v>125428.5</v>
      </c>
      <c r="S20" s="137">
        <v>125452.6</v>
      </c>
      <c r="T20" s="137">
        <f t="shared" si="19"/>
        <v>24.100000000005821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>
        <v>6</v>
      </c>
      <c r="AF20" s="137"/>
      <c r="AG20" s="137">
        <f t="shared" si="17"/>
        <v>6</v>
      </c>
      <c r="AH20" s="137"/>
      <c r="AI20" s="137">
        <v>5</v>
      </c>
      <c r="AJ20" s="137"/>
      <c r="AK20" s="138">
        <v>172.07</v>
      </c>
      <c r="AL20" s="141">
        <f t="shared" si="0"/>
        <v>5</v>
      </c>
      <c r="AM20" s="137">
        <f t="shared" si="1"/>
        <v>172.07</v>
      </c>
      <c r="AN20" s="141">
        <f>'21'!AR20</f>
        <v>130</v>
      </c>
      <c r="AO20" s="141">
        <v>50</v>
      </c>
      <c r="AP20" s="141">
        <f t="shared" si="7"/>
        <v>180</v>
      </c>
      <c r="AQ20" s="649">
        <f t="shared" si="8"/>
        <v>50</v>
      </c>
      <c r="AR20" s="141">
        <v>130</v>
      </c>
      <c r="AS20" s="216">
        <f t="shared" si="3"/>
        <v>7.874015748031538</v>
      </c>
      <c r="AT20" s="216">
        <f>'08'!AT20</f>
        <v>250</v>
      </c>
      <c r="AU20" s="224">
        <f t="shared" si="9"/>
        <v>120</v>
      </c>
      <c r="AV20" s="138"/>
      <c r="AW20" s="138">
        <f t="shared" si="10"/>
        <v>26</v>
      </c>
      <c r="AX20" s="138">
        <f t="shared" si="11"/>
        <v>15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38">
        <f t="shared" si="15"/>
        <v>9</v>
      </c>
      <c r="BC20" s="138"/>
    </row>
    <row r="21" spans="1:55" ht="25.05" customHeight="1">
      <c r="A21" s="223" t="str">
        <f>'ENTRY SHEET'!F21</f>
        <v>OD09C5137</v>
      </c>
      <c r="B21" s="137">
        <f>'21'!C21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f t="shared" si="18"/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'21'!S21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'21'!AR21</f>
        <v>70</v>
      </c>
      <c r="AO21" s="141"/>
      <c r="AP21" s="141">
        <f t="shared" si="7"/>
        <v>70</v>
      </c>
      <c r="AQ21" s="649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 ht="25.05" customHeight="1">
      <c r="A22" s="223" t="str">
        <f>'ENTRY SHEET'!F22</f>
        <v>OD09C4623</v>
      </c>
      <c r="B22" s="137">
        <f>'21'!C22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'21'!S22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'21'!AR22</f>
        <v>0</v>
      </c>
      <c r="AO22" s="141"/>
      <c r="AP22" s="141">
        <f t="shared" si="7"/>
        <v>0</v>
      </c>
      <c r="AQ22" s="649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 ht="25.05" customHeight="1">
      <c r="A23" s="223" t="str">
        <f>'ENTRY SHEET'!F23</f>
        <v>OD09C4625</v>
      </c>
      <c r="B23" s="137">
        <f>'21'!C23</f>
        <v>24149.85</v>
      </c>
      <c r="C23" s="137">
        <v>24154.45</v>
      </c>
      <c r="D23" s="137">
        <f t="shared" si="4"/>
        <v>4.6000000000021828</v>
      </c>
      <c r="E23" s="137">
        <v>12</v>
      </c>
      <c r="F23" s="136"/>
      <c r="G23" s="136">
        <f t="shared" si="18"/>
        <v>1.4000000000021826</v>
      </c>
      <c r="H23" s="136"/>
      <c r="I23" s="136">
        <v>3.2</v>
      </c>
      <c r="J23" s="136"/>
      <c r="K23" s="136"/>
      <c r="L23" s="136"/>
      <c r="M23" s="136"/>
      <c r="N23" s="136"/>
      <c r="O23" s="136"/>
      <c r="P23" s="136"/>
      <c r="Q23" s="136">
        <f t="shared" si="6"/>
        <v>4.6000000000021828</v>
      </c>
      <c r="R23" s="137">
        <f>'21'!S23</f>
        <v>88860.4</v>
      </c>
      <c r="S23" s="137">
        <v>88878.5</v>
      </c>
      <c r="T23" s="137">
        <f t="shared" si="19"/>
        <v>18.100000000005821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>
        <v>7</v>
      </c>
      <c r="AJ23" s="137"/>
      <c r="AK23" s="138">
        <v>233.69</v>
      </c>
      <c r="AL23" s="141">
        <f t="shared" si="0"/>
        <v>7</v>
      </c>
      <c r="AM23" s="137">
        <f t="shared" si="1"/>
        <v>233.69</v>
      </c>
      <c r="AN23" s="141">
        <f>'21'!AR23</f>
        <v>50</v>
      </c>
      <c r="AO23" s="141">
        <v>100</v>
      </c>
      <c r="AP23" s="141">
        <f t="shared" si="7"/>
        <v>150</v>
      </c>
      <c r="AQ23" s="649">
        <f t="shared" si="8"/>
        <v>30</v>
      </c>
      <c r="AR23" s="141">
        <v>120</v>
      </c>
      <c r="AS23" s="216">
        <f t="shared" si="3"/>
        <v>6.5217391304316878</v>
      </c>
      <c r="AT23" s="216">
        <f>'08'!AT23</f>
        <v>250</v>
      </c>
      <c r="AU23" s="224">
        <f t="shared" si="9"/>
        <v>130</v>
      </c>
      <c r="AV23" s="138"/>
      <c r="AW23" s="138">
        <f t="shared" si="10"/>
        <v>21</v>
      </c>
      <c r="AX23" s="138">
        <f t="shared" si="11"/>
        <v>0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9</v>
      </c>
      <c r="BC23" s="138"/>
    </row>
    <row r="24" spans="1:55" ht="25.05" customHeight="1">
      <c r="A24" s="223" t="str">
        <f>'ENTRY SHEET'!F24</f>
        <v>OD09C4823</v>
      </c>
      <c r="B24" s="137">
        <f>'21'!C24</f>
        <v>24085.599999999999</v>
      </c>
      <c r="C24" s="137">
        <v>24092.1</v>
      </c>
      <c r="D24" s="137">
        <f t="shared" si="4"/>
        <v>6.5</v>
      </c>
      <c r="E24" s="137">
        <v>12</v>
      </c>
      <c r="F24" s="136"/>
      <c r="G24" s="136">
        <f t="shared" si="18"/>
        <v>2.95</v>
      </c>
      <c r="H24" s="136"/>
      <c r="I24" s="136">
        <v>3.55</v>
      </c>
      <c r="J24" s="136"/>
      <c r="K24" s="136"/>
      <c r="L24" s="136"/>
      <c r="M24" s="136"/>
      <c r="N24" s="136"/>
      <c r="O24" s="136"/>
      <c r="P24" s="136"/>
      <c r="Q24" s="136">
        <f t="shared" si="6"/>
        <v>6.5</v>
      </c>
      <c r="R24" s="137">
        <f>'21'!S24</f>
        <v>146804.6</v>
      </c>
      <c r="S24" s="137">
        <v>146838.70000000001</v>
      </c>
      <c r="T24" s="137">
        <f t="shared" si="19"/>
        <v>34.100000000005821</v>
      </c>
      <c r="U24" s="137"/>
      <c r="V24" s="137">
        <v>4</v>
      </c>
      <c r="W24" s="137"/>
      <c r="X24" s="137"/>
      <c r="Y24" s="137">
        <f t="shared" si="16"/>
        <v>4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>
        <v>7</v>
      </c>
      <c r="AJ24" s="137"/>
      <c r="AK24" s="138">
        <v>236.56</v>
      </c>
      <c r="AL24" s="141">
        <f t="shared" si="0"/>
        <v>7</v>
      </c>
      <c r="AM24" s="137">
        <f t="shared" si="1"/>
        <v>236.56</v>
      </c>
      <c r="AN24" s="141">
        <f>'21'!AR24</f>
        <v>150</v>
      </c>
      <c r="AO24" s="141">
        <v>50</v>
      </c>
      <c r="AP24" s="141">
        <f t="shared" si="7"/>
        <v>200</v>
      </c>
      <c r="AQ24" s="649">
        <f t="shared" si="8"/>
        <v>50</v>
      </c>
      <c r="AR24" s="141">
        <v>150</v>
      </c>
      <c r="AS24" s="216">
        <f t="shared" si="3"/>
        <v>7.6923076923076925</v>
      </c>
      <c r="AT24" s="216">
        <f>'08'!AT24</f>
        <v>250</v>
      </c>
      <c r="AU24" s="224">
        <f t="shared" si="9"/>
        <v>100</v>
      </c>
      <c r="AV24" s="138"/>
      <c r="AW24" s="138">
        <f t="shared" si="10"/>
        <v>28</v>
      </c>
      <c r="AX24" s="138">
        <f t="shared" si="11"/>
        <v>0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22</v>
      </c>
      <c r="BC24" s="138"/>
    </row>
    <row r="25" spans="1:55" ht="25.05" customHeight="1">
      <c r="A25" s="223" t="str">
        <f>'ENTRY SHEET'!F25</f>
        <v>OD09C-4824</v>
      </c>
      <c r="B25" s="137">
        <f>'21'!C25</f>
        <v>17199.900000000001</v>
      </c>
      <c r="C25" s="137">
        <v>17204.3</v>
      </c>
      <c r="D25" s="137">
        <f t="shared" si="4"/>
        <v>4.3999999999978172</v>
      </c>
      <c r="E25" s="137">
        <v>12</v>
      </c>
      <c r="F25" s="136"/>
      <c r="G25" s="136">
        <f t="shared" si="18"/>
        <v>2.0499999999978171</v>
      </c>
      <c r="H25" s="136"/>
      <c r="I25" s="136">
        <v>2.35</v>
      </c>
      <c r="J25" s="136"/>
      <c r="K25" s="136"/>
      <c r="L25" s="136"/>
      <c r="M25" s="136"/>
      <c r="N25" s="136"/>
      <c r="O25" s="136"/>
      <c r="P25" s="136"/>
      <c r="Q25" s="136">
        <f t="shared" si="6"/>
        <v>4.3999999999978172</v>
      </c>
      <c r="R25" s="137">
        <f>'21'!S25</f>
        <v>110092.7</v>
      </c>
      <c r="S25" s="137">
        <v>110121.5</v>
      </c>
      <c r="T25" s="137">
        <f t="shared" si="19"/>
        <v>28.80000000000291</v>
      </c>
      <c r="U25" s="137"/>
      <c r="V25" s="137">
        <v>1</v>
      </c>
      <c r="W25" s="137"/>
      <c r="X25" s="137">
        <v>2</v>
      </c>
      <c r="Y25" s="137">
        <f t="shared" si="16"/>
        <v>3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>
        <v>6</v>
      </c>
      <c r="AJ25" s="137"/>
      <c r="AK25" s="138">
        <v>206.65</v>
      </c>
      <c r="AL25" s="141">
        <f t="shared" si="0"/>
        <v>6</v>
      </c>
      <c r="AM25" s="137">
        <f t="shared" si="1"/>
        <v>206.65</v>
      </c>
      <c r="AN25" s="141">
        <f>'21'!AR25</f>
        <v>160</v>
      </c>
      <c r="AO25" s="141"/>
      <c r="AP25" s="141">
        <f t="shared" si="7"/>
        <v>160</v>
      </c>
      <c r="AQ25" s="649">
        <f t="shared" si="8"/>
        <v>30</v>
      </c>
      <c r="AR25" s="141">
        <v>130</v>
      </c>
      <c r="AS25" s="216">
        <f t="shared" si="3"/>
        <v>6.8181818181852005</v>
      </c>
      <c r="AT25" s="216">
        <f>'08'!AT25</f>
        <v>250</v>
      </c>
      <c r="AU25" s="224">
        <f t="shared" si="9"/>
        <v>120</v>
      </c>
      <c r="AV25" s="138"/>
      <c r="AW25" s="138">
        <f t="shared" si="10"/>
        <v>17</v>
      </c>
      <c r="AX25" s="138">
        <f t="shared" si="11"/>
        <v>0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38">
        <f t="shared" si="15"/>
        <v>13</v>
      </c>
      <c r="BC25" s="138"/>
    </row>
    <row r="26" spans="1:55" ht="25.05" customHeight="1">
      <c r="A26" s="223" t="str">
        <f>'ENTRY SHEET'!F26</f>
        <v>JH06H-3742</v>
      </c>
      <c r="B26" s="137">
        <f>'21'!C26</f>
        <v>0</v>
      </c>
      <c r="C26" s="137"/>
      <c r="D26" s="137">
        <v>5</v>
      </c>
      <c r="E26" s="137">
        <v>12</v>
      </c>
      <c r="F26" s="136"/>
      <c r="G26" s="136">
        <f t="shared" si="18"/>
        <v>2</v>
      </c>
      <c r="H26" s="136"/>
      <c r="I26" s="136">
        <v>3</v>
      </c>
      <c r="J26" s="136"/>
      <c r="K26" s="136"/>
      <c r="L26" s="136"/>
      <c r="M26" s="136"/>
      <c r="N26" s="136"/>
      <c r="O26" s="136"/>
      <c r="P26" s="136"/>
      <c r="Q26" s="136">
        <f t="shared" si="6"/>
        <v>5</v>
      </c>
      <c r="R26" s="137">
        <f>'21'!S26</f>
        <v>0</v>
      </c>
      <c r="S26" s="137"/>
      <c r="T26" s="137"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>
        <v>8</v>
      </c>
      <c r="AJ26" s="137"/>
      <c r="AK26" s="138">
        <v>279.77999999999997</v>
      </c>
      <c r="AL26" s="141">
        <f t="shared" si="0"/>
        <v>8</v>
      </c>
      <c r="AM26" s="137">
        <f t="shared" si="1"/>
        <v>279.77999999999997</v>
      </c>
      <c r="AN26" s="141">
        <f>'21'!AR26</f>
        <v>100</v>
      </c>
      <c r="AO26" s="141">
        <v>60</v>
      </c>
      <c r="AP26" s="141">
        <f t="shared" si="7"/>
        <v>160</v>
      </c>
      <c r="AQ26" s="649">
        <f t="shared" si="8"/>
        <v>50</v>
      </c>
      <c r="AR26" s="141">
        <v>110</v>
      </c>
      <c r="AS26" s="216">
        <f t="shared" si="3"/>
        <v>10</v>
      </c>
      <c r="AT26" s="216">
        <f>'08'!AT26</f>
        <v>250</v>
      </c>
      <c r="AU26" s="224">
        <f t="shared" si="9"/>
        <v>140</v>
      </c>
      <c r="AV26" s="138"/>
      <c r="AW26" s="138">
        <f t="shared" si="10"/>
        <v>30</v>
      </c>
      <c r="AX26" s="138">
        <f t="shared" si="11"/>
        <v>0</v>
      </c>
      <c r="AY26" s="138">
        <f t="shared" si="12"/>
        <v>0</v>
      </c>
      <c r="AZ26" s="138">
        <f t="shared" si="13"/>
        <v>0</v>
      </c>
      <c r="BA26" s="138">
        <f t="shared" si="14"/>
        <v>0</v>
      </c>
      <c r="BB26" s="138">
        <f t="shared" si="15"/>
        <v>20</v>
      </c>
      <c r="BC26" s="138"/>
    </row>
    <row r="27" spans="1:55" ht="25.05" customHeight="1">
      <c r="A27" s="223" t="str">
        <f>'ENTRY SHEET'!F27</f>
        <v>OD09C-4879</v>
      </c>
      <c r="B27" s="137">
        <f>'21'!C27</f>
        <v>13043</v>
      </c>
      <c r="C27" s="137">
        <v>13046</v>
      </c>
      <c r="D27" s="137">
        <f t="shared" si="4"/>
        <v>3</v>
      </c>
      <c r="E27" s="137">
        <v>12</v>
      </c>
      <c r="F27" s="136"/>
      <c r="G27" s="136">
        <f t="shared" si="18"/>
        <v>1</v>
      </c>
      <c r="H27" s="136"/>
      <c r="I27" s="136">
        <v>2</v>
      </c>
      <c r="J27" s="136"/>
      <c r="K27" s="136"/>
      <c r="L27" s="136"/>
      <c r="M27" s="136"/>
      <c r="N27" s="136"/>
      <c r="O27" s="136"/>
      <c r="P27" s="136"/>
      <c r="Q27" s="136">
        <f t="shared" si="6"/>
        <v>3</v>
      </c>
      <c r="R27" s="137">
        <f>'21'!S27</f>
        <v>0</v>
      </c>
      <c r="S27" s="137"/>
      <c r="T27" s="137">
        <f t="shared" si="19"/>
        <v>0</v>
      </c>
      <c r="U27" s="137"/>
      <c r="V27" s="137">
        <v>3</v>
      </c>
      <c r="W27" s="137"/>
      <c r="X27" s="137"/>
      <c r="Y27" s="137">
        <f t="shared" si="16"/>
        <v>3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>
        <v>4</v>
      </c>
      <c r="AJ27" s="137"/>
      <c r="AK27" s="138">
        <v>142.91</v>
      </c>
      <c r="AL27" s="141">
        <f t="shared" si="0"/>
        <v>4</v>
      </c>
      <c r="AM27" s="137">
        <f t="shared" si="1"/>
        <v>142.91</v>
      </c>
      <c r="AN27" s="141">
        <f>'21'!AR27</f>
        <v>110</v>
      </c>
      <c r="AO27" s="141"/>
      <c r="AP27" s="141">
        <f t="shared" si="7"/>
        <v>110</v>
      </c>
      <c r="AQ27" s="649">
        <f t="shared" si="8"/>
        <v>20</v>
      </c>
      <c r="AR27" s="141">
        <v>90</v>
      </c>
      <c r="AS27" s="216">
        <f t="shared" si="3"/>
        <v>6.666666666666667</v>
      </c>
      <c r="AT27" s="216">
        <f>'08'!AT27</f>
        <v>250</v>
      </c>
      <c r="AU27" s="224">
        <f t="shared" si="9"/>
        <v>160</v>
      </c>
      <c r="AV27" s="138"/>
      <c r="AW27" s="138">
        <f t="shared" si="10"/>
        <v>14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6</v>
      </c>
      <c r="BC27" s="138"/>
    </row>
    <row r="28" spans="1:55" ht="25.05" customHeight="1">
      <c r="A28" s="223" t="str">
        <f>'ENTRY SHEET'!F28</f>
        <v>OD09C-1371</v>
      </c>
      <c r="B28" s="137">
        <f>'21'!C28</f>
        <v>11532</v>
      </c>
      <c r="C28" s="137">
        <v>11532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'21'!S28</f>
        <v>137773</v>
      </c>
      <c r="S28" s="137">
        <v>137773</v>
      </c>
      <c r="T28" s="137">
        <f t="shared" si="19"/>
        <v>0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'21'!AR28</f>
        <v>125</v>
      </c>
      <c r="AO28" s="141"/>
      <c r="AP28" s="141">
        <f t="shared" si="7"/>
        <v>125</v>
      </c>
      <c r="AQ28" s="649">
        <f t="shared" si="8"/>
        <v>0</v>
      </c>
      <c r="AR28" s="141">
        <v>125</v>
      </c>
      <c r="AS28" s="216" t="e">
        <f t="shared" si="3"/>
        <v>#DIV/0!</v>
      </c>
      <c r="AT28" s="216">
        <f>'08'!AT28</f>
        <v>250</v>
      </c>
      <c r="AU28" s="224">
        <f t="shared" si="9"/>
        <v>125</v>
      </c>
      <c r="AV28" s="138"/>
      <c r="AW28" s="138" t="e">
        <f t="shared" si="10"/>
        <v>#DIV/0!</v>
      </c>
      <c r="AX28" s="138" t="e">
        <f t="shared" si="11"/>
        <v>#DIV/0!</v>
      </c>
      <c r="AY28" s="138" t="e">
        <f t="shared" si="12"/>
        <v>#DIV/0!</v>
      </c>
      <c r="AZ28" s="138" t="e">
        <f t="shared" si="13"/>
        <v>#DIV/0!</v>
      </c>
      <c r="BA28" s="138" t="e">
        <f t="shared" si="14"/>
        <v>#DIV/0!</v>
      </c>
      <c r="BB28" s="138" t="e">
        <f t="shared" si="15"/>
        <v>#DIV/0!</v>
      </c>
      <c r="BC28" s="138"/>
    </row>
    <row r="29" spans="1:55" ht="25.05" customHeight="1">
      <c r="A29" s="223" t="str">
        <f>'ENTRY SHEET'!F29</f>
        <v>OD09C-4878</v>
      </c>
      <c r="B29" s="137">
        <f>'21'!C29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'21'!S29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'21'!AR29</f>
        <v>0</v>
      </c>
      <c r="AO29" s="141"/>
      <c r="AP29" s="141">
        <f t="shared" si="7"/>
        <v>0</v>
      </c>
      <c r="AQ29" s="649">
        <f t="shared" si="8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 ht="25.05" customHeight="1">
      <c r="A30" s="223" t="str">
        <f>'ENTRY SHEET'!F30</f>
        <v>OD09C-8163</v>
      </c>
      <c r="B30" s="137">
        <f>'21'!C30</f>
        <v>13452.4</v>
      </c>
      <c r="C30" s="137">
        <v>13457.8</v>
      </c>
      <c r="D30" s="137">
        <f t="shared" si="4"/>
        <v>5.3999999999996362</v>
      </c>
      <c r="E30" s="137">
        <v>12</v>
      </c>
      <c r="F30" s="136"/>
      <c r="G30" s="136">
        <f t="shared" si="18"/>
        <v>5.3999999999996362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5.3999999999996362</v>
      </c>
      <c r="R30" s="137">
        <f>'21'!S30</f>
        <v>61978</v>
      </c>
      <c r="S30" s="137">
        <v>62014</v>
      </c>
      <c r="T30" s="137">
        <f t="shared" si="19"/>
        <v>36</v>
      </c>
      <c r="U30" s="137"/>
      <c r="V30" s="137">
        <v>7</v>
      </c>
      <c r="W30" s="137"/>
      <c r="X30" s="137"/>
      <c r="Y30" s="137">
        <f t="shared" si="16"/>
        <v>7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'21'!AR30</f>
        <v>150</v>
      </c>
      <c r="AO30" s="141">
        <v>50</v>
      </c>
      <c r="AP30" s="141">
        <f t="shared" si="7"/>
        <v>200</v>
      </c>
      <c r="AQ30" s="649">
        <f t="shared" si="8"/>
        <v>60</v>
      </c>
      <c r="AR30" s="141">
        <v>140</v>
      </c>
      <c r="AS30" s="216">
        <f t="shared" si="3"/>
        <v>11.11111111111186</v>
      </c>
      <c r="AT30" s="216">
        <f>'08'!AT30</f>
        <v>250</v>
      </c>
      <c r="AU30" s="224">
        <f t="shared" si="9"/>
        <v>110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60</v>
      </c>
      <c r="BC30" s="138"/>
    </row>
    <row r="31" spans="1:55" ht="25.05" customHeight="1">
      <c r="A31" s="223" t="str">
        <f>'ENTRY SHEET'!F31</f>
        <v>OD09A-5106</v>
      </c>
      <c r="B31" s="137">
        <f>'21'!C31</f>
        <v>15103</v>
      </c>
      <c r="C31" s="137">
        <v>15103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'21'!S31</f>
        <v>123335</v>
      </c>
      <c r="S31" s="137">
        <v>123335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'21'!AR31</f>
        <v>82</v>
      </c>
      <c r="AO31" s="141"/>
      <c r="AP31" s="141">
        <f t="shared" si="7"/>
        <v>82</v>
      </c>
      <c r="AQ31" s="649">
        <f t="shared" si="8"/>
        <v>0</v>
      </c>
      <c r="AR31" s="141">
        <v>82</v>
      </c>
      <c r="AS31" s="216" t="e">
        <f t="shared" si="3"/>
        <v>#DIV/0!</v>
      </c>
      <c r="AT31" s="216">
        <f>'08'!AT31</f>
        <v>250</v>
      </c>
      <c r="AU31" s="224">
        <f t="shared" si="9"/>
        <v>168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38" t="e">
        <f t="shared" si="15"/>
        <v>#DIV/0!</v>
      </c>
      <c r="BC31" s="138"/>
    </row>
    <row r="32" spans="1:55" ht="25.05" customHeight="1">
      <c r="A32" s="223" t="str">
        <f>'ENTRY SHEET'!F32</f>
        <v>OD09C-8164</v>
      </c>
      <c r="B32" s="137">
        <f>'21'!C32</f>
        <v>10458.700000000001</v>
      </c>
      <c r="C32" s="137">
        <v>10464.9</v>
      </c>
      <c r="D32" s="137">
        <f t="shared" si="4"/>
        <v>6.1999999999989086</v>
      </c>
      <c r="E32" s="137">
        <v>12</v>
      </c>
      <c r="F32" s="136"/>
      <c r="G32" s="136">
        <f t="shared" si="18"/>
        <v>0.99999999999890932</v>
      </c>
      <c r="H32" s="136">
        <v>1.1000000000000001</v>
      </c>
      <c r="I32" s="136">
        <v>4.0999999999999996</v>
      </c>
      <c r="J32" s="136"/>
      <c r="K32" s="136"/>
      <c r="L32" s="136"/>
      <c r="M32" s="136"/>
      <c r="N32" s="136"/>
      <c r="O32" s="136"/>
      <c r="P32" s="136"/>
      <c r="Q32" s="136">
        <f t="shared" si="6"/>
        <v>6.1999999999989086</v>
      </c>
      <c r="R32" s="137">
        <f>'21'!S32</f>
        <v>70102</v>
      </c>
      <c r="S32" s="137">
        <v>70131</v>
      </c>
      <c r="T32" s="137">
        <f t="shared" si="19"/>
        <v>29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>
        <v>5</v>
      </c>
      <c r="AF32" s="137"/>
      <c r="AG32" s="137">
        <f t="shared" si="17"/>
        <v>5</v>
      </c>
      <c r="AH32" s="137"/>
      <c r="AI32" s="137">
        <v>9</v>
      </c>
      <c r="AJ32" s="137"/>
      <c r="AK32" s="138">
        <v>276.45</v>
      </c>
      <c r="AL32" s="141">
        <f t="shared" si="0"/>
        <v>9</v>
      </c>
      <c r="AM32" s="137">
        <f t="shared" si="1"/>
        <v>276.45</v>
      </c>
      <c r="AN32" s="141">
        <f>'21'!AR32</f>
        <v>150</v>
      </c>
      <c r="AO32" s="141">
        <v>50</v>
      </c>
      <c r="AP32" s="141">
        <f t="shared" si="7"/>
        <v>200</v>
      </c>
      <c r="AQ32" s="649">
        <f t="shared" si="8"/>
        <v>50</v>
      </c>
      <c r="AR32" s="141">
        <v>150</v>
      </c>
      <c r="AS32" s="216">
        <f t="shared" si="3"/>
        <v>8.0645161290336773</v>
      </c>
      <c r="AT32" s="216">
        <f>'08'!AT32</f>
        <v>250</v>
      </c>
      <c r="AU32" s="224">
        <f t="shared" si="9"/>
        <v>100</v>
      </c>
      <c r="AV32" s="138"/>
      <c r="AW32" s="138">
        <f t="shared" si="10"/>
        <v>34</v>
      </c>
      <c r="AX32" s="138">
        <f t="shared" si="11"/>
        <v>9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7</v>
      </c>
      <c r="BC32" s="138"/>
    </row>
    <row r="33" spans="1:55" ht="25.05" customHeight="1">
      <c r="A33" s="223" t="str">
        <f>'ENTRY SHEET'!F33</f>
        <v>OD09C-1373</v>
      </c>
      <c r="B33" s="137">
        <f>'21'!C33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'21'!S33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'21'!AR33</f>
        <v>0</v>
      </c>
      <c r="AO33" s="141"/>
      <c r="AP33" s="141">
        <f t="shared" si="7"/>
        <v>0</v>
      </c>
      <c r="AQ33" s="649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 ht="25.05" customHeight="1">
      <c r="A34" s="223" t="str">
        <f>'ENTRY SHEET'!F34</f>
        <v>OD09A-5666</v>
      </c>
      <c r="B34" s="137">
        <f>'21'!C34</f>
        <v>21945</v>
      </c>
      <c r="C34" s="137">
        <v>21951</v>
      </c>
      <c r="D34" s="137">
        <f t="shared" si="4"/>
        <v>6</v>
      </c>
      <c r="E34" s="137">
        <v>12</v>
      </c>
      <c r="F34" s="136"/>
      <c r="G34" s="136">
        <f t="shared" si="18"/>
        <v>6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6</v>
      </c>
      <c r="R34" s="137">
        <f>'21'!S34</f>
        <v>102591</v>
      </c>
      <c r="S34" s="137">
        <v>102627</v>
      </c>
      <c r="T34" s="137">
        <f t="shared" si="19"/>
        <v>36</v>
      </c>
      <c r="U34" s="137"/>
      <c r="V34" s="137">
        <v>15</v>
      </c>
      <c r="W34" s="137"/>
      <c r="X34" s="138"/>
      <c r="Y34" s="137">
        <f t="shared" si="16"/>
        <v>15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'21'!AR34</f>
        <v>100</v>
      </c>
      <c r="AO34" s="141">
        <v>50</v>
      </c>
      <c r="AP34" s="141">
        <f t="shared" si="7"/>
        <v>150</v>
      </c>
      <c r="AQ34" s="649">
        <f t="shared" si="8"/>
        <v>30</v>
      </c>
      <c r="AR34" s="141">
        <v>120</v>
      </c>
      <c r="AS34" s="216">
        <f t="shared" si="3"/>
        <v>5</v>
      </c>
      <c r="AT34" s="216">
        <f>'08'!AT34</f>
        <v>250</v>
      </c>
      <c r="AU34" s="224">
        <f t="shared" si="9"/>
        <v>130</v>
      </c>
      <c r="AV34" s="138"/>
      <c r="AW34" s="138">
        <f t="shared" si="10"/>
        <v>0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30</v>
      </c>
      <c r="BC34" s="138"/>
    </row>
    <row r="35" spans="1:55" ht="25.05" customHeight="1">
      <c r="A35" s="223" t="str">
        <f>'ENTRY SHEET'!F35</f>
        <v>OD09A-6059</v>
      </c>
      <c r="B35" s="137">
        <f>'21'!C35</f>
        <v>14146</v>
      </c>
      <c r="C35" s="137">
        <v>14151</v>
      </c>
      <c r="D35" s="137">
        <f t="shared" si="4"/>
        <v>5</v>
      </c>
      <c r="E35" s="137">
        <v>12</v>
      </c>
      <c r="F35" s="136"/>
      <c r="G35" s="136">
        <f t="shared" si="18"/>
        <v>1</v>
      </c>
      <c r="H35" s="136"/>
      <c r="I35" s="136">
        <v>4</v>
      </c>
      <c r="J35" s="136"/>
      <c r="K35" s="136"/>
      <c r="L35" s="136"/>
      <c r="M35" s="136"/>
      <c r="N35" s="136"/>
      <c r="O35" s="136"/>
      <c r="P35" s="136"/>
      <c r="Q35" s="136">
        <f t="shared" si="6"/>
        <v>5</v>
      </c>
      <c r="R35" s="137">
        <f>'21'!S35</f>
        <v>92131</v>
      </c>
      <c r="S35" s="137">
        <v>92165</v>
      </c>
      <c r="T35" s="137">
        <f t="shared" si="19"/>
        <v>34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>
        <v>9</v>
      </c>
      <c r="AJ35" s="137"/>
      <c r="AK35" s="138">
        <v>310.58999999999997</v>
      </c>
      <c r="AL35" s="141">
        <f t="shared" si="0"/>
        <v>9</v>
      </c>
      <c r="AM35" s="137">
        <f t="shared" si="1"/>
        <v>310.58999999999997</v>
      </c>
      <c r="AN35" s="141">
        <f>'21'!AR35</f>
        <v>90</v>
      </c>
      <c r="AO35" s="141">
        <v>100</v>
      </c>
      <c r="AP35" s="141">
        <f t="shared" si="7"/>
        <v>190</v>
      </c>
      <c r="AQ35" s="649">
        <f t="shared" si="8"/>
        <v>70</v>
      </c>
      <c r="AR35" s="141">
        <v>120</v>
      </c>
      <c r="AS35" s="216">
        <f t="shared" si="3"/>
        <v>14</v>
      </c>
      <c r="AT35" s="216">
        <f>'08'!AT35</f>
        <v>250</v>
      </c>
      <c r="AU35" s="224">
        <f t="shared" si="9"/>
        <v>130</v>
      </c>
      <c r="AV35" s="138"/>
      <c r="AW35" s="138">
        <f t="shared" si="10"/>
        <v>56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14</v>
      </c>
      <c r="BC35" s="138"/>
    </row>
    <row r="36" spans="1:55" ht="25.05" customHeight="1">
      <c r="A36" s="223" t="str">
        <f>'ENTRY SHEET'!F36</f>
        <v>JH06H-9654</v>
      </c>
      <c r="B36" s="137">
        <f>'21'!C36</f>
        <v>0</v>
      </c>
      <c r="C36" s="137"/>
      <c r="D36" s="137">
        <v>7</v>
      </c>
      <c r="E36" s="137">
        <v>12</v>
      </c>
      <c r="F36" s="136"/>
      <c r="G36" s="136">
        <f t="shared" si="18"/>
        <v>7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7</v>
      </c>
      <c r="R36" s="137">
        <f>'21'!S36</f>
        <v>101287</v>
      </c>
      <c r="S36" s="137">
        <v>101329</v>
      </c>
      <c r="T36" s="137">
        <f t="shared" si="19"/>
        <v>42</v>
      </c>
      <c r="U36" s="137"/>
      <c r="V36" s="137">
        <v>15</v>
      </c>
      <c r="W36" s="137"/>
      <c r="X36" s="138"/>
      <c r="Y36" s="137">
        <f t="shared" si="16"/>
        <v>15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'21'!AR36</f>
        <v>100</v>
      </c>
      <c r="AO36" s="141">
        <v>80</v>
      </c>
      <c r="AP36" s="141">
        <f t="shared" si="7"/>
        <v>180</v>
      </c>
      <c r="AQ36" s="649">
        <f t="shared" si="8"/>
        <v>60</v>
      </c>
      <c r="AR36" s="141">
        <v>120</v>
      </c>
      <c r="AS36" s="216">
        <f t="shared" si="3"/>
        <v>8.5714285714285712</v>
      </c>
      <c r="AT36" s="216">
        <f>'08'!AT36</f>
        <v>250</v>
      </c>
      <c r="AU36" s="224">
        <f t="shared" si="9"/>
        <v>130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38">
        <f t="shared" si="15"/>
        <v>60</v>
      </c>
      <c r="BC36" s="138"/>
    </row>
    <row r="37" spans="1:55" ht="24.6" customHeight="1">
      <c r="A37" s="223" t="str">
        <f>'ENTRY SHEET'!F37</f>
        <v>OD09A-5105</v>
      </c>
      <c r="B37" s="137">
        <f>'21'!C37</f>
        <v>12724</v>
      </c>
      <c r="C37" s="137">
        <v>12731</v>
      </c>
      <c r="D37" s="137">
        <f t="shared" si="4"/>
        <v>7</v>
      </c>
      <c r="E37" s="137">
        <v>12</v>
      </c>
      <c r="F37" s="136"/>
      <c r="G37" s="136">
        <f t="shared" si="18"/>
        <v>7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7</v>
      </c>
      <c r="R37" s="137">
        <f>'21'!S37</f>
        <v>91997</v>
      </c>
      <c r="S37" s="137">
        <v>92033</v>
      </c>
      <c r="T37" s="137">
        <f t="shared" si="19"/>
        <v>36</v>
      </c>
      <c r="U37" s="137"/>
      <c r="V37" s="137">
        <v>11</v>
      </c>
      <c r="W37" s="137"/>
      <c r="X37" s="138"/>
      <c r="Y37" s="137">
        <f t="shared" si="16"/>
        <v>11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'21'!AR37</f>
        <v>135</v>
      </c>
      <c r="AO37" s="141">
        <v>50</v>
      </c>
      <c r="AP37" s="141">
        <f t="shared" si="7"/>
        <v>185</v>
      </c>
      <c r="AQ37" s="649">
        <f t="shared" si="8"/>
        <v>75</v>
      </c>
      <c r="AR37" s="141">
        <v>110</v>
      </c>
      <c r="AS37" s="216">
        <f t="shared" ref="AS37:AS68" si="20">AQ37/D37</f>
        <v>10.714285714285714</v>
      </c>
      <c r="AT37" s="216">
        <f>'08'!AT37</f>
        <v>250</v>
      </c>
      <c r="AU37" s="224">
        <f t="shared" si="9"/>
        <v>140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38">
        <f t="shared" si="15"/>
        <v>75</v>
      </c>
      <c r="BC37" s="138"/>
    </row>
    <row r="38" spans="1:55" ht="25.05" customHeight="1">
      <c r="A38" s="223" t="str">
        <f>'ENTRY SHEET'!F38</f>
        <v>JH06G-4703</v>
      </c>
      <c r="B38" s="137">
        <f>'21'!C38</f>
        <v>8251</v>
      </c>
      <c r="C38" s="137">
        <v>8256</v>
      </c>
      <c r="D38" s="137">
        <f t="shared" si="4"/>
        <v>5</v>
      </c>
      <c r="E38" s="137">
        <v>12</v>
      </c>
      <c r="F38" s="136"/>
      <c r="G38" s="136">
        <f t="shared" si="18"/>
        <v>5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5</v>
      </c>
      <c r="R38" s="137">
        <f>'21'!S38</f>
        <v>96136</v>
      </c>
      <c r="S38" s="137">
        <v>96181</v>
      </c>
      <c r="T38" s="137">
        <f t="shared" si="19"/>
        <v>45</v>
      </c>
      <c r="U38" s="137"/>
      <c r="V38" s="137">
        <v>9</v>
      </c>
      <c r="W38" s="137"/>
      <c r="X38" s="141">
        <v>1</v>
      </c>
      <c r="Y38" s="137">
        <f t="shared" si="16"/>
        <v>10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'21'!AR38</f>
        <v>105</v>
      </c>
      <c r="AO38" s="141">
        <v>80</v>
      </c>
      <c r="AP38" s="141">
        <f t="shared" si="7"/>
        <v>185</v>
      </c>
      <c r="AQ38" s="649">
        <f t="shared" si="8"/>
        <v>58</v>
      </c>
      <c r="AR38" s="141">
        <v>127</v>
      </c>
      <c r="AS38" s="216">
        <f t="shared" si="20"/>
        <v>11.6</v>
      </c>
      <c r="AT38" s="216">
        <f>'08'!AT38</f>
        <v>250</v>
      </c>
      <c r="AU38" s="224">
        <f t="shared" si="9"/>
        <v>123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58</v>
      </c>
      <c r="BC38" s="138"/>
    </row>
    <row r="39" spans="1:55" ht="25.05" customHeight="1">
      <c r="A39" s="223" t="str">
        <f>'ENTRY SHEET'!F39</f>
        <v>JH06H-5348</v>
      </c>
      <c r="B39" s="137">
        <f>'21'!C39</f>
        <v>495</v>
      </c>
      <c r="C39" s="137">
        <v>502.6</v>
      </c>
      <c r="D39" s="137">
        <f t="shared" si="4"/>
        <v>7.6000000000000227</v>
      </c>
      <c r="E39" s="137">
        <v>12</v>
      </c>
      <c r="F39" s="136"/>
      <c r="G39" s="136">
        <f t="shared" si="18"/>
        <v>6.3000000000000229</v>
      </c>
      <c r="H39" s="136"/>
      <c r="I39" s="136">
        <v>1.3</v>
      </c>
      <c r="J39" s="136"/>
      <c r="K39" s="136"/>
      <c r="L39" s="136"/>
      <c r="M39" s="136"/>
      <c r="N39" s="136"/>
      <c r="O39" s="136"/>
      <c r="P39" s="136"/>
      <c r="Q39" s="136">
        <f t="shared" si="6"/>
        <v>7.6000000000000227</v>
      </c>
      <c r="R39" s="137">
        <f>'21'!S39</f>
        <v>122507</v>
      </c>
      <c r="S39" s="137">
        <v>122540</v>
      </c>
      <c r="T39" s="137">
        <f t="shared" si="19"/>
        <v>33</v>
      </c>
      <c r="U39" s="137"/>
      <c r="V39" s="137">
        <v>3</v>
      </c>
      <c r="W39" s="137"/>
      <c r="X39" s="141"/>
      <c r="Y39" s="137">
        <f t="shared" si="16"/>
        <v>3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>
        <v>7</v>
      </c>
      <c r="AJ39" s="137"/>
      <c r="AK39" s="138">
        <v>246.26</v>
      </c>
      <c r="AL39" s="141">
        <f t="shared" si="0"/>
        <v>7</v>
      </c>
      <c r="AM39" s="137">
        <f t="shared" si="1"/>
        <v>246.26</v>
      </c>
      <c r="AN39" s="141">
        <f>'21'!AR39</f>
        <v>30</v>
      </c>
      <c r="AO39" s="141">
        <v>100</v>
      </c>
      <c r="AP39" s="141">
        <f t="shared" si="7"/>
        <v>130</v>
      </c>
      <c r="AQ39" s="649">
        <f t="shared" si="8"/>
        <v>50</v>
      </c>
      <c r="AR39" s="141">
        <v>80</v>
      </c>
      <c r="AS39" s="216">
        <f t="shared" si="20"/>
        <v>6.5789473684210327</v>
      </c>
      <c r="AT39" s="216">
        <f>'08'!AT39</f>
        <v>0</v>
      </c>
      <c r="AU39" s="224">
        <f t="shared" si="9"/>
        <v>-80</v>
      </c>
      <c r="AV39" s="138"/>
      <c r="AW39" s="138">
        <f t="shared" si="10"/>
        <v>9</v>
      </c>
      <c r="AX39" s="138">
        <f t="shared" si="11"/>
        <v>0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138">
        <f t="shared" si="15"/>
        <v>41</v>
      </c>
      <c r="BC39" s="138"/>
    </row>
    <row r="40" spans="1:55" ht="25.05" customHeight="1">
      <c r="A40" s="223" t="str">
        <f>'ENTRY SHEET'!F40</f>
        <v>OD09K-5036</v>
      </c>
      <c r="B40" s="137">
        <f>'21'!C40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'21'!S40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'21'!AR40</f>
        <v>145</v>
      </c>
      <c r="AO40" s="141"/>
      <c r="AP40" s="141">
        <f t="shared" si="7"/>
        <v>145</v>
      </c>
      <c r="AQ40" s="649">
        <f t="shared" si="8"/>
        <v>0</v>
      </c>
      <c r="AR40" s="141">
        <v>145</v>
      </c>
      <c r="AS40" s="216" t="e">
        <f t="shared" si="20"/>
        <v>#DIV/0!</v>
      </c>
      <c r="AT40" s="216">
        <f>'08'!AT40</f>
        <v>0</v>
      </c>
      <c r="AU40" s="224">
        <f t="shared" si="9"/>
        <v>-145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 ht="25.05" customHeight="1">
      <c r="A41" s="223" t="str">
        <f>'ENTRY SHEET'!F41</f>
        <v>OD09K-1394</v>
      </c>
      <c r="B41" s="137">
        <f>'21'!C41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'21'!S41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'21'!AR41</f>
        <v>160</v>
      </c>
      <c r="AO41" s="141"/>
      <c r="AP41" s="141">
        <f t="shared" si="7"/>
        <v>160</v>
      </c>
      <c r="AQ41" s="649">
        <f t="shared" si="8"/>
        <v>0</v>
      </c>
      <c r="AR41" s="141">
        <v>160</v>
      </c>
      <c r="AS41" s="216" t="e">
        <f t="shared" si="20"/>
        <v>#DIV/0!</v>
      </c>
      <c r="AT41" s="216">
        <f>'08'!AT41</f>
        <v>0</v>
      </c>
      <c r="AU41" s="224">
        <f t="shared" si="9"/>
        <v>-160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 ht="25.05" customHeight="1">
      <c r="A42" s="223" t="str">
        <f>'ENTRY SHEET'!F42</f>
        <v>JH06T-7706</v>
      </c>
      <c r="B42" s="137">
        <f>'21'!C42</f>
        <v>16138</v>
      </c>
      <c r="C42" s="137">
        <v>16143</v>
      </c>
      <c r="D42" s="137">
        <f t="shared" si="4"/>
        <v>5</v>
      </c>
      <c r="E42" s="137">
        <v>12</v>
      </c>
      <c r="F42" s="136"/>
      <c r="G42" s="136">
        <f t="shared" si="18"/>
        <v>5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5</v>
      </c>
      <c r="R42" s="137">
        <f>'21'!S42</f>
        <v>105812</v>
      </c>
      <c r="S42" s="137">
        <v>105847</v>
      </c>
      <c r="T42" s="137">
        <f t="shared" si="19"/>
        <v>35</v>
      </c>
      <c r="U42" s="137"/>
      <c r="V42" s="137">
        <v>8</v>
      </c>
      <c r="W42" s="137"/>
      <c r="X42" s="141">
        <v>2</v>
      </c>
      <c r="Y42" s="137">
        <f t="shared" si="16"/>
        <v>10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'21'!AR42</f>
        <v>110</v>
      </c>
      <c r="AO42" s="141"/>
      <c r="AP42" s="141">
        <f t="shared" si="7"/>
        <v>110</v>
      </c>
      <c r="AQ42" s="649">
        <f t="shared" si="8"/>
        <v>40</v>
      </c>
      <c r="AR42" s="141">
        <v>70</v>
      </c>
      <c r="AS42" s="216">
        <f t="shared" si="20"/>
        <v>8</v>
      </c>
      <c r="AT42" s="216">
        <f>'08'!AT42</f>
        <v>0</v>
      </c>
      <c r="AU42" s="224">
        <f t="shared" si="9"/>
        <v>-70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40</v>
      </c>
      <c r="BC42" s="138"/>
    </row>
    <row r="43" spans="1:55" ht="25.05" customHeight="1">
      <c r="A43" s="223" t="str">
        <f>'ENTRY SHEET'!F43</f>
        <v>JH06H-7764</v>
      </c>
      <c r="B43" s="137">
        <f>'21'!C43</f>
        <v>18003.599999999999</v>
      </c>
      <c r="C43" s="137">
        <v>18008.2</v>
      </c>
      <c r="D43" s="137">
        <f t="shared" si="4"/>
        <v>4.6000000000021828</v>
      </c>
      <c r="E43" s="137">
        <v>12</v>
      </c>
      <c r="F43" s="136"/>
      <c r="G43" s="136">
        <f t="shared" si="18"/>
        <v>4.6000000000021828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4.6000000000021828</v>
      </c>
      <c r="R43" s="137">
        <f>'21'!S43</f>
        <v>88021</v>
      </c>
      <c r="S43" s="137">
        <v>88049</v>
      </c>
      <c r="T43" s="137">
        <f t="shared" si="19"/>
        <v>28</v>
      </c>
      <c r="U43" s="137"/>
      <c r="V43" s="137">
        <v>5</v>
      </c>
      <c r="W43" s="137"/>
      <c r="X43" s="141">
        <v>2</v>
      </c>
      <c r="Y43" s="137">
        <f t="shared" si="16"/>
        <v>7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'21'!AR43</f>
        <v>125</v>
      </c>
      <c r="AO43" s="141">
        <v>50</v>
      </c>
      <c r="AP43" s="141">
        <f t="shared" si="7"/>
        <v>175</v>
      </c>
      <c r="AQ43" s="649">
        <f t="shared" si="8"/>
        <v>35</v>
      </c>
      <c r="AR43" s="141">
        <v>140</v>
      </c>
      <c r="AS43" s="216">
        <f t="shared" si="20"/>
        <v>7.6086956521703026</v>
      </c>
      <c r="AT43" s="216">
        <f>'08'!AT43</f>
        <v>0</v>
      </c>
      <c r="AU43" s="224">
        <f t="shared" si="9"/>
        <v>-140</v>
      </c>
      <c r="AV43" s="138"/>
      <c r="AW43" s="138">
        <f t="shared" si="10"/>
        <v>0</v>
      </c>
      <c r="AX43" s="138">
        <f t="shared" si="11"/>
        <v>0</v>
      </c>
      <c r="AY43" s="138">
        <f t="shared" si="12"/>
        <v>0</v>
      </c>
      <c r="AZ43" s="138">
        <f t="shared" si="13"/>
        <v>0</v>
      </c>
      <c r="BA43" s="138">
        <f t="shared" si="14"/>
        <v>0</v>
      </c>
      <c r="BB43" s="138">
        <f t="shared" si="15"/>
        <v>35</v>
      </c>
      <c r="BC43" s="138"/>
    </row>
    <row r="44" spans="1:55" s="1052" customFormat="1" ht="25.05" customHeight="1">
      <c r="A44" s="963" t="str">
        <f>'ENTRY SHEET'!F44</f>
        <v>OD09AE-5513 DMC</v>
      </c>
      <c r="B44" s="964">
        <f>'21'!C44</f>
        <v>4041.6</v>
      </c>
      <c r="C44" s="964">
        <v>4043.2</v>
      </c>
      <c r="D44" s="964">
        <f t="shared" si="4"/>
        <v>1.5999999999999091</v>
      </c>
      <c r="E44" s="964">
        <v>12</v>
      </c>
      <c r="F44" s="977"/>
      <c r="G44" s="977">
        <f t="shared" si="18"/>
        <v>1.5999999999999091</v>
      </c>
      <c r="H44" s="977"/>
      <c r="I44" s="977"/>
      <c r="J44" s="977"/>
      <c r="K44" s="977"/>
      <c r="L44" s="977"/>
      <c r="M44" s="977"/>
      <c r="N44" s="977"/>
      <c r="O44" s="977"/>
      <c r="P44" s="977"/>
      <c r="Q44" s="977">
        <f t="shared" si="6"/>
        <v>1.5999999999999091</v>
      </c>
      <c r="R44" s="964">
        <f>'21'!S44</f>
        <v>23278.6</v>
      </c>
      <c r="S44" s="964">
        <v>23290.799999999999</v>
      </c>
      <c r="T44" s="964">
        <f t="shared" si="19"/>
        <v>12.200000000000728</v>
      </c>
      <c r="U44" s="964">
        <v>1</v>
      </c>
      <c r="V44" s="964">
        <v>1</v>
      </c>
      <c r="W44" s="964"/>
      <c r="X44" s="982"/>
      <c r="Y44" s="964">
        <f t="shared" si="16"/>
        <v>2</v>
      </c>
      <c r="Z44" s="964"/>
      <c r="AA44" s="964"/>
      <c r="AB44" s="964"/>
      <c r="AC44" s="964"/>
      <c r="AD44" s="964"/>
      <c r="AE44" s="964"/>
      <c r="AF44" s="964"/>
      <c r="AG44" s="964">
        <f t="shared" si="17"/>
        <v>0</v>
      </c>
      <c r="AH44" s="964"/>
      <c r="AI44" s="964"/>
      <c r="AJ44" s="964"/>
      <c r="AK44" s="974"/>
      <c r="AL44" s="982">
        <f t="shared" si="0"/>
        <v>0</v>
      </c>
      <c r="AM44" s="964">
        <f t="shared" si="1"/>
        <v>0</v>
      </c>
      <c r="AN44" s="982">
        <f>'21'!AR44</f>
        <v>0</v>
      </c>
      <c r="AO44" s="982"/>
      <c r="AP44" s="982">
        <f t="shared" si="7"/>
        <v>0</v>
      </c>
      <c r="AQ44" s="649">
        <f t="shared" si="8"/>
        <v>0</v>
      </c>
      <c r="AR44" s="982"/>
      <c r="AS44" s="972">
        <f t="shared" si="20"/>
        <v>0</v>
      </c>
      <c r="AT44" s="972">
        <f>'08'!AT44</f>
        <v>0</v>
      </c>
      <c r="AU44" s="973">
        <f t="shared" si="9"/>
        <v>0</v>
      </c>
      <c r="AV44" s="974"/>
      <c r="AW44" s="974">
        <f t="shared" si="10"/>
        <v>0</v>
      </c>
      <c r="AX44" s="974">
        <f t="shared" si="11"/>
        <v>0</v>
      </c>
      <c r="AY44" s="974">
        <f t="shared" si="12"/>
        <v>0</v>
      </c>
      <c r="AZ44" s="974">
        <f t="shared" si="13"/>
        <v>0</v>
      </c>
      <c r="BA44" s="974">
        <f t="shared" si="14"/>
        <v>0</v>
      </c>
      <c r="BB44" s="974">
        <f t="shared" si="15"/>
        <v>0</v>
      </c>
      <c r="BC44" s="974"/>
    </row>
    <row r="45" spans="1:55" s="1052" customFormat="1" ht="25.05" customHeight="1">
      <c r="A45" s="963" t="str">
        <f>'ENTRY SHEET'!F45</f>
        <v>OD09Z-5713 DMC</v>
      </c>
      <c r="B45" s="964">
        <f>'21'!C45</f>
        <v>3867.7</v>
      </c>
      <c r="C45" s="964">
        <v>3869.8</v>
      </c>
      <c r="D45" s="964">
        <f t="shared" si="4"/>
        <v>2.1000000000003638</v>
      </c>
      <c r="E45" s="964">
        <v>12</v>
      </c>
      <c r="F45" s="977"/>
      <c r="G45" s="977">
        <f t="shared" si="18"/>
        <v>2.1000000000003638</v>
      </c>
      <c r="H45" s="977"/>
      <c r="I45" s="977"/>
      <c r="J45" s="977"/>
      <c r="K45" s="977"/>
      <c r="L45" s="977"/>
      <c r="M45" s="977"/>
      <c r="N45" s="977"/>
      <c r="O45" s="977"/>
      <c r="P45" s="977"/>
      <c r="Q45" s="977">
        <f t="shared" si="6"/>
        <v>2.1000000000003638</v>
      </c>
      <c r="R45" s="964">
        <f>'21'!S45</f>
        <v>22748.6</v>
      </c>
      <c r="S45" s="964">
        <v>22765.7</v>
      </c>
      <c r="T45" s="964">
        <f t="shared" si="19"/>
        <v>17.100000000002183</v>
      </c>
      <c r="U45" s="964">
        <v>1</v>
      </c>
      <c r="V45" s="964">
        <v>2</v>
      </c>
      <c r="W45" s="964"/>
      <c r="X45" s="982"/>
      <c r="Y45" s="964">
        <f t="shared" si="16"/>
        <v>3</v>
      </c>
      <c r="Z45" s="964"/>
      <c r="AA45" s="964"/>
      <c r="AB45" s="964"/>
      <c r="AC45" s="964"/>
      <c r="AD45" s="964"/>
      <c r="AE45" s="964"/>
      <c r="AF45" s="964"/>
      <c r="AG45" s="964">
        <f t="shared" si="17"/>
        <v>0</v>
      </c>
      <c r="AH45" s="964"/>
      <c r="AI45" s="964"/>
      <c r="AJ45" s="964"/>
      <c r="AK45" s="974"/>
      <c r="AL45" s="982">
        <f t="shared" si="0"/>
        <v>0</v>
      </c>
      <c r="AM45" s="964">
        <f t="shared" si="1"/>
        <v>0</v>
      </c>
      <c r="AN45" s="982">
        <f>'21'!AR45</f>
        <v>0</v>
      </c>
      <c r="AO45" s="982"/>
      <c r="AP45" s="982">
        <f t="shared" si="7"/>
        <v>0</v>
      </c>
      <c r="AQ45" s="649">
        <f t="shared" si="8"/>
        <v>0</v>
      </c>
      <c r="AR45" s="982"/>
      <c r="AS45" s="972">
        <f t="shared" si="20"/>
        <v>0</v>
      </c>
      <c r="AT45" s="972">
        <f>'08'!AT45</f>
        <v>0</v>
      </c>
      <c r="AU45" s="973">
        <f t="shared" si="9"/>
        <v>0</v>
      </c>
      <c r="AV45" s="974"/>
      <c r="AW45" s="974">
        <f t="shared" si="10"/>
        <v>0</v>
      </c>
      <c r="AX45" s="974">
        <f t="shared" si="11"/>
        <v>0</v>
      </c>
      <c r="AY45" s="974">
        <f t="shared" si="12"/>
        <v>0</v>
      </c>
      <c r="AZ45" s="974">
        <f t="shared" si="13"/>
        <v>0</v>
      </c>
      <c r="BA45" s="974">
        <f t="shared" si="14"/>
        <v>0</v>
      </c>
      <c r="BB45" s="974">
        <f t="shared" si="15"/>
        <v>0</v>
      </c>
      <c r="BC45" s="974"/>
    </row>
    <row r="46" spans="1:55" s="1052" customFormat="1" ht="25.05" customHeight="1">
      <c r="A46" s="963" t="str">
        <f>'ENTRY SHEET'!F46</f>
        <v>OD09Z-5813 DMC</v>
      </c>
      <c r="B46" s="964">
        <f>'21'!C46</f>
        <v>3790.3</v>
      </c>
      <c r="C46" s="964">
        <v>3793.8</v>
      </c>
      <c r="D46" s="964">
        <f t="shared" si="4"/>
        <v>3.5</v>
      </c>
      <c r="E46" s="964">
        <v>12</v>
      </c>
      <c r="F46" s="977"/>
      <c r="G46" s="977">
        <f t="shared" si="18"/>
        <v>3.5</v>
      </c>
      <c r="H46" s="977"/>
      <c r="I46" s="977"/>
      <c r="J46" s="977"/>
      <c r="K46" s="977"/>
      <c r="L46" s="977"/>
      <c r="M46" s="977"/>
      <c r="N46" s="977"/>
      <c r="O46" s="977"/>
      <c r="P46" s="977"/>
      <c r="Q46" s="977">
        <f t="shared" si="6"/>
        <v>3.5</v>
      </c>
      <c r="R46" s="964">
        <f>'21'!S46</f>
        <v>21716.5</v>
      </c>
      <c r="S46" s="964">
        <v>21733.8</v>
      </c>
      <c r="T46" s="964">
        <f t="shared" si="19"/>
        <v>17.299999999999272</v>
      </c>
      <c r="U46" s="964">
        <v>1</v>
      </c>
      <c r="V46" s="964">
        <v>2</v>
      </c>
      <c r="W46" s="964"/>
      <c r="X46" s="982"/>
      <c r="Y46" s="964">
        <f t="shared" si="16"/>
        <v>3</v>
      </c>
      <c r="Z46" s="964"/>
      <c r="AA46" s="964"/>
      <c r="AB46" s="964"/>
      <c r="AC46" s="964"/>
      <c r="AD46" s="964"/>
      <c r="AE46" s="964"/>
      <c r="AF46" s="964"/>
      <c r="AG46" s="964">
        <f t="shared" si="17"/>
        <v>0</v>
      </c>
      <c r="AH46" s="964"/>
      <c r="AI46" s="964"/>
      <c r="AJ46" s="964"/>
      <c r="AK46" s="974"/>
      <c r="AL46" s="982">
        <f t="shared" si="0"/>
        <v>0</v>
      </c>
      <c r="AM46" s="964">
        <f t="shared" si="1"/>
        <v>0</v>
      </c>
      <c r="AN46" s="982">
        <f>'21'!AR46</f>
        <v>0</v>
      </c>
      <c r="AO46" s="982"/>
      <c r="AP46" s="982">
        <f t="shared" si="7"/>
        <v>0</v>
      </c>
      <c r="AQ46" s="649">
        <f t="shared" si="8"/>
        <v>0</v>
      </c>
      <c r="AR46" s="982"/>
      <c r="AS46" s="972">
        <f t="shared" si="20"/>
        <v>0</v>
      </c>
      <c r="AT46" s="972">
        <f>'08'!AT46</f>
        <v>0</v>
      </c>
      <c r="AU46" s="973">
        <f t="shared" si="9"/>
        <v>0</v>
      </c>
      <c r="AV46" s="974"/>
      <c r="AW46" s="974">
        <f t="shared" si="10"/>
        <v>0</v>
      </c>
      <c r="AX46" s="974">
        <f t="shared" si="11"/>
        <v>0</v>
      </c>
      <c r="AY46" s="974">
        <f t="shared" si="12"/>
        <v>0</v>
      </c>
      <c r="AZ46" s="974">
        <f t="shared" si="13"/>
        <v>0</v>
      </c>
      <c r="BA46" s="974">
        <f t="shared" si="14"/>
        <v>0</v>
      </c>
      <c r="BB46" s="974">
        <f t="shared" si="15"/>
        <v>0</v>
      </c>
      <c r="BC46" s="974"/>
    </row>
    <row r="47" spans="1:55" s="1052" customFormat="1" ht="25.05" customHeight="1">
      <c r="A47" s="963" t="str">
        <f>'ENTRY SHEET'!F47</f>
        <v>OD07AR-4113 DMC</v>
      </c>
      <c r="B47" s="964">
        <f>'21'!C47</f>
        <v>0</v>
      </c>
      <c r="C47" s="964"/>
      <c r="D47" s="964">
        <v>2</v>
      </c>
      <c r="E47" s="964">
        <v>12</v>
      </c>
      <c r="F47" s="977"/>
      <c r="G47" s="977">
        <f t="shared" si="18"/>
        <v>2</v>
      </c>
      <c r="H47" s="977"/>
      <c r="I47" s="977"/>
      <c r="J47" s="977"/>
      <c r="K47" s="977"/>
      <c r="L47" s="977"/>
      <c r="M47" s="977"/>
      <c r="N47" s="977"/>
      <c r="O47" s="977"/>
      <c r="P47" s="977"/>
      <c r="Q47" s="977">
        <f t="shared" si="6"/>
        <v>2</v>
      </c>
      <c r="R47" s="964">
        <f>'21'!S47</f>
        <v>48739.9</v>
      </c>
      <c r="S47" s="964">
        <v>48751.6</v>
      </c>
      <c r="T47" s="964">
        <f t="shared" si="19"/>
        <v>11.69999999999709</v>
      </c>
      <c r="U47" s="964">
        <v>1</v>
      </c>
      <c r="V47" s="964">
        <v>1</v>
      </c>
      <c r="W47" s="964"/>
      <c r="X47" s="982"/>
      <c r="Y47" s="964">
        <f t="shared" si="16"/>
        <v>2</v>
      </c>
      <c r="Z47" s="964"/>
      <c r="AA47" s="964"/>
      <c r="AB47" s="964"/>
      <c r="AC47" s="964"/>
      <c r="AD47" s="964"/>
      <c r="AE47" s="964"/>
      <c r="AF47" s="964"/>
      <c r="AG47" s="964">
        <f t="shared" si="17"/>
        <v>0</v>
      </c>
      <c r="AH47" s="964"/>
      <c r="AI47" s="964"/>
      <c r="AJ47" s="964"/>
      <c r="AK47" s="974"/>
      <c r="AL47" s="982">
        <f t="shared" si="0"/>
        <v>0</v>
      </c>
      <c r="AM47" s="964">
        <f t="shared" si="1"/>
        <v>0</v>
      </c>
      <c r="AN47" s="982">
        <f>'21'!AR47</f>
        <v>0</v>
      </c>
      <c r="AO47" s="982"/>
      <c r="AP47" s="982">
        <f t="shared" si="7"/>
        <v>0</v>
      </c>
      <c r="AQ47" s="649">
        <f t="shared" si="8"/>
        <v>0</v>
      </c>
      <c r="AR47" s="982"/>
      <c r="AS47" s="972">
        <f t="shared" si="20"/>
        <v>0</v>
      </c>
      <c r="AT47" s="972">
        <f>'08'!AT47</f>
        <v>0</v>
      </c>
      <c r="AU47" s="973">
        <f t="shared" si="9"/>
        <v>0</v>
      </c>
      <c r="AV47" s="974"/>
      <c r="AW47" s="974">
        <f t="shared" si="10"/>
        <v>0</v>
      </c>
      <c r="AX47" s="974">
        <f t="shared" si="11"/>
        <v>0</v>
      </c>
      <c r="AY47" s="974">
        <f t="shared" si="12"/>
        <v>0</v>
      </c>
      <c r="AZ47" s="974">
        <f t="shared" si="13"/>
        <v>0</v>
      </c>
      <c r="BA47" s="974">
        <f t="shared" si="14"/>
        <v>0</v>
      </c>
      <c r="BB47" s="974">
        <f t="shared" si="15"/>
        <v>0</v>
      </c>
      <c r="BC47" s="974"/>
    </row>
    <row r="48" spans="1:55" s="1052" customFormat="1" ht="25.05" customHeight="1">
      <c r="A48" s="963" t="str">
        <f>'ENTRY SHEET'!F48</f>
        <v>OD09Z-5913 DMC</v>
      </c>
      <c r="B48" s="964">
        <f>'21'!C48</f>
        <v>3915.5</v>
      </c>
      <c r="C48" s="964">
        <v>3918.5</v>
      </c>
      <c r="D48" s="964">
        <f t="shared" si="4"/>
        <v>3</v>
      </c>
      <c r="E48" s="964">
        <v>12</v>
      </c>
      <c r="F48" s="977"/>
      <c r="G48" s="977">
        <f t="shared" si="18"/>
        <v>3</v>
      </c>
      <c r="H48" s="977"/>
      <c r="I48" s="977"/>
      <c r="J48" s="977"/>
      <c r="K48" s="977"/>
      <c r="L48" s="977"/>
      <c r="M48" s="977"/>
      <c r="N48" s="977"/>
      <c r="O48" s="977"/>
      <c r="P48" s="977"/>
      <c r="Q48" s="977">
        <f t="shared" si="6"/>
        <v>3</v>
      </c>
      <c r="R48" s="964">
        <f>'21'!S48</f>
        <v>22620.2</v>
      </c>
      <c r="S48" s="964">
        <v>22635.599999999999</v>
      </c>
      <c r="T48" s="964">
        <f t="shared" si="19"/>
        <v>15.399999999997817</v>
      </c>
      <c r="U48" s="964">
        <v>1</v>
      </c>
      <c r="V48" s="964">
        <v>2</v>
      </c>
      <c r="W48" s="964"/>
      <c r="X48" s="982"/>
      <c r="Y48" s="964">
        <f t="shared" si="16"/>
        <v>3</v>
      </c>
      <c r="Z48" s="964"/>
      <c r="AA48" s="964"/>
      <c r="AB48" s="964"/>
      <c r="AC48" s="964"/>
      <c r="AD48" s="964"/>
      <c r="AE48" s="964"/>
      <c r="AF48" s="964"/>
      <c r="AG48" s="964">
        <f t="shared" si="17"/>
        <v>0</v>
      </c>
      <c r="AH48" s="964"/>
      <c r="AI48" s="964"/>
      <c r="AJ48" s="964"/>
      <c r="AK48" s="974"/>
      <c r="AL48" s="982">
        <f t="shared" si="0"/>
        <v>0</v>
      </c>
      <c r="AM48" s="964">
        <f t="shared" si="1"/>
        <v>0</v>
      </c>
      <c r="AN48" s="982">
        <f>'21'!AR48</f>
        <v>0</v>
      </c>
      <c r="AO48" s="982"/>
      <c r="AP48" s="982">
        <f t="shared" si="7"/>
        <v>0</v>
      </c>
      <c r="AQ48" s="649">
        <f t="shared" si="8"/>
        <v>0</v>
      </c>
      <c r="AR48" s="982"/>
      <c r="AS48" s="972">
        <f t="shared" si="20"/>
        <v>0</v>
      </c>
      <c r="AT48" s="972">
        <f>'08'!AT48</f>
        <v>0</v>
      </c>
      <c r="AU48" s="973">
        <f t="shared" si="9"/>
        <v>0</v>
      </c>
      <c r="AV48" s="974"/>
      <c r="AW48" s="974">
        <f t="shared" si="10"/>
        <v>0</v>
      </c>
      <c r="AX48" s="974">
        <f t="shared" si="11"/>
        <v>0</v>
      </c>
      <c r="AY48" s="974">
        <f t="shared" si="12"/>
        <v>0</v>
      </c>
      <c r="AZ48" s="974">
        <f t="shared" si="13"/>
        <v>0</v>
      </c>
      <c r="BA48" s="974">
        <f t="shared" si="14"/>
        <v>0</v>
      </c>
      <c r="BB48" s="974">
        <f t="shared" si="15"/>
        <v>0</v>
      </c>
      <c r="BC48" s="974"/>
    </row>
    <row r="49" spans="1:55" s="1052" customFormat="1" ht="25.05" customHeight="1">
      <c r="A49" s="963" t="str">
        <f>'ENTRY SHEET'!F49</f>
        <v>OD09Z-5613 DMC</v>
      </c>
      <c r="B49" s="964">
        <f>'21'!C49</f>
        <v>3855</v>
      </c>
      <c r="C49" s="964">
        <v>3857.5</v>
      </c>
      <c r="D49" s="964">
        <f t="shared" si="4"/>
        <v>2.5</v>
      </c>
      <c r="E49" s="964">
        <v>12</v>
      </c>
      <c r="F49" s="977"/>
      <c r="G49" s="977">
        <f t="shared" si="18"/>
        <v>2.5</v>
      </c>
      <c r="H49" s="977"/>
      <c r="I49" s="977"/>
      <c r="J49" s="977"/>
      <c r="K49" s="977"/>
      <c r="L49" s="977"/>
      <c r="M49" s="977"/>
      <c r="N49" s="977"/>
      <c r="O49" s="977"/>
      <c r="P49" s="977"/>
      <c r="Q49" s="977">
        <f t="shared" si="6"/>
        <v>2.5</v>
      </c>
      <c r="R49" s="964">
        <f>'21'!S49</f>
        <v>23050.1</v>
      </c>
      <c r="S49" s="964">
        <v>23069.7</v>
      </c>
      <c r="T49" s="964">
        <f t="shared" si="19"/>
        <v>19.600000000002183</v>
      </c>
      <c r="U49" s="964">
        <v>1</v>
      </c>
      <c r="V49" s="964">
        <v>2</v>
      </c>
      <c r="W49" s="964"/>
      <c r="X49" s="982"/>
      <c r="Y49" s="964">
        <f t="shared" si="16"/>
        <v>3</v>
      </c>
      <c r="Z49" s="964"/>
      <c r="AA49" s="964"/>
      <c r="AB49" s="964"/>
      <c r="AC49" s="964"/>
      <c r="AD49" s="964"/>
      <c r="AE49" s="964"/>
      <c r="AF49" s="964"/>
      <c r="AG49" s="964">
        <f t="shared" si="17"/>
        <v>0</v>
      </c>
      <c r="AH49" s="964"/>
      <c r="AI49" s="964"/>
      <c r="AJ49" s="964"/>
      <c r="AK49" s="974"/>
      <c r="AL49" s="982">
        <f t="shared" si="0"/>
        <v>0</v>
      </c>
      <c r="AM49" s="964">
        <f t="shared" si="1"/>
        <v>0</v>
      </c>
      <c r="AN49" s="982">
        <f>'21'!AR49</f>
        <v>0</v>
      </c>
      <c r="AO49" s="982"/>
      <c r="AP49" s="982">
        <f t="shared" si="7"/>
        <v>0</v>
      </c>
      <c r="AQ49" s="649">
        <f t="shared" si="8"/>
        <v>0</v>
      </c>
      <c r="AR49" s="982"/>
      <c r="AS49" s="972">
        <f t="shared" si="20"/>
        <v>0</v>
      </c>
      <c r="AT49" s="972">
        <f>'08'!AT49</f>
        <v>0</v>
      </c>
      <c r="AU49" s="973">
        <f t="shared" si="9"/>
        <v>0</v>
      </c>
      <c r="AV49" s="974"/>
      <c r="AW49" s="974">
        <f t="shared" si="10"/>
        <v>0</v>
      </c>
      <c r="AX49" s="974">
        <f t="shared" si="11"/>
        <v>0</v>
      </c>
      <c r="AY49" s="974">
        <f t="shared" si="12"/>
        <v>0</v>
      </c>
      <c r="AZ49" s="974">
        <f t="shared" si="13"/>
        <v>0</v>
      </c>
      <c r="BA49" s="974">
        <f t="shared" si="14"/>
        <v>0</v>
      </c>
      <c r="BB49" s="974">
        <f t="shared" si="15"/>
        <v>0</v>
      </c>
      <c r="BC49" s="974"/>
    </row>
    <row r="50" spans="1:55" ht="25.05" customHeight="1">
      <c r="A50" s="223" t="str">
        <f>'ENTRY SHEET'!F50</f>
        <v>JH06G-5437</v>
      </c>
      <c r="B50" s="137">
        <f>'21'!C50</f>
        <v>12167</v>
      </c>
      <c r="C50" s="137">
        <v>12173</v>
      </c>
      <c r="D50" s="137">
        <f t="shared" si="4"/>
        <v>6</v>
      </c>
      <c r="E50" s="137">
        <v>12</v>
      </c>
      <c r="F50" s="136"/>
      <c r="G50" s="136">
        <f t="shared" si="18"/>
        <v>6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6</v>
      </c>
      <c r="R50" s="137">
        <f>'21'!S50</f>
        <v>82766</v>
      </c>
      <c r="S50" s="137">
        <v>82796</v>
      </c>
      <c r="T50" s="137">
        <f t="shared" si="19"/>
        <v>30</v>
      </c>
      <c r="U50" s="137"/>
      <c r="V50" s="137">
        <v>7</v>
      </c>
      <c r="W50" s="137"/>
      <c r="X50" s="141">
        <v>2</v>
      </c>
      <c r="Y50" s="137">
        <f t="shared" si="16"/>
        <v>9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'21'!AR50</f>
        <v>115</v>
      </c>
      <c r="AO50" s="141">
        <v>50</v>
      </c>
      <c r="AP50" s="141">
        <f t="shared" si="7"/>
        <v>165</v>
      </c>
      <c r="AQ50" s="649">
        <f t="shared" si="8"/>
        <v>40</v>
      </c>
      <c r="AR50" s="141">
        <v>125</v>
      </c>
      <c r="AS50" s="216">
        <f t="shared" si="20"/>
        <v>6.666666666666667</v>
      </c>
      <c r="AT50" s="216">
        <f>'08'!AT50</f>
        <v>0</v>
      </c>
      <c r="AU50" s="224">
        <f t="shared" si="9"/>
        <v>-125</v>
      </c>
      <c r="AV50" s="138"/>
      <c r="AW50" s="138">
        <f t="shared" si="10"/>
        <v>0</v>
      </c>
      <c r="AX50" s="138">
        <f t="shared" si="11"/>
        <v>0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138">
        <f t="shared" si="15"/>
        <v>40</v>
      </c>
      <c r="BC50" s="138"/>
    </row>
    <row r="51" spans="1:55" ht="25.05" customHeight="1">
      <c r="A51" s="223" t="str">
        <f>'ENTRY SHEET'!F51</f>
        <v>OD09Z-1273</v>
      </c>
      <c r="B51" s="137">
        <f>'21'!C51</f>
        <v>2696.6</v>
      </c>
      <c r="C51" s="137">
        <v>2703.8</v>
      </c>
      <c r="D51" s="137">
        <f t="shared" si="4"/>
        <v>7.2000000000002728</v>
      </c>
      <c r="E51" s="137">
        <v>12</v>
      </c>
      <c r="F51" s="136"/>
      <c r="G51" s="136">
        <f t="shared" si="18"/>
        <v>7.2000000000002728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7.2000000000002728</v>
      </c>
      <c r="R51" s="137">
        <f>'21'!S51</f>
        <v>17154.900000000001</v>
      </c>
      <c r="S51" s="137">
        <v>17190</v>
      </c>
      <c r="T51" s="137">
        <f t="shared" si="19"/>
        <v>35.099999999998545</v>
      </c>
      <c r="U51" s="137"/>
      <c r="V51" s="137">
        <v>10</v>
      </c>
      <c r="W51" s="137"/>
      <c r="X51" s="141"/>
      <c r="Y51" s="137">
        <f t="shared" si="16"/>
        <v>10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'21'!AR51</f>
        <v>70</v>
      </c>
      <c r="AO51" s="141">
        <v>100</v>
      </c>
      <c r="AP51" s="141">
        <f t="shared" si="7"/>
        <v>170</v>
      </c>
      <c r="AQ51" s="649">
        <f t="shared" si="8"/>
        <v>70</v>
      </c>
      <c r="AR51" s="141">
        <v>100</v>
      </c>
      <c r="AS51" s="216">
        <f t="shared" si="20"/>
        <v>9.7222222222218537</v>
      </c>
      <c r="AT51" s="216">
        <f>'08'!AT51</f>
        <v>0</v>
      </c>
      <c r="AU51" s="224">
        <f t="shared" si="9"/>
        <v>-100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70</v>
      </c>
      <c r="BC51" s="138"/>
    </row>
    <row r="52" spans="1:55" ht="25.05" customHeight="1">
      <c r="A52" s="223" t="str">
        <f>'ENTRY SHEET'!F52</f>
        <v>OD09Z-1274</v>
      </c>
      <c r="B52" s="137">
        <f>'21'!C52</f>
        <v>3611.9</v>
      </c>
      <c r="C52" s="137">
        <v>3617.9</v>
      </c>
      <c r="D52" s="137">
        <f t="shared" si="4"/>
        <v>6</v>
      </c>
      <c r="E52" s="137">
        <v>12</v>
      </c>
      <c r="F52" s="136"/>
      <c r="G52" s="136">
        <f t="shared" si="18"/>
        <v>6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6</v>
      </c>
      <c r="R52" s="137">
        <f>'21'!S52</f>
        <v>25131</v>
      </c>
      <c r="S52" s="137">
        <v>25166.3</v>
      </c>
      <c r="T52" s="137">
        <f t="shared" si="19"/>
        <v>35.299999999999272</v>
      </c>
      <c r="U52" s="137"/>
      <c r="V52" s="137">
        <v>8</v>
      </c>
      <c r="W52" s="137"/>
      <c r="X52" s="141"/>
      <c r="Y52" s="137">
        <f t="shared" si="16"/>
        <v>8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'21'!AR52</f>
        <v>70</v>
      </c>
      <c r="AO52" s="141">
        <v>100</v>
      </c>
      <c r="AP52" s="141">
        <f t="shared" si="7"/>
        <v>170</v>
      </c>
      <c r="AQ52" s="649">
        <f t="shared" si="8"/>
        <v>70</v>
      </c>
      <c r="AR52" s="141">
        <v>100</v>
      </c>
      <c r="AS52" s="216">
        <f t="shared" si="20"/>
        <v>11.666666666666666</v>
      </c>
      <c r="AT52" s="216">
        <f>'08'!AT52</f>
        <v>0</v>
      </c>
      <c r="AU52" s="224">
        <f t="shared" si="9"/>
        <v>-100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70</v>
      </c>
      <c r="BC52" s="138"/>
    </row>
    <row r="53" spans="1:55" ht="25.05" customHeight="1">
      <c r="A53" s="223" t="str">
        <f>'ENTRY SHEET'!F53</f>
        <v>OD09Z-1202</v>
      </c>
      <c r="B53" s="137">
        <f>'21'!C53</f>
        <v>3618.9</v>
      </c>
      <c r="C53" s="137">
        <v>3626.1</v>
      </c>
      <c r="D53" s="137">
        <f t="shared" si="4"/>
        <v>7.1999999999998181</v>
      </c>
      <c r="E53" s="137">
        <v>12</v>
      </c>
      <c r="F53" s="136"/>
      <c r="G53" s="136">
        <f t="shared" si="18"/>
        <v>7.1999999999998181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7.1999999999998181</v>
      </c>
      <c r="R53" s="137">
        <f>'21'!S53</f>
        <v>25717.7</v>
      </c>
      <c r="S53" s="137">
        <v>25762.1</v>
      </c>
      <c r="T53" s="137">
        <f t="shared" si="19"/>
        <v>44.399999999997817</v>
      </c>
      <c r="U53" s="137"/>
      <c r="V53" s="137">
        <v>10</v>
      </c>
      <c r="W53" s="137"/>
      <c r="X53" s="141"/>
      <c r="Y53" s="137">
        <f t="shared" si="16"/>
        <v>10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'21'!AR53</f>
        <v>140</v>
      </c>
      <c r="AO53" s="141">
        <v>100</v>
      </c>
      <c r="AP53" s="141">
        <f t="shared" si="7"/>
        <v>240</v>
      </c>
      <c r="AQ53" s="649">
        <f t="shared" si="8"/>
        <v>100</v>
      </c>
      <c r="AR53" s="141">
        <v>140</v>
      </c>
      <c r="AS53" s="216">
        <f t="shared" si="20"/>
        <v>13.888888888889239</v>
      </c>
      <c r="AT53" s="216">
        <f>'08'!AT53</f>
        <v>0</v>
      </c>
      <c r="AU53" s="224">
        <f t="shared" si="9"/>
        <v>-140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100</v>
      </c>
      <c r="BC53" s="138"/>
    </row>
    <row r="54" spans="1:55" ht="25.05" customHeight="1">
      <c r="A54" s="223">
        <f>'ENTRY SHEET'!F54</f>
        <v>0</v>
      </c>
      <c r="B54" s="137">
        <f>'21'!C54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'21'!S54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'21'!AR54</f>
        <v>0</v>
      </c>
      <c r="AO54" s="141"/>
      <c r="AP54" s="141">
        <f t="shared" si="7"/>
        <v>0</v>
      </c>
      <c r="AQ54" s="649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 ht="25.05" customHeight="1">
      <c r="A55" s="223">
        <f>'ENTRY SHEET'!F55</f>
        <v>0</v>
      </c>
      <c r="B55" s="137">
        <f>'21'!C55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'21'!S55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'21'!AR55</f>
        <v>0</v>
      </c>
      <c r="AO55" s="141"/>
      <c r="AP55" s="141">
        <f t="shared" si="7"/>
        <v>0</v>
      </c>
      <c r="AQ55" s="649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 ht="25.05" customHeight="1">
      <c r="A56" s="223">
        <f>'ENTRY SHEET'!F56</f>
        <v>0</v>
      </c>
      <c r="B56" s="137">
        <f>'21'!C56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'21'!S56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'21'!AR56</f>
        <v>0</v>
      </c>
      <c r="AO56" s="141"/>
      <c r="AP56" s="141">
        <f t="shared" si="7"/>
        <v>0</v>
      </c>
      <c r="AQ56" s="649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 ht="25.05" customHeight="1">
      <c r="A57" s="223" t="str">
        <f>'ENTRY SHEET'!F57</f>
        <v>OD09P-6973 W.TANKER</v>
      </c>
      <c r="B57" s="137">
        <f>'21'!C57</f>
        <v>4746.3999999999996</v>
      </c>
      <c r="C57" s="137">
        <v>4750.8</v>
      </c>
      <c r="D57" s="137">
        <f t="shared" si="4"/>
        <v>4.4000000000005457</v>
      </c>
      <c r="E57" s="137">
        <v>12</v>
      </c>
      <c r="F57" s="136"/>
      <c r="G57" s="136">
        <f t="shared" si="18"/>
        <v>4.4000000000005457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4.4000000000005457</v>
      </c>
      <c r="R57" s="137">
        <f>'21'!S57</f>
        <v>52952.7</v>
      </c>
      <c r="S57" s="137">
        <v>52982.3</v>
      </c>
      <c r="T57" s="137">
        <f t="shared" si="19"/>
        <v>29.600000000005821</v>
      </c>
      <c r="U57" s="137">
        <v>4</v>
      </c>
      <c r="V57" s="137"/>
      <c r="W57" s="137"/>
      <c r="X57" s="141"/>
      <c r="Y57" s="137">
        <f t="shared" si="16"/>
        <v>4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'21'!AR57</f>
        <v>60</v>
      </c>
      <c r="AO57" s="141"/>
      <c r="AP57" s="141">
        <f t="shared" si="7"/>
        <v>60</v>
      </c>
      <c r="AQ57" s="649">
        <f t="shared" si="8"/>
        <v>30</v>
      </c>
      <c r="AR57" s="141">
        <v>30</v>
      </c>
      <c r="AS57" s="216">
        <f t="shared" si="20"/>
        <v>6.8181818181809728</v>
      </c>
      <c r="AT57" s="216">
        <f>'08'!AT57</f>
        <v>260</v>
      </c>
      <c r="AU57" s="224">
        <f t="shared" si="9"/>
        <v>230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 ht="25.05" customHeight="1">
      <c r="A58" s="223" t="str">
        <f>'ENTRY SHEET'!F58</f>
        <v>OD09K-2512 W.TANKER</v>
      </c>
      <c r="B58" s="137">
        <f>'21'!C58</f>
        <v>3075</v>
      </c>
      <c r="C58" s="137">
        <v>3078.5</v>
      </c>
      <c r="D58" s="137">
        <f t="shared" si="4"/>
        <v>3.5</v>
      </c>
      <c r="E58" s="137">
        <v>12</v>
      </c>
      <c r="F58" s="136"/>
      <c r="G58" s="136">
        <f t="shared" si="18"/>
        <v>3.5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3.5</v>
      </c>
      <c r="R58" s="137">
        <f>'21'!S58</f>
        <v>44800.9</v>
      </c>
      <c r="S58" s="137">
        <v>44838.5</v>
      </c>
      <c r="T58" s="137">
        <f t="shared" si="19"/>
        <v>37.599999999998545</v>
      </c>
      <c r="U58" s="137">
        <v>6</v>
      </c>
      <c r="V58" s="137"/>
      <c r="W58" s="137"/>
      <c r="X58" s="141"/>
      <c r="Y58" s="137">
        <f t="shared" si="16"/>
        <v>6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'21'!AR58</f>
        <v>60</v>
      </c>
      <c r="AO58" s="141"/>
      <c r="AP58" s="141">
        <f t="shared" si="7"/>
        <v>60</v>
      </c>
      <c r="AQ58" s="649">
        <f t="shared" si="8"/>
        <v>30</v>
      </c>
      <c r="AR58" s="141">
        <v>30</v>
      </c>
      <c r="AS58" s="216">
        <f t="shared" si="20"/>
        <v>8.5714285714285712</v>
      </c>
      <c r="AT58" s="216">
        <f>'08'!AT58</f>
        <v>250</v>
      </c>
      <c r="AU58" s="224">
        <f t="shared" si="9"/>
        <v>220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 ht="25.05" customHeight="1">
      <c r="A59" s="223">
        <f>'ENTRY SHEET'!F59</f>
        <v>0</v>
      </c>
      <c r="B59" s="137">
        <f>'21'!C59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'21'!S59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'21'!AR59</f>
        <v>0</v>
      </c>
      <c r="AO59" s="141"/>
      <c r="AP59" s="141">
        <f t="shared" si="7"/>
        <v>0</v>
      </c>
      <c r="AQ59" s="649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531" customFormat="1" ht="25.05" customHeight="1">
      <c r="A60" s="223" t="str">
        <f>'ENTRY SHEET'!F60</f>
        <v>DILLING DETALIS</v>
      </c>
      <c r="B60" s="137">
        <f>'21'!C60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419">
        <f>'21'!AR60</f>
        <v>0</v>
      </c>
      <c r="AO60" s="419"/>
      <c r="AP60" s="419">
        <f t="shared" si="7"/>
        <v>0</v>
      </c>
      <c r="AQ60" s="882">
        <f t="shared" si="8"/>
        <v>0</v>
      </c>
      <c r="AR60" s="419"/>
      <c r="AS60" s="420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63"/>
      <c r="BC60" s="63"/>
    </row>
    <row r="61" spans="1:55" ht="25.05" customHeight="1">
      <c r="A61" s="223" t="str">
        <f>'ENTRY SHEET'!F61</f>
        <v>DRILL-ELGI-650</v>
      </c>
      <c r="B61" s="137">
        <f>'21'!C61</f>
        <v>794.8</v>
      </c>
      <c r="C61" s="221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'21'!AR61</f>
        <v>0</v>
      </c>
      <c r="AO61" s="141"/>
      <c r="AP61" s="141">
        <f t="shared" si="7"/>
        <v>0</v>
      </c>
      <c r="AQ61" s="649">
        <f t="shared" si="8"/>
        <v>0</v>
      </c>
      <c r="AR61" s="141"/>
      <c r="AS61" s="216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 ht="25.05" customHeight="1">
      <c r="A62" s="223" t="str">
        <f>'ENTRY SHEET'!F62</f>
        <v>JRD-600+CD-360</v>
      </c>
      <c r="B62" s="137">
        <f>'21'!C62</f>
        <v>310.5</v>
      </c>
      <c r="C62" s="221">
        <v>315.3</v>
      </c>
      <c r="D62" s="137">
        <f t="shared" si="21"/>
        <v>4.8000000000000114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70.7</v>
      </c>
      <c r="S62" s="137">
        <v>12</v>
      </c>
      <c r="T62" s="137"/>
      <c r="U62" s="137">
        <v>70.7</v>
      </c>
      <c r="V62" s="137"/>
      <c r="W62" s="137">
        <f>+T62+U62+V62</f>
        <v>70.7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'21'!AR62</f>
        <v>0</v>
      </c>
      <c r="AO62" s="141">
        <v>160</v>
      </c>
      <c r="AP62" s="141">
        <f t="shared" si="7"/>
        <v>160</v>
      </c>
      <c r="AQ62" s="649">
        <f t="shared" si="8"/>
        <v>160</v>
      </c>
      <c r="AR62" s="141">
        <v>0</v>
      </c>
      <c r="AS62" s="216">
        <f t="shared" si="20"/>
        <v>33.333333333333258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38"/>
      <c r="BC62" s="138"/>
    </row>
    <row r="63" spans="1:55" ht="25.05" customHeight="1">
      <c r="A63" s="223" t="str">
        <f>'ENTRY SHEET'!F63</f>
        <v>JRD-450+650-1</v>
      </c>
      <c r="B63" s="137">
        <f>'21'!C63</f>
        <v>8243.7000000000007</v>
      </c>
      <c r="C63" s="221">
        <v>8248.2999999999993</v>
      </c>
      <c r="D63" s="137">
        <f t="shared" si="21"/>
        <v>4.5999999999985448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90.4</v>
      </c>
      <c r="S63" s="137">
        <v>17</v>
      </c>
      <c r="T63" s="137"/>
      <c r="U63" s="137">
        <v>90.4</v>
      </c>
      <c r="V63" s="137"/>
      <c r="W63" s="137">
        <f t="shared" ref="W63:W64" si="22">+T63+U63+V63</f>
        <v>90.4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'21'!AR63</f>
        <v>0</v>
      </c>
      <c r="AO63" s="141">
        <v>171</v>
      </c>
      <c r="AP63" s="141">
        <f t="shared" si="7"/>
        <v>171</v>
      </c>
      <c r="AQ63" s="649">
        <f t="shared" si="8"/>
        <v>171</v>
      </c>
      <c r="AR63" s="141">
        <v>0</v>
      </c>
      <c r="AS63" s="216">
        <f t="shared" si="20"/>
        <v>37.173913043490018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 ht="25.05" customHeight="1">
      <c r="A64" s="223">
        <f>'ENTRY SHEET'!F64</f>
        <v>0</v>
      </c>
      <c r="B64" s="137">
        <f>'21'!C64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'21'!AR64</f>
        <v>0</v>
      </c>
      <c r="AO64" s="141"/>
      <c r="AP64" s="141">
        <f t="shared" si="7"/>
        <v>0</v>
      </c>
      <c r="AQ64" s="649">
        <f t="shared" si="8"/>
        <v>0</v>
      </c>
      <c r="AR64" s="141"/>
      <c r="AS64" s="216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1125" customFormat="1" ht="55.2">
      <c r="A65" s="751" t="str">
        <f>'ENTRY SHEET'!F65</f>
        <v>CRUSHER DETAILS</v>
      </c>
      <c r="B65" s="617">
        <f>'21'!C65</f>
        <v>0</v>
      </c>
      <c r="C65" s="1123"/>
      <c r="D65" s="537" t="s">
        <v>8</v>
      </c>
      <c r="E65" s="537" t="s">
        <v>116</v>
      </c>
      <c r="F65" s="537" t="s">
        <v>118</v>
      </c>
      <c r="G65" s="537" t="s">
        <v>113</v>
      </c>
      <c r="H65" s="537" t="s">
        <v>126</v>
      </c>
      <c r="I65" s="537" t="s">
        <v>125</v>
      </c>
      <c r="J65" s="537" t="s">
        <v>124</v>
      </c>
      <c r="K65" s="537" t="s">
        <v>52</v>
      </c>
      <c r="L65" s="537" t="s">
        <v>133</v>
      </c>
      <c r="M65" s="537" t="s">
        <v>117</v>
      </c>
      <c r="N65" s="537" t="s">
        <v>127</v>
      </c>
      <c r="O65" s="537" t="s">
        <v>138</v>
      </c>
      <c r="P65" s="537" t="s">
        <v>139</v>
      </c>
      <c r="Q65" s="537" t="s">
        <v>122</v>
      </c>
      <c r="R65" s="537" t="s">
        <v>88</v>
      </c>
      <c r="S65" s="537" t="s">
        <v>114</v>
      </c>
      <c r="T65" s="537" t="s">
        <v>115</v>
      </c>
      <c r="U65" s="537" t="s">
        <v>90</v>
      </c>
      <c r="V65" s="537" t="s">
        <v>91</v>
      </c>
      <c r="W65" s="537" t="s">
        <v>134</v>
      </c>
      <c r="X65" s="537"/>
      <c r="Y65" s="537" t="s">
        <v>92</v>
      </c>
      <c r="Z65" s="537" t="s">
        <v>43</v>
      </c>
      <c r="AA65" s="1124" t="s">
        <v>44</v>
      </c>
      <c r="AB65" s="537" t="s">
        <v>45</v>
      </c>
      <c r="AC65" s="537" t="s">
        <v>46</v>
      </c>
      <c r="AD65" s="537" t="s">
        <v>121</v>
      </c>
      <c r="AE65" s="537" t="s">
        <v>67</v>
      </c>
      <c r="AF65" s="537" t="s">
        <v>105</v>
      </c>
      <c r="AG65" s="537" t="s">
        <v>32</v>
      </c>
      <c r="AH65" s="1124" t="s">
        <v>41</v>
      </c>
      <c r="AI65" s="1124" t="s">
        <v>42</v>
      </c>
      <c r="AJ65" s="1124" t="s">
        <v>38</v>
      </c>
      <c r="AK65" s="1124" t="s">
        <v>39</v>
      </c>
      <c r="AL65" s="537" t="s">
        <v>31</v>
      </c>
      <c r="AM65" s="1124" t="s">
        <v>30</v>
      </c>
      <c r="AN65" s="537">
        <f>'21'!AR65</f>
        <v>0</v>
      </c>
      <c r="AO65" s="537"/>
      <c r="AP65" s="537">
        <f t="shared" si="7"/>
        <v>0</v>
      </c>
      <c r="AQ65" s="1006">
        <f t="shared" si="8"/>
        <v>0</v>
      </c>
      <c r="AR65" s="537"/>
      <c r="AS65" s="1123" t="e">
        <f t="shared" si="20"/>
        <v>#VALUE!</v>
      </c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537"/>
      <c r="BC65" s="537"/>
    </row>
    <row r="66" spans="1:55" s="1048" customFormat="1">
      <c r="A66" s="751" t="str">
        <f>'ENTRY SHEET'!F66</f>
        <v>CRUSHER(FEEDER)</v>
      </c>
      <c r="B66" s="617">
        <f>'21'!C66</f>
        <v>1807.03</v>
      </c>
      <c r="C66" s="657">
        <v>1807.03</v>
      </c>
      <c r="D66" s="617">
        <f t="shared" si="21"/>
        <v>0</v>
      </c>
      <c r="E66" s="617">
        <v>16</v>
      </c>
      <c r="F66" s="139"/>
      <c r="G66" s="139"/>
      <c r="H66" s="139"/>
      <c r="I66" s="139"/>
      <c r="J66" s="139">
        <f>D66-G66-H66-I66-K66-L66-O66-P66-F66-M66-N66</f>
        <v>0</v>
      </c>
      <c r="K66" s="139"/>
      <c r="L66" s="139"/>
      <c r="M66" s="139"/>
      <c r="N66" s="139"/>
      <c r="O66" s="139"/>
      <c r="P66" s="139"/>
      <c r="Q66" s="139">
        <f>F66+G66+H66+I66+J66+K66+L66+M66+N66+O66+P66</f>
        <v>0</v>
      </c>
      <c r="R66" s="617"/>
      <c r="S66" s="617"/>
      <c r="T66" s="617"/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'21'!AR66</f>
        <v>0</v>
      </c>
      <c r="AO66" s="658"/>
      <c r="AP66" s="658">
        <f t="shared" si="7"/>
        <v>0</v>
      </c>
      <c r="AQ66" s="649">
        <f t="shared" si="8"/>
        <v>0</v>
      </c>
      <c r="AR66" s="658"/>
      <c r="AS66" s="659" t="e">
        <f t="shared" si="20"/>
        <v>#DIV/0!</v>
      </c>
      <c r="AT66" s="659">
        <f>'08'!AT66</f>
        <v>0</v>
      </c>
      <c r="AU66" s="660">
        <f t="shared" si="9"/>
        <v>0</v>
      </c>
      <c r="AV66" s="617"/>
      <c r="AW66" s="619" t="e">
        <f t="shared" si="10"/>
        <v>#DIV/0!</v>
      </c>
      <c r="AX66" s="619" t="e">
        <f t="shared" si="11"/>
        <v>#DIV/0!</v>
      </c>
      <c r="AY66" s="619" t="e">
        <f t="shared" si="12"/>
        <v>#DIV/0!</v>
      </c>
      <c r="AZ66" s="619" t="e">
        <f t="shared" si="13"/>
        <v>#DIV/0!</v>
      </c>
      <c r="BA66" s="619" t="e">
        <f t="shared" si="14"/>
        <v>#DIV/0!</v>
      </c>
      <c r="BB66" s="619" t="e">
        <f t="shared" si="15"/>
        <v>#DIV/0!</v>
      </c>
      <c r="BC66" s="619"/>
    </row>
    <row r="67" spans="1:55" s="1048" customFormat="1">
      <c r="A67" s="751" t="str">
        <f>'ENTRY SHEET'!F67</f>
        <v>CRUSHER ( JAW )</v>
      </c>
      <c r="B67" s="617">
        <f>'21'!C67</f>
        <v>13588</v>
      </c>
      <c r="C67" s="657">
        <v>13588</v>
      </c>
      <c r="D67" s="617">
        <f t="shared" si="21"/>
        <v>0</v>
      </c>
      <c r="E67" s="617">
        <v>16</v>
      </c>
      <c r="F67" s="139"/>
      <c r="G67" s="139"/>
      <c r="H67" s="139"/>
      <c r="I67" s="139"/>
      <c r="J67" s="139">
        <f t="shared" ref="J67:J73" si="24">D67-G67-H67-I67-K67-L67-O67-P67-F67-M67-N67</f>
        <v>0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0</v>
      </c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'21'!AR67</f>
        <v>0</v>
      </c>
      <c r="AO67" s="658"/>
      <c r="AP67" s="658">
        <f t="shared" si="7"/>
        <v>0</v>
      </c>
      <c r="AQ67" s="649">
        <f t="shared" si="8"/>
        <v>0</v>
      </c>
      <c r="AR67" s="658"/>
      <c r="AS67" s="659" t="e">
        <f t="shared" si="20"/>
        <v>#DIV/0!</v>
      </c>
      <c r="AT67" s="659">
        <f>'08'!AT67</f>
        <v>0</v>
      </c>
      <c r="AU67" s="660">
        <f t="shared" si="9"/>
        <v>0</v>
      </c>
      <c r="AV67" s="617"/>
      <c r="AW67" s="619" t="e">
        <f t="shared" si="10"/>
        <v>#DIV/0!</v>
      </c>
      <c r="AX67" s="619" t="e">
        <f t="shared" si="11"/>
        <v>#DIV/0!</v>
      </c>
      <c r="AY67" s="619" t="e">
        <f t="shared" si="12"/>
        <v>#DIV/0!</v>
      </c>
      <c r="AZ67" s="619" t="e">
        <f t="shared" si="13"/>
        <v>#DIV/0!</v>
      </c>
      <c r="BA67" s="619" t="e">
        <f t="shared" si="14"/>
        <v>#DIV/0!</v>
      </c>
      <c r="BB67" s="619" t="e">
        <f t="shared" si="15"/>
        <v>#DIV/0!</v>
      </c>
      <c r="BC67" s="619"/>
    </row>
    <row r="68" spans="1:55" s="1048" customFormat="1">
      <c r="A68" s="751" t="str">
        <f>'ENTRY SHEET'!F68</f>
        <v>CRUSHER ( CONE )</v>
      </c>
      <c r="B68" s="617">
        <f>'21'!C68</f>
        <v>13662</v>
      </c>
      <c r="C68" s="657">
        <v>13662</v>
      </c>
      <c r="D68" s="617">
        <f t="shared" si="21"/>
        <v>0</v>
      </c>
      <c r="E68" s="617">
        <v>16</v>
      </c>
      <c r="F68" s="139"/>
      <c r="G68" s="139"/>
      <c r="H68" s="139"/>
      <c r="I68" s="139"/>
      <c r="J68" s="139">
        <f t="shared" si="24"/>
        <v>0</v>
      </c>
      <c r="K68" s="139"/>
      <c r="L68" s="139"/>
      <c r="M68" s="139"/>
      <c r="N68" s="139"/>
      <c r="O68" s="139"/>
      <c r="P68" s="139"/>
      <c r="Q68" s="139">
        <f t="shared" si="25"/>
        <v>0</v>
      </c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'21'!AR68</f>
        <v>0</v>
      </c>
      <c r="AO68" s="658"/>
      <c r="AP68" s="658">
        <f t="shared" si="7"/>
        <v>0</v>
      </c>
      <c r="AQ68" s="649">
        <f t="shared" si="8"/>
        <v>0</v>
      </c>
      <c r="AR68" s="658"/>
      <c r="AS68" s="659" t="e">
        <f t="shared" si="20"/>
        <v>#DIV/0!</v>
      </c>
      <c r="AT68" s="659">
        <f>'08'!AT68</f>
        <v>0</v>
      </c>
      <c r="AU68" s="660">
        <f t="shared" si="9"/>
        <v>0</v>
      </c>
      <c r="AV68" s="657"/>
      <c r="AW68" s="619" t="e">
        <f t="shared" si="10"/>
        <v>#DIV/0!</v>
      </c>
      <c r="AX68" s="619" t="e">
        <f t="shared" si="11"/>
        <v>#DIV/0!</v>
      </c>
      <c r="AY68" s="619" t="e">
        <f t="shared" si="12"/>
        <v>#DIV/0!</v>
      </c>
      <c r="AZ68" s="619" t="e">
        <f t="shared" si="13"/>
        <v>#DIV/0!</v>
      </c>
      <c r="BA68" s="619" t="e">
        <f t="shared" si="14"/>
        <v>#DIV/0!</v>
      </c>
      <c r="BB68" s="619" t="e">
        <f t="shared" si="15"/>
        <v>#DIV/0!</v>
      </c>
      <c r="BC68" s="617"/>
    </row>
    <row r="69" spans="1:55" s="1048" customFormat="1">
      <c r="A69" s="751" t="str">
        <f>'ENTRY SHEET'!F69</f>
        <v>CRUSHER DG</v>
      </c>
      <c r="B69" s="617">
        <f>'21'!C69</f>
        <v>17210.2</v>
      </c>
      <c r="C69" s="657">
        <v>17211.259999999998</v>
      </c>
      <c r="D69" s="617">
        <f t="shared" si="21"/>
        <v>1.0599999999976717</v>
      </c>
      <c r="E69" s="617">
        <v>16</v>
      </c>
      <c r="F69" s="139"/>
      <c r="G69" s="139"/>
      <c r="H69" s="139"/>
      <c r="I69" s="139"/>
      <c r="J69" s="139">
        <f t="shared" si="24"/>
        <v>1.0599999999976717</v>
      </c>
      <c r="K69" s="139"/>
      <c r="L69" s="139"/>
      <c r="M69" s="139"/>
      <c r="N69" s="139"/>
      <c r="O69" s="139"/>
      <c r="P69" s="139"/>
      <c r="Q69" s="139">
        <f t="shared" si="25"/>
        <v>1.0599999999976717</v>
      </c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'21'!AR69</f>
        <v>514</v>
      </c>
      <c r="AO69" s="658"/>
      <c r="AP69" s="658">
        <f t="shared" si="7"/>
        <v>514</v>
      </c>
      <c r="AQ69" s="649">
        <f t="shared" si="8"/>
        <v>114</v>
      </c>
      <c r="AR69" s="658">
        <v>400</v>
      </c>
      <c r="AS69" s="659">
        <f t="shared" ref="AS69:AS104" si="27">AQ69/D69</f>
        <v>107.54716981155698</v>
      </c>
      <c r="AT69" s="659">
        <f>'08'!AT69</f>
        <v>1000</v>
      </c>
      <c r="AU69" s="660">
        <f t="shared" si="9"/>
        <v>600</v>
      </c>
      <c r="AV69" s="657"/>
      <c r="AW69" s="619">
        <f t="shared" si="10"/>
        <v>0</v>
      </c>
      <c r="AX69" s="619">
        <f t="shared" si="11"/>
        <v>0</v>
      </c>
      <c r="AY69" s="619">
        <f t="shared" si="12"/>
        <v>114</v>
      </c>
      <c r="AZ69" s="619">
        <f t="shared" si="13"/>
        <v>0</v>
      </c>
      <c r="BA69" s="619">
        <f t="shared" si="14"/>
        <v>0</v>
      </c>
      <c r="BB69" s="619">
        <f t="shared" si="15"/>
        <v>0</v>
      </c>
      <c r="BC69" s="619"/>
    </row>
    <row r="70" spans="1:55" s="1048" customFormat="1">
      <c r="A70" s="751" t="str">
        <f>'ENTRY SHEET'!F70</f>
        <v>KAMASTU-210</v>
      </c>
      <c r="B70" s="617">
        <f>'21'!C70</f>
        <v>25990.3</v>
      </c>
      <c r="C70" s="657">
        <v>25994.1</v>
      </c>
      <c r="D70" s="617">
        <f t="shared" si="21"/>
        <v>3.7999999999992724</v>
      </c>
      <c r="E70" s="617">
        <v>16</v>
      </c>
      <c r="F70" s="139"/>
      <c r="G70" s="139"/>
      <c r="H70" s="139"/>
      <c r="I70" s="139"/>
      <c r="J70" s="139">
        <f t="shared" si="24"/>
        <v>3.7999999999992724</v>
      </c>
      <c r="K70" s="139"/>
      <c r="L70" s="139"/>
      <c r="M70" s="139"/>
      <c r="N70" s="139"/>
      <c r="O70" s="139"/>
      <c r="P70" s="139"/>
      <c r="Q70" s="139">
        <f t="shared" si="25"/>
        <v>3.7999999999992724</v>
      </c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'21'!AR70</f>
        <v>110</v>
      </c>
      <c r="AO70" s="658">
        <v>80</v>
      </c>
      <c r="AP70" s="658">
        <f t="shared" ref="AP70:AP104" si="28">AO70+AN70</f>
        <v>190</v>
      </c>
      <c r="AQ70" s="649">
        <f t="shared" ref="AQ70:AQ104" si="29">AP70-AR70</f>
        <v>40</v>
      </c>
      <c r="AR70" s="658">
        <v>150</v>
      </c>
      <c r="AS70" s="659">
        <f t="shared" si="27"/>
        <v>10.526315789475699</v>
      </c>
      <c r="AT70" s="659">
        <f>'08'!AT70</f>
        <v>340</v>
      </c>
      <c r="AU70" s="660">
        <f t="shared" ref="AU70:AU104" si="30">AT70-AR70</f>
        <v>190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40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1048" customFormat="1">
      <c r="A71" s="751" t="str">
        <f>'ENTRY SHEET'!F71</f>
        <v>JCB-8262 LOADER</v>
      </c>
      <c r="B71" s="617">
        <f>'21'!C71</f>
        <v>16150.4</v>
      </c>
      <c r="C71" s="657">
        <v>16157.2</v>
      </c>
      <c r="D71" s="617">
        <f t="shared" si="21"/>
        <v>6.8000000000010914</v>
      </c>
      <c r="E71" s="617">
        <v>16</v>
      </c>
      <c r="F71" s="139"/>
      <c r="G71" s="139"/>
      <c r="H71" s="139">
        <v>1.5</v>
      </c>
      <c r="I71" s="139">
        <v>3.9</v>
      </c>
      <c r="J71" s="139">
        <v>0</v>
      </c>
      <c r="K71" s="139">
        <v>1.4</v>
      </c>
      <c r="L71" s="139"/>
      <c r="M71" s="139"/>
      <c r="N71" s="139"/>
      <c r="O71" s="139"/>
      <c r="P71" s="139"/>
      <c r="Q71" s="139">
        <f t="shared" si="25"/>
        <v>6.8000000000000007</v>
      </c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/>
      <c r="AD71" s="619"/>
      <c r="AE71" s="619">
        <v>6</v>
      </c>
      <c r="AF71" s="619"/>
      <c r="AG71" s="617">
        <f t="shared" si="23"/>
        <v>6</v>
      </c>
      <c r="AH71" s="617"/>
      <c r="AI71" s="617">
        <v>21</v>
      </c>
      <c r="AJ71" s="617"/>
      <c r="AK71" s="619">
        <v>713.78</v>
      </c>
      <c r="AL71" s="658">
        <f>AH71+AI71</f>
        <v>21</v>
      </c>
      <c r="AM71" s="617">
        <f>AJ71+AK71</f>
        <v>713.78</v>
      </c>
      <c r="AN71" s="658">
        <f>'21'!AR71</f>
        <v>105</v>
      </c>
      <c r="AO71" s="658">
        <v>138</v>
      </c>
      <c r="AP71" s="658">
        <f t="shared" si="28"/>
        <v>243</v>
      </c>
      <c r="AQ71" s="649">
        <f t="shared" si="29"/>
        <v>83</v>
      </c>
      <c r="AR71" s="658">
        <v>160</v>
      </c>
      <c r="AS71" s="659">
        <f t="shared" si="27"/>
        <v>12.205882352939218</v>
      </c>
      <c r="AT71" s="659">
        <f>'08'!AT71</f>
        <v>210</v>
      </c>
      <c r="AU71" s="660">
        <f t="shared" si="30"/>
        <v>50</v>
      </c>
      <c r="AV71" s="657"/>
      <c r="AW71" s="619">
        <f t="shared" si="31"/>
        <v>48</v>
      </c>
      <c r="AX71" s="619">
        <f t="shared" si="32"/>
        <v>19</v>
      </c>
      <c r="AY71" s="619">
        <f t="shared" si="33"/>
        <v>0</v>
      </c>
      <c r="AZ71" s="619">
        <f t="shared" si="34"/>
        <v>0</v>
      </c>
      <c r="BA71" s="619">
        <f t="shared" si="35"/>
        <v>17.088235294114906</v>
      </c>
      <c r="BB71" s="619">
        <f t="shared" ref="BB71:BB99" si="36">AQ71-AW71-AX71-AY71</f>
        <v>16</v>
      </c>
      <c r="BC71" s="619"/>
    </row>
    <row r="72" spans="1:55" s="1048" customFormat="1">
      <c r="A72" s="751" t="str">
        <f>'ENTRY SHEET'!F72</f>
        <v>OD09C-5609 JCB</v>
      </c>
      <c r="B72" s="617">
        <f>'21'!C72</f>
        <v>0</v>
      </c>
      <c r="C72" s="657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4"/>
        <v>0</v>
      </c>
      <c r="K72" s="139"/>
      <c r="L72" s="139"/>
      <c r="M72" s="139"/>
      <c r="N72" s="139"/>
      <c r="O72" s="139"/>
      <c r="P72" s="139"/>
      <c r="Q72" s="139">
        <f t="shared" si="25"/>
        <v>0</v>
      </c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'21'!AR72</f>
        <v>90</v>
      </c>
      <c r="AO72" s="658"/>
      <c r="AP72" s="658">
        <f t="shared" si="28"/>
        <v>90</v>
      </c>
      <c r="AQ72" s="649">
        <f t="shared" si="29"/>
        <v>0</v>
      </c>
      <c r="AR72" s="658">
        <v>90</v>
      </c>
      <c r="AS72" s="659" t="e">
        <f t="shared" si="27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1048" customFormat="1">
      <c r="A73" s="751" t="str">
        <f>'ENTRY SHEET'!F73</f>
        <v>TATA LOADER-OD02AY-0516</v>
      </c>
      <c r="B73" s="617">
        <f>'21'!C73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'21'!AR73</f>
        <v>100</v>
      </c>
      <c r="AO73" s="658"/>
      <c r="AP73" s="658">
        <f t="shared" si="28"/>
        <v>100</v>
      </c>
      <c r="AQ73" s="649">
        <f t="shared" si="29"/>
        <v>0</v>
      </c>
      <c r="AR73" s="658">
        <v>100</v>
      </c>
      <c r="AS73" s="659" t="e">
        <f t="shared" si="27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1122" customFormat="1" ht="52.2" customHeight="1">
      <c r="A74" s="786" t="str">
        <f>'ENTRY SHEET'!F74</f>
        <v>POWER SCREEN DETAILS</v>
      </c>
      <c r="B74" s="647">
        <f>'21'!C74</f>
        <v>0</v>
      </c>
      <c r="C74" s="1107"/>
      <c r="D74" s="642" t="s">
        <v>8</v>
      </c>
      <c r="E74" s="641" t="s">
        <v>116</v>
      </c>
      <c r="F74" s="641" t="s">
        <v>118</v>
      </c>
      <c r="G74" s="641" t="s">
        <v>113</v>
      </c>
      <c r="H74" s="641" t="s">
        <v>126</v>
      </c>
      <c r="I74" s="641" t="s">
        <v>125</v>
      </c>
      <c r="J74" s="641" t="s">
        <v>124</v>
      </c>
      <c r="K74" s="641" t="s">
        <v>52</v>
      </c>
      <c r="L74" s="641" t="s">
        <v>133</v>
      </c>
      <c r="M74" s="641" t="s">
        <v>117</v>
      </c>
      <c r="N74" s="641" t="s">
        <v>127</v>
      </c>
      <c r="O74" s="641" t="s">
        <v>138</v>
      </c>
      <c r="P74" s="641" t="s">
        <v>139</v>
      </c>
      <c r="Q74" s="606" t="s">
        <v>122</v>
      </c>
      <c r="R74" s="642" t="s">
        <v>88</v>
      </c>
      <c r="S74" s="642" t="s">
        <v>89</v>
      </c>
      <c r="T74" s="642" t="s">
        <v>106</v>
      </c>
      <c r="U74" s="642" t="s">
        <v>90</v>
      </c>
      <c r="V74" s="642" t="s">
        <v>91</v>
      </c>
      <c r="W74" s="642"/>
      <c r="X74" s="642"/>
      <c r="Y74" s="642" t="s">
        <v>92</v>
      </c>
      <c r="Z74" s="642" t="s">
        <v>43</v>
      </c>
      <c r="AA74" s="643" t="s">
        <v>44</v>
      </c>
      <c r="AB74" s="642" t="s">
        <v>45</v>
      </c>
      <c r="AC74" s="642" t="s">
        <v>46</v>
      </c>
      <c r="AD74" s="642" t="s">
        <v>121</v>
      </c>
      <c r="AE74" s="642" t="s">
        <v>67</v>
      </c>
      <c r="AF74" s="642" t="s">
        <v>105</v>
      </c>
      <c r="AG74" s="606" t="s">
        <v>32</v>
      </c>
      <c r="AH74" s="1121" t="s">
        <v>41</v>
      </c>
      <c r="AI74" s="1121" t="s">
        <v>42</v>
      </c>
      <c r="AJ74" s="1121" t="s">
        <v>38</v>
      </c>
      <c r="AK74" s="1121" t="s">
        <v>39</v>
      </c>
      <c r="AL74" s="1006" t="s">
        <v>31</v>
      </c>
      <c r="AM74" s="643" t="s">
        <v>30</v>
      </c>
      <c r="AN74" s="990">
        <f>'21'!AR74</f>
        <v>0</v>
      </c>
      <c r="AO74" s="990"/>
      <c r="AP74" s="990">
        <f t="shared" si="28"/>
        <v>0</v>
      </c>
      <c r="AQ74" s="990">
        <f t="shared" si="29"/>
        <v>0</v>
      </c>
      <c r="AR74" s="990"/>
      <c r="AS74" s="991" t="e">
        <f t="shared" si="27"/>
        <v>#VALUE!</v>
      </c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1061" t="e">
        <f t="shared" si="36"/>
        <v>#VALUE!</v>
      </c>
      <c r="BC74" s="642"/>
    </row>
    <row r="75" spans="1:55" s="207" customFormat="1">
      <c r="A75" s="786" t="str">
        <f>'ENTRY SHEET'!F75</f>
        <v>POWER SCREEN RHS</v>
      </c>
      <c r="B75" s="647">
        <f>'21'!C75</f>
        <v>4470.8</v>
      </c>
      <c r="C75" s="646">
        <v>4474.6000000000004</v>
      </c>
      <c r="D75" s="647">
        <f t="shared" si="21"/>
        <v>3.8000000000001819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3.8000000000001819</v>
      </c>
      <c r="L75" s="648"/>
      <c r="M75" s="648"/>
      <c r="N75" s="648"/>
      <c r="O75" s="648"/>
      <c r="P75" s="648"/>
      <c r="Q75" s="648">
        <f>F75+G75+H75+I75+J75+K75+L75+M75+N75+O75+P75</f>
        <v>3.8000000000001819</v>
      </c>
      <c r="R75" s="647">
        <v>400</v>
      </c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'21'!AR75</f>
        <v>80</v>
      </c>
      <c r="AO75" s="649">
        <v>100</v>
      </c>
      <c r="AP75" s="649">
        <f t="shared" si="28"/>
        <v>180</v>
      </c>
      <c r="AQ75" s="649">
        <f t="shared" si="29"/>
        <v>40</v>
      </c>
      <c r="AR75" s="649">
        <v>140</v>
      </c>
      <c r="AS75" s="651">
        <f t="shared" si="27"/>
        <v>10.52631578947318</v>
      </c>
      <c r="AT75" s="651">
        <f>'08'!AT75</f>
        <v>0</v>
      </c>
      <c r="AU75" s="652">
        <f t="shared" si="30"/>
        <v>-140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40</v>
      </c>
      <c r="BB75" s="650"/>
      <c r="BC75" s="650">
        <f>AP75</f>
        <v>180</v>
      </c>
    </row>
    <row r="76" spans="1:55" s="207" customFormat="1">
      <c r="A76" s="786" t="str">
        <f>'ENTRY SHEET'!F76</f>
        <v>HITACHI-120</v>
      </c>
      <c r="B76" s="647">
        <f>'21'!C76</f>
        <v>13153.5</v>
      </c>
      <c r="C76" s="649">
        <v>13153.5</v>
      </c>
      <c r="D76" s="647">
        <f t="shared" si="21"/>
        <v>0</v>
      </c>
      <c r="E76" s="647">
        <v>12</v>
      </c>
      <c r="F76" s="648"/>
      <c r="G76" s="648"/>
      <c r="H76" s="648"/>
      <c r="I76" s="648"/>
      <c r="J76" s="648"/>
      <c r="K76" s="648">
        <f t="shared" ref="K76" si="39">D76-G76-H76-I76-J76-L76-M76-N76-O76-P76-F76</f>
        <v>0</v>
      </c>
      <c r="L76" s="648"/>
      <c r="M76" s="648"/>
      <c r="N76" s="648"/>
      <c r="O76" s="648"/>
      <c r="P76" s="648"/>
      <c r="Q76" s="648">
        <f t="shared" ref="Q76:Q77" si="40">F76+G76+H76+I76+J76+K76+L76+M76+N76</f>
        <v>0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649">
        <f>'21'!AR76</f>
        <v>130</v>
      </c>
      <c r="AO76" s="649"/>
      <c r="AP76" s="649">
        <f t="shared" si="28"/>
        <v>130</v>
      </c>
      <c r="AQ76" s="649">
        <f t="shared" si="29"/>
        <v>0</v>
      </c>
      <c r="AR76" s="649">
        <v>130</v>
      </c>
      <c r="AS76" s="651" t="e">
        <f t="shared" si="27"/>
        <v>#DIV/0!</v>
      </c>
      <c r="AT76" s="651">
        <f>'08'!AT76</f>
        <v>700</v>
      </c>
      <c r="AU76" s="652">
        <f t="shared" si="30"/>
        <v>570</v>
      </c>
      <c r="AV76" s="646"/>
      <c r="AW76" s="650" t="e">
        <f t="shared" si="31"/>
        <v>#DIV/0!</v>
      </c>
      <c r="AX76" s="650" t="e">
        <f t="shared" si="32"/>
        <v>#DIV/0!</v>
      </c>
      <c r="AY76" s="650" t="e">
        <f t="shared" si="33"/>
        <v>#DIV/0!</v>
      </c>
      <c r="AZ76" s="650" t="e">
        <f t="shared" si="34"/>
        <v>#DIV/0!</v>
      </c>
      <c r="BA76" s="650" t="e">
        <f t="shared" si="35"/>
        <v>#DIV/0!</v>
      </c>
      <c r="BB76" s="650" t="e">
        <f t="shared" si="36"/>
        <v>#DIV/0!</v>
      </c>
      <c r="BC76" s="650"/>
    </row>
    <row r="77" spans="1:55" s="207" customFormat="1">
      <c r="A77" s="786" t="str">
        <f>'ENTRY SHEET'!F77</f>
        <v>L-6268 SDLG</v>
      </c>
      <c r="B77" s="647">
        <f>'21'!C77</f>
        <v>7283.8</v>
      </c>
      <c r="C77" s="646">
        <v>7290.6</v>
      </c>
      <c r="D77" s="647">
        <f t="shared" si="21"/>
        <v>6.8000000000001819</v>
      </c>
      <c r="E77" s="647">
        <v>12</v>
      </c>
      <c r="F77" s="648"/>
      <c r="G77" s="648"/>
      <c r="H77" s="648"/>
      <c r="I77" s="648">
        <v>4.5999999999999996</v>
      </c>
      <c r="J77" s="648"/>
      <c r="K77" s="648">
        <v>0</v>
      </c>
      <c r="L77" s="648">
        <v>2.2000000000000002</v>
      </c>
      <c r="M77" s="648"/>
      <c r="N77" s="648"/>
      <c r="O77" s="648"/>
      <c r="P77" s="648"/>
      <c r="Q77" s="648">
        <f t="shared" si="40"/>
        <v>6.8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/>
      <c r="AI77" s="650">
        <v>19</v>
      </c>
      <c r="AJ77" s="650"/>
      <c r="AK77" s="650">
        <v>643.05999999999995</v>
      </c>
      <c r="AL77" s="649">
        <f t="shared" si="41"/>
        <v>19</v>
      </c>
      <c r="AM77" s="647">
        <f t="shared" si="42"/>
        <v>643.05999999999995</v>
      </c>
      <c r="AN77" s="649">
        <f>'21'!AR77</f>
        <v>260</v>
      </c>
      <c r="AO77" s="649"/>
      <c r="AP77" s="649">
        <f t="shared" si="28"/>
        <v>260</v>
      </c>
      <c r="AQ77" s="649">
        <f t="shared" si="29"/>
        <v>140</v>
      </c>
      <c r="AR77" s="649">
        <v>120</v>
      </c>
      <c r="AS77" s="651">
        <f t="shared" si="27"/>
        <v>20.588235294117098</v>
      </c>
      <c r="AT77" s="651">
        <f>'08'!AT77</f>
        <v>0</v>
      </c>
      <c r="AU77" s="652">
        <f t="shared" si="30"/>
        <v>-120</v>
      </c>
      <c r="AV77" s="646"/>
      <c r="AW77" s="650">
        <f t="shared" si="31"/>
        <v>95</v>
      </c>
      <c r="AX77" s="650">
        <f t="shared" si="32"/>
        <v>0</v>
      </c>
      <c r="AY77" s="650">
        <f t="shared" si="33"/>
        <v>0</v>
      </c>
      <c r="AZ77" s="650">
        <f t="shared" si="34"/>
        <v>45.294117647057618</v>
      </c>
      <c r="BA77" s="650">
        <f t="shared" si="35"/>
        <v>0</v>
      </c>
      <c r="BB77" s="650"/>
      <c r="BC77" s="650"/>
    </row>
    <row r="78" spans="1:55" s="1120" customFormat="1" ht="55.2">
      <c r="A78" s="783" t="str">
        <f>'ENTRY SHEET'!F78</f>
        <v>VICHELE NO.</v>
      </c>
      <c r="B78" s="301">
        <f>'21'!C78</f>
        <v>0</v>
      </c>
      <c r="C78" s="1115"/>
      <c r="D78" s="535" t="s">
        <v>8</v>
      </c>
      <c r="E78" s="535" t="s">
        <v>116</v>
      </c>
      <c r="F78" s="535" t="s">
        <v>118</v>
      </c>
      <c r="G78" s="535" t="s">
        <v>113</v>
      </c>
      <c r="H78" s="535" t="s">
        <v>126</v>
      </c>
      <c r="I78" s="535" t="s">
        <v>125</v>
      </c>
      <c r="J78" s="535" t="s">
        <v>124</v>
      </c>
      <c r="K78" s="535" t="s">
        <v>52</v>
      </c>
      <c r="L78" s="535" t="s">
        <v>133</v>
      </c>
      <c r="M78" s="535" t="s">
        <v>117</v>
      </c>
      <c r="N78" s="535" t="s">
        <v>127</v>
      </c>
      <c r="O78" s="535" t="s">
        <v>138</v>
      </c>
      <c r="P78" s="535" t="s">
        <v>139</v>
      </c>
      <c r="Q78" s="535" t="s">
        <v>122</v>
      </c>
      <c r="R78" s="535" t="s">
        <v>123</v>
      </c>
      <c r="S78" s="535" t="s">
        <v>101</v>
      </c>
      <c r="T78" s="535" t="s">
        <v>102</v>
      </c>
      <c r="U78" s="1116" t="s">
        <v>90</v>
      </c>
      <c r="V78" s="535" t="s">
        <v>91</v>
      </c>
      <c r="W78" s="535" t="s">
        <v>135</v>
      </c>
      <c r="X78" s="535"/>
      <c r="Y78" s="535" t="s">
        <v>92</v>
      </c>
      <c r="Z78" s="1117" t="s">
        <v>43</v>
      </c>
      <c r="AA78" s="1117" t="s">
        <v>44</v>
      </c>
      <c r="AB78" s="1117" t="s">
        <v>45</v>
      </c>
      <c r="AC78" s="1117" t="s">
        <v>46</v>
      </c>
      <c r="AD78" s="1117" t="s">
        <v>121</v>
      </c>
      <c r="AE78" s="1117" t="s">
        <v>67</v>
      </c>
      <c r="AF78" s="1117" t="s">
        <v>105</v>
      </c>
      <c r="AG78" s="535" t="s">
        <v>32</v>
      </c>
      <c r="AH78" s="535" t="s">
        <v>41</v>
      </c>
      <c r="AI78" s="535" t="s">
        <v>42</v>
      </c>
      <c r="AJ78" s="535" t="s">
        <v>38</v>
      </c>
      <c r="AK78" s="1117" t="s">
        <v>39</v>
      </c>
      <c r="AL78" s="535" t="s">
        <v>31</v>
      </c>
      <c r="AM78" s="535" t="s">
        <v>30</v>
      </c>
      <c r="AN78" s="1118">
        <f>'21'!AR78</f>
        <v>0</v>
      </c>
      <c r="AO78" s="1118"/>
      <c r="AP78" s="1118">
        <f t="shared" si="28"/>
        <v>0</v>
      </c>
      <c r="AQ78" s="1126">
        <f t="shared" si="29"/>
        <v>0</v>
      </c>
      <c r="AR78" s="1118"/>
      <c r="AS78" s="1119" t="e">
        <f t="shared" si="27"/>
        <v>#VALUE!</v>
      </c>
      <c r="AT78" s="665">
        <f>'08'!AT78</f>
        <v>0</v>
      </c>
      <c r="AU78" s="666">
        <f t="shared" si="30"/>
        <v>0</v>
      </c>
      <c r="AV78" s="798"/>
      <c r="AW78" s="664" t="e">
        <f t="shared" si="31"/>
        <v>#VALUE!</v>
      </c>
      <c r="AX78" s="664" t="e">
        <f t="shared" si="32"/>
        <v>#VALUE!</v>
      </c>
      <c r="AY78" s="664" t="e">
        <f t="shared" si="33"/>
        <v>#VALUE!</v>
      </c>
      <c r="AZ78" s="664" t="e">
        <f t="shared" si="34"/>
        <v>#VALUE!</v>
      </c>
      <c r="BA78" s="664" t="e">
        <f t="shared" si="35"/>
        <v>#VALUE!</v>
      </c>
      <c r="BB78" s="1117">
        <v>0</v>
      </c>
      <c r="BC78" s="1117"/>
    </row>
    <row r="79" spans="1:55" s="304" customFormat="1">
      <c r="A79" s="783" t="str">
        <f>'ENTRY SHEET'!F79</f>
        <v>LOKO TRACK JAW</v>
      </c>
      <c r="B79" s="301">
        <f>'21'!C79</f>
        <v>16254</v>
      </c>
      <c r="C79" s="800">
        <v>16258</v>
      </c>
      <c r="D79" s="301">
        <f t="shared" si="21"/>
        <v>4</v>
      </c>
      <c r="E79" s="800">
        <v>12</v>
      </c>
      <c r="F79" s="362"/>
      <c r="G79" s="362"/>
      <c r="H79" s="362"/>
      <c r="I79" s="362"/>
      <c r="J79" s="362"/>
      <c r="K79" s="362"/>
      <c r="L79" s="801">
        <f>D79-G79-H79-I79-J79-K79-M79-N79-O79-P79</f>
        <v>4</v>
      </c>
      <c r="M79" s="362"/>
      <c r="N79" s="362"/>
      <c r="O79" s="362"/>
      <c r="P79" s="362"/>
      <c r="Q79" s="801">
        <f t="shared" ref="Q79:Q80" si="43">G79+H79+I79+J79+P79+K79+L79+M79+N79+O79+F79</f>
        <v>4</v>
      </c>
      <c r="R79" s="301">
        <v>0</v>
      </c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2"/>
        <v>0</v>
      </c>
      <c r="AN79" s="663">
        <f>'21'!AR79</f>
        <v>170</v>
      </c>
      <c r="AO79" s="663">
        <v>200</v>
      </c>
      <c r="AP79" s="663">
        <f t="shared" si="28"/>
        <v>370</v>
      </c>
      <c r="AQ79" s="649">
        <f t="shared" si="29"/>
        <v>70</v>
      </c>
      <c r="AR79" s="663">
        <v>300</v>
      </c>
      <c r="AS79" s="665">
        <f t="shared" si="27"/>
        <v>17.5</v>
      </c>
      <c r="AT79" s="665">
        <f>'08'!AT79</f>
        <v>0</v>
      </c>
      <c r="AU79" s="666">
        <f t="shared" si="30"/>
        <v>-300</v>
      </c>
      <c r="AV79" s="800"/>
      <c r="AW79" s="664">
        <f t="shared" si="31"/>
        <v>0</v>
      </c>
      <c r="AX79" s="664">
        <f t="shared" si="32"/>
        <v>0</v>
      </c>
      <c r="AY79" s="664">
        <f t="shared" si="33"/>
        <v>0</v>
      </c>
      <c r="AZ79" s="664">
        <f t="shared" si="34"/>
        <v>70</v>
      </c>
      <c r="BA79" s="664">
        <f t="shared" si="35"/>
        <v>0</v>
      </c>
      <c r="BB79" s="664">
        <v>0</v>
      </c>
      <c r="BC79" s="664"/>
    </row>
    <row r="80" spans="1:55" s="304" customFormat="1">
      <c r="A80" s="783" t="str">
        <f>'ENTRY SHEET'!F80</f>
        <v>LOKO CONE</v>
      </c>
      <c r="B80" s="301">
        <f>'21'!C80</f>
        <v>16818</v>
      </c>
      <c r="C80" s="664">
        <v>16821.3</v>
      </c>
      <c r="D80" s="301">
        <f t="shared" si="21"/>
        <v>3.2999999999992724</v>
      </c>
      <c r="E80" s="800">
        <v>12</v>
      </c>
      <c r="F80" s="362"/>
      <c r="G80" s="362"/>
      <c r="H80" s="362"/>
      <c r="I80" s="362"/>
      <c r="J80" s="362"/>
      <c r="K80" s="362"/>
      <c r="L80" s="801">
        <f t="shared" ref="L80:L81" si="44">D80-G80-H80-I80-J80-K80-M80-N80-O80-P80</f>
        <v>3.2999999999992724</v>
      </c>
      <c r="M80" s="362"/>
      <c r="N80" s="362"/>
      <c r="O80" s="362"/>
      <c r="P80" s="362"/>
      <c r="Q80" s="801">
        <f t="shared" si="43"/>
        <v>3.2999999999992724</v>
      </c>
      <c r="R80" s="301">
        <v>400</v>
      </c>
      <c r="S80" s="664">
        <v>200</v>
      </c>
      <c r="T80" s="664">
        <v>200</v>
      </c>
      <c r="U80" s="664"/>
      <c r="V80" s="664"/>
      <c r="W80" s="664"/>
      <c r="X80" s="664"/>
      <c r="Y80" s="664"/>
      <c r="Z80" s="301">
        <f t="shared" ref="Z80:Z84" si="45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6">AH80+AI80</f>
        <v>0</v>
      </c>
      <c r="AM80" s="301">
        <f t="shared" si="42"/>
        <v>0</v>
      </c>
      <c r="AN80" s="663">
        <f>'21'!AR80</f>
        <v>260</v>
      </c>
      <c r="AO80" s="663">
        <v>200</v>
      </c>
      <c r="AP80" s="663">
        <f t="shared" si="28"/>
        <v>460</v>
      </c>
      <c r="AQ80" s="649">
        <f t="shared" si="29"/>
        <v>110</v>
      </c>
      <c r="AR80" s="663">
        <v>350</v>
      </c>
      <c r="AS80" s="665">
        <f t="shared" si="27"/>
        <v>33.333333333340683</v>
      </c>
      <c r="AT80" s="665">
        <f>'08'!AT80</f>
        <v>0</v>
      </c>
      <c r="AU80" s="666">
        <f t="shared" si="30"/>
        <v>-350</v>
      </c>
      <c r="AV80" s="800"/>
      <c r="AW80" s="664">
        <f t="shared" si="31"/>
        <v>0</v>
      </c>
      <c r="AX80" s="664">
        <f t="shared" si="32"/>
        <v>0</v>
      </c>
      <c r="AY80" s="664">
        <f t="shared" si="33"/>
        <v>0</v>
      </c>
      <c r="AZ80" s="664">
        <f t="shared" si="34"/>
        <v>110</v>
      </c>
      <c r="BA80" s="664">
        <f t="shared" si="35"/>
        <v>0</v>
      </c>
      <c r="BB80" s="664">
        <v>0</v>
      </c>
      <c r="BC80" s="664"/>
    </row>
    <row r="81" spans="1:55" s="304" customFormat="1">
      <c r="A81" s="783" t="str">
        <f>'ENTRY SHEET'!F81</f>
        <v>KOMASTU-200</v>
      </c>
      <c r="B81" s="301">
        <f>'21'!C81</f>
        <v>3473</v>
      </c>
      <c r="C81" s="800">
        <v>3479</v>
      </c>
      <c r="D81" s="301">
        <f t="shared" si="21"/>
        <v>6</v>
      </c>
      <c r="E81" s="800">
        <v>12</v>
      </c>
      <c r="F81" s="802"/>
      <c r="G81" s="802"/>
      <c r="H81" s="802"/>
      <c r="I81" s="802"/>
      <c r="J81" s="362"/>
      <c r="K81" s="362">
        <v>6</v>
      </c>
      <c r="L81" s="801">
        <f t="shared" si="44"/>
        <v>0</v>
      </c>
      <c r="M81" s="362"/>
      <c r="N81" s="362"/>
      <c r="O81" s="362"/>
      <c r="P81" s="362"/>
      <c r="Q81" s="801">
        <f>G81+H81+I81+J81+P81+K81+L81+M81+N81+O81+F81</f>
        <v>6</v>
      </c>
      <c r="R81" s="301">
        <v>0</v>
      </c>
      <c r="S81" s="362"/>
      <c r="T81" s="301"/>
      <c r="U81" s="362"/>
      <c r="V81" s="362"/>
      <c r="W81" s="362"/>
      <c r="X81" s="301"/>
      <c r="Y81" s="301"/>
      <c r="Z81" s="301">
        <f t="shared" si="45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6"/>
        <v>0</v>
      </c>
      <c r="AM81" s="301">
        <f t="shared" si="42"/>
        <v>0</v>
      </c>
      <c r="AN81" s="663">
        <f>'21'!AR81</f>
        <v>240</v>
      </c>
      <c r="AO81" s="663"/>
      <c r="AP81" s="663">
        <f t="shared" si="28"/>
        <v>240</v>
      </c>
      <c r="AQ81" s="649">
        <f t="shared" si="29"/>
        <v>90</v>
      </c>
      <c r="AR81" s="663">
        <v>150</v>
      </c>
      <c r="AS81" s="665">
        <f t="shared" si="27"/>
        <v>15</v>
      </c>
      <c r="AT81" s="665">
        <f>'08'!AT81</f>
        <v>0</v>
      </c>
      <c r="AU81" s="666">
        <f t="shared" si="30"/>
        <v>-150</v>
      </c>
      <c r="AV81" s="800" t="s">
        <v>195</v>
      </c>
      <c r="AW81" s="664">
        <f t="shared" si="31"/>
        <v>0</v>
      </c>
      <c r="AX81" s="664">
        <f t="shared" si="32"/>
        <v>0</v>
      </c>
      <c r="AY81" s="664">
        <f t="shared" si="33"/>
        <v>0</v>
      </c>
      <c r="AZ81" s="664">
        <f t="shared" si="34"/>
        <v>0</v>
      </c>
      <c r="BA81" s="664">
        <f t="shared" si="35"/>
        <v>90</v>
      </c>
      <c r="BB81" s="664">
        <v>0</v>
      </c>
      <c r="BC81" s="301"/>
    </row>
    <row r="82" spans="1:55">
      <c r="A82" s="223">
        <f>'ENTRY SHEET'!F82</f>
        <v>0</v>
      </c>
      <c r="B82" s="137">
        <f>'21'!C82</f>
        <v>0</v>
      </c>
      <c r="C82" s="221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47">F82+G82+H82+I82+J82+K82+M82+N82+O82+P82</f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5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6"/>
        <v>0</v>
      </c>
      <c r="AM82" s="137">
        <f t="shared" si="42"/>
        <v>0</v>
      </c>
      <c r="AN82" s="141">
        <f>'21'!AR82</f>
        <v>0</v>
      </c>
      <c r="AO82" s="141"/>
      <c r="AP82" s="141">
        <f t="shared" si="28"/>
        <v>0</v>
      </c>
      <c r="AQ82" s="649">
        <f t="shared" si="29"/>
        <v>0</v>
      </c>
      <c r="AR82" s="141"/>
      <c r="AS82" s="216" t="e">
        <f t="shared" si="27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'21'!C83</f>
        <v>0</v>
      </c>
      <c r="C83" s="221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48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5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6"/>
        <v>0</v>
      </c>
      <c r="AM83" s="137">
        <f t="shared" si="42"/>
        <v>0</v>
      </c>
      <c r="AN83" s="141">
        <f>'21'!AR83</f>
        <v>0</v>
      </c>
      <c r="AO83" s="141"/>
      <c r="AP83" s="141">
        <f t="shared" si="28"/>
        <v>0</v>
      </c>
      <c r="AQ83" s="649">
        <f t="shared" si="29"/>
        <v>0</v>
      </c>
      <c r="AR83" s="141"/>
      <c r="AS83" s="216" t="e">
        <f t="shared" si="27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137">
        <f>'21'!C84</f>
        <v>0</v>
      </c>
      <c r="C84" s="221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48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5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6"/>
        <v>0</v>
      </c>
      <c r="AM84" s="137">
        <f t="shared" si="42"/>
        <v>0</v>
      </c>
      <c r="AN84" s="141">
        <f>'21'!AR84</f>
        <v>0</v>
      </c>
      <c r="AO84" s="141"/>
      <c r="AP84" s="141">
        <f t="shared" si="28"/>
        <v>0</v>
      </c>
      <c r="AQ84" s="649">
        <f t="shared" si="29"/>
        <v>0</v>
      </c>
      <c r="AR84" s="141"/>
      <c r="AS84" s="216" t="e">
        <f t="shared" si="27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'21'!C85</f>
        <v>0</v>
      </c>
      <c r="C85" s="263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'21'!AR85</f>
        <v>0</v>
      </c>
      <c r="AO85" s="141"/>
      <c r="AP85" s="141">
        <f t="shared" si="28"/>
        <v>0</v>
      </c>
      <c r="AQ85" s="649">
        <f t="shared" si="29"/>
        <v>0</v>
      </c>
      <c r="AR85" s="141"/>
      <c r="AS85" s="216" t="e">
        <f t="shared" si="27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'21'!C86</f>
        <v>185392</v>
      </c>
      <c r="C86" s="263">
        <v>185392</v>
      </c>
      <c r="D86" s="137">
        <f t="shared" si="21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'21'!AR86</f>
        <v>39</v>
      </c>
      <c r="AO86" s="141">
        <v>29</v>
      </c>
      <c r="AP86" s="141">
        <f t="shared" si="28"/>
        <v>68</v>
      </c>
      <c r="AQ86" s="649">
        <f t="shared" si="29"/>
        <v>18</v>
      </c>
      <c r="AR86" s="141">
        <v>50</v>
      </c>
      <c r="AS86" s="216" t="e">
        <f t="shared" si="27"/>
        <v>#DIV/0!</v>
      </c>
      <c r="AT86" s="216">
        <f>'08'!AT86</f>
        <v>80</v>
      </c>
      <c r="AU86" s="224">
        <f t="shared" si="30"/>
        <v>30</v>
      </c>
      <c r="AV86" s="221"/>
      <c r="AW86" s="138" t="e">
        <f t="shared" si="31"/>
        <v>#DIV/0!</v>
      </c>
      <c r="AX86" s="138" t="e">
        <f t="shared" si="32"/>
        <v>#DIV/0!</v>
      </c>
      <c r="AY86" s="138" t="e">
        <f t="shared" si="33"/>
        <v>#DIV/0!</v>
      </c>
      <c r="AZ86" s="138" t="e">
        <f t="shared" si="34"/>
        <v>#DIV/0!</v>
      </c>
      <c r="BA86" s="138" t="e">
        <f t="shared" si="35"/>
        <v>#DIV/0!</v>
      </c>
      <c r="BB86" s="138" t="e">
        <f t="shared" si="36"/>
        <v>#DIV/0!</v>
      </c>
      <c r="BC86" s="138"/>
    </row>
    <row r="87" spans="1:55">
      <c r="A87" s="223" t="str">
        <f>'ENTRY SHEET'!F87</f>
        <v>OD09K-7213 BSM BUS</v>
      </c>
      <c r="B87" s="137">
        <f>'21'!C87</f>
        <v>0</v>
      </c>
      <c r="C87" s="263"/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'21'!AR87</f>
        <v>60</v>
      </c>
      <c r="AO87" s="141">
        <v>90</v>
      </c>
      <c r="AP87" s="141">
        <f t="shared" si="28"/>
        <v>150</v>
      </c>
      <c r="AQ87" s="649">
        <f t="shared" si="29"/>
        <v>20</v>
      </c>
      <c r="AR87" s="141">
        <v>130</v>
      </c>
      <c r="AS87" s="216" t="e">
        <f t="shared" si="27"/>
        <v>#DIV/0!</v>
      </c>
      <c r="AT87" s="216">
        <f>'08'!AT87</f>
        <v>60</v>
      </c>
      <c r="AU87" s="224">
        <f t="shared" si="30"/>
        <v>-70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'21'!C88</f>
        <v>0</v>
      </c>
      <c r="C88" s="263"/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'21'!AR88</f>
        <v>0</v>
      </c>
      <c r="AO88" s="141"/>
      <c r="AP88" s="141">
        <f t="shared" si="28"/>
        <v>0</v>
      </c>
      <c r="AQ88" s="649">
        <f t="shared" si="29"/>
        <v>0</v>
      </c>
      <c r="AR88" s="141"/>
      <c r="AS88" s="216" t="e">
        <f t="shared" si="27"/>
        <v>#DIV/0!</v>
      </c>
      <c r="AT88" s="216">
        <f>'08'!AT88</f>
        <v>120</v>
      </c>
      <c r="AU88" s="224">
        <f t="shared" si="30"/>
        <v>120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'21'!C89</f>
        <v>0</v>
      </c>
      <c r="C89" s="263"/>
      <c r="D89" s="137">
        <f t="shared" si="50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'21'!AR89</f>
        <v>30</v>
      </c>
      <c r="AO89" s="141"/>
      <c r="AP89" s="141">
        <f t="shared" si="28"/>
        <v>30</v>
      </c>
      <c r="AQ89" s="649">
        <f t="shared" si="29"/>
        <v>10</v>
      </c>
      <c r="AR89" s="141">
        <v>20</v>
      </c>
      <c r="AS89" s="216" t="e">
        <f t="shared" si="27"/>
        <v>#DIV/0!</v>
      </c>
      <c r="AT89" s="216">
        <f>'08'!AT89</f>
        <v>60</v>
      </c>
      <c r="AU89" s="224">
        <f t="shared" si="30"/>
        <v>40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'21'!C90</f>
        <v>0</v>
      </c>
      <c r="C90" s="263"/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'21'!AR90</f>
        <v>0</v>
      </c>
      <c r="AO90" s="141">
        <v>5</v>
      </c>
      <c r="AP90" s="141">
        <f t="shared" si="28"/>
        <v>5</v>
      </c>
      <c r="AQ90" s="649">
        <f t="shared" si="29"/>
        <v>5</v>
      </c>
      <c r="AR90" s="141">
        <v>0</v>
      </c>
      <c r="AS90" s="216" t="e">
        <f t="shared" si="27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'21'!C91</f>
        <v>15565</v>
      </c>
      <c r="C91" s="218">
        <v>15570</v>
      </c>
      <c r="D91" s="137">
        <f t="shared" si="50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'21'!AR91</f>
        <v>20</v>
      </c>
      <c r="AO91" s="141"/>
      <c r="AP91" s="141">
        <f t="shared" si="28"/>
        <v>20</v>
      </c>
      <c r="AQ91" s="649">
        <f t="shared" si="29"/>
        <v>10</v>
      </c>
      <c r="AR91" s="141">
        <v>10</v>
      </c>
      <c r="AS91" s="216">
        <f t="shared" si="27"/>
        <v>2</v>
      </c>
      <c r="AT91" s="216">
        <f>'08'!AT91</f>
        <v>0</v>
      </c>
      <c r="AU91" s="224">
        <f t="shared" si="30"/>
        <v>-10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10</v>
      </c>
      <c r="BC91" s="138"/>
    </row>
    <row r="92" spans="1:55">
      <c r="A92" s="223" t="str">
        <f>'ENTRY SHEET'!F92</f>
        <v>OMC DG (NIGHT USE)</v>
      </c>
      <c r="B92" s="137">
        <f>'21'!C92</f>
        <v>0</v>
      </c>
      <c r="C92" s="218"/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'21'!AR92</f>
        <v>0</v>
      </c>
      <c r="AO92" s="141"/>
      <c r="AP92" s="141">
        <f t="shared" si="28"/>
        <v>0</v>
      </c>
      <c r="AQ92" s="649">
        <f t="shared" si="29"/>
        <v>0</v>
      </c>
      <c r="AR92" s="141"/>
      <c r="AS92" s="216" t="e">
        <f t="shared" si="27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'21'!C93</f>
        <v>0</v>
      </c>
      <c r="C93" s="218"/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'21'!AR93</f>
        <v>0</v>
      </c>
      <c r="AO93" s="141"/>
      <c r="AP93" s="141">
        <f t="shared" si="28"/>
        <v>0</v>
      </c>
      <c r="AQ93" s="649">
        <f t="shared" si="29"/>
        <v>0</v>
      </c>
      <c r="AR93" s="141"/>
      <c r="AS93" s="216" t="e">
        <f t="shared" si="27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>
      <c r="A94" s="223">
        <f>'ENTRY SHEET'!F94</f>
        <v>0</v>
      </c>
      <c r="B94" s="137">
        <f>'21'!C94</f>
        <v>0</v>
      </c>
      <c r="C94" s="218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'21'!AR94</f>
        <v>0</v>
      </c>
      <c r="AO94" s="141"/>
      <c r="AP94" s="141">
        <f t="shared" si="28"/>
        <v>0</v>
      </c>
      <c r="AQ94" s="649">
        <f t="shared" si="29"/>
        <v>0</v>
      </c>
      <c r="AR94" s="141"/>
      <c r="AS94" s="216" t="e">
        <f t="shared" si="27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'21'!C95</f>
        <v>0</v>
      </c>
      <c r="C95" s="218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'21'!AR95</f>
        <v>0</v>
      </c>
      <c r="AO95" s="141"/>
      <c r="AP95" s="141">
        <f t="shared" si="28"/>
        <v>0</v>
      </c>
      <c r="AQ95" s="649">
        <f t="shared" si="29"/>
        <v>0</v>
      </c>
      <c r="AR95" s="141"/>
      <c r="AS95" s="216" t="e">
        <f t="shared" si="27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'21'!C96</f>
        <v>0</v>
      </c>
      <c r="C96" s="218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'21'!AR96</f>
        <v>0</v>
      </c>
      <c r="AO96" s="141"/>
      <c r="AP96" s="141">
        <f t="shared" si="28"/>
        <v>0</v>
      </c>
      <c r="AQ96" s="649">
        <f t="shared" si="29"/>
        <v>0</v>
      </c>
      <c r="AR96" s="141"/>
      <c r="AS96" s="216" t="e">
        <f t="shared" si="27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'21'!C97</f>
        <v>0</v>
      </c>
      <c r="C97" s="218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'21'!AR97</f>
        <v>0</v>
      </c>
      <c r="AO97" s="141"/>
      <c r="AP97" s="141">
        <f t="shared" si="28"/>
        <v>0</v>
      </c>
      <c r="AQ97" s="649">
        <f t="shared" si="29"/>
        <v>0</v>
      </c>
      <c r="AR97" s="141"/>
      <c r="AS97" s="216" t="e">
        <f t="shared" si="27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'21'!C98</f>
        <v>0</v>
      </c>
      <c r="C98" s="218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'21'!AR98</f>
        <v>0</v>
      </c>
      <c r="AO98" s="141"/>
      <c r="AP98" s="141">
        <f t="shared" si="28"/>
        <v>0</v>
      </c>
      <c r="AQ98" s="649">
        <f t="shared" si="29"/>
        <v>0</v>
      </c>
      <c r="AR98" s="141"/>
      <c r="AS98" s="216" t="e">
        <f t="shared" si="27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'21'!C99</f>
        <v>0</v>
      </c>
      <c r="C99" s="218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'21'!AR99</f>
        <v>0</v>
      </c>
      <c r="AO99" s="141"/>
      <c r="AP99" s="141">
        <f t="shared" si="28"/>
        <v>0</v>
      </c>
      <c r="AQ99" s="649">
        <f t="shared" si="29"/>
        <v>0</v>
      </c>
      <c r="AR99" s="141"/>
      <c r="AS99" s="216" t="e">
        <f t="shared" si="27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'21'!C100</f>
        <v>0</v>
      </c>
      <c r="C100" s="218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'21'!AR100</f>
        <v>0</v>
      </c>
      <c r="AO100" s="141"/>
      <c r="AP100" s="141">
        <f t="shared" si="28"/>
        <v>0</v>
      </c>
      <c r="AQ100" s="649">
        <f t="shared" si="29"/>
        <v>0</v>
      </c>
      <c r="AR100" s="141"/>
      <c r="AS100" s="216" t="e">
        <f t="shared" si="27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'21'!C101</f>
        <v>0</v>
      </c>
      <c r="C101" s="218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'21'!AR101</f>
        <v>0</v>
      </c>
      <c r="AO101" s="141"/>
      <c r="AP101" s="141">
        <f t="shared" si="28"/>
        <v>0</v>
      </c>
      <c r="AQ101" s="649">
        <f t="shared" si="29"/>
        <v>0</v>
      </c>
      <c r="AR101" s="141"/>
      <c r="AS101" s="216" t="e">
        <f t="shared" si="27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'21'!C102</f>
        <v>0</v>
      </c>
      <c r="C102" s="218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'21'!AR102</f>
        <v>0</v>
      </c>
      <c r="AO102" s="141"/>
      <c r="AP102" s="141">
        <f t="shared" si="28"/>
        <v>0</v>
      </c>
      <c r="AQ102" s="649">
        <f t="shared" si="29"/>
        <v>0</v>
      </c>
      <c r="AR102" s="141"/>
      <c r="AS102" s="216" t="e">
        <f t="shared" si="27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'21'!C103</f>
        <v>0</v>
      </c>
      <c r="C103" s="218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'21'!AR103</f>
        <v>0</v>
      </c>
      <c r="AO103" s="141"/>
      <c r="AP103" s="141">
        <f t="shared" si="28"/>
        <v>0</v>
      </c>
      <c r="AQ103" s="649">
        <f t="shared" si="29"/>
        <v>0</v>
      </c>
      <c r="AR103" s="141"/>
      <c r="AS103" s="216" t="e">
        <f t="shared" si="27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'21'!C104</f>
        <v>0</v>
      </c>
      <c r="C104" s="218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'21'!AR104</f>
        <v>0</v>
      </c>
      <c r="AO104" s="141"/>
      <c r="AP104" s="141">
        <f t="shared" si="28"/>
        <v>0</v>
      </c>
      <c r="AQ104" s="649">
        <f t="shared" si="29"/>
        <v>0</v>
      </c>
      <c r="AR104" s="141"/>
      <c r="AS104" s="216" t="e">
        <f t="shared" si="27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243.0099999999988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999.10000000003129</v>
      </c>
      <c r="U105" s="221">
        <f>SUM(U17:U56)</f>
        <v>6</v>
      </c>
      <c r="V105" s="221">
        <f t="shared" ref="V105:AM105" si="51">SUM(V17:V56)</f>
        <v>134</v>
      </c>
      <c r="W105" s="221">
        <f t="shared" si="51"/>
        <v>0</v>
      </c>
      <c r="X105" s="221">
        <f t="shared" si="51"/>
        <v>9</v>
      </c>
      <c r="Y105" s="221">
        <f t="shared" si="51"/>
        <v>149</v>
      </c>
      <c r="Z105" s="221">
        <f t="shared" si="51"/>
        <v>0</v>
      </c>
      <c r="AA105" s="221">
        <f t="shared" si="51"/>
        <v>0</v>
      </c>
      <c r="AB105" s="221">
        <f t="shared" si="51"/>
        <v>0</v>
      </c>
      <c r="AC105" s="221">
        <f t="shared" si="51"/>
        <v>0</v>
      </c>
      <c r="AD105" s="221">
        <f t="shared" si="51"/>
        <v>0</v>
      </c>
      <c r="AE105" s="221">
        <f t="shared" si="51"/>
        <v>11</v>
      </c>
      <c r="AF105" s="221">
        <f t="shared" si="51"/>
        <v>0</v>
      </c>
      <c r="AG105" s="221">
        <f t="shared" si="51"/>
        <v>11</v>
      </c>
      <c r="AH105" s="221">
        <f t="shared" si="51"/>
        <v>0</v>
      </c>
      <c r="AI105" s="221">
        <f t="shared" si="51"/>
        <v>62</v>
      </c>
      <c r="AJ105" s="221">
        <f t="shared" si="51"/>
        <v>0</v>
      </c>
      <c r="AK105" s="221">
        <f t="shared" si="51"/>
        <v>2104.96</v>
      </c>
      <c r="AL105" s="221">
        <f t="shared" si="51"/>
        <v>62</v>
      </c>
      <c r="AM105" s="221">
        <f t="shared" si="51"/>
        <v>2104.96</v>
      </c>
      <c r="AN105" s="263">
        <f t="shared" ref="AN105:AU105" si="52">SUM(AN5:AN104)</f>
        <v>6540</v>
      </c>
      <c r="AO105" s="263">
        <f t="shared" si="52"/>
        <v>3793</v>
      </c>
      <c r="AP105" s="263">
        <f t="shared" si="52"/>
        <v>10333</v>
      </c>
      <c r="AQ105" s="790">
        <f t="shared" si="52"/>
        <v>3459</v>
      </c>
      <c r="AR105" s="263">
        <f t="shared" si="52"/>
        <v>6874</v>
      </c>
      <c r="AS105" s="221" t="e">
        <f t="shared" si="52"/>
        <v>#DIV/0!</v>
      </c>
      <c r="AT105" s="221">
        <f t="shared" si="52"/>
        <v>14070</v>
      </c>
      <c r="AU105" s="221">
        <f t="shared" si="52"/>
        <v>7196</v>
      </c>
      <c r="AV105" s="218"/>
      <c r="AW105" s="220" t="e">
        <f>AS105*#REF!</f>
        <v>#DIV/0!</v>
      </c>
      <c r="AX105" s="220" t="e">
        <f>AS105*#REF!</f>
        <v>#DIV/0!</v>
      </c>
      <c r="AY105" s="220" t="e">
        <f t="shared" ref="AY105:BC105" si="53">SUM(AY5:AY104)</f>
        <v>#DIV/0!</v>
      </c>
      <c r="AZ105" s="220" t="e">
        <f t="shared" si="53"/>
        <v>#DIV/0!</v>
      </c>
      <c r="BA105" s="220" t="e">
        <f t="shared" si="53"/>
        <v>#DIV/0!</v>
      </c>
      <c r="BB105" s="220" t="e">
        <f t="shared" si="53"/>
        <v>#DIV/0!</v>
      </c>
      <c r="BC105" s="220">
        <f t="shared" si="53"/>
        <v>244</v>
      </c>
    </row>
    <row r="106" spans="1:55">
      <c r="AI106" s="1247"/>
      <c r="AJ106" s="1247"/>
      <c r="AK106" s="193"/>
      <c r="AN106" s="145"/>
      <c r="AO106" s="193"/>
      <c r="AP106" s="193"/>
      <c r="AQ106" s="211"/>
      <c r="AR106" s="145">
        <v>207</v>
      </c>
    </row>
    <row r="107" spans="1:55">
      <c r="AI107" s="96"/>
      <c r="AJ107" s="96"/>
    </row>
  </sheetData>
  <mergeCells count="1">
    <mergeCell ref="AI106:AJ106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C107"/>
  <sheetViews>
    <sheetView zoomScale="73" zoomScaleNormal="73" workbookViewId="0">
      <pane xSplit="1" ySplit="4" topLeftCell="W40" activePane="bottomRight" state="frozen"/>
      <selection pane="topRight" activeCell="B1" sqref="B1"/>
      <selection pane="bottomLeft" activeCell="A5" sqref="A5"/>
      <selection pane="bottomRight" activeCell="A42" sqref="A42:XFD43"/>
    </sheetView>
  </sheetViews>
  <sheetFormatPr defaultColWidth="30.5546875" defaultRowHeight="21"/>
  <cols>
    <col min="1" max="1" width="42.33203125" style="96" bestFit="1" customWidth="1"/>
    <col min="2" max="2" width="12.6640625" style="96" customWidth="1"/>
    <col min="3" max="3" width="14.6640625" style="96" bestFit="1" customWidth="1"/>
    <col min="4" max="4" width="15.44140625" style="96" bestFit="1" customWidth="1"/>
    <col min="5" max="6" width="9.21875" style="96" hidden="1" customWidth="1"/>
    <col min="7" max="7" width="13.77734375" style="96" bestFit="1" customWidth="1"/>
    <col min="8" max="9" width="9.21875" style="96" customWidth="1"/>
    <col min="10" max="10" width="14" style="96" bestFit="1" customWidth="1"/>
    <col min="11" max="11" width="10.77734375" style="96" bestFit="1" customWidth="1"/>
    <col min="12" max="15" width="9.21875" style="96" customWidth="1"/>
    <col min="16" max="16" width="12.33203125" style="96" customWidth="1"/>
    <col min="17" max="17" width="13.77734375" style="96" bestFit="1" customWidth="1"/>
    <col min="18" max="18" width="14.88671875" style="96" bestFit="1" customWidth="1"/>
    <col min="19" max="19" width="15.5546875" style="96" bestFit="1" customWidth="1"/>
    <col min="20" max="20" width="12.88671875" style="96" bestFit="1" customWidth="1"/>
    <col min="21" max="21" width="13.88671875" style="96" customWidth="1"/>
    <col min="22" max="22" width="14.77734375" style="96" customWidth="1"/>
    <col min="23" max="23" width="9.109375" style="96" customWidth="1"/>
    <col min="24" max="24" width="9.5546875" style="96" customWidth="1"/>
    <col min="25" max="25" width="10.44140625" style="96" customWidth="1"/>
    <col min="26" max="26" width="10.109375" style="96" customWidth="1"/>
    <col min="27" max="27" width="6.77734375" style="96" hidden="1" customWidth="1"/>
    <col min="28" max="28" width="7.6640625" style="96" hidden="1" customWidth="1"/>
    <col min="29" max="30" width="7" style="96" hidden="1" customWidth="1"/>
    <col min="31" max="31" width="7" style="96" customWidth="1"/>
    <col min="32" max="32" width="12.88671875" style="304" hidden="1" customWidth="1"/>
    <col min="33" max="33" width="10.6640625" style="96" customWidth="1"/>
    <col min="34" max="34" width="7.88671875" style="96" customWidth="1"/>
    <col min="35" max="35" width="8.44140625" style="96" customWidth="1"/>
    <col min="36" max="36" width="12.21875" style="96" bestFit="1" customWidth="1"/>
    <col min="37" max="37" width="11.6640625" style="96" customWidth="1"/>
    <col min="38" max="38" width="12" style="96" customWidth="1"/>
    <col min="39" max="39" width="11.21875" style="96" customWidth="1"/>
    <col min="40" max="40" width="12.44140625" style="96" customWidth="1"/>
    <col min="41" max="41" width="11.88671875" style="187" customWidth="1"/>
    <col min="42" max="42" width="14.21875" style="96" bestFit="1" customWidth="1"/>
    <col min="43" max="43" width="14.21875" style="207" customWidth="1"/>
    <col min="44" max="44" width="11.44140625" style="96" bestFit="1" customWidth="1"/>
    <col min="45" max="45" width="11.21875" style="96" customWidth="1"/>
    <col min="46" max="46" width="13.44140625" style="96" customWidth="1"/>
    <col min="47" max="47" width="12.88671875" style="96" bestFit="1" customWidth="1"/>
    <col min="48" max="48" width="14.77734375" style="96" bestFit="1" customWidth="1"/>
    <col min="49" max="49" width="10.88671875" style="96" customWidth="1"/>
    <col min="50" max="50" width="11" style="96" customWidth="1"/>
    <col min="51" max="51" width="7.44140625" style="96" customWidth="1"/>
    <col min="52" max="52" width="5.5546875" style="96" bestFit="1" customWidth="1"/>
    <col min="53" max="53" width="18.5546875" style="96" bestFit="1" customWidth="1"/>
    <col min="54" max="54" width="11" style="96" bestFit="1" customWidth="1"/>
    <col min="55" max="55" width="7.33203125" style="96" bestFit="1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'22'!S2+1</f>
        <v>46135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 s="197" customFormat="1">
      <c r="A3" s="299"/>
      <c r="B3" s="1158" t="s">
        <v>0</v>
      </c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159" t="s">
        <v>1</v>
      </c>
      <c r="S3" s="1159"/>
      <c r="T3" s="1159"/>
      <c r="U3" s="1157" t="s">
        <v>2</v>
      </c>
      <c r="V3" s="1157"/>
      <c r="W3" s="1157"/>
      <c r="X3" s="1157"/>
      <c r="Y3" s="1157"/>
      <c r="Z3" s="1175" t="s">
        <v>3</v>
      </c>
      <c r="AA3" s="1160"/>
      <c r="AB3" s="1160"/>
      <c r="AC3" s="1160"/>
      <c r="AD3" s="1160"/>
      <c r="AE3" s="1160"/>
      <c r="AF3" s="1160"/>
      <c r="AG3" s="1160"/>
      <c r="AH3" s="1156" t="s">
        <v>29</v>
      </c>
      <c r="AI3" s="1069"/>
      <c r="AJ3" s="1069"/>
      <c r="AK3" s="1069"/>
      <c r="AL3" s="1069"/>
      <c r="AM3" s="1070"/>
      <c r="AN3" s="1159" t="s">
        <v>4</v>
      </c>
      <c r="AO3" s="1159"/>
      <c r="AP3" s="1159"/>
      <c r="AQ3" s="1159"/>
      <c r="AR3" s="1159"/>
      <c r="AS3" s="1159"/>
      <c r="AT3" s="1159"/>
      <c r="AU3" s="1159"/>
      <c r="AV3" s="300" t="s">
        <v>28</v>
      </c>
      <c r="AW3" s="1168" t="s">
        <v>119</v>
      </c>
      <c r="AX3" s="577"/>
      <c r="AY3" s="577"/>
      <c r="AZ3" s="577"/>
      <c r="BA3" s="577"/>
      <c r="BB3" s="577"/>
      <c r="BC3" s="258"/>
    </row>
    <row r="4" spans="1:55" s="529" customFormat="1" ht="27.6" customHeight="1">
      <c r="A4" s="535" t="s">
        <v>5</v>
      </c>
      <c r="B4" s="536" t="s">
        <v>6</v>
      </c>
      <c r="C4" s="536" t="s">
        <v>7</v>
      </c>
      <c r="D4" s="536" t="s">
        <v>8</v>
      </c>
      <c r="E4" s="536" t="s">
        <v>116</v>
      </c>
      <c r="F4" s="536" t="s">
        <v>118</v>
      </c>
      <c r="G4" s="53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536" t="s">
        <v>122</v>
      </c>
      <c r="R4" s="537" t="s">
        <v>6</v>
      </c>
      <c r="S4" s="537" t="s">
        <v>7</v>
      </c>
      <c r="T4" s="537" t="s">
        <v>9</v>
      </c>
      <c r="U4" s="538" t="s">
        <v>104</v>
      </c>
      <c r="V4" s="538" t="s">
        <v>105</v>
      </c>
      <c r="W4" s="538" t="s">
        <v>12</v>
      </c>
      <c r="X4" s="538" t="s">
        <v>13</v>
      </c>
      <c r="Y4" s="538" t="s">
        <v>14</v>
      </c>
      <c r="Z4" s="539" t="s">
        <v>43</v>
      </c>
      <c r="AA4" s="540" t="s">
        <v>44</v>
      </c>
      <c r="AB4" s="539" t="s">
        <v>45</v>
      </c>
      <c r="AC4" s="539" t="s">
        <v>46</v>
      </c>
      <c r="AD4" s="539" t="s">
        <v>121</v>
      </c>
      <c r="AE4" s="539" t="s">
        <v>67</v>
      </c>
      <c r="AF4" s="539" t="s">
        <v>105</v>
      </c>
      <c r="AG4" s="539" t="s">
        <v>32</v>
      </c>
      <c r="AH4" s="541" t="s">
        <v>41</v>
      </c>
      <c r="AI4" s="541" t="s">
        <v>42</v>
      </c>
      <c r="AJ4" s="540" t="s">
        <v>38</v>
      </c>
      <c r="AK4" s="540" t="s">
        <v>39</v>
      </c>
      <c r="AL4" s="542" t="s">
        <v>31</v>
      </c>
      <c r="AM4" s="541" t="s">
        <v>30</v>
      </c>
      <c r="AN4" s="543" t="s">
        <v>15</v>
      </c>
      <c r="AO4" s="543" t="s">
        <v>16</v>
      </c>
      <c r="AP4" s="543" t="s">
        <v>17</v>
      </c>
      <c r="AQ4" s="544" t="s">
        <v>35</v>
      </c>
      <c r="AR4" s="543" t="s">
        <v>18</v>
      </c>
      <c r="AS4" s="54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546" t="s">
        <v>51</v>
      </c>
      <c r="BC4" s="525" t="s">
        <v>87</v>
      </c>
    </row>
    <row r="5" spans="1:55" s="145" customFormat="1">
      <c r="A5" s="223" t="str">
        <f>'ENTRY SHEET'!F5</f>
        <v>VOLVO 300-2</v>
      </c>
      <c r="B5" s="137">
        <f>'22'!C5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'22'!AR5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41" t="e">
        <f>AQ5-AW5-AX5-AY5</f>
        <v>#DIV/0!</v>
      </c>
      <c r="BC5" s="141"/>
    </row>
    <row r="6" spans="1:55" s="145" customFormat="1">
      <c r="A6" s="223" t="str">
        <f>'ENTRY SHEET'!F6</f>
        <v>VOLVO-300-7</v>
      </c>
      <c r="B6" s="137">
        <f>'22'!C6</f>
        <v>17759.7</v>
      </c>
      <c r="C6" s="137">
        <v>17759.7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'22'!AR6</f>
        <v>60</v>
      </c>
      <c r="AO6" s="141"/>
      <c r="AP6" s="141">
        <f t="shared" ref="AP6:AP69" si="7">AO6+AN6</f>
        <v>60</v>
      </c>
      <c r="AQ6" s="141">
        <f t="shared" ref="AQ6:AQ69" si="8">AP6-AR6</f>
        <v>0</v>
      </c>
      <c r="AR6" s="141">
        <v>60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410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41" t="e">
        <f t="shared" ref="BB6:BB69" si="15">AQ6-AW6-AX6-AY6</f>
        <v>#DIV/0!</v>
      </c>
      <c r="BC6" s="141"/>
    </row>
    <row r="7" spans="1:55" s="145" customFormat="1">
      <c r="A7" s="223" t="str">
        <f>'ENTRY SHEET'!F7</f>
        <v>HITACHI-350</v>
      </c>
      <c r="B7" s="137">
        <f>'22'!C7</f>
        <v>15843.5</v>
      </c>
      <c r="C7" s="137">
        <v>15851.1</v>
      </c>
      <c r="D7" s="137">
        <f t="shared" si="4"/>
        <v>7.6000000000003638</v>
      </c>
      <c r="E7" s="137">
        <v>12</v>
      </c>
      <c r="F7" s="136"/>
      <c r="G7" s="136">
        <v>0</v>
      </c>
      <c r="H7" s="136"/>
      <c r="I7" s="136">
        <v>3.7</v>
      </c>
      <c r="J7" s="136">
        <v>3.9</v>
      </c>
      <c r="K7" s="136"/>
      <c r="L7" s="136">
        <v>0</v>
      </c>
      <c r="M7" s="136"/>
      <c r="N7" s="136"/>
      <c r="O7" s="136"/>
      <c r="P7" s="136"/>
      <c r="Q7" s="136">
        <f t="shared" si="6"/>
        <v>7.6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>
        <v>19</v>
      </c>
      <c r="AJ7" s="137"/>
      <c r="AK7" s="138">
        <v>647.66999999999996</v>
      </c>
      <c r="AL7" s="141">
        <f t="shared" si="0"/>
        <v>19</v>
      </c>
      <c r="AM7" s="137">
        <f t="shared" si="1"/>
        <v>647.66999999999996</v>
      </c>
      <c r="AN7" s="141">
        <f>'22'!AR7</f>
        <v>15</v>
      </c>
      <c r="AO7" s="141">
        <v>200</v>
      </c>
      <c r="AP7" s="141">
        <f t="shared" si="7"/>
        <v>215</v>
      </c>
      <c r="AQ7" s="141">
        <f t="shared" si="8"/>
        <v>125</v>
      </c>
      <c r="AR7" s="141">
        <v>90</v>
      </c>
      <c r="AS7" s="216">
        <f t="shared" si="3"/>
        <v>16.447368421051845</v>
      </c>
      <c r="AT7" s="216">
        <f>'08'!AT7</f>
        <v>630</v>
      </c>
      <c r="AU7" s="224">
        <f t="shared" si="9"/>
        <v>540</v>
      </c>
      <c r="AV7" s="138"/>
      <c r="AW7" s="138">
        <f t="shared" si="10"/>
        <v>61</v>
      </c>
      <c r="AX7" s="138">
        <f t="shared" si="11"/>
        <v>0</v>
      </c>
      <c r="AY7" s="138">
        <f t="shared" si="12"/>
        <v>65</v>
      </c>
      <c r="AZ7" s="138">
        <f t="shared" si="13"/>
        <v>0</v>
      </c>
      <c r="BA7" s="138">
        <f t="shared" si="14"/>
        <v>0</v>
      </c>
      <c r="BB7" s="141">
        <f t="shared" si="15"/>
        <v>-1</v>
      </c>
      <c r="BC7" s="141"/>
    </row>
    <row r="8" spans="1:55" s="145" customFormat="1">
      <c r="A8" s="223" t="str">
        <f>'ENTRY SHEET'!F8</f>
        <v>VOLVO-480</v>
      </c>
      <c r="B8" s="137">
        <f>'22'!C8</f>
        <v>1000.7</v>
      </c>
      <c r="C8" s="137">
        <v>1005.2</v>
      </c>
      <c r="D8" s="137">
        <f t="shared" si="4"/>
        <v>4.5</v>
      </c>
      <c r="E8" s="137">
        <v>12</v>
      </c>
      <c r="F8" s="136"/>
      <c r="G8" s="136">
        <f t="shared" si="5"/>
        <v>4.5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4.5</v>
      </c>
      <c r="R8" s="226"/>
      <c r="S8" s="226"/>
      <c r="T8" s="137"/>
      <c r="U8" s="137"/>
      <c r="V8" s="137">
        <v>31</v>
      </c>
      <c r="W8" s="137"/>
      <c r="X8" s="137"/>
      <c r="Y8" s="137">
        <f t="shared" si="16"/>
        <v>31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'22'!AR8</f>
        <v>300</v>
      </c>
      <c r="AO8" s="141"/>
      <c r="AP8" s="141">
        <f t="shared" si="7"/>
        <v>300</v>
      </c>
      <c r="AQ8" s="141">
        <f t="shared" si="8"/>
        <v>85</v>
      </c>
      <c r="AR8" s="141">
        <v>215</v>
      </c>
      <c r="AS8" s="216">
        <f t="shared" si="3"/>
        <v>18.888888888888889</v>
      </c>
      <c r="AT8" s="216">
        <f>'08'!AT8</f>
        <v>650</v>
      </c>
      <c r="AU8" s="224">
        <f t="shared" si="9"/>
        <v>435</v>
      </c>
      <c r="AV8" s="138"/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41">
        <f t="shared" si="15"/>
        <v>85</v>
      </c>
      <c r="BC8" s="141"/>
    </row>
    <row r="9" spans="1:55" s="639" customFormat="1">
      <c r="A9" s="764" t="str">
        <f>'ENTRY SHEET'!F9</f>
        <v>KOMASTU-350 DMC</v>
      </c>
      <c r="B9" s="632">
        <f>'22'!C9</f>
        <v>12706</v>
      </c>
      <c r="C9" s="632">
        <v>12714.5</v>
      </c>
      <c r="D9" s="632">
        <f t="shared" si="4"/>
        <v>8.5</v>
      </c>
      <c r="E9" s="632">
        <v>12</v>
      </c>
      <c r="F9" s="302"/>
      <c r="G9" s="302">
        <f t="shared" si="5"/>
        <v>8.5</v>
      </c>
      <c r="H9" s="302"/>
      <c r="I9" s="302"/>
      <c r="J9" s="302"/>
      <c r="K9" s="302"/>
      <c r="L9" s="302"/>
      <c r="M9" s="302"/>
      <c r="N9" s="302"/>
      <c r="O9" s="302"/>
      <c r="P9" s="302"/>
      <c r="Q9" s="302">
        <f t="shared" si="6"/>
        <v>8.5</v>
      </c>
      <c r="R9" s="632"/>
      <c r="S9" s="632"/>
      <c r="T9" s="632"/>
      <c r="U9" s="632">
        <v>18</v>
      </c>
      <c r="V9" s="632">
        <v>28</v>
      </c>
      <c r="W9" s="632"/>
      <c r="X9" s="632"/>
      <c r="Y9" s="632">
        <f t="shared" si="16"/>
        <v>46</v>
      </c>
      <c r="Z9" s="632"/>
      <c r="AA9" s="632"/>
      <c r="AB9" s="632"/>
      <c r="AC9" s="632"/>
      <c r="AD9" s="632"/>
      <c r="AE9" s="632"/>
      <c r="AF9" s="632"/>
      <c r="AG9" s="632">
        <f t="shared" si="17"/>
        <v>0</v>
      </c>
      <c r="AH9" s="632"/>
      <c r="AI9" s="632"/>
      <c r="AJ9" s="632"/>
      <c r="AK9" s="638"/>
      <c r="AL9" s="634">
        <f t="shared" si="0"/>
        <v>0</v>
      </c>
      <c r="AM9" s="632">
        <f t="shared" si="1"/>
        <v>0</v>
      </c>
      <c r="AN9" s="634">
        <f>'22'!AR9</f>
        <v>0</v>
      </c>
      <c r="AO9" s="634">
        <v>285</v>
      </c>
      <c r="AP9" s="634">
        <f t="shared" si="7"/>
        <v>285</v>
      </c>
      <c r="AQ9" s="634">
        <f t="shared" si="8"/>
        <v>285</v>
      </c>
      <c r="AR9" s="634">
        <v>0</v>
      </c>
      <c r="AS9" s="636">
        <f t="shared" si="3"/>
        <v>33.529411764705884</v>
      </c>
      <c r="AT9" s="636">
        <f>'08'!AT9</f>
        <v>0</v>
      </c>
      <c r="AU9" s="637">
        <f t="shared" si="9"/>
        <v>0</v>
      </c>
      <c r="AV9" s="638"/>
      <c r="AW9" s="638">
        <f t="shared" si="10"/>
        <v>0</v>
      </c>
      <c r="AX9" s="638">
        <f t="shared" si="11"/>
        <v>0</v>
      </c>
      <c r="AY9" s="638">
        <f t="shared" si="12"/>
        <v>0</v>
      </c>
      <c r="AZ9" s="638">
        <f t="shared" si="13"/>
        <v>0</v>
      </c>
      <c r="BA9" s="638">
        <f t="shared" si="14"/>
        <v>0</v>
      </c>
      <c r="BB9" s="634">
        <f t="shared" si="15"/>
        <v>285</v>
      </c>
      <c r="BC9" s="634"/>
    </row>
    <row r="10" spans="1:55" s="145" customFormat="1" ht="18" customHeight="1">
      <c r="A10" s="223" t="str">
        <f>'ENTRY SHEET'!F10</f>
        <v>VOLVO-300(5)</v>
      </c>
      <c r="B10" s="137">
        <f>'22'!C10</f>
        <v>2511.1</v>
      </c>
      <c r="C10" s="137">
        <v>2518.1999999999998</v>
      </c>
      <c r="D10" s="137">
        <f t="shared" si="4"/>
        <v>7.0999999999999091</v>
      </c>
      <c r="E10" s="137">
        <v>12</v>
      </c>
      <c r="F10" s="136"/>
      <c r="G10" s="136">
        <f t="shared" si="5"/>
        <v>7.0999999999999091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7.0999999999999091</v>
      </c>
      <c r="R10" s="137"/>
      <c r="S10" s="137"/>
      <c r="T10" s="137"/>
      <c r="U10" s="137"/>
      <c r="V10" s="137">
        <v>3</v>
      </c>
      <c r="W10" s="137"/>
      <c r="X10" s="137">
        <v>27</v>
      </c>
      <c r="Y10" s="137">
        <f t="shared" si="16"/>
        <v>30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'22'!AR10</f>
        <v>180</v>
      </c>
      <c r="AO10" s="141">
        <v>100</v>
      </c>
      <c r="AP10" s="141">
        <f t="shared" si="7"/>
        <v>280</v>
      </c>
      <c r="AQ10" s="141">
        <f t="shared" si="8"/>
        <v>100</v>
      </c>
      <c r="AR10" s="141">
        <v>180</v>
      </c>
      <c r="AS10" s="216">
        <f t="shared" si="3"/>
        <v>14.084507042253701</v>
      </c>
      <c r="AT10" s="216">
        <f>'08'!AT10</f>
        <v>0</v>
      </c>
      <c r="AU10" s="224">
        <f t="shared" si="9"/>
        <v>-180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41">
        <f t="shared" si="15"/>
        <v>100</v>
      </c>
      <c r="BC10" s="141"/>
    </row>
    <row r="11" spans="1:55" s="145" customFormat="1">
      <c r="A11" s="223" t="str">
        <f>'ENTRY SHEET'!F11</f>
        <v>VOLVO-380</v>
      </c>
      <c r="B11" s="137">
        <f>'22'!C11</f>
        <v>46.3</v>
      </c>
      <c r="C11" s="137">
        <v>55.1</v>
      </c>
      <c r="D11" s="137">
        <f t="shared" si="4"/>
        <v>8.8000000000000043</v>
      </c>
      <c r="E11" s="137">
        <v>12</v>
      </c>
      <c r="F11" s="136"/>
      <c r="G11" s="136">
        <f t="shared" si="5"/>
        <v>8.8000000000000043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8.8000000000000043</v>
      </c>
      <c r="R11" s="137"/>
      <c r="S11" s="137"/>
      <c r="T11" s="137"/>
      <c r="U11" s="137">
        <v>42</v>
      </c>
      <c r="V11" s="137">
        <v>48</v>
      </c>
      <c r="W11" s="137"/>
      <c r="X11" s="137"/>
      <c r="Y11" s="137">
        <f t="shared" si="16"/>
        <v>90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'22'!AR11</f>
        <v>350</v>
      </c>
      <c r="AO11" s="141">
        <v>200</v>
      </c>
      <c r="AP11" s="141">
        <f t="shared" si="7"/>
        <v>550</v>
      </c>
      <c r="AQ11" s="141">
        <f t="shared" si="8"/>
        <v>290</v>
      </c>
      <c r="AR11" s="141">
        <v>260</v>
      </c>
      <c r="AS11" s="216">
        <f t="shared" si="3"/>
        <v>32.954545454545439</v>
      </c>
      <c r="AT11" s="216">
        <f>'08'!AT11</f>
        <v>0</v>
      </c>
      <c r="AU11" s="224">
        <f t="shared" si="9"/>
        <v>-260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41">
        <f t="shared" si="15"/>
        <v>290</v>
      </c>
      <c r="BC11" s="141"/>
    </row>
    <row r="12" spans="1:55" s="145" customFormat="1">
      <c r="A12" s="223" t="str">
        <f>'ENTRY SHEET'!F12</f>
        <v>DOZZER D65E</v>
      </c>
      <c r="B12" s="137">
        <f>'22'!C12</f>
        <v>2319.5</v>
      </c>
      <c r="C12" s="137">
        <v>2324.4</v>
      </c>
      <c r="D12" s="137">
        <f t="shared" si="4"/>
        <v>4.9000000000000909</v>
      </c>
      <c r="E12" s="137">
        <v>12</v>
      </c>
      <c r="F12" s="136"/>
      <c r="G12" s="136">
        <f t="shared" si="5"/>
        <v>4.9000000000000909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4.9000000000000909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'22'!AR12</f>
        <v>165</v>
      </c>
      <c r="AO12" s="141">
        <v>100</v>
      </c>
      <c r="AP12" s="141">
        <f t="shared" si="7"/>
        <v>265</v>
      </c>
      <c r="AQ12" s="141">
        <f t="shared" si="8"/>
        <v>65</v>
      </c>
      <c r="AR12" s="141">
        <v>200</v>
      </c>
      <c r="AS12" s="216">
        <f t="shared" si="3"/>
        <v>13.265306122448733</v>
      </c>
      <c r="AT12" s="216">
        <f>'08'!AT12</f>
        <v>350</v>
      </c>
      <c r="AU12" s="224">
        <f t="shared" si="9"/>
        <v>150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41">
        <f t="shared" si="15"/>
        <v>65</v>
      </c>
      <c r="BC12" s="141"/>
    </row>
    <row r="13" spans="1:55" s="145" customFormat="1">
      <c r="A13" s="223" t="str">
        <f>'ENTRY SHEET'!F13</f>
        <v>BD 85 DOZER</v>
      </c>
      <c r="B13" s="137">
        <f>'22'!C13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'22'!AR13</f>
        <v>110</v>
      </c>
      <c r="AO13" s="141"/>
      <c r="AP13" s="141">
        <f t="shared" si="7"/>
        <v>110</v>
      </c>
      <c r="AQ13" s="141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141" t="e">
        <f t="shared" si="15"/>
        <v>#DIV/0!</v>
      </c>
      <c r="BC13" s="141"/>
    </row>
    <row r="14" spans="1:55" s="639" customFormat="1">
      <c r="A14" s="764" t="str">
        <f>'ENTRY SHEET'!F14</f>
        <v>KOBELCO-380 DMCS</v>
      </c>
      <c r="B14" s="632">
        <f>'22'!C14</f>
        <v>5715</v>
      </c>
      <c r="C14" s="632">
        <v>5715</v>
      </c>
      <c r="D14" s="632">
        <f t="shared" si="4"/>
        <v>0</v>
      </c>
      <c r="E14" s="632">
        <v>12</v>
      </c>
      <c r="F14" s="302"/>
      <c r="G14" s="302">
        <f t="shared" si="5"/>
        <v>0</v>
      </c>
      <c r="H14" s="302"/>
      <c r="I14" s="302"/>
      <c r="J14" s="302"/>
      <c r="K14" s="302"/>
      <c r="L14" s="302"/>
      <c r="M14" s="302"/>
      <c r="N14" s="302"/>
      <c r="O14" s="302"/>
      <c r="P14" s="302"/>
      <c r="Q14" s="302">
        <f t="shared" si="6"/>
        <v>0</v>
      </c>
      <c r="R14" s="632"/>
      <c r="S14" s="632"/>
      <c r="T14" s="632"/>
      <c r="U14" s="632"/>
      <c r="V14" s="632"/>
      <c r="W14" s="632"/>
      <c r="X14" s="632"/>
      <c r="Y14" s="632">
        <f t="shared" si="16"/>
        <v>0</v>
      </c>
      <c r="Z14" s="632"/>
      <c r="AA14" s="632"/>
      <c r="AB14" s="632"/>
      <c r="AC14" s="632"/>
      <c r="AD14" s="632"/>
      <c r="AE14" s="632"/>
      <c r="AF14" s="632"/>
      <c r="AG14" s="632">
        <f t="shared" si="17"/>
        <v>0</v>
      </c>
      <c r="AH14" s="632"/>
      <c r="AI14" s="632"/>
      <c r="AJ14" s="632"/>
      <c r="AK14" s="638"/>
      <c r="AL14" s="634">
        <f t="shared" si="0"/>
        <v>0</v>
      </c>
      <c r="AM14" s="632">
        <f t="shared" si="1"/>
        <v>0</v>
      </c>
      <c r="AN14" s="634">
        <f>'22'!AR14</f>
        <v>0</v>
      </c>
      <c r="AO14" s="634"/>
      <c r="AP14" s="634">
        <f t="shared" si="7"/>
        <v>0</v>
      </c>
      <c r="AQ14" s="634">
        <f t="shared" si="8"/>
        <v>0</v>
      </c>
      <c r="AR14" s="634"/>
      <c r="AS14" s="636" t="e">
        <f t="shared" si="3"/>
        <v>#DIV/0!</v>
      </c>
      <c r="AT14" s="636">
        <f>'08'!AT14</f>
        <v>350</v>
      </c>
      <c r="AU14" s="637">
        <f t="shared" si="9"/>
        <v>350</v>
      </c>
      <c r="AV14" s="638"/>
      <c r="AW14" s="638" t="e">
        <f t="shared" si="10"/>
        <v>#DIV/0!</v>
      </c>
      <c r="AX14" s="638" t="e">
        <f t="shared" si="11"/>
        <v>#DIV/0!</v>
      </c>
      <c r="AY14" s="638" t="e">
        <f t="shared" si="12"/>
        <v>#DIV/0!</v>
      </c>
      <c r="AZ14" s="638" t="e">
        <f t="shared" si="13"/>
        <v>#DIV/0!</v>
      </c>
      <c r="BA14" s="638" t="e">
        <f t="shared" si="14"/>
        <v>#DIV/0!</v>
      </c>
      <c r="BB14" s="634" t="e">
        <f t="shared" si="15"/>
        <v>#DIV/0!</v>
      </c>
      <c r="BC14" s="634"/>
    </row>
    <row r="15" spans="1:55" s="145" customFormat="1">
      <c r="A15" s="223" t="str">
        <f>'ENTRY SHEET'!F15</f>
        <v>GRADER OD09P-1732</v>
      </c>
      <c r="B15" s="137">
        <f>'22'!C15</f>
        <v>4605.8</v>
      </c>
      <c r="C15" s="137">
        <v>4606.8</v>
      </c>
      <c r="D15" s="137">
        <f t="shared" si="4"/>
        <v>1</v>
      </c>
      <c r="E15" s="137">
        <v>12</v>
      </c>
      <c r="F15" s="136"/>
      <c r="G15" s="136">
        <f t="shared" si="5"/>
        <v>1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1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'22'!AR15</f>
        <v>95</v>
      </c>
      <c r="AO15" s="141"/>
      <c r="AP15" s="141">
        <f t="shared" si="7"/>
        <v>95</v>
      </c>
      <c r="AQ15" s="141">
        <f t="shared" si="8"/>
        <v>11</v>
      </c>
      <c r="AR15" s="141">
        <v>84</v>
      </c>
      <c r="AS15" s="216">
        <f t="shared" si="3"/>
        <v>11</v>
      </c>
      <c r="AT15" s="216">
        <f>'08'!AT15</f>
        <v>350</v>
      </c>
      <c r="AU15" s="224">
        <f t="shared" si="9"/>
        <v>266</v>
      </c>
      <c r="AV15" s="138"/>
      <c r="AW15" s="138">
        <f t="shared" si="10"/>
        <v>0</v>
      </c>
      <c r="AX15" s="138">
        <f t="shared" si="11"/>
        <v>0</v>
      </c>
      <c r="AY15" s="138">
        <f t="shared" si="12"/>
        <v>0</v>
      </c>
      <c r="AZ15" s="138">
        <f t="shared" si="13"/>
        <v>0</v>
      </c>
      <c r="BA15" s="138">
        <f t="shared" si="14"/>
        <v>0</v>
      </c>
      <c r="BB15" s="141">
        <f t="shared" si="15"/>
        <v>11</v>
      </c>
      <c r="BC15" s="141"/>
    </row>
    <row r="16" spans="1:55" s="145" customFormat="1">
      <c r="A16" s="223">
        <f>'ENTRY SHEET'!F16</f>
        <v>0</v>
      </c>
      <c r="B16" s="137">
        <f>'22'!C16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'22'!AR16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41" t="e">
        <f t="shared" si="15"/>
        <v>#DIV/0!</v>
      </c>
      <c r="BC16" s="141"/>
    </row>
    <row r="17" spans="1:55" s="145" customFormat="1">
      <c r="A17" s="223" t="str">
        <f>'ENTRY SHEET'!F17</f>
        <v>OD09C-1962</v>
      </c>
      <c r="B17" s="137">
        <f>'22'!C17</f>
        <v>20700.650000000001</v>
      </c>
      <c r="C17" s="137">
        <v>20704.8</v>
      </c>
      <c r="D17" s="137">
        <f t="shared" si="4"/>
        <v>4.1499999999978172</v>
      </c>
      <c r="E17" s="137">
        <v>12</v>
      </c>
      <c r="F17" s="136"/>
      <c r="G17" s="136">
        <f>D17-H17-I17</f>
        <v>4.1499999999978172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4.1499999999978172</v>
      </c>
      <c r="R17" s="137">
        <f>'22'!S17</f>
        <v>156182.20000000001</v>
      </c>
      <c r="S17" s="137">
        <v>156200</v>
      </c>
      <c r="T17" s="137">
        <f>S17-R17</f>
        <v>17.799999999988358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>
        <v>3</v>
      </c>
      <c r="AI17" s="137">
        <v>5</v>
      </c>
      <c r="AJ17" s="137">
        <v>102.45</v>
      </c>
      <c r="AK17" s="138">
        <v>180.9</v>
      </c>
      <c r="AL17" s="141">
        <f t="shared" si="0"/>
        <v>8</v>
      </c>
      <c r="AM17" s="137">
        <f t="shared" si="1"/>
        <v>283.35000000000002</v>
      </c>
      <c r="AN17" s="141">
        <f>'22'!AR17</f>
        <v>15</v>
      </c>
      <c r="AO17" s="141">
        <v>80</v>
      </c>
      <c r="AP17" s="141">
        <f t="shared" si="7"/>
        <v>95</v>
      </c>
      <c r="AQ17" s="141">
        <f t="shared" si="8"/>
        <v>0</v>
      </c>
      <c r="AR17" s="141">
        <v>95</v>
      </c>
      <c r="AS17" s="216">
        <f t="shared" si="3"/>
        <v>0</v>
      </c>
      <c r="AT17" s="216">
        <f>'08'!AT17</f>
        <v>250</v>
      </c>
      <c r="AU17" s="224">
        <f t="shared" si="9"/>
        <v>155</v>
      </c>
      <c r="AV17" s="138"/>
      <c r="AW17" s="138">
        <f t="shared" si="10"/>
        <v>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41">
        <f t="shared" si="15"/>
        <v>0</v>
      </c>
      <c r="BC17" s="141"/>
    </row>
    <row r="18" spans="1:55" s="145" customFormat="1">
      <c r="A18" s="223" t="str">
        <f>'ENTRY SHEET'!F18</f>
        <v>OD09C-1964</v>
      </c>
      <c r="B18" s="137">
        <f>'22'!C18</f>
        <v>14481.5</v>
      </c>
      <c r="C18" s="137">
        <v>14490.2</v>
      </c>
      <c r="D18" s="137">
        <f t="shared" si="4"/>
        <v>8.7000000000007276</v>
      </c>
      <c r="E18" s="137">
        <v>12</v>
      </c>
      <c r="F18" s="136"/>
      <c r="G18" s="136">
        <f t="shared" ref="G18:G59" si="18">D18-H18-I18</f>
        <v>5.350000000000728</v>
      </c>
      <c r="H18" s="136"/>
      <c r="I18" s="136">
        <v>3.35</v>
      </c>
      <c r="J18" s="136"/>
      <c r="K18" s="136"/>
      <c r="L18" s="136"/>
      <c r="M18" s="136"/>
      <c r="N18" s="136"/>
      <c r="O18" s="136"/>
      <c r="P18" s="136"/>
      <c r="Q18" s="136">
        <f t="shared" si="6"/>
        <v>8.7000000000007276</v>
      </c>
      <c r="R18" s="137">
        <f>'22'!S18</f>
        <v>152880.70000000001</v>
      </c>
      <c r="S18" s="137">
        <v>152936.9</v>
      </c>
      <c r="T18" s="137">
        <f t="shared" ref="T18:T59" si="19">S18-R18</f>
        <v>56.199999999982538</v>
      </c>
      <c r="U18" s="137">
        <v>6</v>
      </c>
      <c r="V18" s="137">
        <v>6</v>
      </c>
      <c r="W18" s="137"/>
      <c r="X18" s="137"/>
      <c r="Y18" s="137">
        <f t="shared" si="16"/>
        <v>12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'22'!AR18</f>
        <v>150</v>
      </c>
      <c r="AO18" s="141">
        <v>50</v>
      </c>
      <c r="AP18" s="141">
        <f t="shared" si="7"/>
        <v>200</v>
      </c>
      <c r="AQ18" s="141">
        <f t="shared" si="8"/>
        <v>100</v>
      </c>
      <c r="AR18" s="141">
        <v>100</v>
      </c>
      <c r="AS18" s="216">
        <f t="shared" si="3"/>
        <v>11.494252873562257</v>
      </c>
      <c r="AT18" s="216">
        <f>'08'!AT18</f>
        <v>250</v>
      </c>
      <c r="AU18" s="224">
        <f t="shared" si="9"/>
        <v>150</v>
      </c>
      <c r="AV18" s="138"/>
      <c r="AW18" s="138">
        <f t="shared" si="10"/>
        <v>39</v>
      </c>
      <c r="AX18" s="138">
        <f t="shared" si="11"/>
        <v>0</v>
      </c>
      <c r="AY18" s="138">
        <f t="shared" si="12"/>
        <v>0</v>
      </c>
      <c r="AZ18" s="138">
        <f t="shared" si="13"/>
        <v>0</v>
      </c>
      <c r="BA18" s="138">
        <f t="shared" si="14"/>
        <v>0</v>
      </c>
      <c r="BB18" s="141">
        <f t="shared" si="15"/>
        <v>61</v>
      </c>
      <c r="BC18" s="141"/>
    </row>
    <row r="19" spans="1:55" s="145" customFormat="1">
      <c r="A19" s="223" t="str">
        <f>'ENTRY SHEET'!F19</f>
        <v>OD09C1965</v>
      </c>
      <c r="B19" s="137">
        <f>'22'!C19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'22'!S19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'22'!AR19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41" t="e">
        <f t="shared" si="15"/>
        <v>#DIV/0!</v>
      </c>
      <c r="BC19" s="141"/>
    </row>
    <row r="20" spans="1:55" s="145" customFormat="1">
      <c r="A20" s="223" t="str">
        <f>'ENTRY SHEET'!F20</f>
        <v>ODO9C5136</v>
      </c>
      <c r="B20" s="137">
        <f>'22'!C20</f>
        <v>495.45</v>
      </c>
      <c r="C20" s="137">
        <v>498.05</v>
      </c>
      <c r="D20" s="137">
        <f t="shared" si="4"/>
        <v>2.6000000000000227</v>
      </c>
      <c r="E20" s="137">
        <v>12</v>
      </c>
      <c r="F20" s="136"/>
      <c r="G20" s="136">
        <v>0</v>
      </c>
      <c r="H20" s="136">
        <v>1.3</v>
      </c>
      <c r="I20" s="136">
        <v>1.3</v>
      </c>
      <c r="J20" s="136"/>
      <c r="K20" s="136"/>
      <c r="L20" s="136"/>
      <c r="M20" s="136"/>
      <c r="N20" s="136"/>
      <c r="O20" s="136"/>
      <c r="P20" s="136"/>
      <c r="Q20" s="136">
        <f t="shared" si="6"/>
        <v>2.6</v>
      </c>
      <c r="R20" s="137">
        <f>'22'!S20</f>
        <v>125452.6</v>
      </c>
      <c r="S20" s="137">
        <v>125459.4</v>
      </c>
      <c r="T20" s="137">
        <f t="shared" si="19"/>
        <v>6.7999999999883585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>
        <v>4</v>
      </c>
      <c r="AF20" s="137"/>
      <c r="AG20" s="137">
        <f t="shared" si="17"/>
        <v>4</v>
      </c>
      <c r="AH20" s="137">
        <v>2</v>
      </c>
      <c r="AI20" s="137"/>
      <c r="AJ20" s="137">
        <v>67</v>
      </c>
      <c r="AK20" s="138"/>
      <c r="AL20" s="141">
        <f t="shared" si="0"/>
        <v>2</v>
      </c>
      <c r="AM20" s="137">
        <f t="shared" si="1"/>
        <v>67</v>
      </c>
      <c r="AN20" s="141">
        <f>'22'!AR20</f>
        <v>130</v>
      </c>
      <c r="AO20" s="141"/>
      <c r="AP20" s="141">
        <f t="shared" si="7"/>
        <v>130</v>
      </c>
      <c r="AQ20" s="141">
        <f t="shared" si="8"/>
        <v>10</v>
      </c>
      <c r="AR20" s="141">
        <v>120</v>
      </c>
      <c r="AS20" s="216">
        <f t="shared" si="3"/>
        <v>3.8461538461538125</v>
      </c>
      <c r="AT20" s="216">
        <f>'08'!AT20</f>
        <v>250</v>
      </c>
      <c r="AU20" s="224">
        <f t="shared" si="9"/>
        <v>130</v>
      </c>
      <c r="AV20" s="138"/>
      <c r="AW20" s="138">
        <f t="shared" si="10"/>
        <v>5</v>
      </c>
      <c r="AX20" s="138">
        <f t="shared" si="11"/>
        <v>5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41">
        <f t="shared" si="15"/>
        <v>0</v>
      </c>
      <c r="BC20" s="141"/>
    </row>
    <row r="21" spans="1:55" s="145" customFormat="1">
      <c r="A21" s="223" t="str">
        <f>'ENTRY SHEET'!F21</f>
        <v>OD09C5137</v>
      </c>
      <c r="B21" s="137">
        <f>'22'!C21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'22'!S21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'22'!AR21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41" t="e">
        <f t="shared" si="15"/>
        <v>#DIV/0!</v>
      </c>
      <c r="BC21" s="141"/>
    </row>
    <row r="22" spans="1:55" s="145" customFormat="1">
      <c r="A22" s="223" t="str">
        <f>'ENTRY SHEET'!F22</f>
        <v>OD09C4623</v>
      </c>
      <c r="B22" s="137">
        <f>'22'!C22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'22'!S22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'22'!AR22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41" t="e">
        <f t="shared" si="15"/>
        <v>#DIV/0!</v>
      </c>
      <c r="BC22" s="141"/>
    </row>
    <row r="23" spans="1:55" s="145" customFormat="1">
      <c r="A23" s="223" t="str">
        <f>'ENTRY SHEET'!F23</f>
        <v>OD09C4625</v>
      </c>
      <c r="B23" s="137">
        <f>'22'!C23</f>
        <v>24154.45</v>
      </c>
      <c r="C23" s="137">
        <v>24159.5</v>
      </c>
      <c r="D23" s="137">
        <f t="shared" si="4"/>
        <v>5.0499999999992724</v>
      </c>
      <c r="E23" s="137">
        <v>12</v>
      </c>
      <c r="F23" s="136"/>
      <c r="G23" s="136">
        <f t="shared" si="18"/>
        <v>0.34999999999927223</v>
      </c>
      <c r="H23" s="136"/>
      <c r="I23" s="136">
        <v>4.7</v>
      </c>
      <c r="J23" s="136"/>
      <c r="K23" s="136"/>
      <c r="L23" s="136"/>
      <c r="M23" s="136"/>
      <c r="N23" s="136"/>
      <c r="O23" s="136"/>
      <c r="P23" s="136"/>
      <c r="Q23" s="136">
        <f t="shared" si="6"/>
        <v>5.0499999999992724</v>
      </c>
      <c r="R23" s="137">
        <f>'22'!S23</f>
        <v>88878.5</v>
      </c>
      <c r="S23" s="137">
        <v>88902.2</v>
      </c>
      <c r="T23" s="137">
        <f t="shared" si="19"/>
        <v>23.69999999999709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>
        <v>3</v>
      </c>
      <c r="AI23" s="137">
        <v>9</v>
      </c>
      <c r="AJ23" s="137">
        <v>96.08</v>
      </c>
      <c r="AK23" s="138">
        <v>304.8</v>
      </c>
      <c r="AL23" s="141">
        <f t="shared" si="0"/>
        <v>12</v>
      </c>
      <c r="AM23" s="137">
        <f t="shared" si="1"/>
        <v>400.88</v>
      </c>
      <c r="AN23" s="141">
        <f>'22'!AR23</f>
        <v>120</v>
      </c>
      <c r="AO23" s="141"/>
      <c r="AP23" s="141">
        <f t="shared" si="7"/>
        <v>120</v>
      </c>
      <c r="AQ23" s="141">
        <f t="shared" si="8"/>
        <v>10</v>
      </c>
      <c r="AR23" s="141">
        <v>110</v>
      </c>
      <c r="AS23" s="216">
        <f t="shared" si="3"/>
        <v>1.9801980198022655</v>
      </c>
      <c r="AT23" s="216">
        <f>'08'!AT23</f>
        <v>250</v>
      </c>
      <c r="AU23" s="224">
        <f t="shared" si="9"/>
        <v>140</v>
      </c>
      <c r="AV23" s="138"/>
      <c r="AW23" s="138">
        <f t="shared" si="10"/>
        <v>10</v>
      </c>
      <c r="AX23" s="138">
        <f t="shared" si="11"/>
        <v>0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41">
        <f t="shared" si="15"/>
        <v>0</v>
      </c>
      <c r="BC23" s="141"/>
    </row>
    <row r="24" spans="1:55" s="145" customFormat="1">
      <c r="A24" s="223" t="str">
        <f>'ENTRY SHEET'!F24</f>
        <v>OD09C4823</v>
      </c>
      <c r="B24" s="137">
        <f>'22'!C24</f>
        <v>24092.1</v>
      </c>
      <c r="C24" s="137">
        <v>24100.55</v>
      </c>
      <c r="D24" s="137">
        <f t="shared" si="4"/>
        <v>8.4500000000007276</v>
      </c>
      <c r="E24" s="137">
        <v>12</v>
      </c>
      <c r="F24" s="136"/>
      <c r="G24" s="136">
        <f t="shared" si="18"/>
        <v>3.0000000000007274</v>
      </c>
      <c r="H24" s="136"/>
      <c r="I24" s="136">
        <v>5.45</v>
      </c>
      <c r="J24" s="136"/>
      <c r="K24" s="136"/>
      <c r="L24" s="136"/>
      <c r="M24" s="136"/>
      <c r="N24" s="136"/>
      <c r="O24" s="136"/>
      <c r="P24" s="136"/>
      <c r="Q24" s="136">
        <f t="shared" si="6"/>
        <v>8.4500000000007276</v>
      </c>
      <c r="R24" s="137">
        <f>'22'!S24</f>
        <v>146838.70000000001</v>
      </c>
      <c r="S24" s="137">
        <v>146877</v>
      </c>
      <c r="T24" s="137">
        <f t="shared" si="19"/>
        <v>38.299999999988358</v>
      </c>
      <c r="U24" s="137"/>
      <c r="V24" s="137">
        <v>5</v>
      </c>
      <c r="W24" s="137"/>
      <c r="X24" s="137"/>
      <c r="Y24" s="137">
        <f t="shared" si="16"/>
        <v>5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>
        <v>7</v>
      </c>
      <c r="AI24" s="137">
        <v>8</v>
      </c>
      <c r="AJ24" s="137">
        <v>216.45</v>
      </c>
      <c r="AK24" s="138">
        <v>273.14</v>
      </c>
      <c r="AL24" s="141">
        <f t="shared" si="0"/>
        <v>15</v>
      </c>
      <c r="AM24" s="137">
        <f t="shared" si="1"/>
        <v>489.59</v>
      </c>
      <c r="AN24" s="141">
        <f>'22'!AR24</f>
        <v>150</v>
      </c>
      <c r="AO24" s="141"/>
      <c r="AP24" s="141">
        <f t="shared" si="7"/>
        <v>150</v>
      </c>
      <c r="AQ24" s="141">
        <f t="shared" si="8"/>
        <v>50</v>
      </c>
      <c r="AR24" s="141">
        <v>100</v>
      </c>
      <c r="AS24" s="216">
        <f t="shared" si="3"/>
        <v>5.9171597633130997</v>
      </c>
      <c r="AT24" s="216">
        <f>'08'!AT24</f>
        <v>250</v>
      </c>
      <c r="AU24" s="224">
        <f t="shared" si="9"/>
        <v>150</v>
      </c>
      <c r="AV24" s="138"/>
      <c r="AW24" s="138">
        <f t="shared" si="10"/>
        <v>33</v>
      </c>
      <c r="AX24" s="138">
        <f t="shared" si="11"/>
        <v>0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41">
        <f t="shared" si="15"/>
        <v>17</v>
      </c>
      <c r="BC24" s="141"/>
    </row>
    <row r="25" spans="1:55" s="145" customFormat="1">
      <c r="A25" s="223" t="str">
        <f>'ENTRY SHEET'!F25</f>
        <v>OD09C-4824</v>
      </c>
      <c r="B25" s="137">
        <f>'22'!C25</f>
        <v>17204.3</v>
      </c>
      <c r="C25" s="137">
        <v>17211.25</v>
      </c>
      <c r="D25" s="137">
        <f t="shared" si="4"/>
        <v>6.9500000000007276</v>
      </c>
      <c r="E25" s="137">
        <v>12</v>
      </c>
      <c r="F25" s="136"/>
      <c r="G25" s="136">
        <f t="shared" si="18"/>
        <v>1.4500000000007276</v>
      </c>
      <c r="H25" s="136"/>
      <c r="I25" s="136">
        <v>5.5</v>
      </c>
      <c r="J25" s="136"/>
      <c r="K25" s="136"/>
      <c r="L25" s="136"/>
      <c r="M25" s="136"/>
      <c r="N25" s="136"/>
      <c r="O25" s="136"/>
      <c r="P25" s="136"/>
      <c r="Q25" s="136">
        <f t="shared" si="6"/>
        <v>6.9500000000007276</v>
      </c>
      <c r="R25" s="137">
        <f>'22'!S25</f>
        <v>110121.5</v>
      </c>
      <c r="S25" s="137">
        <v>110149.6</v>
      </c>
      <c r="T25" s="137">
        <f t="shared" si="19"/>
        <v>28.100000000005821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>
        <v>7</v>
      </c>
      <c r="AI25" s="137">
        <v>9</v>
      </c>
      <c r="AJ25" s="137">
        <v>209.76</v>
      </c>
      <c r="AK25" s="138">
        <v>304.33</v>
      </c>
      <c r="AL25" s="141">
        <f t="shared" si="0"/>
        <v>16</v>
      </c>
      <c r="AM25" s="137">
        <f t="shared" si="1"/>
        <v>514.08999999999992</v>
      </c>
      <c r="AN25" s="141">
        <f>'22'!AR25</f>
        <v>130</v>
      </c>
      <c r="AO25" s="141"/>
      <c r="AP25" s="141">
        <f t="shared" si="7"/>
        <v>130</v>
      </c>
      <c r="AQ25" s="141">
        <f t="shared" si="8"/>
        <v>60</v>
      </c>
      <c r="AR25" s="141">
        <v>70</v>
      </c>
      <c r="AS25" s="216">
        <f t="shared" si="3"/>
        <v>8.6330935251789516</v>
      </c>
      <c r="AT25" s="216">
        <f>'08'!AT25</f>
        <v>250</v>
      </c>
      <c r="AU25" s="224">
        <f t="shared" si="9"/>
        <v>180</v>
      </c>
      <c r="AV25" s="138"/>
      <c r="AW25" s="138">
        <f t="shared" si="10"/>
        <v>48</v>
      </c>
      <c r="AX25" s="138">
        <f t="shared" si="11"/>
        <v>0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41">
        <f t="shared" si="15"/>
        <v>12</v>
      </c>
      <c r="BC25" s="141"/>
    </row>
    <row r="26" spans="1:55" s="145" customFormat="1">
      <c r="A26" s="223" t="str">
        <f>'ENTRY SHEET'!F26</f>
        <v>JH06H-3742</v>
      </c>
      <c r="B26" s="137">
        <f>'22'!C26</f>
        <v>0</v>
      </c>
      <c r="C26" s="137"/>
      <c r="D26" s="137">
        <v>7</v>
      </c>
      <c r="E26" s="137">
        <v>12</v>
      </c>
      <c r="F26" s="136"/>
      <c r="G26" s="136">
        <f t="shared" si="18"/>
        <v>1</v>
      </c>
      <c r="H26" s="136"/>
      <c r="I26" s="136">
        <v>6</v>
      </c>
      <c r="J26" s="136"/>
      <c r="K26" s="136"/>
      <c r="L26" s="136"/>
      <c r="M26" s="136"/>
      <c r="N26" s="136"/>
      <c r="O26" s="136"/>
      <c r="P26" s="136"/>
      <c r="Q26" s="136">
        <f t="shared" si="6"/>
        <v>7</v>
      </c>
      <c r="R26" s="137">
        <f>'22'!S26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>
        <v>5</v>
      </c>
      <c r="AI26" s="137">
        <v>7</v>
      </c>
      <c r="AJ26" s="137">
        <v>163.44999999999999</v>
      </c>
      <c r="AK26" s="138">
        <v>240.92</v>
      </c>
      <c r="AL26" s="141">
        <f t="shared" si="0"/>
        <v>12</v>
      </c>
      <c r="AM26" s="137">
        <f t="shared" si="1"/>
        <v>404.37</v>
      </c>
      <c r="AN26" s="141">
        <f>'22'!AR26</f>
        <v>110</v>
      </c>
      <c r="AO26" s="141"/>
      <c r="AP26" s="141">
        <f t="shared" si="7"/>
        <v>110</v>
      </c>
      <c r="AQ26" s="141">
        <f t="shared" si="8"/>
        <v>40</v>
      </c>
      <c r="AR26" s="141">
        <v>70</v>
      </c>
      <c r="AS26" s="216">
        <f t="shared" si="3"/>
        <v>5.7142857142857144</v>
      </c>
      <c r="AT26" s="216">
        <f>'08'!AT26</f>
        <v>250</v>
      </c>
      <c r="AU26" s="224">
        <f t="shared" si="9"/>
        <v>180</v>
      </c>
      <c r="AV26" s="138"/>
      <c r="AW26" s="138">
        <f t="shared" si="10"/>
        <v>35</v>
      </c>
      <c r="AX26" s="138">
        <f t="shared" si="11"/>
        <v>0</v>
      </c>
      <c r="AY26" s="138">
        <f t="shared" si="12"/>
        <v>0</v>
      </c>
      <c r="AZ26" s="138">
        <f t="shared" si="13"/>
        <v>0</v>
      </c>
      <c r="BA26" s="138">
        <f t="shared" si="14"/>
        <v>0</v>
      </c>
      <c r="BB26" s="141">
        <f t="shared" si="15"/>
        <v>5</v>
      </c>
      <c r="BC26" s="141"/>
    </row>
    <row r="27" spans="1:55" s="145" customFormat="1">
      <c r="A27" s="223" t="str">
        <f>'ENTRY SHEET'!F27</f>
        <v>OD09C-4879</v>
      </c>
      <c r="B27" s="137">
        <f>'22'!C27</f>
        <v>13046</v>
      </c>
      <c r="C27" s="137">
        <v>13053</v>
      </c>
      <c r="D27" s="137">
        <f t="shared" si="4"/>
        <v>7</v>
      </c>
      <c r="E27" s="137">
        <v>12</v>
      </c>
      <c r="F27" s="136"/>
      <c r="G27" s="136">
        <f t="shared" si="18"/>
        <v>7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7</v>
      </c>
      <c r="R27" s="137">
        <f>'22'!S27</f>
        <v>0</v>
      </c>
      <c r="S27" s="137"/>
      <c r="T27" s="137">
        <f t="shared" si="19"/>
        <v>0</v>
      </c>
      <c r="U27" s="137"/>
      <c r="V27" s="137">
        <v>2</v>
      </c>
      <c r="W27" s="137"/>
      <c r="X27" s="137">
        <v>4</v>
      </c>
      <c r="Y27" s="137">
        <f t="shared" si="16"/>
        <v>6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'22'!AR27</f>
        <v>90</v>
      </c>
      <c r="AO27" s="141">
        <v>50</v>
      </c>
      <c r="AP27" s="141">
        <f t="shared" si="7"/>
        <v>140</v>
      </c>
      <c r="AQ27" s="141">
        <f t="shared" si="8"/>
        <v>40</v>
      </c>
      <c r="AR27" s="141">
        <v>100</v>
      </c>
      <c r="AS27" s="216">
        <f t="shared" si="3"/>
        <v>5.7142857142857144</v>
      </c>
      <c r="AT27" s="216">
        <f>'08'!AT27</f>
        <v>250</v>
      </c>
      <c r="AU27" s="224">
        <f t="shared" si="9"/>
        <v>150</v>
      </c>
      <c r="AV27" s="138"/>
      <c r="AW27" s="138">
        <f t="shared" si="10"/>
        <v>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41">
        <f t="shared" si="15"/>
        <v>40</v>
      </c>
      <c r="BC27" s="141"/>
    </row>
    <row r="28" spans="1:55" s="145" customFormat="1">
      <c r="A28" s="223" t="str">
        <f>'ENTRY SHEET'!F28</f>
        <v>OD09C-1371</v>
      </c>
      <c r="B28" s="137">
        <f>'22'!C28</f>
        <v>11532</v>
      </c>
      <c r="C28" s="137">
        <v>11532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'22'!S28</f>
        <v>137773</v>
      </c>
      <c r="S28" s="137">
        <v>137773</v>
      </c>
      <c r="T28" s="137">
        <f t="shared" si="19"/>
        <v>0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'22'!AR28</f>
        <v>125</v>
      </c>
      <c r="AO28" s="141"/>
      <c r="AP28" s="141">
        <f t="shared" si="7"/>
        <v>125</v>
      </c>
      <c r="AQ28" s="141">
        <f t="shared" si="8"/>
        <v>0</v>
      </c>
      <c r="AR28" s="141">
        <v>125</v>
      </c>
      <c r="AS28" s="216" t="e">
        <f t="shared" si="3"/>
        <v>#DIV/0!</v>
      </c>
      <c r="AT28" s="216">
        <f>'08'!AT28</f>
        <v>250</v>
      </c>
      <c r="AU28" s="224">
        <f t="shared" si="9"/>
        <v>125</v>
      </c>
      <c r="AV28" s="138"/>
      <c r="AW28" s="138" t="e">
        <f t="shared" si="10"/>
        <v>#DIV/0!</v>
      </c>
      <c r="AX28" s="138" t="e">
        <f t="shared" si="11"/>
        <v>#DIV/0!</v>
      </c>
      <c r="AY28" s="138" t="e">
        <f t="shared" si="12"/>
        <v>#DIV/0!</v>
      </c>
      <c r="AZ28" s="138" t="e">
        <f t="shared" si="13"/>
        <v>#DIV/0!</v>
      </c>
      <c r="BA28" s="138" t="e">
        <f t="shared" si="14"/>
        <v>#DIV/0!</v>
      </c>
      <c r="BB28" s="141" t="e">
        <f t="shared" si="15"/>
        <v>#DIV/0!</v>
      </c>
      <c r="BC28" s="141"/>
    </row>
    <row r="29" spans="1:55" s="145" customFormat="1" ht="27" customHeight="1">
      <c r="A29" s="223" t="str">
        <f>'ENTRY SHEET'!F29</f>
        <v>OD09C-4878</v>
      </c>
      <c r="B29" s="137">
        <f>'22'!C29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'22'!S29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'22'!AR29</f>
        <v>0</v>
      </c>
      <c r="AO29" s="141"/>
      <c r="AP29" s="141">
        <f t="shared" si="7"/>
        <v>0</v>
      </c>
      <c r="AQ29" s="141">
        <f t="shared" si="8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41" t="e">
        <f t="shared" si="15"/>
        <v>#DIV/0!</v>
      </c>
      <c r="BC29" s="141"/>
    </row>
    <row r="30" spans="1:55" s="145" customFormat="1">
      <c r="A30" s="223" t="str">
        <f>'ENTRY SHEET'!F30</f>
        <v>OD09C-8163</v>
      </c>
      <c r="B30" s="137">
        <f>'22'!C30</f>
        <v>13457.8</v>
      </c>
      <c r="C30" s="137">
        <v>13465.8</v>
      </c>
      <c r="D30" s="137">
        <f t="shared" si="4"/>
        <v>8</v>
      </c>
      <c r="E30" s="137">
        <v>12</v>
      </c>
      <c r="F30" s="136"/>
      <c r="G30" s="136">
        <f t="shared" si="18"/>
        <v>6</v>
      </c>
      <c r="H30" s="136"/>
      <c r="I30" s="136">
        <v>2</v>
      </c>
      <c r="J30" s="136"/>
      <c r="K30" s="136"/>
      <c r="L30" s="136"/>
      <c r="M30" s="136"/>
      <c r="N30" s="136"/>
      <c r="O30" s="136"/>
      <c r="P30" s="136"/>
      <c r="Q30" s="136">
        <f t="shared" si="6"/>
        <v>8</v>
      </c>
      <c r="R30" s="137">
        <f>'22'!S30</f>
        <v>62014</v>
      </c>
      <c r="S30" s="137">
        <v>62071</v>
      </c>
      <c r="T30" s="137">
        <f t="shared" si="19"/>
        <v>57</v>
      </c>
      <c r="U30" s="137"/>
      <c r="V30" s="137">
        <v>5</v>
      </c>
      <c r="W30" s="137"/>
      <c r="X30" s="137">
        <v>4</v>
      </c>
      <c r="Y30" s="137">
        <f t="shared" si="16"/>
        <v>9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>
        <v>4</v>
      </c>
      <c r="AI30" s="137"/>
      <c r="AJ30" s="137">
        <v>118.3</v>
      </c>
      <c r="AK30" s="138"/>
      <c r="AL30" s="141">
        <f t="shared" si="0"/>
        <v>4</v>
      </c>
      <c r="AM30" s="137">
        <f t="shared" si="1"/>
        <v>118.3</v>
      </c>
      <c r="AN30" s="141">
        <f>'22'!AR30</f>
        <v>140</v>
      </c>
      <c r="AO30" s="141">
        <v>50</v>
      </c>
      <c r="AP30" s="141">
        <f t="shared" si="7"/>
        <v>190</v>
      </c>
      <c r="AQ30" s="141">
        <f t="shared" si="8"/>
        <v>90</v>
      </c>
      <c r="AR30" s="141">
        <v>100</v>
      </c>
      <c r="AS30" s="216">
        <f t="shared" si="3"/>
        <v>11.25</v>
      </c>
      <c r="AT30" s="216">
        <f>'08'!AT30</f>
        <v>250</v>
      </c>
      <c r="AU30" s="224">
        <f t="shared" si="9"/>
        <v>150</v>
      </c>
      <c r="AV30" s="138"/>
      <c r="AW30" s="138">
        <f t="shared" si="10"/>
        <v>23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41">
        <f t="shared" si="15"/>
        <v>67</v>
      </c>
      <c r="BC30" s="141"/>
    </row>
    <row r="31" spans="1:55" s="145" customFormat="1">
      <c r="A31" s="223" t="str">
        <f>'ENTRY SHEET'!F31</f>
        <v>OD09A-5106</v>
      </c>
      <c r="B31" s="137">
        <f>'22'!C31</f>
        <v>15103</v>
      </c>
      <c r="C31" s="137">
        <v>15103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'22'!S31</f>
        <v>123335</v>
      </c>
      <c r="S31" s="137">
        <v>123335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'22'!AR31</f>
        <v>82</v>
      </c>
      <c r="AO31" s="141"/>
      <c r="AP31" s="141">
        <f t="shared" si="7"/>
        <v>82</v>
      </c>
      <c r="AQ31" s="141">
        <f t="shared" si="8"/>
        <v>0</v>
      </c>
      <c r="AR31" s="141">
        <v>82</v>
      </c>
      <c r="AS31" s="216" t="e">
        <f t="shared" si="3"/>
        <v>#DIV/0!</v>
      </c>
      <c r="AT31" s="216">
        <f>'08'!AT31</f>
        <v>250</v>
      </c>
      <c r="AU31" s="224">
        <f t="shared" si="9"/>
        <v>168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41" t="e">
        <f t="shared" si="15"/>
        <v>#DIV/0!</v>
      </c>
      <c r="BC31" s="141"/>
    </row>
    <row r="32" spans="1:55" s="145" customFormat="1">
      <c r="A32" s="223" t="str">
        <f>'ENTRY SHEET'!F32</f>
        <v>OD09C-8164</v>
      </c>
      <c r="B32" s="137">
        <f>'22'!C32</f>
        <v>10464.9</v>
      </c>
      <c r="C32" s="137">
        <v>10472.700000000001</v>
      </c>
      <c r="D32" s="137">
        <f t="shared" si="4"/>
        <v>7.8000000000010914</v>
      </c>
      <c r="E32" s="137">
        <v>12</v>
      </c>
      <c r="F32" s="136"/>
      <c r="G32" s="136">
        <f t="shared" si="18"/>
        <v>1.6000000000010912</v>
      </c>
      <c r="H32" s="136"/>
      <c r="I32" s="136">
        <v>6.2</v>
      </c>
      <c r="J32" s="136"/>
      <c r="K32" s="136"/>
      <c r="L32" s="136"/>
      <c r="M32" s="136"/>
      <c r="N32" s="136"/>
      <c r="O32" s="136"/>
      <c r="P32" s="136"/>
      <c r="Q32" s="136">
        <f t="shared" si="6"/>
        <v>7.8000000000010914</v>
      </c>
      <c r="R32" s="137">
        <f>'22'!S32</f>
        <v>70131</v>
      </c>
      <c r="S32" s="137">
        <v>70171</v>
      </c>
      <c r="T32" s="137">
        <f t="shared" si="19"/>
        <v>40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>
        <v>8</v>
      </c>
      <c r="AI32" s="137">
        <v>8</v>
      </c>
      <c r="AJ32" s="137">
        <v>229.26</v>
      </c>
      <c r="AK32" s="138">
        <v>251</v>
      </c>
      <c r="AL32" s="141">
        <f t="shared" si="0"/>
        <v>16</v>
      </c>
      <c r="AM32" s="137">
        <f t="shared" si="1"/>
        <v>480.26</v>
      </c>
      <c r="AN32" s="141">
        <f>'22'!AR32</f>
        <v>150</v>
      </c>
      <c r="AO32" s="141"/>
      <c r="AP32" s="141">
        <f t="shared" si="7"/>
        <v>150</v>
      </c>
      <c r="AQ32" s="141">
        <f t="shared" si="8"/>
        <v>50</v>
      </c>
      <c r="AR32" s="141">
        <v>100</v>
      </c>
      <c r="AS32" s="216">
        <f t="shared" si="3"/>
        <v>6.4102564102555135</v>
      </c>
      <c r="AT32" s="216">
        <f>'08'!AT32</f>
        <v>250</v>
      </c>
      <c r="AU32" s="224">
        <f t="shared" si="9"/>
        <v>150</v>
      </c>
      <c r="AV32" s="138"/>
      <c r="AW32" s="138">
        <f t="shared" si="10"/>
        <v>40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41">
        <f t="shared" si="15"/>
        <v>10</v>
      </c>
      <c r="BC32" s="141"/>
    </row>
    <row r="33" spans="1:55" s="145" customFormat="1">
      <c r="A33" s="223" t="str">
        <f>'ENTRY SHEET'!F33</f>
        <v>OD09C-1373</v>
      </c>
      <c r="B33" s="137">
        <f>'22'!C33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'22'!S33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'22'!AR33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41" t="e">
        <f t="shared" si="15"/>
        <v>#DIV/0!</v>
      </c>
      <c r="BC33" s="141"/>
    </row>
    <row r="34" spans="1:55" s="145" customFormat="1">
      <c r="A34" s="223" t="str">
        <f>'ENTRY SHEET'!F34</f>
        <v>OD09A-5666</v>
      </c>
      <c r="B34" s="137">
        <f>'22'!C34</f>
        <v>21951</v>
      </c>
      <c r="C34" s="137">
        <v>21960</v>
      </c>
      <c r="D34" s="137">
        <f t="shared" si="4"/>
        <v>9</v>
      </c>
      <c r="E34" s="137">
        <v>12</v>
      </c>
      <c r="F34" s="136"/>
      <c r="G34" s="136">
        <f t="shared" si="18"/>
        <v>3</v>
      </c>
      <c r="H34" s="136"/>
      <c r="I34" s="136">
        <v>6</v>
      </c>
      <c r="J34" s="136"/>
      <c r="K34" s="136"/>
      <c r="L34" s="136"/>
      <c r="M34" s="136"/>
      <c r="N34" s="136"/>
      <c r="O34" s="136"/>
      <c r="P34" s="136"/>
      <c r="Q34" s="136">
        <f t="shared" si="6"/>
        <v>9</v>
      </c>
      <c r="R34" s="137">
        <f>'22'!S34</f>
        <v>102627</v>
      </c>
      <c r="S34" s="137">
        <v>102674</v>
      </c>
      <c r="T34" s="137">
        <f t="shared" si="19"/>
        <v>47</v>
      </c>
      <c r="U34" s="137"/>
      <c r="V34" s="137">
        <v>6</v>
      </c>
      <c r="W34" s="137"/>
      <c r="X34" s="138"/>
      <c r="Y34" s="137">
        <f t="shared" si="16"/>
        <v>6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>
        <v>7</v>
      </c>
      <c r="AI34" s="137">
        <v>8</v>
      </c>
      <c r="AJ34" s="137">
        <v>214.63</v>
      </c>
      <c r="AK34" s="138">
        <v>274.70999999999998</v>
      </c>
      <c r="AL34" s="141">
        <f t="shared" si="0"/>
        <v>15</v>
      </c>
      <c r="AM34" s="137">
        <f t="shared" si="1"/>
        <v>489.34</v>
      </c>
      <c r="AN34" s="141">
        <f>'22'!AR34</f>
        <v>120</v>
      </c>
      <c r="AO34" s="141"/>
      <c r="AP34" s="141">
        <f t="shared" si="7"/>
        <v>120</v>
      </c>
      <c r="AQ34" s="141">
        <f t="shared" si="8"/>
        <v>60</v>
      </c>
      <c r="AR34" s="141">
        <v>60</v>
      </c>
      <c r="AS34" s="216">
        <f t="shared" si="3"/>
        <v>6.666666666666667</v>
      </c>
      <c r="AT34" s="216">
        <f>'08'!AT34</f>
        <v>250</v>
      </c>
      <c r="AU34" s="224">
        <f t="shared" si="9"/>
        <v>190</v>
      </c>
      <c r="AV34" s="138"/>
      <c r="AW34" s="138">
        <f t="shared" si="10"/>
        <v>40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41">
        <f t="shared" si="15"/>
        <v>20</v>
      </c>
      <c r="BC34" s="141"/>
    </row>
    <row r="35" spans="1:55" s="145" customFormat="1">
      <c r="A35" s="223" t="str">
        <f>'ENTRY SHEET'!F35</f>
        <v>OD09A-6059</v>
      </c>
      <c r="B35" s="137">
        <f>'22'!C35</f>
        <v>14151</v>
      </c>
      <c r="C35" s="137">
        <v>14158</v>
      </c>
      <c r="D35" s="137">
        <f t="shared" si="4"/>
        <v>7</v>
      </c>
      <c r="E35" s="137">
        <v>12</v>
      </c>
      <c r="F35" s="136"/>
      <c r="G35" s="136">
        <f t="shared" si="18"/>
        <v>1</v>
      </c>
      <c r="H35" s="136"/>
      <c r="I35" s="136">
        <v>6</v>
      </c>
      <c r="J35" s="136"/>
      <c r="K35" s="136"/>
      <c r="L35" s="136"/>
      <c r="M35" s="136"/>
      <c r="N35" s="136"/>
      <c r="O35" s="136"/>
      <c r="P35" s="136"/>
      <c r="Q35" s="136">
        <f t="shared" si="6"/>
        <v>7</v>
      </c>
      <c r="R35" s="137">
        <f>'22'!S35</f>
        <v>92165</v>
      </c>
      <c r="S35" s="137">
        <v>92204</v>
      </c>
      <c r="T35" s="137">
        <f t="shared" si="19"/>
        <v>39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>
        <v>8</v>
      </c>
      <c r="AI35" s="137">
        <v>7</v>
      </c>
      <c r="AJ35" s="137">
        <v>259.27999999999997</v>
      </c>
      <c r="AK35" s="138">
        <v>243.51</v>
      </c>
      <c r="AL35" s="141">
        <f t="shared" si="0"/>
        <v>15</v>
      </c>
      <c r="AM35" s="137">
        <f t="shared" si="1"/>
        <v>502.78999999999996</v>
      </c>
      <c r="AN35" s="141">
        <f>'22'!AR35</f>
        <v>120</v>
      </c>
      <c r="AO35" s="141"/>
      <c r="AP35" s="141">
        <f t="shared" si="7"/>
        <v>120</v>
      </c>
      <c r="AQ35" s="141">
        <f t="shared" si="8"/>
        <v>40</v>
      </c>
      <c r="AR35" s="141">
        <v>80</v>
      </c>
      <c r="AS35" s="216">
        <f t="shared" si="3"/>
        <v>5.7142857142857144</v>
      </c>
      <c r="AT35" s="216">
        <f>'08'!AT35</f>
        <v>250</v>
      </c>
      <c r="AU35" s="224">
        <f t="shared" si="9"/>
        <v>170</v>
      </c>
      <c r="AV35" s="138"/>
      <c r="AW35" s="138">
        <f t="shared" si="10"/>
        <v>35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41">
        <f t="shared" si="15"/>
        <v>5</v>
      </c>
      <c r="BC35" s="141"/>
    </row>
    <row r="36" spans="1:55" s="145" customFormat="1">
      <c r="A36" s="223" t="str">
        <f>'ENTRY SHEET'!F36</f>
        <v>JH06H-9654</v>
      </c>
      <c r="B36" s="137">
        <f>'22'!C36</f>
        <v>0</v>
      </c>
      <c r="C36" s="137"/>
      <c r="D36" s="137">
        <v>8</v>
      </c>
      <c r="E36" s="137">
        <v>12</v>
      </c>
      <c r="F36" s="136"/>
      <c r="G36" s="136">
        <f t="shared" si="18"/>
        <v>8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</v>
      </c>
      <c r="R36" s="137">
        <f>'22'!S36</f>
        <v>101329</v>
      </c>
      <c r="S36" s="137">
        <v>101377</v>
      </c>
      <c r="T36" s="137">
        <f t="shared" si="19"/>
        <v>48</v>
      </c>
      <c r="U36" s="137"/>
      <c r="V36" s="137">
        <v>8</v>
      </c>
      <c r="W36" s="137"/>
      <c r="X36" s="138">
        <v>4</v>
      </c>
      <c r="Y36" s="137">
        <f t="shared" si="16"/>
        <v>12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'22'!AR36</f>
        <v>120</v>
      </c>
      <c r="AO36" s="141">
        <v>50</v>
      </c>
      <c r="AP36" s="141">
        <f t="shared" si="7"/>
        <v>170</v>
      </c>
      <c r="AQ36" s="141">
        <f t="shared" si="8"/>
        <v>50</v>
      </c>
      <c r="AR36" s="141">
        <v>120</v>
      </c>
      <c r="AS36" s="216">
        <f t="shared" si="3"/>
        <v>6.25</v>
      </c>
      <c r="AT36" s="216">
        <f>'08'!AT36</f>
        <v>250</v>
      </c>
      <c r="AU36" s="224">
        <f t="shared" si="9"/>
        <v>130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41">
        <f t="shared" si="15"/>
        <v>50</v>
      </c>
      <c r="BC36" s="141"/>
    </row>
    <row r="37" spans="1:55" s="145" customFormat="1">
      <c r="A37" s="223" t="str">
        <f>'ENTRY SHEET'!F37</f>
        <v>OD09A-5105</v>
      </c>
      <c r="B37" s="137">
        <f>'22'!C37</f>
        <v>12731</v>
      </c>
      <c r="C37" s="137">
        <v>12740</v>
      </c>
      <c r="D37" s="137">
        <f t="shared" si="4"/>
        <v>9</v>
      </c>
      <c r="E37" s="137">
        <v>12</v>
      </c>
      <c r="F37" s="136"/>
      <c r="G37" s="136">
        <f t="shared" si="18"/>
        <v>9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9</v>
      </c>
      <c r="R37" s="137">
        <f>'22'!S37</f>
        <v>92033</v>
      </c>
      <c r="S37" s="137">
        <v>92093</v>
      </c>
      <c r="T37" s="137">
        <f t="shared" si="19"/>
        <v>60</v>
      </c>
      <c r="U37" s="137"/>
      <c r="V37" s="137">
        <v>8</v>
      </c>
      <c r="W37" s="137"/>
      <c r="X37" s="138">
        <v>5</v>
      </c>
      <c r="Y37" s="137">
        <f t="shared" si="16"/>
        <v>13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'22'!AR37</f>
        <v>110</v>
      </c>
      <c r="AO37" s="141">
        <v>50</v>
      </c>
      <c r="AP37" s="141">
        <f t="shared" si="7"/>
        <v>160</v>
      </c>
      <c r="AQ37" s="141">
        <f t="shared" si="8"/>
        <v>35</v>
      </c>
      <c r="AR37" s="141">
        <v>125</v>
      </c>
      <c r="AS37" s="216">
        <f t="shared" ref="AS37:AS64" si="20">AQ37/D37</f>
        <v>3.8888888888888888</v>
      </c>
      <c r="AT37" s="216">
        <f>'08'!AT37</f>
        <v>250</v>
      </c>
      <c r="AU37" s="224">
        <f t="shared" si="9"/>
        <v>125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41">
        <f t="shared" si="15"/>
        <v>35</v>
      </c>
      <c r="BC37" s="141"/>
    </row>
    <row r="38" spans="1:55" s="145" customFormat="1">
      <c r="A38" s="223" t="str">
        <f>'ENTRY SHEET'!F38</f>
        <v>JH06G-4703</v>
      </c>
      <c r="B38" s="137">
        <f>'22'!C38</f>
        <v>8256</v>
      </c>
      <c r="C38" s="137">
        <v>8263</v>
      </c>
      <c r="D38" s="137">
        <f t="shared" si="4"/>
        <v>7</v>
      </c>
      <c r="E38" s="137">
        <v>12</v>
      </c>
      <c r="F38" s="136"/>
      <c r="G38" s="136">
        <f t="shared" si="18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7</v>
      </c>
      <c r="R38" s="137">
        <f>'22'!S38</f>
        <v>96181</v>
      </c>
      <c r="S38" s="137">
        <v>96241</v>
      </c>
      <c r="T38" s="137">
        <f t="shared" si="19"/>
        <v>60</v>
      </c>
      <c r="U38" s="137"/>
      <c r="V38" s="137">
        <v>6</v>
      </c>
      <c r="W38" s="137"/>
      <c r="X38" s="141">
        <v>5</v>
      </c>
      <c r="Y38" s="137">
        <f t="shared" si="16"/>
        <v>11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'22'!AR38</f>
        <v>127</v>
      </c>
      <c r="AO38" s="141">
        <v>50</v>
      </c>
      <c r="AP38" s="141">
        <f t="shared" si="7"/>
        <v>177</v>
      </c>
      <c r="AQ38" s="141">
        <f t="shared" si="8"/>
        <v>72</v>
      </c>
      <c r="AR38" s="141">
        <v>105</v>
      </c>
      <c r="AS38" s="216">
        <f t="shared" si="20"/>
        <v>10.285714285714286</v>
      </c>
      <c r="AT38" s="216">
        <f>'08'!AT38</f>
        <v>250</v>
      </c>
      <c r="AU38" s="224">
        <f t="shared" si="9"/>
        <v>145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41">
        <f t="shared" si="15"/>
        <v>72</v>
      </c>
      <c r="BC38" s="141"/>
    </row>
    <row r="39" spans="1:55" s="145" customFormat="1">
      <c r="A39" s="223" t="str">
        <f>'ENTRY SHEET'!F39</f>
        <v>JH06H-5348</v>
      </c>
      <c r="B39" s="137">
        <f>'22'!C39</f>
        <v>502.6</v>
      </c>
      <c r="C39" s="137">
        <v>510.1</v>
      </c>
      <c r="D39" s="137">
        <f t="shared" si="4"/>
        <v>7.5</v>
      </c>
      <c r="E39" s="137">
        <v>12</v>
      </c>
      <c r="F39" s="136"/>
      <c r="G39" s="136">
        <f t="shared" si="18"/>
        <v>0.30000000000000071</v>
      </c>
      <c r="H39" s="136">
        <v>1.1000000000000001</v>
      </c>
      <c r="I39" s="136">
        <v>6.1</v>
      </c>
      <c r="J39" s="136"/>
      <c r="K39" s="136"/>
      <c r="L39" s="136"/>
      <c r="M39" s="136"/>
      <c r="N39" s="136"/>
      <c r="O39" s="136"/>
      <c r="P39" s="136"/>
      <c r="Q39" s="136">
        <f t="shared" si="6"/>
        <v>7.5</v>
      </c>
      <c r="R39" s="137">
        <f>'22'!S39</f>
        <v>122540</v>
      </c>
      <c r="S39" s="137">
        <v>122578</v>
      </c>
      <c r="T39" s="137">
        <f t="shared" si="19"/>
        <v>38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>
        <v>4</v>
      </c>
      <c r="AF39" s="137"/>
      <c r="AG39" s="137">
        <f t="shared" si="17"/>
        <v>4</v>
      </c>
      <c r="AH39" s="137">
        <v>8</v>
      </c>
      <c r="AI39" s="137">
        <v>8</v>
      </c>
      <c r="AJ39" s="137">
        <v>269.95999999999998</v>
      </c>
      <c r="AK39" s="138">
        <v>280.72000000000003</v>
      </c>
      <c r="AL39" s="141">
        <f t="shared" si="0"/>
        <v>16</v>
      </c>
      <c r="AM39" s="137">
        <f t="shared" si="1"/>
        <v>550.68000000000006</v>
      </c>
      <c r="AN39" s="141">
        <f>'22'!AR39</f>
        <v>80</v>
      </c>
      <c r="AO39" s="141"/>
      <c r="AP39" s="141">
        <f t="shared" si="7"/>
        <v>80</v>
      </c>
      <c r="AQ39" s="141">
        <f t="shared" si="8"/>
        <v>45</v>
      </c>
      <c r="AR39" s="141">
        <v>35</v>
      </c>
      <c r="AS39" s="216">
        <f t="shared" si="20"/>
        <v>6</v>
      </c>
      <c r="AT39" s="216">
        <f>'08'!AT39</f>
        <v>0</v>
      </c>
      <c r="AU39" s="224">
        <f t="shared" si="9"/>
        <v>-35</v>
      </c>
      <c r="AV39" s="138"/>
      <c r="AW39" s="138">
        <f t="shared" si="10"/>
        <v>37</v>
      </c>
      <c r="AX39" s="138">
        <f t="shared" si="11"/>
        <v>7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141">
        <f t="shared" si="15"/>
        <v>1</v>
      </c>
      <c r="BC39" s="141"/>
    </row>
    <row r="40" spans="1:55" s="145" customFormat="1">
      <c r="A40" s="223" t="str">
        <f>'ENTRY SHEET'!F40</f>
        <v>OD09K-5036</v>
      </c>
      <c r="B40" s="137">
        <f>'22'!C40</f>
        <v>13265</v>
      </c>
      <c r="C40" s="137">
        <v>13265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'22'!S40</f>
        <v>92832</v>
      </c>
      <c r="S40" s="137">
        <v>92832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'22'!AR40</f>
        <v>145</v>
      </c>
      <c r="AO40" s="141"/>
      <c r="AP40" s="141">
        <f t="shared" si="7"/>
        <v>145</v>
      </c>
      <c r="AQ40" s="141">
        <f t="shared" si="8"/>
        <v>0</v>
      </c>
      <c r="AR40" s="141">
        <v>145</v>
      </c>
      <c r="AS40" s="216" t="e">
        <f t="shared" si="20"/>
        <v>#DIV/0!</v>
      </c>
      <c r="AT40" s="216">
        <f>'08'!AT40</f>
        <v>0</v>
      </c>
      <c r="AU40" s="224">
        <f t="shared" si="9"/>
        <v>-145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41" t="e">
        <f t="shared" si="15"/>
        <v>#DIV/0!</v>
      </c>
      <c r="BC40" s="141"/>
    </row>
    <row r="41" spans="1:55" s="145" customFormat="1">
      <c r="A41" s="223" t="str">
        <f>'ENTRY SHEET'!F41</f>
        <v>OD09K-1394</v>
      </c>
      <c r="B41" s="137">
        <f>'22'!C41</f>
        <v>10128</v>
      </c>
      <c r="C41" s="137">
        <v>10128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'22'!S41</f>
        <v>50235.4</v>
      </c>
      <c r="S41" s="137">
        <v>50235.4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'22'!AR41</f>
        <v>160</v>
      </c>
      <c r="AO41" s="141"/>
      <c r="AP41" s="141">
        <f t="shared" si="7"/>
        <v>160</v>
      </c>
      <c r="AQ41" s="141">
        <f t="shared" si="8"/>
        <v>0</v>
      </c>
      <c r="AR41" s="141">
        <v>160</v>
      </c>
      <c r="AS41" s="216" t="e">
        <f t="shared" si="20"/>
        <v>#DIV/0!</v>
      </c>
      <c r="AT41" s="216">
        <f>'08'!AT41</f>
        <v>0</v>
      </c>
      <c r="AU41" s="224">
        <f t="shared" si="9"/>
        <v>-160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41" t="e">
        <f t="shared" si="15"/>
        <v>#DIV/0!</v>
      </c>
      <c r="BC41" s="141"/>
    </row>
    <row r="42" spans="1:55" s="145" customFormat="1">
      <c r="A42" s="223" t="str">
        <f>'ENTRY SHEET'!F42</f>
        <v>JH06T-7706</v>
      </c>
      <c r="B42" s="137">
        <f>'22'!C42</f>
        <v>16143</v>
      </c>
      <c r="C42" s="137">
        <v>16149.5</v>
      </c>
      <c r="D42" s="137">
        <f t="shared" si="4"/>
        <v>6.5</v>
      </c>
      <c r="E42" s="137">
        <v>12</v>
      </c>
      <c r="F42" s="136"/>
      <c r="G42" s="136">
        <f t="shared" si="18"/>
        <v>6.5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6.5</v>
      </c>
      <c r="R42" s="137">
        <f>'22'!S42</f>
        <v>105847</v>
      </c>
      <c r="S42" s="137">
        <v>105896</v>
      </c>
      <c r="T42" s="137">
        <f t="shared" si="19"/>
        <v>49</v>
      </c>
      <c r="U42" s="137">
        <v>7</v>
      </c>
      <c r="V42" s="137">
        <v>4</v>
      </c>
      <c r="W42" s="137"/>
      <c r="X42" s="141"/>
      <c r="Y42" s="137">
        <f t="shared" si="16"/>
        <v>11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'22'!AR42</f>
        <v>70</v>
      </c>
      <c r="AO42" s="141">
        <v>100</v>
      </c>
      <c r="AP42" s="141">
        <f t="shared" si="7"/>
        <v>170</v>
      </c>
      <c r="AQ42" s="141">
        <f t="shared" si="8"/>
        <v>100</v>
      </c>
      <c r="AR42" s="141">
        <v>70</v>
      </c>
      <c r="AS42" s="216">
        <f t="shared" si="20"/>
        <v>15.384615384615385</v>
      </c>
      <c r="AT42" s="216">
        <f>'08'!AT42</f>
        <v>0</v>
      </c>
      <c r="AU42" s="224">
        <f t="shared" si="9"/>
        <v>-70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41">
        <f t="shared" si="15"/>
        <v>100</v>
      </c>
      <c r="BC42" s="141"/>
    </row>
    <row r="43" spans="1:55" s="145" customFormat="1">
      <c r="A43" s="223" t="str">
        <f>'ENTRY SHEET'!F43</f>
        <v>JH06H-7764</v>
      </c>
      <c r="B43" s="137">
        <f>'22'!C43</f>
        <v>18008.2</v>
      </c>
      <c r="C43" s="137">
        <v>18017</v>
      </c>
      <c r="D43" s="137">
        <f t="shared" si="4"/>
        <v>8.7999999999992724</v>
      </c>
      <c r="E43" s="137">
        <v>12</v>
      </c>
      <c r="F43" s="136"/>
      <c r="G43" s="136">
        <f t="shared" si="18"/>
        <v>8.7999999999992724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8.7999999999992724</v>
      </c>
      <c r="R43" s="137">
        <f>'22'!S43</f>
        <v>88049</v>
      </c>
      <c r="S43" s="137">
        <v>88108</v>
      </c>
      <c r="T43" s="137">
        <f t="shared" si="19"/>
        <v>59</v>
      </c>
      <c r="U43" s="137">
        <v>8</v>
      </c>
      <c r="V43" s="137">
        <v>7</v>
      </c>
      <c r="W43" s="137"/>
      <c r="X43" s="141"/>
      <c r="Y43" s="137">
        <f t="shared" si="16"/>
        <v>15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'22'!AR43</f>
        <v>140</v>
      </c>
      <c r="AO43" s="141">
        <v>50</v>
      </c>
      <c r="AP43" s="141">
        <f t="shared" si="7"/>
        <v>190</v>
      </c>
      <c r="AQ43" s="141">
        <f t="shared" si="8"/>
        <v>60</v>
      </c>
      <c r="AR43" s="141">
        <v>130</v>
      </c>
      <c r="AS43" s="216">
        <f t="shared" si="20"/>
        <v>6.8181818181823823</v>
      </c>
      <c r="AT43" s="216">
        <f>'08'!AT43</f>
        <v>0</v>
      </c>
      <c r="AU43" s="224">
        <f t="shared" si="9"/>
        <v>-130</v>
      </c>
      <c r="AV43" s="138"/>
      <c r="AW43" s="138">
        <f t="shared" si="10"/>
        <v>0</v>
      </c>
      <c r="AX43" s="138">
        <f t="shared" si="11"/>
        <v>0</v>
      </c>
      <c r="AY43" s="138">
        <f t="shared" si="12"/>
        <v>0</v>
      </c>
      <c r="AZ43" s="138">
        <f t="shared" si="13"/>
        <v>0</v>
      </c>
      <c r="BA43" s="138">
        <f t="shared" si="14"/>
        <v>0</v>
      </c>
      <c r="BB43" s="141">
        <f t="shared" si="15"/>
        <v>60</v>
      </c>
      <c r="BC43" s="141"/>
    </row>
    <row r="44" spans="1:55" s="639" customFormat="1">
      <c r="A44" s="764" t="str">
        <f>'ENTRY SHEET'!F44</f>
        <v>OD09AE-5513 DMC</v>
      </c>
      <c r="B44" s="632">
        <f>'22'!C44</f>
        <v>4043.2</v>
      </c>
      <c r="C44" s="632">
        <v>4049.7</v>
      </c>
      <c r="D44" s="632">
        <f t="shared" si="4"/>
        <v>6.5</v>
      </c>
      <c r="E44" s="632">
        <v>12</v>
      </c>
      <c r="F44" s="302"/>
      <c r="G44" s="302">
        <f t="shared" si="18"/>
        <v>6.5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6"/>
        <v>6.5</v>
      </c>
      <c r="R44" s="632">
        <f>'22'!S44</f>
        <v>23290.799999999999</v>
      </c>
      <c r="S44" s="632">
        <v>23343.599999999999</v>
      </c>
      <c r="T44" s="632">
        <f t="shared" si="19"/>
        <v>52.799999999999272</v>
      </c>
      <c r="U44" s="632">
        <v>8</v>
      </c>
      <c r="V44" s="632">
        <v>1</v>
      </c>
      <c r="W44" s="632"/>
      <c r="X44" s="634"/>
      <c r="Y44" s="632">
        <f t="shared" si="16"/>
        <v>9</v>
      </c>
      <c r="Z44" s="632"/>
      <c r="AA44" s="632"/>
      <c r="AB44" s="632"/>
      <c r="AC44" s="632"/>
      <c r="AD44" s="632"/>
      <c r="AE44" s="632"/>
      <c r="AF44" s="632"/>
      <c r="AG44" s="632">
        <f t="shared" si="17"/>
        <v>0</v>
      </c>
      <c r="AH44" s="632"/>
      <c r="AI44" s="632"/>
      <c r="AJ44" s="632"/>
      <c r="AK44" s="638"/>
      <c r="AL44" s="634">
        <f t="shared" si="0"/>
        <v>0</v>
      </c>
      <c r="AM44" s="632">
        <f t="shared" si="1"/>
        <v>0</v>
      </c>
      <c r="AN44" s="634">
        <f>'22'!AR44</f>
        <v>0</v>
      </c>
      <c r="AO44" s="634">
        <v>100</v>
      </c>
      <c r="AP44" s="634">
        <f t="shared" si="7"/>
        <v>100</v>
      </c>
      <c r="AQ44" s="634">
        <f t="shared" si="8"/>
        <v>100</v>
      </c>
      <c r="AR44" s="634"/>
      <c r="AS44" s="636">
        <f t="shared" si="20"/>
        <v>15.384615384615385</v>
      </c>
      <c r="AT44" s="636">
        <f>'08'!AT44</f>
        <v>0</v>
      </c>
      <c r="AU44" s="637">
        <f t="shared" si="9"/>
        <v>0</v>
      </c>
      <c r="AV44" s="638"/>
      <c r="AW44" s="638">
        <f t="shared" si="10"/>
        <v>0</v>
      </c>
      <c r="AX44" s="638">
        <f t="shared" si="11"/>
        <v>0</v>
      </c>
      <c r="AY44" s="638">
        <f t="shared" si="12"/>
        <v>0</v>
      </c>
      <c r="AZ44" s="638">
        <f t="shared" si="13"/>
        <v>0</v>
      </c>
      <c r="BA44" s="638">
        <f t="shared" si="14"/>
        <v>0</v>
      </c>
      <c r="BB44" s="634">
        <f t="shared" si="15"/>
        <v>100</v>
      </c>
      <c r="BC44" s="634"/>
    </row>
    <row r="45" spans="1:55" s="639" customFormat="1">
      <c r="A45" s="764" t="str">
        <f>'ENTRY SHEET'!F45</f>
        <v>OD09Z-5713 DMC</v>
      </c>
      <c r="B45" s="632">
        <f>'22'!C45</f>
        <v>3869.8</v>
      </c>
      <c r="C45" s="632">
        <v>3874.8</v>
      </c>
      <c r="D45" s="632">
        <f t="shared" si="4"/>
        <v>5</v>
      </c>
      <c r="E45" s="632">
        <v>12</v>
      </c>
      <c r="F45" s="302"/>
      <c r="G45" s="302">
        <f t="shared" si="18"/>
        <v>5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6"/>
        <v>5</v>
      </c>
      <c r="R45" s="632">
        <f>'22'!S45</f>
        <v>22765.7</v>
      </c>
      <c r="S45" s="632">
        <v>22807.3</v>
      </c>
      <c r="T45" s="632">
        <f t="shared" si="19"/>
        <v>41.599999999998545</v>
      </c>
      <c r="U45" s="632">
        <v>3</v>
      </c>
      <c r="V45" s="632">
        <v>7</v>
      </c>
      <c r="W45" s="632"/>
      <c r="X45" s="634"/>
      <c r="Y45" s="632">
        <f t="shared" si="16"/>
        <v>10</v>
      </c>
      <c r="Z45" s="632"/>
      <c r="AA45" s="632"/>
      <c r="AB45" s="632"/>
      <c r="AC45" s="632"/>
      <c r="AD45" s="632"/>
      <c r="AE45" s="632"/>
      <c r="AF45" s="632"/>
      <c r="AG45" s="632">
        <f t="shared" si="17"/>
        <v>0</v>
      </c>
      <c r="AH45" s="632"/>
      <c r="AI45" s="632"/>
      <c r="AJ45" s="632"/>
      <c r="AK45" s="638"/>
      <c r="AL45" s="634">
        <f t="shared" si="0"/>
        <v>0</v>
      </c>
      <c r="AM45" s="632">
        <f t="shared" si="1"/>
        <v>0</v>
      </c>
      <c r="AN45" s="634">
        <f>'22'!AR45</f>
        <v>0</v>
      </c>
      <c r="AO45" s="634">
        <v>80</v>
      </c>
      <c r="AP45" s="634">
        <f t="shared" si="7"/>
        <v>80</v>
      </c>
      <c r="AQ45" s="634">
        <f t="shared" si="8"/>
        <v>80</v>
      </c>
      <c r="AR45" s="634"/>
      <c r="AS45" s="636">
        <f t="shared" si="20"/>
        <v>16</v>
      </c>
      <c r="AT45" s="636">
        <f>'08'!AT45</f>
        <v>0</v>
      </c>
      <c r="AU45" s="637">
        <f t="shared" si="9"/>
        <v>0</v>
      </c>
      <c r="AV45" s="638"/>
      <c r="AW45" s="638">
        <f t="shared" si="10"/>
        <v>0</v>
      </c>
      <c r="AX45" s="638">
        <f t="shared" si="11"/>
        <v>0</v>
      </c>
      <c r="AY45" s="638">
        <f t="shared" si="12"/>
        <v>0</v>
      </c>
      <c r="AZ45" s="638">
        <f t="shared" si="13"/>
        <v>0</v>
      </c>
      <c r="BA45" s="638">
        <f t="shared" si="14"/>
        <v>0</v>
      </c>
      <c r="BB45" s="634">
        <f t="shared" si="15"/>
        <v>80</v>
      </c>
      <c r="BC45" s="634"/>
    </row>
    <row r="46" spans="1:55" s="639" customFormat="1">
      <c r="A46" s="764" t="str">
        <f>'ENTRY SHEET'!F46</f>
        <v>OD09Z-5813 DMC</v>
      </c>
      <c r="B46" s="632">
        <f>'22'!C46</f>
        <v>3793.8</v>
      </c>
      <c r="C46" s="632">
        <v>3800.4</v>
      </c>
      <c r="D46" s="632">
        <f t="shared" si="4"/>
        <v>6.5999999999999091</v>
      </c>
      <c r="E46" s="632">
        <v>12</v>
      </c>
      <c r="F46" s="302"/>
      <c r="G46" s="302">
        <f t="shared" si="18"/>
        <v>6.5999999999999091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6"/>
        <v>6.5999999999999091</v>
      </c>
      <c r="R46" s="632">
        <f>'22'!S46</f>
        <v>21733.8</v>
      </c>
      <c r="S46" s="632">
        <v>21774.2</v>
      </c>
      <c r="T46" s="632">
        <f t="shared" si="19"/>
        <v>40.400000000001455</v>
      </c>
      <c r="U46" s="632">
        <v>5</v>
      </c>
      <c r="V46" s="632">
        <v>4</v>
      </c>
      <c r="W46" s="632"/>
      <c r="X46" s="634"/>
      <c r="Y46" s="632">
        <f t="shared" si="16"/>
        <v>9</v>
      </c>
      <c r="Z46" s="632"/>
      <c r="AA46" s="632"/>
      <c r="AB46" s="632"/>
      <c r="AC46" s="632"/>
      <c r="AD46" s="632"/>
      <c r="AE46" s="632"/>
      <c r="AF46" s="632"/>
      <c r="AG46" s="632">
        <f t="shared" si="17"/>
        <v>0</v>
      </c>
      <c r="AH46" s="632"/>
      <c r="AI46" s="632"/>
      <c r="AJ46" s="632"/>
      <c r="AK46" s="638"/>
      <c r="AL46" s="634">
        <f t="shared" si="0"/>
        <v>0</v>
      </c>
      <c r="AM46" s="632">
        <f t="shared" si="1"/>
        <v>0</v>
      </c>
      <c r="AN46" s="634">
        <f>'22'!AR46</f>
        <v>0</v>
      </c>
      <c r="AO46" s="634">
        <v>100</v>
      </c>
      <c r="AP46" s="634">
        <f t="shared" si="7"/>
        <v>100</v>
      </c>
      <c r="AQ46" s="634">
        <f t="shared" si="8"/>
        <v>100</v>
      </c>
      <c r="AR46" s="634"/>
      <c r="AS46" s="636">
        <f t="shared" si="20"/>
        <v>15.15151515151536</v>
      </c>
      <c r="AT46" s="636">
        <f>'08'!AT46</f>
        <v>0</v>
      </c>
      <c r="AU46" s="637">
        <f t="shared" si="9"/>
        <v>0</v>
      </c>
      <c r="AV46" s="638"/>
      <c r="AW46" s="638">
        <f t="shared" si="10"/>
        <v>0</v>
      </c>
      <c r="AX46" s="638">
        <f t="shared" si="11"/>
        <v>0</v>
      </c>
      <c r="AY46" s="638">
        <f t="shared" si="12"/>
        <v>0</v>
      </c>
      <c r="AZ46" s="638">
        <f t="shared" si="13"/>
        <v>0</v>
      </c>
      <c r="BA46" s="638">
        <f t="shared" si="14"/>
        <v>0</v>
      </c>
      <c r="BB46" s="634">
        <f t="shared" si="15"/>
        <v>100</v>
      </c>
      <c r="BC46" s="634"/>
    </row>
    <row r="47" spans="1:55" s="639" customFormat="1">
      <c r="A47" s="764" t="str">
        <f>'ENTRY SHEET'!F47</f>
        <v>OD07AR-4113 DMC</v>
      </c>
      <c r="B47" s="632">
        <f>'22'!C47</f>
        <v>0</v>
      </c>
      <c r="C47" s="632"/>
      <c r="D47" s="632">
        <v>6</v>
      </c>
      <c r="E47" s="632">
        <v>12</v>
      </c>
      <c r="F47" s="302"/>
      <c r="G47" s="302">
        <f t="shared" si="18"/>
        <v>6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6"/>
        <v>6</v>
      </c>
      <c r="R47" s="632">
        <f>'22'!S47</f>
        <v>48751.6</v>
      </c>
      <c r="S47" s="632">
        <v>48781.599999999999</v>
      </c>
      <c r="T47" s="632">
        <f t="shared" si="19"/>
        <v>30</v>
      </c>
      <c r="U47" s="632">
        <v>3</v>
      </c>
      <c r="V47" s="632">
        <v>4</v>
      </c>
      <c r="W47" s="632"/>
      <c r="X47" s="634"/>
      <c r="Y47" s="632">
        <f t="shared" si="16"/>
        <v>7</v>
      </c>
      <c r="Z47" s="632"/>
      <c r="AA47" s="632"/>
      <c r="AB47" s="632"/>
      <c r="AC47" s="632"/>
      <c r="AD47" s="632"/>
      <c r="AE47" s="632"/>
      <c r="AF47" s="632"/>
      <c r="AG47" s="632">
        <f t="shared" si="17"/>
        <v>0</v>
      </c>
      <c r="AH47" s="632"/>
      <c r="AI47" s="632"/>
      <c r="AJ47" s="632"/>
      <c r="AK47" s="638"/>
      <c r="AL47" s="634">
        <f t="shared" si="0"/>
        <v>0</v>
      </c>
      <c r="AM47" s="632">
        <f t="shared" si="1"/>
        <v>0</v>
      </c>
      <c r="AN47" s="634">
        <f>'22'!AR47</f>
        <v>0</v>
      </c>
      <c r="AO47" s="634">
        <v>100</v>
      </c>
      <c r="AP47" s="634">
        <f t="shared" si="7"/>
        <v>100</v>
      </c>
      <c r="AQ47" s="634">
        <f t="shared" si="8"/>
        <v>100</v>
      </c>
      <c r="AR47" s="634"/>
      <c r="AS47" s="636">
        <f t="shared" si="20"/>
        <v>16.666666666666668</v>
      </c>
      <c r="AT47" s="636">
        <f>'08'!AT47</f>
        <v>0</v>
      </c>
      <c r="AU47" s="637">
        <f t="shared" si="9"/>
        <v>0</v>
      </c>
      <c r="AV47" s="638"/>
      <c r="AW47" s="638">
        <f t="shared" si="10"/>
        <v>0</v>
      </c>
      <c r="AX47" s="638">
        <f t="shared" si="11"/>
        <v>0</v>
      </c>
      <c r="AY47" s="638">
        <f t="shared" si="12"/>
        <v>0</v>
      </c>
      <c r="AZ47" s="638">
        <f t="shared" si="13"/>
        <v>0</v>
      </c>
      <c r="BA47" s="638">
        <f t="shared" si="14"/>
        <v>0</v>
      </c>
      <c r="BB47" s="634">
        <f t="shared" si="15"/>
        <v>100</v>
      </c>
      <c r="BC47" s="634"/>
    </row>
    <row r="48" spans="1:55" s="639" customFormat="1">
      <c r="A48" s="764" t="str">
        <f>'ENTRY SHEET'!F48</f>
        <v>OD09Z-5913 DMC</v>
      </c>
      <c r="B48" s="632">
        <f>'22'!C48</f>
        <v>3918.5</v>
      </c>
      <c r="C48" s="632">
        <v>3925.1</v>
      </c>
      <c r="D48" s="632">
        <f t="shared" si="4"/>
        <v>6.5999999999999091</v>
      </c>
      <c r="E48" s="632">
        <v>12</v>
      </c>
      <c r="F48" s="302"/>
      <c r="G48" s="302">
        <f t="shared" si="18"/>
        <v>6.5999999999999091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6"/>
        <v>6.5999999999999091</v>
      </c>
      <c r="R48" s="632">
        <f>'22'!S48</f>
        <v>22635.599999999999</v>
      </c>
      <c r="S48" s="632">
        <v>22680.3</v>
      </c>
      <c r="T48" s="632">
        <f t="shared" si="19"/>
        <v>44.700000000000728</v>
      </c>
      <c r="U48" s="632">
        <v>2</v>
      </c>
      <c r="V48" s="632">
        <v>2</v>
      </c>
      <c r="W48" s="632"/>
      <c r="X48" s="634"/>
      <c r="Y48" s="632">
        <f t="shared" si="16"/>
        <v>4</v>
      </c>
      <c r="Z48" s="632"/>
      <c r="AA48" s="632"/>
      <c r="AB48" s="632"/>
      <c r="AC48" s="632"/>
      <c r="AD48" s="632"/>
      <c r="AE48" s="632"/>
      <c r="AF48" s="632"/>
      <c r="AG48" s="632">
        <f t="shared" si="17"/>
        <v>0</v>
      </c>
      <c r="AH48" s="632"/>
      <c r="AI48" s="632"/>
      <c r="AJ48" s="632"/>
      <c r="AK48" s="638"/>
      <c r="AL48" s="634">
        <f t="shared" si="0"/>
        <v>0</v>
      </c>
      <c r="AM48" s="632">
        <f t="shared" si="1"/>
        <v>0</v>
      </c>
      <c r="AN48" s="634">
        <f>'22'!AR48</f>
        <v>0</v>
      </c>
      <c r="AO48" s="634">
        <v>100</v>
      </c>
      <c r="AP48" s="634">
        <f t="shared" si="7"/>
        <v>100</v>
      </c>
      <c r="AQ48" s="634">
        <f t="shared" si="8"/>
        <v>100</v>
      </c>
      <c r="AR48" s="634"/>
      <c r="AS48" s="636">
        <f t="shared" si="20"/>
        <v>15.15151515151536</v>
      </c>
      <c r="AT48" s="636">
        <f>'08'!AT48</f>
        <v>0</v>
      </c>
      <c r="AU48" s="637">
        <f t="shared" si="9"/>
        <v>0</v>
      </c>
      <c r="AV48" s="638"/>
      <c r="AW48" s="638">
        <f t="shared" si="10"/>
        <v>0</v>
      </c>
      <c r="AX48" s="638">
        <f t="shared" si="11"/>
        <v>0</v>
      </c>
      <c r="AY48" s="638">
        <f t="shared" si="12"/>
        <v>0</v>
      </c>
      <c r="AZ48" s="638">
        <f t="shared" si="13"/>
        <v>0</v>
      </c>
      <c r="BA48" s="638">
        <f t="shared" si="14"/>
        <v>0</v>
      </c>
      <c r="BB48" s="634">
        <f t="shared" si="15"/>
        <v>100</v>
      </c>
      <c r="BC48" s="634"/>
    </row>
    <row r="49" spans="1:55" s="639" customFormat="1">
      <c r="A49" s="764" t="str">
        <f>'ENTRY SHEET'!F49</f>
        <v>OD09Z-5613 DMC</v>
      </c>
      <c r="B49" s="632">
        <f>'22'!C49</f>
        <v>3857.5</v>
      </c>
      <c r="C49" s="632">
        <v>3862</v>
      </c>
      <c r="D49" s="632">
        <f t="shared" si="4"/>
        <v>4.5</v>
      </c>
      <c r="E49" s="632">
        <v>12</v>
      </c>
      <c r="F49" s="302"/>
      <c r="G49" s="302">
        <f t="shared" si="18"/>
        <v>4.5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6"/>
        <v>4.5</v>
      </c>
      <c r="R49" s="632">
        <f>'22'!S49</f>
        <v>23069.7</v>
      </c>
      <c r="S49" s="632">
        <v>23103.5</v>
      </c>
      <c r="T49" s="632">
        <f t="shared" si="19"/>
        <v>33.799999999999272</v>
      </c>
      <c r="U49" s="632">
        <v>3</v>
      </c>
      <c r="V49" s="632">
        <v>4</v>
      </c>
      <c r="W49" s="632"/>
      <c r="X49" s="634"/>
      <c r="Y49" s="632">
        <f t="shared" si="16"/>
        <v>7</v>
      </c>
      <c r="Z49" s="632"/>
      <c r="AA49" s="632"/>
      <c r="AB49" s="632"/>
      <c r="AC49" s="632"/>
      <c r="AD49" s="632"/>
      <c r="AE49" s="632"/>
      <c r="AF49" s="632"/>
      <c r="AG49" s="632">
        <f t="shared" si="17"/>
        <v>0</v>
      </c>
      <c r="AH49" s="632"/>
      <c r="AI49" s="632"/>
      <c r="AJ49" s="632"/>
      <c r="AK49" s="638"/>
      <c r="AL49" s="634">
        <f t="shared" si="0"/>
        <v>0</v>
      </c>
      <c r="AM49" s="632">
        <f t="shared" si="1"/>
        <v>0</v>
      </c>
      <c r="AN49" s="634">
        <f>'22'!AR49</f>
        <v>0</v>
      </c>
      <c r="AO49" s="634">
        <v>50</v>
      </c>
      <c r="AP49" s="634">
        <f t="shared" si="7"/>
        <v>50</v>
      </c>
      <c r="AQ49" s="634">
        <f t="shared" si="8"/>
        <v>50</v>
      </c>
      <c r="AR49" s="634"/>
      <c r="AS49" s="636">
        <f t="shared" si="20"/>
        <v>11.111111111111111</v>
      </c>
      <c r="AT49" s="636">
        <f>'08'!AT49</f>
        <v>0</v>
      </c>
      <c r="AU49" s="637">
        <f t="shared" si="9"/>
        <v>0</v>
      </c>
      <c r="AV49" s="638"/>
      <c r="AW49" s="638">
        <f t="shared" si="10"/>
        <v>0</v>
      </c>
      <c r="AX49" s="638">
        <f t="shared" si="11"/>
        <v>0</v>
      </c>
      <c r="AY49" s="638">
        <f t="shared" si="12"/>
        <v>0</v>
      </c>
      <c r="AZ49" s="638">
        <f t="shared" si="13"/>
        <v>0</v>
      </c>
      <c r="BA49" s="638">
        <f t="shared" si="14"/>
        <v>0</v>
      </c>
      <c r="BB49" s="634">
        <f t="shared" si="15"/>
        <v>50</v>
      </c>
      <c r="BC49" s="634"/>
    </row>
    <row r="50" spans="1:55" s="145" customFormat="1">
      <c r="A50" s="223" t="str">
        <f>'ENTRY SHEET'!F50</f>
        <v>JH06G-5437</v>
      </c>
      <c r="B50" s="137">
        <f>'22'!C50</f>
        <v>12173</v>
      </c>
      <c r="C50" s="137">
        <v>12180</v>
      </c>
      <c r="D50" s="137">
        <f t="shared" si="4"/>
        <v>7</v>
      </c>
      <c r="E50" s="137">
        <v>12</v>
      </c>
      <c r="F50" s="136"/>
      <c r="G50" s="136">
        <f t="shared" si="18"/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7</v>
      </c>
      <c r="R50" s="137">
        <f>'22'!S50</f>
        <v>82796</v>
      </c>
      <c r="S50" s="137">
        <v>82850</v>
      </c>
      <c r="T50" s="137">
        <f t="shared" si="19"/>
        <v>54</v>
      </c>
      <c r="U50" s="137"/>
      <c r="V50" s="137">
        <v>3</v>
      </c>
      <c r="W50" s="137"/>
      <c r="X50" s="141">
        <v>5</v>
      </c>
      <c r="Y50" s="137">
        <f t="shared" si="16"/>
        <v>8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'22'!AR50</f>
        <v>125</v>
      </c>
      <c r="AO50" s="141">
        <v>50</v>
      </c>
      <c r="AP50" s="141">
        <f t="shared" si="7"/>
        <v>175</v>
      </c>
      <c r="AQ50" s="141">
        <f t="shared" si="8"/>
        <v>70</v>
      </c>
      <c r="AR50" s="141">
        <v>105</v>
      </c>
      <c r="AS50" s="216">
        <f t="shared" si="20"/>
        <v>10</v>
      </c>
      <c r="AT50" s="216">
        <f>'08'!AT50</f>
        <v>0</v>
      </c>
      <c r="AU50" s="224">
        <f t="shared" si="9"/>
        <v>-105</v>
      </c>
      <c r="AV50" s="138"/>
      <c r="AW50" s="138">
        <f t="shared" si="10"/>
        <v>0</v>
      </c>
      <c r="AX50" s="138">
        <f t="shared" si="11"/>
        <v>0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141">
        <f t="shared" si="15"/>
        <v>70</v>
      </c>
      <c r="BC50" s="141"/>
    </row>
    <row r="51" spans="1:55" s="145" customFormat="1">
      <c r="A51" s="223" t="str">
        <f>'ENTRY SHEET'!F51</f>
        <v>OD09Z-1273</v>
      </c>
      <c r="B51" s="137">
        <f>'22'!C51</f>
        <v>2703.8</v>
      </c>
      <c r="C51" s="137">
        <v>2713.2</v>
      </c>
      <c r="D51" s="137">
        <f t="shared" si="4"/>
        <v>9.3999999999996362</v>
      </c>
      <c r="E51" s="137">
        <v>12</v>
      </c>
      <c r="F51" s="136"/>
      <c r="G51" s="136">
        <f t="shared" si="18"/>
        <v>9.3999999999996362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9.3999999999996362</v>
      </c>
      <c r="R51" s="137">
        <f>'22'!S51</f>
        <v>17190</v>
      </c>
      <c r="S51" s="137">
        <v>17249.3</v>
      </c>
      <c r="T51" s="137">
        <f t="shared" si="19"/>
        <v>59.299999999999272</v>
      </c>
      <c r="U51" s="137">
        <v>5</v>
      </c>
      <c r="V51" s="137">
        <v>7</v>
      </c>
      <c r="W51" s="137"/>
      <c r="X51" s="141"/>
      <c r="Y51" s="137">
        <f t="shared" si="16"/>
        <v>12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'22'!AR51</f>
        <v>100</v>
      </c>
      <c r="AO51" s="141">
        <v>100</v>
      </c>
      <c r="AP51" s="141">
        <f t="shared" si="7"/>
        <v>200</v>
      </c>
      <c r="AQ51" s="141">
        <f t="shared" si="8"/>
        <v>100</v>
      </c>
      <c r="AR51" s="141">
        <v>100</v>
      </c>
      <c r="AS51" s="216">
        <f t="shared" si="20"/>
        <v>10.638297872340837</v>
      </c>
      <c r="AT51" s="216">
        <f>'08'!AT51</f>
        <v>0</v>
      </c>
      <c r="AU51" s="224">
        <f t="shared" si="9"/>
        <v>-100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41">
        <f t="shared" si="15"/>
        <v>100</v>
      </c>
      <c r="BC51" s="141"/>
    </row>
    <row r="52" spans="1:55" s="145" customFormat="1">
      <c r="A52" s="223" t="str">
        <f>'ENTRY SHEET'!F52</f>
        <v>OD09Z-1274</v>
      </c>
      <c r="B52" s="137">
        <f>'22'!C52</f>
        <v>3617.9</v>
      </c>
      <c r="C52" s="137">
        <v>3625.8</v>
      </c>
      <c r="D52" s="137">
        <f t="shared" si="4"/>
        <v>7.9000000000000909</v>
      </c>
      <c r="E52" s="137">
        <v>12</v>
      </c>
      <c r="F52" s="136"/>
      <c r="G52" s="136">
        <f t="shared" si="18"/>
        <v>7.9000000000000909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7.9000000000000909</v>
      </c>
      <c r="R52" s="137">
        <f>'22'!S52</f>
        <v>25166.3</v>
      </c>
      <c r="S52" s="137">
        <v>25220.799999999999</v>
      </c>
      <c r="T52" s="137">
        <f t="shared" si="19"/>
        <v>54.5</v>
      </c>
      <c r="U52" s="137">
        <v>3</v>
      </c>
      <c r="V52" s="137">
        <v>8</v>
      </c>
      <c r="W52" s="137"/>
      <c r="X52" s="141"/>
      <c r="Y52" s="137">
        <f t="shared" si="16"/>
        <v>11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'22'!AR52</f>
        <v>100</v>
      </c>
      <c r="AO52" s="141">
        <v>100</v>
      </c>
      <c r="AP52" s="141">
        <f t="shared" si="7"/>
        <v>200</v>
      </c>
      <c r="AQ52" s="141">
        <f t="shared" si="8"/>
        <v>80</v>
      </c>
      <c r="AR52" s="141">
        <v>120</v>
      </c>
      <c r="AS52" s="216">
        <f t="shared" si="20"/>
        <v>10.126582278480896</v>
      </c>
      <c r="AT52" s="216">
        <f>'08'!AT52</f>
        <v>0</v>
      </c>
      <c r="AU52" s="224">
        <f t="shared" si="9"/>
        <v>-120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41">
        <f t="shared" si="15"/>
        <v>80</v>
      </c>
      <c r="BC52" s="141"/>
    </row>
    <row r="53" spans="1:55" s="145" customFormat="1">
      <c r="A53" s="223" t="str">
        <f>'ENTRY SHEET'!F53</f>
        <v>OD09Z-1202</v>
      </c>
      <c r="B53" s="137">
        <f>'22'!C53</f>
        <v>3626.1</v>
      </c>
      <c r="C53" s="137">
        <v>3635.3</v>
      </c>
      <c r="D53" s="137">
        <f t="shared" si="4"/>
        <v>9.2000000000002728</v>
      </c>
      <c r="E53" s="137">
        <v>12</v>
      </c>
      <c r="F53" s="136"/>
      <c r="G53" s="136">
        <f t="shared" si="18"/>
        <v>9.2000000000002728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9.2000000000002728</v>
      </c>
      <c r="R53" s="137">
        <f>'22'!S53</f>
        <v>25762.1</v>
      </c>
      <c r="S53" s="137">
        <v>25820.7</v>
      </c>
      <c r="T53" s="137">
        <f t="shared" si="19"/>
        <v>58.600000000002183</v>
      </c>
      <c r="U53" s="137">
        <v>7</v>
      </c>
      <c r="V53" s="137">
        <v>6</v>
      </c>
      <c r="W53" s="137"/>
      <c r="X53" s="141"/>
      <c r="Y53" s="137">
        <f t="shared" si="16"/>
        <v>13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'22'!AR53</f>
        <v>140</v>
      </c>
      <c r="AO53" s="141">
        <v>80</v>
      </c>
      <c r="AP53" s="141">
        <f t="shared" si="7"/>
        <v>220</v>
      </c>
      <c r="AQ53" s="141">
        <f t="shared" si="8"/>
        <v>110</v>
      </c>
      <c r="AR53" s="141">
        <v>110</v>
      </c>
      <c r="AS53" s="216">
        <f t="shared" si="20"/>
        <v>11.95652173913008</v>
      </c>
      <c r="AT53" s="216">
        <f>'08'!AT53</f>
        <v>0</v>
      </c>
      <c r="AU53" s="224">
        <f t="shared" si="9"/>
        <v>-110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41">
        <f t="shared" si="15"/>
        <v>110</v>
      </c>
      <c r="BC53" s="141"/>
    </row>
    <row r="54" spans="1:55" s="145" customFormat="1">
      <c r="A54" s="223">
        <f>'ENTRY SHEET'!F54</f>
        <v>0</v>
      </c>
      <c r="B54" s="137">
        <f>'22'!C54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'22'!S54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'22'!AR54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41" t="e">
        <f t="shared" si="15"/>
        <v>#DIV/0!</v>
      </c>
      <c r="BC54" s="141"/>
    </row>
    <row r="55" spans="1:55" s="145" customFormat="1">
      <c r="A55" s="223">
        <f>'ENTRY SHEET'!F55</f>
        <v>0</v>
      </c>
      <c r="B55" s="137">
        <f>'22'!C55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'22'!S55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'22'!AR55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41" t="e">
        <f t="shared" si="15"/>
        <v>#DIV/0!</v>
      </c>
      <c r="BC55" s="141"/>
    </row>
    <row r="56" spans="1:55" s="145" customFormat="1">
      <c r="A56" s="223">
        <f>'ENTRY SHEET'!F56</f>
        <v>0</v>
      </c>
      <c r="B56" s="137">
        <f>'22'!C56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'22'!S56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'22'!AR56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41" t="e">
        <f t="shared" si="15"/>
        <v>#DIV/0!</v>
      </c>
      <c r="BC56" s="141"/>
    </row>
    <row r="57" spans="1:55" s="145" customFormat="1">
      <c r="A57" s="223" t="str">
        <f>'ENTRY SHEET'!F57</f>
        <v>OD09P-6973 W.TANKER</v>
      </c>
      <c r="B57" s="137">
        <f>'22'!C57</f>
        <v>4750.8</v>
      </c>
      <c r="C57" s="137">
        <v>4756.6000000000004</v>
      </c>
      <c r="D57" s="137">
        <f t="shared" si="4"/>
        <v>5.8000000000001819</v>
      </c>
      <c r="E57" s="137">
        <v>12</v>
      </c>
      <c r="F57" s="136"/>
      <c r="G57" s="136">
        <f t="shared" si="18"/>
        <v>5.8000000000001819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5.8000000000001819</v>
      </c>
      <c r="R57" s="137">
        <f>'22'!S57</f>
        <v>52982.3</v>
      </c>
      <c r="S57" s="137">
        <v>53034</v>
      </c>
      <c r="T57" s="137">
        <f t="shared" si="19"/>
        <v>51.69999999999709</v>
      </c>
      <c r="U57" s="137">
        <v>6</v>
      </c>
      <c r="V57" s="137"/>
      <c r="W57" s="137"/>
      <c r="X57" s="141"/>
      <c r="Y57" s="137">
        <f t="shared" si="16"/>
        <v>6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'22'!AR57</f>
        <v>30</v>
      </c>
      <c r="AO57" s="141">
        <v>100</v>
      </c>
      <c r="AP57" s="141">
        <f t="shared" si="7"/>
        <v>130</v>
      </c>
      <c r="AQ57" s="141">
        <f t="shared" si="8"/>
        <v>60</v>
      </c>
      <c r="AR57" s="141">
        <v>70</v>
      </c>
      <c r="AS57" s="216">
        <f t="shared" si="20"/>
        <v>10.344827586206572</v>
      </c>
      <c r="AT57" s="216">
        <f>'08'!AT57</f>
        <v>260</v>
      </c>
      <c r="AU57" s="224">
        <f t="shared" si="9"/>
        <v>190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41"/>
      <c r="BC57" s="141"/>
    </row>
    <row r="58" spans="1:55" s="222" customFormat="1">
      <c r="A58" s="223" t="str">
        <f>'ENTRY SHEET'!F58</f>
        <v>OD09K-2512 W.TANKER</v>
      </c>
      <c r="B58" s="137">
        <f>'22'!C58</f>
        <v>3078.5</v>
      </c>
      <c r="C58" s="136">
        <v>3083.3</v>
      </c>
      <c r="D58" s="137">
        <f t="shared" si="4"/>
        <v>4.8000000000001819</v>
      </c>
      <c r="E58" s="137">
        <v>12</v>
      </c>
      <c r="F58" s="136"/>
      <c r="G58" s="136">
        <f t="shared" si="18"/>
        <v>4.8000000000001819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4.8000000000001819</v>
      </c>
      <c r="R58" s="137">
        <f>'22'!S58</f>
        <v>44838.5</v>
      </c>
      <c r="S58" s="137">
        <v>44891.9</v>
      </c>
      <c r="T58" s="137">
        <f t="shared" si="19"/>
        <v>53.400000000001455</v>
      </c>
      <c r="U58" s="137">
        <v>10</v>
      </c>
      <c r="V58" s="137"/>
      <c r="W58" s="137"/>
      <c r="X58" s="141"/>
      <c r="Y58" s="137">
        <f t="shared" si="16"/>
        <v>10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236">
        <f>'22'!AR58</f>
        <v>30</v>
      </c>
      <c r="AO58" s="236">
        <v>80</v>
      </c>
      <c r="AP58" s="236">
        <f t="shared" si="7"/>
        <v>110</v>
      </c>
      <c r="AQ58" s="236">
        <f t="shared" si="8"/>
        <v>60</v>
      </c>
      <c r="AR58" s="236">
        <v>50</v>
      </c>
      <c r="AS58" s="250">
        <f t="shared" si="20"/>
        <v>12.499999999999526</v>
      </c>
      <c r="AT58" s="216">
        <f>'08'!AT58</f>
        <v>250</v>
      </c>
      <c r="AU58" s="224">
        <f t="shared" si="9"/>
        <v>200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41"/>
      <c r="BC58" s="141"/>
    </row>
    <row r="59" spans="1:55" s="222" customFormat="1">
      <c r="A59" s="223">
        <f>'ENTRY SHEET'!F59</f>
        <v>0</v>
      </c>
      <c r="B59" s="137">
        <f>'22'!C59</f>
        <v>0</v>
      </c>
      <c r="C59" s="136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'22'!S59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236">
        <f>'22'!AR59</f>
        <v>0</v>
      </c>
      <c r="AO59" s="236"/>
      <c r="AP59" s="236">
        <f t="shared" si="7"/>
        <v>0</v>
      </c>
      <c r="AQ59" s="236">
        <f t="shared" si="8"/>
        <v>0</v>
      </c>
      <c r="AR59" s="236"/>
      <c r="AS59" s="250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41"/>
      <c r="BC59" s="141"/>
    </row>
    <row r="60" spans="1:55" s="486" customFormat="1" ht="41.4">
      <c r="A60" s="223" t="str">
        <f>'ENTRY SHEET'!F60</f>
        <v>DILLING DETALIS</v>
      </c>
      <c r="B60" s="137">
        <f>'22'!C60</f>
        <v>0</v>
      </c>
      <c r="C60" s="526"/>
      <c r="D60" s="485" t="s">
        <v>8</v>
      </c>
      <c r="E60" s="525" t="s">
        <v>116</v>
      </c>
      <c r="F60" s="525" t="s">
        <v>118</v>
      </c>
      <c r="G60" s="547" t="s">
        <v>113</v>
      </c>
      <c r="H60" s="525" t="s">
        <v>126</v>
      </c>
      <c r="I60" s="525" t="s">
        <v>125</v>
      </c>
      <c r="J60" s="525" t="s">
        <v>124</v>
      </c>
      <c r="K60" s="525" t="s">
        <v>52</v>
      </c>
      <c r="L60" s="525" t="s">
        <v>133</v>
      </c>
      <c r="M60" s="525" t="s">
        <v>117</v>
      </c>
      <c r="N60" s="525" t="s">
        <v>127</v>
      </c>
      <c r="O60" s="525" t="s">
        <v>138</v>
      </c>
      <c r="P60" s="525" t="s">
        <v>139</v>
      </c>
      <c r="Q60" s="525" t="s">
        <v>122</v>
      </c>
      <c r="R60" s="525" t="s">
        <v>97</v>
      </c>
      <c r="S60" s="525" t="s">
        <v>98</v>
      </c>
      <c r="T60" s="525" t="s">
        <v>99</v>
      </c>
      <c r="U60" s="525" t="s">
        <v>128</v>
      </c>
      <c r="V60" s="525" t="s">
        <v>130</v>
      </c>
      <c r="W60" s="525" t="s">
        <v>100</v>
      </c>
      <c r="X60" s="525"/>
      <c r="Y60" s="525"/>
      <c r="Z60" s="525"/>
      <c r="AA60" s="525"/>
      <c r="AB60" s="525"/>
      <c r="AC60" s="525"/>
      <c r="AD60" s="525"/>
      <c r="AE60" s="525"/>
      <c r="AF60" s="525"/>
      <c r="AG60" s="525">
        <f t="shared" si="17"/>
        <v>0</v>
      </c>
      <c r="AH60" s="525"/>
      <c r="AI60" s="525"/>
      <c r="AJ60" s="525"/>
      <c r="AK60" s="525"/>
      <c r="AL60" s="525"/>
      <c r="AM60" s="525"/>
      <c r="AN60" s="533">
        <f>'22'!AR60</f>
        <v>0</v>
      </c>
      <c r="AO60" s="533"/>
      <c r="AP60" s="533">
        <f t="shared" si="7"/>
        <v>0</v>
      </c>
      <c r="AQ60" s="533">
        <f t="shared" si="8"/>
        <v>0</v>
      </c>
      <c r="AR60" s="533"/>
      <c r="AS60" s="534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525"/>
      <c r="BC60" s="525"/>
    </row>
    <row r="61" spans="1:55" s="222" customFormat="1">
      <c r="A61" s="223" t="str">
        <f>'ENTRY SHEET'!F61</f>
        <v>DRILL-ELGI-650</v>
      </c>
      <c r="B61" s="137">
        <f>'22'!C61</f>
        <v>794.8</v>
      </c>
      <c r="C61" s="234">
        <v>794.8</v>
      </c>
      <c r="D61" s="137">
        <f t="shared" ref="D61:D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236">
        <f>'22'!AR61</f>
        <v>0</v>
      </c>
      <c r="AO61" s="236"/>
      <c r="AP61" s="236">
        <f t="shared" si="7"/>
        <v>0</v>
      </c>
      <c r="AQ61" s="236">
        <f t="shared" si="8"/>
        <v>0</v>
      </c>
      <c r="AR61" s="236"/>
      <c r="AS61" s="250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41"/>
      <c r="BC61" s="141"/>
    </row>
    <row r="62" spans="1:55" s="222" customFormat="1">
      <c r="A62" s="223" t="str">
        <f>'ENTRY SHEET'!F62</f>
        <v>JRD-600+CD-360</v>
      </c>
      <c r="B62" s="137">
        <f>'22'!C62</f>
        <v>315.3</v>
      </c>
      <c r="C62" s="234"/>
      <c r="D62" s="137">
        <v>4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79.599999999999994</v>
      </c>
      <c r="S62" s="137">
        <v>14</v>
      </c>
      <c r="T62" s="137">
        <v>0</v>
      </c>
      <c r="U62" s="137">
        <v>79.599999999999994</v>
      </c>
      <c r="V62" s="137"/>
      <c r="W62" s="137">
        <f>+T62+U62+V62</f>
        <v>79.599999999999994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236">
        <f>'22'!AR62</f>
        <v>0</v>
      </c>
      <c r="AO62" s="236">
        <v>60</v>
      </c>
      <c r="AP62" s="236">
        <f t="shared" si="7"/>
        <v>60</v>
      </c>
      <c r="AQ62" s="236">
        <f t="shared" si="8"/>
        <v>60</v>
      </c>
      <c r="AR62" s="236">
        <v>0</v>
      </c>
      <c r="AS62" s="250">
        <f t="shared" si="20"/>
        <v>15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41"/>
      <c r="BC62" s="141"/>
    </row>
    <row r="63" spans="1:55" s="222" customFormat="1">
      <c r="A63" s="223" t="str">
        <f>'ENTRY SHEET'!F63</f>
        <v>JRD-450+650-1</v>
      </c>
      <c r="B63" s="137">
        <f>'22'!C63</f>
        <v>8248.2999999999993</v>
      </c>
      <c r="C63" s="234">
        <v>8254.2999999999993</v>
      </c>
      <c r="D63" s="137">
        <f t="shared" si="21"/>
        <v>6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110</v>
      </c>
      <c r="S63" s="137">
        <v>24</v>
      </c>
      <c r="T63" s="137">
        <v>0</v>
      </c>
      <c r="U63" s="137">
        <v>110</v>
      </c>
      <c r="V63" s="137"/>
      <c r="W63" s="137">
        <f t="shared" ref="W63:W64" si="22">+T63+U63+V63</f>
        <v>110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236">
        <f>'22'!AR63</f>
        <v>0</v>
      </c>
      <c r="AO63" s="236"/>
      <c r="AP63" s="236">
        <f t="shared" si="7"/>
        <v>0</v>
      </c>
      <c r="AQ63" s="236">
        <f t="shared" si="8"/>
        <v>0</v>
      </c>
      <c r="AR63" s="236"/>
      <c r="AS63" s="250">
        <f t="shared" si="20"/>
        <v>0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41"/>
      <c r="BC63" s="141"/>
    </row>
    <row r="64" spans="1:55" s="222" customFormat="1">
      <c r="A64" s="223">
        <f>'ENTRY SHEET'!F64</f>
        <v>0</v>
      </c>
      <c r="B64" s="137">
        <f>'22'!C64</f>
        <v>0</v>
      </c>
      <c r="C64" s="234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236">
        <f>'22'!AR64</f>
        <v>0</v>
      </c>
      <c r="AO64" s="236"/>
      <c r="AP64" s="236">
        <f t="shared" si="7"/>
        <v>0</v>
      </c>
      <c r="AQ64" s="236">
        <f t="shared" si="8"/>
        <v>0</v>
      </c>
      <c r="AR64" s="236"/>
      <c r="AS64" s="250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41"/>
      <c r="BC64" s="141"/>
    </row>
    <row r="65" spans="1:55" s="1132" customFormat="1" ht="55.2">
      <c r="A65" s="751" t="str">
        <f>'ENTRY SHEET'!F65</f>
        <v>CRUSHER DETAILS</v>
      </c>
      <c r="B65" s="617">
        <f>'22'!C65</f>
        <v>0</v>
      </c>
      <c r="C65" s="1123"/>
      <c r="D65" s="537" t="s">
        <v>8</v>
      </c>
      <c r="E65" s="1127" t="s">
        <v>116</v>
      </c>
      <c r="F65" s="1128" t="s">
        <v>118</v>
      </c>
      <c r="G65" s="1128" t="s">
        <v>113</v>
      </c>
      <c r="H65" s="1128" t="s">
        <v>126</v>
      </c>
      <c r="I65" s="1128" t="s">
        <v>125</v>
      </c>
      <c r="J65" s="1128" t="s">
        <v>124</v>
      </c>
      <c r="K65" s="1128" t="s">
        <v>52</v>
      </c>
      <c r="L65" s="1128" t="s">
        <v>133</v>
      </c>
      <c r="M65" s="1128" t="s">
        <v>117</v>
      </c>
      <c r="N65" s="1128" t="s">
        <v>127</v>
      </c>
      <c r="O65" s="1128" t="s">
        <v>138</v>
      </c>
      <c r="P65" s="1128" t="s">
        <v>139</v>
      </c>
      <c r="Q65" s="1128" t="s">
        <v>122</v>
      </c>
      <c r="R65" s="1127" t="s">
        <v>88</v>
      </c>
      <c r="S65" s="1127" t="s">
        <v>114</v>
      </c>
      <c r="T65" s="1127" t="s">
        <v>115</v>
      </c>
      <c r="U65" s="1127" t="s">
        <v>90</v>
      </c>
      <c r="V65" s="1127" t="s">
        <v>91</v>
      </c>
      <c r="W65" s="1127" t="s">
        <v>134</v>
      </c>
      <c r="X65" s="1127"/>
      <c r="Y65" s="1127" t="s">
        <v>92</v>
      </c>
      <c r="Z65" s="1127" t="s">
        <v>43</v>
      </c>
      <c r="AA65" s="1129" t="s">
        <v>44</v>
      </c>
      <c r="AB65" s="1127" t="s">
        <v>45</v>
      </c>
      <c r="AC65" s="1127" t="s">
        <v>46</v>
      </c>
      <c r="AD65" s="1127" t="s">
        <v>121</v>
      </c>
      <c r="AE65" s="1127" t="s">
        <v>67</v>
      </c>
      <c r="AF65" s="1127" t="s">
        <v>105</v>
      </c>
      <c r="AG65" s="537" t="s">
        <v>32</v>
      </c>
      <c r="AH65" s="1129" t="s">
        <v>41</v>
      </c>
      <c r="AI65" s="1129" t="s">
        <v>42</v>
      </c>
      <c r="AJ65" s="1129" t="s">
        <v>38</v>
      </c>
      <c r="AK65" s="1129" t="s">
        <v>39</v>
      </c>
      <c r="AL65" s="1127" t="s">
        <v>31</v>
      </c>
      <c r="AM65" s="1129" t="s">
        <v>30</v>
      </c>
      <c r="AN65" s="1130">
        <f>'22'!AR65</f>
        <v>0</v>
      </c>
      <c r="AO65" s="1130"/>
      <c r="AP65" s="1130">
        <f t="shared" si="7"/>
        <v>0</v>
      </c>
      <c r="AQ65" s="1130">
        <f t="shared" si="8"/>
        <v>0</v>
      </c>
      <c r="AR65" s="1130"/>
      <c r="AS65" s="1131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537"/>
      <c r="BC65" s="537"/>
    </row>
    <row r="66" spans="1:55" s="1058" customFormat="1">
      <c r="A66" s="751" t="str">
        <f>'ENTRY SHEET'!F66</f>
        <v>CRUSHER(FEEDER)</v>
      </c>
      <c r="B66" s="617">
        <f>'22'!C66</f>
        <v>1807.03</v>
      </c>
      <c r="C66" s="674">
        <v>1815.89</v>
      </c>
      <c r="D66" s="617">
        <f t="shared" si="21"/>
        <v>8.8600000000001273</v>
      </c>
      <c r="E66" s="617">
        <v>16</v>
      </c>
      <c r="F66" s="139"/>
      <c r="G66" s="139"/>
      <c r="H66" s="139"/>
      <c r="I66" s="139"/>
      <c r="J66" s="139">
        <f>D66-G66-H66-I66-K66-L66-O66-P66-F66-M66-N66</f>
        <v>8.8600000000001273</v>
      </c>
      <c r="K66" s="139"/>
      <c r="L66" s="139"/>
      <c r="M66" s="139"/>
      <c r="N66" s="139"/>
      <c r="O66" s="139"/>
      <c r="P66" s="139"/>
      <c r="Q66" s="139">
        <f>F66+G66+H66+I66+J66+K66+L66+M66+N66+O66+P66</f>
        <v>8.8600000000001273</v>
      </c>
      <c r="R66" s="617">
        <v>1400</v>
      </c>
      <c r="S66" s="617">
        <v>700</v>
      </c>
      <c r="T66" s="617">
        <f>R66-S66</f>
        <v>700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956">
        <f>'22'!AR66</f>
        <v>0</v>
      </c>
      <c r="AO66" s="956"/>
      <c r="AP66" s="956">
        <f t="shared" si="7"/>
        <v>0</v>
      </c>
      <c r="AQ66" s="956">
        <f t="shared" si="8"/>
        <v>0</v>
      </c>
      <c r="AR66" s="956"/>
      <c r="AS66" s="1057">
        <f t="shared" ref="AS66:AS73" si="24">AQ66/D66</f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58">
        <f t="shared" si="15"/>
        <v>0</v>
      </c>
      <c r="BC66" s="658"/>
    </row>
    <row r="67" spans="1:55" s="1058" customFormat="1">
      <c r="A67" s="751" t="str">
        <f>'ENTRY SHEET'!F67</f>
        <v>CRUSHER ( JAW )</v>
      </c>
      <c r="B67" s="617">
        <f>'22'!C67</f>
        <v>13588</v>
      </c>
      <c r="C67" s="674">
        <v>13598</v>
      </c>
      <c r="D67" s="617">
        <f t="shared" si="21"/>
        <v>10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10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10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956">
        <f>'22'!AR67</f>
        <v>0</v>
      </c>
      <c r="AO67" s="956"/>
      <c r="AP67" s="956">
        <f t="shared" si="7"/>
        <v>0</v>
      </c>
      <c r="AQ67" s="956">
        <f t="shared" si="8"/>
        <v>0</v>
      </c>
      <c r="AR67" s="956"/>
      <c r="AS67" s="1057">
        <f t="shared" si="24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58">
        <f t="shared" si="15"/>
        <v>0</v>
      </c>
      <c r="BC67" s="658"/>
    </row>
    <row r="68" spans="1:55" s="1058" customFormat="1">
      <c r="A68" s="751" t="str">
        <f>'ENTRY SHEET'!F68</f>
        <v>CRUSHER ( CONE )</v>
      </c>
      <c r="B68" s="617">
        <f>'22'!C68</f>
        <v>13662</v>
      </c>
      <c r="C68" s="674">
        <v>13672</v>
      </c>
      <c r="D68" s="617">
        <f t="shared" si="21"/>
        <v>10</v>
      </c>
      <c r="E68" s="617">
        <v>16</v>
      </c>
      <c r="F68" s="139"/>
      <c r="G68" s="139"/>
      <c r="H68" s="139"/>
      <c r="I68" s="139"/>
      <c r="J68" s="139">
        <f t="shared" si="25"/>
        <v>10</v>
      </c>
      <c r="K68" s="139"/>
      <c r="L68" s="139"/>
      <c r="M68" s="139"/>
      <c r="N68" s="139"/>
      <c r="O68" s="139"/>
      <c r="P68" s="139"/>
      <c r="Q68" s="139">
        <f t="shared" si="26"/>
        <v>10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956">
        <f>'22'!AR68</f>
        <v>0</v>
      </c>
      <c r="AO68" s="956"/>
      <c r="AP68" s="956">
        <f t="shared" si="7"/>
        <v>0</v>
      </c>
      <c r="AQ68" s="956">
        <f t="shared" si="8"/>
        <v>0</v>
      </c>
      <c r="AR68" s="956"/>
      <c r="AS68" s="1057">
        <f t="shared" si="24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58">
        <f t="shared" si="15"/>
        <v>0</v>
      </c>
      <c r="BC68" s="617"/>
    </row>
    <row r="69" spans="1:55" s="1058" customFormat="1">
      <c r="A69" s="751" t="str">
        <f>'ENTRY SHEET'!F69</f>
        <v>CRUSHER DG</v>
      </c>
      <c r="B69" s="617">
        <f>'22'!C69</f>
        <v>17211.259999999998</v>
      </c>
      <c r="C69" s="674">
        <v>17211.259999999998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956">
        <f>'22'!AR69</f>
        <v>400</v>
      </c>
      <c r="AO69" s="956"/>
      <c r="AP69" s="956">
        <f t="shared" si="7"/>
        <v>400</v>
      </c>
      <c r="AQ69" s="956">
        <f t="shared" si="8"/>
        <v>0</v>
      </c>
      <c r="AR69" s="956">
        <v>400</v>
      </c>
      <c r="AS69" s="1057" t="e">
        <f t="shared" si="24"/>
        <v>#DIV/0!</v>
      </c>
      <c r="AT69" s="659">
        <f>'08'!AT69</f>
        <v>1000</v>
      </c>
      <c r="AU69" s="660">
        <f t="shared" si="9"/>
        <v>600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658" t="e">
        <f t="shared" si="15"/>
        <v>#DIV/0!</v>
      </c>
      <c r="BC69" s="658"/>
    </row>
    <row r="70" spans="1:55" s="1058" customFormat="1">
      <c r="A70" s="751" t="str">
        <f>'ENTRY SHEET'!F70</f>
        <v>KAMASTU-210</v>
      </c>
      <c r="B70" s="617">
        <f>'22'!C70</f>
        <v>25994.1</v>
      </c>
      <c r="C70" s="674">
        <v>26003.7</v>
      </c>
      <c r="D70" s="617">
        <f t="shared" si="21"/>
        <v>9.6000000000021828</v>
      </c>
      <c r="E70" s="617">
        <v>16</v>
      </c>
      <c r="F70" s="139"/>
      <c r="G70" s="139"/>
      <c r="H70" s="139">
        <v>1.7</v>
      </c>
      <c r="I70" s="139"/>
      <c r="J70" s="139">
        <f t="shared" si="25"/>
        <v>7.9000000000021826</v>
      </c>
      <c r="K70" s="139"/>
      <c r="L70" s="139"/>
      <c r="M70" s="139"/>
      <c r="N70" s="139"/>
      <c r="O70" s="139"/>
      <c r="P70" s="139"/>
      <c r="Q70" s="139">
        <f t="shared" si="26"/>
        <v>9.6000000000021828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>
        <v>8</v>
      </c>
      <c r="AF70" s="619"/>
      <c r="AG70" s="617">
        <f t="shared" si="23"/>
        <v>8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956">
        <f>'22'!AR70</f>
        <v>150</v>
      </c>
      <c r="AO70" s="956"/>
      <c r="AP70" s="956">
        <f t="shared" ref="AP70:AP104" si="28">AO70+AN70</f>
        <v>150</v>
      </c>
      <c r="AQ70" s="956">
        <f t="shared" ref="AQ70:AQ104" si="29">AP70-AR70</f>
        <v>110</v>
      </c>
      <c r="AR70" s="956">
        <v>40</v>
      </c>
      <c r="AS70" s="1057">
        <f t="shared" si="24"/>
        <v>11.458333333330728</v>
      </c>
      <c r="AT70" s="659">
        <f>'08'!AT70</f>
        <v>340</v>
      </c>
      <c r="AU70" s="660">
        <f t="shared" ref="AU70:AU104" si="30">AT70-AR70</f>
        <v>300</v>
      </c>
      <c r="AV70" s="657"/>
      <c r="AW70" s="619">
        <f t="shared" ref="AW70:AW99" si="31">ROUNDUP(I70*AS70,0)</f>
        <v>0</v>
      </c>
      <c r="AX70" s="619">
        <f t="shared" ref="AX70:AX99" si="32">ROUNDUP(H70*AS70,0)</f>
        <v>20</v>
      </c>
      <c r="AY70" s="619">
        <f t="shared" ref="AY70:AY99" si="33">ROUNDUP(J70*AS70,0)</f>
        <v>91</v>
      </c>
      <c r="AZ70" s="619">
        <f t="shared" ref="AZ70:AZ99" si="34">AS70*L70</f>
        <v>0</v>
      </c>
      <c r="BA70" s="619">
        <f t="shared" ref="BA70:BA99" si="35">AS70*K70</f>
        <v>0</v>
      </c>
      <c r="BB70" s="658"/>
      <c r="BC70" s="658">
        <v>64</v>
      </c>
    </row>
    <row r="71" spans="1:55" s="1058" customFormat="1">
      <c r="A71" s="751" t="str">
        <f>'ENTRY SHEET'!F71</f>
        <v>JCB-8262 LOADER</v>
      </c>
      <c r="B71" s="617">
        <f>'22'!C71</f>
        <v>16157.2</v>
      </c>
      <c r="C71" s="674">
        <v>16168.5</v>
      </c>
      <c r="D71" s="617">
        <f t="shared" si="21"/>
        <v>11.299999999999272</v>
      </c>
      <c r="E71" s="617">
        <v>16</v>
      </c>
      <c r="F71" s="139"/>
      <c r="G71" s="139"/>
      <c r="H71" s="139"/>
      <c r="I71" s="139">
        <v>6.3</v>
      </c>
      <c r="J71" s="139">
        <f t="shared" si="25"/>
        <v>1.5999999999992727</v>
      </c>
      <c r="K71" s="139"/>
      <c r="L71" s="139">
        <v>3.4</v>
      </c>
      <c r="M71" s="139"/>
      <c r="N71" s="139"/>
      <c r="O71" s="139"/>
      <c r="P71" s="139"/>
      <c r="Q71" s="139">
        <f t="shared" si="26"/>
        <v>11.299999999999272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>
        <v>36</v>
      </c>
      <c r="AI71" s="617">
        <v>19</v>
      </c>
      <c r="AJ71" s="617">
        <v>1121.32</v>
      </c>
      <c r="AK71" s="619">
        <v>644.34</v>
      </c>
      <c r="AL71" s="658">
        <f>AH71+AI71</f>
        <v>55</v>
      </c>
      <c r="AM71" s="617">
        <f>AJ71+AK71</f>
        <v>1765.6599999999999</v>
      </c>
      <c r="AN71" s="956">
        <f>'22'!AR71</f>
        <v>160</v>
      </c>
      <c r="AO71" s="956"/>
      <c r="AP71" s="956">
        <f t="shared" si="28"/>
        <v>160</v>
      </c>
      <c r="AQ71" s="956">
        <f t="shared" si="29"/>
        <v>110</v>
      </c>
      <c r="AR71" s="956">
        <v>50</v>
      </c>
      <c r="AS71" s="1057">
        <f t="shared" si="24"/>
        <v>9.7345132743369103</v>
      </c>
      <c r="AT71" s="659">
        <f>'08'!AT71</f>
        <v>210</v>
      </c>
      <c r="AU71" s="660">
        <f t="shared" si="30"/>
        <v>160</v>
      </c>
      <c r="AV71" s="657"/>
      <c r="AW71" s="619">
        <f t="shared" si="31"/>
        <v>62</v>
      </c>
      <c r="AX71" s="619">
        <f t="shared" si="32"/>
        <v>0</v>
      </c>
      <c r="AY71" s="619">
        <f t="shared" si="33"/>
        <v>16</v>
      </c>
      <c r="AZ71" s="619">
        <f t="shared" si="34"/>
        <v>33.097345132745495</v>
      </c>
      <c r="BA71" s="619">
        <f t="shared" si="35"/>
        <v>0</v>
      </c>
      <c r="BB71" s="658">
        <f t="shared" ref="BB71:BB99" si="36">AQ71-AW71-AX71-AY71</f>
        <v>32</v>
      </c>
      <c r="BC71" s="658"/>
    </row>
    <row r="72" spans="1:55" s="1058" customFormat="1">
      <c r="A72" s="751" t="str">
        <f>'ENTRY SHEET'!F72</f>
        <v>OD09C-5609 JCB</v>
      </c>
      <c r="B72" s="617">
        <f>'22'!C72</f>
        <v>0</v>
      </c>
      <c r="C72" s="674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956">
        <f>'22'!AR72</f>
        <v>90</v>
      </c>
      <c r="AO72" s="956"/>
      <c r="AP72" s="956">
        <f t="shared" si="28"/>
        <v>90</v>
      </c>
      <c r="AQ72" s="956">
        <f t="shared" si="29"/>
        <v>0</v>
      </c>
      <c r="AR72" s="956">
        <v>90</v>
      </c>
      <c r="AS72" s="1057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58" t="e">
        <f t="shared" si="36"/>
        <v>#DIV/0!</v>
      </c>
      <c r="BC72" s="658"/>
    </row>
    <row r="73" spans="1:55" s="1058" customFormat="1">
      <c r="A73" s="751" t="str">
        <f>'ENTRY SHEET'!F73</f>
        <v>TATA LOADER-OD02AY-0516</v>
      </c>
      <c r="B73" s="617">
        <f>'22'!C73</f>
        <v>15507.7</v>
      </c>
      <c r="C73" s="674">
        <v>15507.7</v>
      </c>
      <c r="D73" s="617">
        <f t="shared" si="21"/>
        <v>0</v>
      </c>
      <c r="E73" s="617">
        <v>16</v>
      </c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956">
        <f>'22'!AR73</f>
        <v>100</v>
      </c>
      <c r="AO73" s="956"/>
      <c r="AP73" s="956">
        <f t="shared" si="28"/>
        <v>100</v>
      </c>
      <c r="AQ73" s="956">
        <f t="shared" si="29"/>
        <v>0</v>
      </c>
      <c r="AR73" s="956">
        <v>100</v>
      </c>
      <c r="AS73" s="1057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58"/>
      <c r="BC73" s="658"/>
    </row>
    <row r="74" spans="1:55" s="1080" customFormat="1" ht="72">
      <c r="A74" s="786" t="str">
        <f>'ENTRY SHEET'!F74</f>
        <v>POWER SCREEN DETAILS</v>
      </c>
      <c r="B74" s="647">
        <f>'22'!C74</f>
        <v>0</v>
      </c>
      <c r="C74" s="886"/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477">
        <f>'22'!AR74</f>
        <v>0</v>
      </c>
      <c r="AO74" s="477"/>
      <c r="AP74" s="477">
        <f t="shared" si="28"/>
        <v>0</v>
      </c>
      <c r="AQ74" s="477">
        <f t="shared" si="29"/>
        <v>0</v>
      </c>
      <c r="AR74" s="477"/>
      <c r="AS74" s="886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882" t="e">
        <f t="shared" si="36"/>
        <v>#VALUE!</v>
      </c>
      <c r="BC74" s="477"/>
    </row>
    <row r="75" spans="1:55" s="285" customFormat="1">
      <c r="A75" s="786" t="str">
        <f>'ENTRY SHEET'!F75</f>
        <v>POWER SCREEN RHS</v>
      </c>
      <c r="B75" s="647">
        <f>'22'!C75</f>
        <v>4474.6000000000004</v>
      </c>
      <c r="C75" s="648">
        <v>4479.1000000000004</v>
      </c>
      <c r="D75" s="647">
        <f t="shared" si="21"/>
        <v>4.5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4.5</v>
      </c>
      <c r="L75" s="648"/>
      <c r="M75" s="648"/>
      <c r="N75" s="648"/>
      <c r="O75" s="648"/>
      <c r="P75" s="648"/>
      <c r="Q75" s="648">
        <f>F75+G75+H75+I75+J75+K75+L75+M75+N75+O75+P75</f>
        <v>4.5</v>
      </c>
      <c r="R75" s="647">
        <v>450</v>
      </c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831">
        <f>'22'!AR75</f>
        <v>140</v>
      </c>
      <c r="AO75" s="831"/>
      <c r="AP75" s="831">
        <f t="shared" si="28"/>
        <v>140</v>
      </c>
      <c r="AQ75" s="831">
        <f t="shared" si="29"/>
        <v>60</v>
      </c>
      <c r="AR75" s="831">
        <v>80</v>
      </c>
      <c r="AS75" s="1063">
        <f t="shared" ref="AS75:AS81" si="39">AQ75/D75</f>
        <v>13.333333333333334</v>
      </c>
      <c r="AT75" s="651">
        <f>'08'!AT75</f>
        <v>0</v>
      </c>
      <c r="AU75" s="652">
        <f t="shared" si="30"/>
        <v>-80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60</v>
      </c>
      <c r="BB75" s="649"/>
      <c r="BC75" s="649">
        <f>AP75</f>
        <v>140</v>
      </c>
    </row>
    <row r="76" spans="1:55" s="285" customFormat="1">
      <c r="A76" s="786" t="str">
        <f>'ENTRY SHEET'!F76</f>
        <v>HITACHI-120</v>
      </c>
      <c r="B76" s="647">
        <f>'22'!C76</f>
        <v>13153.5</v>
      </c>
      <c r="C76" s="648">
        <v>13156.1</v>
      </c>
      <c r="D76" s="647">
        <f t="shared" si="21"/>
        <v>2.6000000000003638</v>
      </c>
      <c r="E76" s="647">
        <v>12</v>
      </c>
      <c r="F76" s="648"/>
      <c r="G76" s="648"/>
      <c r="H76" s="648"/>
      <c r="I76" s="648"/>
      <c r="J76" s="648"/>
      <c r="K76" s="648">
        <v>0</v>
      </c>
      <c r="L76" s="648">
        <v>2.6</v>
      </c>
      <c r="M76" s="648"/>
      <c r="N76" s="648"/>
      <c r="O76" s="648"/>
      <c r="P76" s="648"/>
      <c r="Q76" s="648">
        <f t="shared" ref="Q76:Q77" si="40">F76+G76+H76+I76+J76+K76+L76+M76+N76</f>
        <v>2.6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831">
        <f>'22'!AR76</f>
        <v>130</v>
      </c>
      <c r="AO76" s="831"/>
      <c r="AP76" s="831">
        <f t="shared" si="28"/>
        <v>130</v>
      </c>
      <c r="AQ76" s="831">
        <f t="shared" si="29"/>
        <v>30</v>
      </c>
      <c r="AR76" s="831">
        <v>100</v>
      </c>
      <c r="AS76" s="1063">
        <f t="shared" si="39"/>
        <v>11.538461538459924</v>
      </c>
      <c r="AT76" s="651">
        <f>'08'!AT76</f>
        <v>700</v>
      </c>
      <c r="AU76" s="652">
        <f t="shared" si="30"/>
        <v>600</v>
      </c>
      <c r="AV76" s="646"/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29.999999999995801</v>
      </c>
      <c r="BA76" s="650">
        <f t="shared" si="35"/>
        <v>0</v>
      </c>
      <c r="BB76" s="649">
        <f t="shared" si="36"/>
        <v>30</v>
      </c>
      <c r="BC76" s="649"/>
    </row>
    <row r="77" spans="1:55" s="285" customFormat="1">
      <c r="A77" s="786" t="str">
        <f>'ENTRY SHEET'!F77</f>
        <v>L-6268 SDLG</v>
      </c>
      <c r="B77" s="647">
        <f>'22'!C77</f>
        <v>7290.6</v>
      </c>
      <c r="C77" s="648">
        <v>7298.3</v>
      </c>
      <c r="D77" s="647">
        <f t="shared" si="21"/>
        <v>7.6999999999998181</v>
      </c>
      <c r="E77" s="647">
        <v>12</v>
      </c>
      <c r="F77" s="648"/>
      <c r="G77" s="648"/>
      <c r="H77" s="648"/>
      <c r="I77" s="648">
        <v>6.3</v>
      </c>
      <c r="J77" s="648"/>
      <c r="K77" s="648">
        <f t="shared" ref="K77" si="43">D77-G77-H77-I77-J77-L77-M77-N77-O77-P77-F77</f>
        <v>1.3999999999998183</v>
      </c>
      <c r="L77" s="648"/>
      <c r="M77" s="648"/>
      <c r="N77" s="648"/>
      <c r="O77" s="648"/>
      <c r="P77" s="648"/>
      <c r="Q77" s="648">
        <f t="shared" si="40"/>
        <v>7.6999999999998181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>
        <v>26</v>
      </c>
      <c r="AI77" s="650">
        <v>31</v>
      </c>
      <c r="AJ77" s="650">
        <v>825.3</v>
      </c>
      <c r="AK77" s="650">
        <v>1062.02</v>
      </c>
      <c r="AL77" s="649">
        <f t="shared" si="41"/>
        <v>57</v>
      </c>
      <c r="AM77" s="647">
        <f t="shared" si="42"/>
        <v>1887.32</v>
      </c>
      <c r="AN77" s="831">
        <f>'22'!AR77</f>
        <v>120</v>
      </c>
      <c r="AO77" s="831">
        <v>100</v>
      </c>
      <c r="AP77" s="831">
        <f t="shared" si="28"/>
        <v>220</v>
      </c>
      <c r="AQ77" s="831">
        <f t="shared" si="29"/>
        <v>150</v>
      </c>
      <c r="AR77" s="831">
        <v>70</v>
      </c>
      <c r="AS77" s="1063">
        <f t="shared" si="39"/>
        <v>19.480519480519941</v>
      </c>
      <c r="AT77" s="651">
        <f>'08'!AT77</f>
        <v>0</v>
      </c>
      <c r="AU77" s="652">
        <f t="shared" si="30"/>
        <v>-70</v>
      </c>
      <c r="AV77" s="646"/>
      <c r="AW77" s="650">
        <f t="shared" si="31"/>
        <v>123</v>
      </c>
      <c r="AX77" s="650">
        <f t="shared" si="32"/>
        <v>0</v>
      </c>
      <c r="AY77" s="650">
        <f t="shared" si="33"/>
        <v>0</v>
      </c>
      <c r="AZ77" s="650">
        <f t="shared" si="34"/>
        <v>0</v>
      </c>
      <c r="BA77" s="650">
        <f t="shared" si="35"/>
        <v>27.272727272724378</v>
      </c>
      <c r="BB77" s="649"/>
      <c r="BC77" s="649"/>
    </row>
    <row r="78" spans="1:55" s="1135" customFormat="1" ht="55.2">
      <c r="A78" s="764" t="str">
        <f>'ENTRY SHEET'!F78</f>
        <v>VICHELE NO.</v>
      </c>
      <c r="B78" s="632">
        <f>'22'!C78</f>
        <v>0</v>
      </c>
      <c r="C78" s="543"/>
      <c r="D78" s="543" t="s">
        <v>8</v>
      </c>
      <c r="E78" s="543" t="s">
        <v>116</v>
      </c>
      <c r="F78" s="543" t="s">
        <v>118</v>
      </c>
      <c r="G78" s="543" t="s">
        <v>113</v>
      </c>
      <c r="H78" s="543" t="s">
        <v>126</v>
      </c>
      <c r="I78" s="543" t="s">
        <v>125</v>
      </c>
      <c r="J78" s="543" t="s">
        <v>124</v>
      </c>
      <c r="K78" s="543" t="s">
        <v>52</v>
      </c>
      <c r="L78" s="543" t="s">
        <v>133</v>
      </c>
      <c r="M78" s="543" t="s">
        <v>117</v>
      </c>
      <c r="N78" s="543" t="s">
        <v>127</v>
      </c>
      <c r="O78" s="543" t="s">
        <v>138</v>
      </c>
      <c r="P78" s="543" t="s">
        <v>139</v>
      </c>
      <c r="Q78" s="543" t="s">
        <v>122</v>
      </c>
      <c r="R78" s="543" t="s">
        <v>123</v>
      </c>
      <c r="S78" s="543" t="s">
        <v>101</v>
      </c>
      <c r="T78" s="543" t="s">
        <v>102</v>
      </c>
      <c r="U78" s="767" t="s">
        <v>90</v>
      </c>
      <c r="V78" s="543" t="s">
        <v>91</v>
      </c>
      <c r="W78" s="543" t="s">
        <v>135</v>
      </c>
      <c r="X78" s="543"/>
      <c r="Y78" s="543" t="s">
        <v>92</v>
      </c>
      <c r="Z78" s="768" t="s">
        <v>43</v>
      </c>
      <c r="AA78" s="768" t="s">
        <v>44</v>
      </c>
      <c r="AB78" s="768" t="s">
        <v>45</v>
      </c>
      <c r="AC78" s="768" t="s">
        <v>46</v>
      </c>
      <c r="AD78" s="768" t="s">
        <v>121</v>
      </c>
      <c r="AE78" s="768" t="s">
        <v>67</v>
      </c>
      <c r="AF78" s="768" t="s">
        <v>105</v>
      </c>
      <c r="AG78" s="543" t="s">
        <v>32</v>
      </c>
      <c r="AH78" s="543" t="s">
        <v>41</v>
      </c>
      <c r="AI78" s="543" t="s">
        <v>42</v>
      </c>
      <c r="AJ78" s="543" t="s">
        <v>38</v>
      </c>
      <c r="AK78" s="768" t="s">
        <v>39</v>
      </c>
      <c r="AL78" s="543" t="s">
        <v>31</v>
      </c>
      <c r="AM78" s="543" t="s">
        <v>30</v>
      </c>
      <c r="AN78" s="1133">
        <f>'22'!AR78</f>
        <v>0</v>
      </c>
      <c r="AO78" s="1133"/>
      <c r="AP78" s="1133">
        <f t="shared" si="28"/>
        <v>0</v>
      </c>
      <c r="AQ78" s="1133">
        <f t="shared" si="29"/>
        <v>0</v>
      </c>
      <c r="AR78" s="1133"/>
      <c r="AS78" s="1134" t="e">
        <f t="shared" si="39"/>
        <v>#VALUE!</v>
      </c>
      <c r="AT78" s="636">
        <f>'08'!AT78</f>
        <v>0</v>
      </c>
      <c r="AU78" s="637">
        <f t="shared" si="30"/>
        <v>0</v>
      </c>
      <c r="AV78" s="733"/>
      <c r="AW78" s="638" t="e">
        <f t="shared" si="31"/>
        <v>#VALUE!</v>
      </c>
      <c r="AX78" s="638" t="e">
        <f t="shared" si="32"/>
        <v>#VALUE!</v>
      </c>
      <c r="AY78" s="638" t="e">
        <f t="shared" si="33"/>
        <v>#VALUE!</v>
      </c>
      <c r="AZ78" s="638" t="e">
        <f t="shared" si="34"/>
        <v>#VALUE!</v>
      </c>
      <c r="BA78" s="638" t="e">
        <f t="shared" si="35"/>
        <v>#VALUE!</v>
      </c>
      <c r="BB78" s="543">
        <v>0</v>
      </c>
      <c r="BC78" s="543"/>
    </row>
    <row r="79" spans="1:55" s="774" customFormat="1">
      <c r="A79" s="764" t="str">
        <f>'ENTRY SHEET'!F79</f>
        <v>LOKO TRACK JAW</v>
      </c>
      <c r="B79" s="632">
        <f>'22'!C79</f>
        <v>16258</v>
      </c>
      <c r="C79" s="302">
        <v>16262</v>
      </c>
      <c r="D79" s="632">
        <f t="shared" si="21"/>
        <v>4</v>
      </c>
      <c r="E79" s="631">
        <v>12</v>
      </c>
      <c r="F79" s="302"/>
      <c r="G79" s="302"/>
      <c r="H79" s="302"/>
      <c r="I79" s="302"/>
      <c r="J79" s="302"/>
      <c r="K79" s="302"/>
      <c r="L79" s="254">
        <f>D79-G79-H79-I79-J79-K79-M79-N79-O79-P79</f>
        <v>4</v>
      </c>
      <c r="M79" s="302"/>
      <c r="N79" s="302"/>
      <c r="O79" s="302"/>
      <c r="P79" s="302"/>
      <c r="Q79" s="254">
        <f t="shared" ref="Q79:Q80" si="44">G79+H79+I79+J79+P79+K79+L79+M79+N79+O79+F79</f>
        <v>4</v>
      </c>
      <c r="R79" s="632">
        <v>0</v>
      </c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8"/>
        <v>0</v>
      </c>
      <c r="AH79" s="302"/>
      <c r="AI79" s="302"/>
      <c r="AJ79" s="302"/>
      <c r="AK79" s="635"/>
      <c r="AL79" s="634">
        <f>AH79+AI79</f>
        <v>0</v>
      </c>
      <c r="AM79" s="632">
        <f t="shared" si="42"/>
        <v>0</v>
      </c>
      <c r="AN79" s="773">
        <f>'22'!AR79</f>
        <v>300</v>
      </c>
      <c r="AO79" s="773"/>
      <c r="AP79" s="773">
        <f t="shared" si="28"/>
        <v>300</v>
      </c>
      <c r="AQ79" s="773">
        <f t="shared" si="29"/>
        <v>30</v>
      </c>
      <c r="AR79" s="773">
        <v>270</v>
      </c>
      <c r="AS79" s="1055">
        <f t="shared" si="39"/>
        <v>7.5</v>
      </c>
      <c r="AT79" s="636">
        <f>'08'!AT79</f>
        <v>0</v>
      </c>
      <c r="AU79" s="637">
        <f t="shared" si="30"/>
        <v>-270</v>
      </c>
      <c r="AV79" s="631"/>
      <c r="AW79" s="638">
        <f t="shared" si="31"/>
        <v>0</v>
      </c>
      <c r="AX79" s="638">
        <f t="shared" si="32"/>
        <v>0</v>
      </c>
      <c r="AY79" s="638">
        <f t="shared" si="33"/>
        <v>0</v>
      </c>
      <c r="AZ79" s="638">
        <f t="shared" si="34"/>
        <v>30</v>
      </c>
      <c r="BA79" s="638">
        <f t="shared" si="35"/>
        <v>0</v>
      </c>
      <c r="BB79" s="634">
        <v>0</v>
      </c>
      <c r="BC79" s="634"/>
    </row>
    <row r="80" spans="1:55" s="774" customFormat="1">
      <c r="A80" s="764" t="str">
        <f>'ENTRY SHEET'!F80</f>
        <v>LOKO CONE</v>
      </c>
      <c r="B80" s="632">
        <f>'22'!C80</f>
        <v>16821.3</v>
      </c>
      <c r="C80" s="302">
        <v>16825.400000000001</v>
      </c>
      <c r="D80" s="632">
        <f t="shared" si="21"/>
        <v>4.1000000000021828</v>
      </c>
      <c r="E80" s="631">
        <v>12</v>
      </c>
      <c r="F80" s="302"/>
      <c r="G80" s="302"/>
      <c r="H80" s="302"/>
      <c r="I80" s="302"/>
      <c r="J80" s="302"/>
      <c r="K80" s="302"/>
      <c r="L80" s="254">
        <f t="shared" ref="L80:L81" si="45">D80-G80-H80-I80-J80-K80-M80-N80-O80-P80</f>
        <v>4.1000000000021828</v>
      </c>
      <c r="M80" s="302"/>
      <c r="N80" s="302"/>
      <c r="O80" s="302"/>
      <c r="P80" s="302"/>
      <c r="Q80" s="254">
        <f t="shared" si="44"/>
        <v>4.1000000000021828</v>
      </c>
      <c r="R80" s="632">
        <v>400</v>
      </c>
      <c r="S80" s="638">
        <v>200</v>
      </c>
      <c r="T80" s="638">
        <v>200</v>
      </c>
      <c r="U80" s="638"/>
      <c r="V80" s="638"/>
      <c r="W80" s="638"/>
      <c r="X80" s="638"/>
      <c r="Y80" s="638"/>
      <c r="Z80" s="632">
        <f t="shared" ref="Z80:Z84" si="46">+V80+W80+X80</f>
        <v>0</v>
      </c>
      <c r="AA80" s="638"/>
      <c r="AB80" s="632"/>
      <c r="AC80" s="632"/>
      <c r="AD80" s="632"/>
      <c r="AE80" s="632"/>
      <c r="AF80" s="632"/>
      <c r="AG80" s="632">
        <f t="shared" si="38"/>
        <v>0</v>
      </c>
      <c r="AH80" s="632"/>
      <c r="AI80" s="632"/>
      <c r="AJ80" s="632"/>
      <c r="AK80" s="638"/>
      <c r="AL80" s="634">
        <f t="shared" ref="AL80:AL84" si="47">AH80+AI80</f>
        <v>0</v>
      </c>
      <c r="AM80" s="632">
        <f t="shared" si="42"/>
        <v>0</v>
      </c>
      <c r="AN80" s="773">
        <f>'22'!AR80</f>
        <v>350</v>
      </c>
      <c r="AO80" s="773"/>
      <c r="AP80" s="773">
        <f t="shared" si="28"/>
        <v>350</v>
      </c>
      <c r="AQ80" s="773">
        <f t="shared" si="29"/>
        <v>70</v>
      </c>
      <c r="AR80" s="773">
        <v>280</v>
      </c>
      <c r="AS80" s="1055">
        <f t="shared" si="39"/>
        <v>17.073170731698227</v>
      </c>
      <c r="AT80" s="636">
        <f>'08'!AT80</f>
        <v>0</v>
      </c>
      <c r="AU80" s="637">
        <f t="shared" si="30"/>
        <v>-280</v>
      </c>
      <c r="AV80" s="631"/>
      <c r="AW80" s="638">
        <f t="shared" si="31"/>
        <v>0</v>
      </c>
      <c r="AX80" s="638">
        <f t="shared" si="32"/>
        <v>0</v>
      </c>
      <c r="AY80" s="638">
        <f t="shared" si="33"/>
        <v>0</v>
      </c>
      <c r="AZ80" s="638">
        <f t="shared" si="34"/>
        <v>70</v>
      </c>
      <c r="BA80" s="638">
        <f t="shared" si="35"/>
        <v>0</v>
      </c>
      <c r="BB80" s="634">
        <v>0</v>
      </c>
      <c r="BC80" s="634"/>
    </row>
    <row r="81" spans="1:55" s="774" customFormat="1">
      <c r="A81" s="764" t="str">
        <f>'ENTRY SHEET'!F81</f>
        <v>KOMASTU-200</v>
      </c>
      <c r="B81" s="632">
        <f>'22'!C81</f>
        <v>3479</v>
      </c>
      <c r="C81" s="302">
        <v>3487.9</v>
      </c>
      <c r="D81" s="632">
        <f t="shared" si="21"/>
        <v>8.9000000000000909</v>
      </c>
      <c r="E81" s="631">
        <v>12</v>
      </c>
      <c r="F81" s="635"/>
      <c r="G81" s="635"/>
      <c r="H81" s="635"/>
      <c r="I81" s="635"/>
      <c r="J81" s="302"/>
      <c r="K81" s="635">
        <v>8.9</v>
      </c>
      <c r="L81" s="254">
        <f t="shared" si="45"/>
        <v>9.0594198809412774E-14</v>
      </c>
      <c r="M81" s="302"/>
      <c r="N81" s="302"/>
      <c r="O81" s="302"/>
      <c r="P81" s="302"/>
      <c r="Q81" s="254">
        <f>G81+H81+I81+J81+P81+K81+L81+M81+N81+O81+F81</f>
        <v>8.9000000000000909</v>
      </c>
      <c r="R81" s="632">
        <v>0</v>
      </c>
      <c r="S81" s="302"/>
      <c r="T81" s="632"/>
      <c r="U81" s="302"/>
      <c r="V81" s="302"/>
      <c r="W81" s="302"/>
      <c r="X81" s="632"/>
      <c r="Y81" s="632"/>
      <c r="Z81" s="632">
        <f t="shared" si="46"/>
        <v>0</v>
      </c>
      <c r="AA81" s="638"/>
      <c r="AB81" s="638"/>
      <c r="AC81" s="638"/>
      <c r="AD81" s="638"/>
      <c r="AE81" s="638"/>
      <c r="AF81" s="638"/>
      <c r="AG81" s="632">
        <f t="shared" si="38"/>
        <v>0</v>
      </c>
      <c r="AH81" s="638"/>
      <c r="AI81" s="638"/>
      <c r="AJ81" s="638"/>
      <c r="AK81" s="638"/>
      <c r="AL81" s="634">
        <f t="shared" si="47"/>
        <v>0</v>
      </c>
      <c r="AM81" s="632">
        <f t="shared" si="42"/>
        <v>0</v>
      </c>
      <c r="AN81" s="773">
        <f>'22'!AR81</f>
        <v>150</v>
      </c>
      <c r="AO81" s="773"/>
      <c r="AP81" s="773">
        <f t="shared" si="28"/>
        <v>150</v>
      </c>
      <c r="AQ81" s="773">
        <f t="shared" si="29"/>
        <v>100</v>
      </c>
      <c r="AR81" s="773">
        <v>50</v>
      </c>
      <c r="AS81" s="1055">
        <f t="shared" si="39"/>
        <v>11.235955056179661</v>
      </c>
      <c r="AT81" s="636">
        <f>'08'!AT81</f>
        <v>0</v>
      </c>
      <c r="AU81" s="637">
        <f t="shared" si="30"/>
        <v>-50</v>
      </c>
      <c r="AV81" s="631"/>
      <c r="AW81" s="638">
        <f t="shared" si="31"/>
        <v>0</v>
      </c>
      <c r="AX81" s="638">
        <f t="shared" si="32"/>
        <v>0</v>
      </c>
      <c r="AY81" s="638">
        <f t="shared" si="33"/>
        <v>0</v>
      </c>
      <c r="AZ81" s="638">
        <f t="shared" si="34"/>
        <v>1.0179123461731668E-12</v>
      </c>
      <c r="BA81" s="638">
        <f t="shared" si="35"/>
        <v>99.999999999998977</v>
      </c>
      <c r="BB81" s="634">
        <v>0</v>
      </c>
      <c r="BC81" s="632"/>
    </row>
    <row r="82" spans="1:55" s="774" customFormat="1">
      <c r="A82" s="764">
        <f>'ENTRY SHEET'!F82</f>
        <v>0</v>
      </c>
      <c r="B82" s="632">
        <f>'22'!C82</f>
        <v>0</v>
      </c>
      <c r="C82" s="302"/>
      <c r="D82" s="632">
        <f t="shared" si="21"/>
        <v>0</v>
      </c>
      <c r="E82" s="631"/>
      <c r="F82" s="302"/>
      <c r="G82" s="302"/>
      <c r="H82" s="302"/>
      <c r="I82" s="302"/>
      <c r="J82" s="302"/>
      <c r="K82" s="302"/>
      <c r="L82" s="254">
        <f>F82+G82+H82+I82+J82+K82+M82+N82+O82+P82</f>
        <v>0</v>
      </c>
      <c r="M82" s="302"/>
      <c r="N82" s="302"/>
      <c r="O82" s="302"/>
      <c r="P82" s="302"/>
      <c r="Q82" s="254">
        <f t="shared" ref="Q82" si="48">F82+G82+H82+I82+J82+K82+M82+N82+O82+P82</f>
        <v>0</v>
      </c>
      <c r="R82" s="632">
        <v>0</v>
      </c>
      <c r="S82" s="632"/>
      <c r="T82" s="632"/>
      <c r="U82" s="632"/>
      <c r="V82" s="632"/>
      <c r="W82" s="632"/>
      <c r="X82" s="632"/>
      <c r="Y82" s="634"/>
      <c r="Z82" s="632">
        <f t="shared" si="46"/>
        <v>0</v>
      </c>
      <c r="AA82" s="701"/>
      <c r="AB82" s="302"/>
      <c r="AC82" s="632"/>
      <c r="AD82" s="302"/>
      <c r="AE82" s="302"/>
      <c r="AF82" s="302"/>
      <c r="AG82" s="632">
        <f t="shared" si="38"/>
        <v>0</v>
      </c>
      <c r="AH82" s="701"/>
      <c r="AI82" s="701"/>
      <c r="AJ82" s="701"/>
      <c r="AK82" s="701"/>
      <c r="AL82" s="634">
        <f t="shared" si="47"/>
        <v>0</v>
      </c>
      <c r="AM82" s="632">
        <f t="shared" si="42"/>
        <v>0</v>
      </c>
      <c r="AN82" s="773">
        <f>'22'!AR82</f>
        <v>0</v>
      </c>
      <c r="AO82" s="773"/>
      <c r="AP82" s="773">
        <f t="shared" si="28"/>
        <v>0</v>
      </c>
      <c r="AQ82" s="773">
        <f t="shared" si="29"/>
        <v>0</v>
      </c>
      <c r="AR82" s="773"/>
      <c r="AS82" s="1055" t="e">
        <f t="shared" ref="AS82:AS104" si="49">AQ82/D82</f>
        <v>#DIV/0!</v>
      </c>
      <c r="AT82" s="636">
        <f>'08'!AT82</f>
        <v>0</v>
      </c>
      <c r="AU82" s="637">
        <f t="shared" si="30"/>
        <v>0</v>
      </c>
      <c r="AV82" s="631"/>
      <c r="AW82" s="638" t="e">
        <f t="shared" si="31"/>
        <v>#DIV/0!</v>
      </c>
      <c r="AX82" s="638" t="e">
        <f t="shared" si="32"/>
        <v>#DIV/0!</v>
      </c>
      <c r="AY82" s="638" t="e">
        <f t="shared" si="33"/>
        <v>#DIV/0!</v>
      </c>
      <c r="AZ82" s="638" t="e">
        <f t="shared" si="34"/>
        <v>#DIV/0!</v>
      </c>
      <c r="BA82" s="638" t="e">
        <f t="shared" si="35"/>
        <v>#DIV/0!</v>
      </c>
      <c r="BB82" s="634">
        <v>0</v>
      </c>
      <c r="BC82" s="634"/>
    </row>
    <row r="83" spans="1:55" s="222" customFormat="1">
      <c r="A83" s="223">
        <f>'ENTRY SHEET'!F83</f>
        <v>0</v>
      </c>
      <c r="B83" s="137">
        <f>'22'!C83</f>
        <v>0</v>
      </c>
      <c r="C83" s="136"/>
      <c r="D83" s="137">
        <f t="shared" si="21"/>
        <v>0</v>
      </c>
      <c r="E83" s="221"/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7"/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2"/>
        <v>0</v>
      </c>
      <c r="AN83" s="236">
        <f>'22'!AR83</f>
        <v>0</v>
      </c>
      <c r="AO83" s="236"/>
      <c r="AP83" s="236">
        <f t="shared" si="28"/>
        <v>0</v>
      </c>
      <c r="AQ83" s="236">
        <f t="shared" si="29"/>
        <v>0</v>
      </c>
      <c r="AR83" s="236"/>
      <c r="AS83" s="250" t="e">
        <f t="shared" si="49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41"/>
      <c r="BC83" s="141"/>
    </row>
    <row r="84" spans="1:55" s="222" customFormat="1">
      <c r="A84" s="223">
        <f>'ENTRY SHEET'!F84</f>
        <v>0</v>
      </c>
      <c r="B84" s="137">
        <f>'22'!C84</f>
        <v>0</v>
      </c>
      <c r="C84" s="136"/>
      <c r="D84" s="137">
        <f t="shared" si="21"/>
        <v>0</v>
      </c>
      <c r="E84" s="221"/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/>
      <c r="R84" s="137"/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2"/>
        <v>0</v>
      </c>
      <c r="AN84" s="236">
        <f>'22'!AR84</f>
        <v>0</v>
      </c>
      <c r="AO84" s="236"/>
      <c r="AP84" s="236">
        <f t="shared" si="28"/>
        <v>0</v>
      </c>
      <c r="AQ84" s="236">
        <f t="shared" si="29"/>
        <v>0</v>
      </c>
      <c r="AR84" s="236"/>
      <c r="AS84" s="250" t="e">
        <f t="shared" si="49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41"/>
      <c r="BC84" s="141"/>
    </row>
    <row r="85" spans="1:55" s="222" customFormat="1">
      <c r="A85" s="223" t="str">
        <f>'ENTRY SHEET'!F85</f>
        <v>OD09P-2986 (CAMPAR)</v>
      </c>
      <c r="B85" s="137">
        <f>'22'!C85</f>
        <v>0</v>
      </c>
      <c r="C85" s="234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236">
        <f>'22'!AR85</f>
        <v>0</v>
      </c>
      <c r="AO85" s="236"/>
      <c r="AP85" s="236">
        <f t="shared" si="28"/>
        <v>0</v>
      </c>
      <c r="AQ85" s="236">
        <f t="shared" si="29"/>
        <v>0</v>
      </c>
      <c r="AR85" s="236"/>
      <c r="AS85" s="250" t="e">
        <f t="shared" si="49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41"/>
      <c r="BC85" s="141"/>
    </row>
    <row r="86" spans="1:55" s="222" customFormat="1">
      <c r="A86" s="223" t="str">
        <f>'ENTRY SHEET'!F86</f>
        <v>JH06P-6214 SCORPIO</v>
      </c>
      <c r="B86" s="137">
        <f>'22'!C86</f>
        <v>185392</v>
      </c>
      <c r="C86" s="234">
        <v>185668</v>
      </c>
      <c r="D86" s="137">
        <f t="shared" si="21"/>
        <v>276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236">
        <f>'22'!AR86</f>
        <v>50</v>
      </c>
      <c r="AO86" s="236"/>
      <c r="AP86" s="236">
        <f t="shared" si="28"/>
        <v>50</v>
      </c>
      <c r="AQ86" s="236">
        <f t="shared" si="29"/>
        <v>10</v>
      </c>
      <c r="AR86" s="236">
        <v>40</v>
      </c>
      <c r="AS86" s="250">
        <f t="shared" si="49"/>
        <v>3.6231884057971016E-2</v>
      </c>
      <c r="AT86" s="216">
        <f>'08'!AT86</f>
        <v>80</v>
      </c>
      <c r="AU86" s="224">
        <f t="shared" si="30"/>
        <v>40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41">
        <f t="shared" si="36"/>
        <v>10</v>
      </c>
      <c r="BC86" s="141"/>
    </row>
    <row r="87" spans="1:55" s="222" customFormat="1">
      <c r="A87" s="223" t="str">
        <f>'ENTRY SHEET'!F87</f>
        <v>OD09K-7213 BSM BUS</v>
      </c>
      <c r="B87" s="137">
        <f>'22'!C87</f>
        <v>0</v>
      </c>
      <c r="C87" s="136"/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ref="Q87:Q94" si="51">F87+G87+H87+I87+J87+K87+L87-E87</f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236">
        <f>'22'!AR87</f>
        <v>130</v>
      </c>
      <c r="AO87" s="236"/>
      <c r="AP87" s="236">
        <f t="shared" si="28"/>
        <v>130</v>
      </c>
      <c r="AQ87" s="236">
        <f t="shared" si="29"/>
        <v>20</v>
      </c>
      <c r="AR87" s="236">
        <v>110</v>
      </c>
      <c r="AS87" s="250" t="e">
        <f t="shared" si="49"/>
        <v>#DIV/0!</v>
      </c>
      <c r="AT87" s="216">
        <f>'08'!AT87</f>
        <v>60</v>
      </c>
      <c r="AU87" s="224">
        <f t="shared" si="30"/>
        <v>-50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41" t="e">
        <f t="shared" si="36"/>
        <v>#DIV/0!</v>
      </c>
      <c r="BC87" s="141"/>
    </row>
    <row r="88" spans="1:55" s="222" customFormat="1">
      <c r="A88" s="223" t="str">
        <f>'ENTRY SHEET'!F88</f>
        <v>OD09G-6065 CAMPER</v>
      </c>
      <c r="B88" s="137">
        <f>'22'!C88</f>
        <v>0</v>
      </c>
      <c r="C88" s="136"/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1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236">
        <f>'22'!AR88</f>
        <v>0</v>
      </c>
      <c r="AO88" s="236">
        <v>20</v>
      </c>
      <c r="AP88" s="236">
        <f t="shared" si="28"/>
        <v>20</v>
      </c>
      <c r="AQ88" s="236">
        <f t="shared" si="29"/>
        <v>10</v>
      </c>
      <c r="AR88" s="236">
        <v>10</v>
      </c>
      <c r="AS88" s="250" t="e">
        <f t="shared" si="49"/>
        <v>#DIV/0!</v>
      </c>
      <c r="AT88" s="216">
        <f>'08'!AT88</f>
        <v>120</v>
      </c>
      <c r="AU88" s="224">
        <f t="shared" si="30"/>
        <v>110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41" t="e">
        <f t="shared" si="36"/>
        <v>#DIV/0!</v>
      </c>
      <c r="BC88" s="141"/>
    </row>
    <row r="89" spans="1:55" s="222" customFormat="1">
      <c r="A89" s="223" t="str">
        <f>'ENTRY SHEET'!F89</f>
        <v>OD09V-5619 TATA YODHA</v>
      </c>
      <c r="B89" s="137">
        <f>'22'!C89</f>
        <v>0</v>
      </c>
      <c r="C89" s="136"/>
      <c r="D89" s="137">
        <f t="shared" si="50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1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236">
        <f>'22'!AR89</f>
        <v>20</v>
      </c>
      <c r="AO89" s="236">
        <v>30</v>
      </c>
      <c r="AP89" s="236">
        <f t="shared" si="28"/>
        <v>50</v>
      </c>
      <c r="AQ89" s="236">
        <f t="shared" si="29"/>
        <v>15</v>
      </c>
      <c r="AR89" s="236">
        <v>35</v>
      </c>
      <c r="AS89" s="250" t="e">
        <f t="shared" si="49"/>
        <v>#DIV/0!</v>
      </c>
      <c r="AT89" s="216">
        <f>'08'!AT89</f>
        <v>60</v>
      </c>
      <c r="AU89" s="224">
        <f t="shared" si="30"/>
        <v>25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41" t="e">
        <f t="shared" si="36"/>
        <v>#DIV/0!</v>
      </c>
      <c r="BC89" s="141"/>
    </row>
    <row r="90" spans="1:55" s="222" customFormat="1">
      <c r="A90" s="223" t="str">
        <f>'ENTRY SHEET'!F90</f>
        <v>WATER PUMP</v>
      </c>
      <c r="B90" s="137">
        <f>'22'!C90</f>
        <v>0</v>
      </c>
      <c r="C90" s="136"/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1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236">
        <f>'22'!AR90</f>
        <v>0</v>
      </c>
      <c r="AO90" s="236">
        <v>5</v>
      </c>
      <c r="AP90" s="236">
        <f t="shared" si="28"/>
        <v>5</v>
      </c>
      <c r="AQ90" s="236">
        <f t="shared" si="29"/>
        <v>5</v>
      </c>
      <c r="AR90" s="236">
        <v>0</v>
      </c>
      <c r="AS90" s="250" t="e">
        <f t="shared" si="49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41" t="e">
        <f t="shared" si="36"/>
        <v>#DIV/0!</v>
      </c>
      <c r="BC90" s="141"/>
    </row>
    <row r="91" spans="1:55" s="222" customFormat="1">
      <c r="A91" s="223" t="str">
        <f>'ENTRY SHEET'!F91</f>
        <v>JH06H-6198 D.TANKER</v>
      </c>
      <c r="B91" s="137">
        <f>'22'!C91</f>
        <v>15570</v>
      </c>
      <c r="C91" s="136">
        <v>15577</v>
      </c>
      <c r="D91" s="137">
        <f t="shared" si="50"/>
        <v>7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1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236">
        <f>'22'!AR91</f>
        <v>10</v>
      </c>
      <c r="AO91" s="236">
        <v>37</v>
      </c>
      <c r="AP91" s="236">
        <f t="shared" si="28"/>
        <v>47</v>
      </c>
      <c r="AQ91" s="236">
        <f t="shared" si="29"/>
        <v>37</v>
      </c>
      <c r="AR91" s="236">
        <v>10</v>
      </c>
      <c r="AS91" s="250">
        <f t="shared" si="49"/>
        <v>5.2857142857142856</v>
      </c>
      <c r="AT91" s="216">
        <f>'08'!AT91</f>
        <v>0</v>
      </c>
      <c r="AU91" s="224">
        <f t="shared" si="30"/>
        <v>-10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41">
        <f t="shared" si="36"/>
        <v>37</v>
      </c>
      <c r="BC91" s="141"/>
    </row>
    <row r="92" spans="1:55" s="222" customFormat="1">
      <c r="A92" s="223" t="str">
        <f>'ENTRY SHEET'!F92</f>
        <v>OMC DG (NIGHT USE)</v>
      </c>
      <c r="B92" s="137">
        <f>'22'!C92</f>
        <v>0</v>
      </c>
      <c r="C92" s="136"/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1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236">
        <f>'22'!AR92</f>
        <v>0</v>
      </c>
      <c r="AO92" s="236"/>
      <c r="AP92" s="236">
        <f t="shared" si="28"/>
        <v>0</v>
      </c>
      <c r="AQ92" s="236">
        <f t="shared" si="29"/>
        <v>0</v>
      </c>
      <c r="AR92" s="236"/>
      <c r="AS92" s="250" t="e">
        <f t="shared" si="49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41" t="e">
        <f t="shared" si="36"/>
        <v>#DIV/0!</v>
      </c>
      <c r="BC92" s="141"/>
    </row>
    <row r="93" spans="1:55" s="222" customFormat="1">
      <c r="A93" s="223" t="str">
        <f>'ENTRY SHEET'!F93</f>
        <v>HYDRA CRANE-1686</v>
      </c>
      <c r="B93" s="137">
        <f>'22'!C93</f>
        <v>0</v>
      </c>
      <c r="C93" s="136"/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1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236">
        <f>'22'!AR93</f>
        <v>0</v>
      </c>
      <c r="AO93" s="236"/>
      <c r="AP93" s="236">
        <f t="shared" si="28"/>
        <v>0</v>
      </c>
      <c r="AQ93" s="236">
        <f t="shared" si="29"/>
        <v>0</v>
      </c>
      <c r="AR93" s="236"/>
      <c r="AS93" s="250" t="e">
        <f t="shared" si="49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41" t="e">
        <f t="shared" si="36"/>
        <v>#DIV/0!</v>
      </c>
      <c r="BC93" s="141"/>
    </row>
    <row r="94" spans="1:55" s="222" customFormat="1">
      <c r="A94" s="223">
        <f>'ENTRY SHEET'!F94</f>
        <v>0</v>
      </c>
      <c r="B94" s="137">
        <f>'22'!C94</f>
        <v>0</v>
      </c>
      <c r="C94" s="136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1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236">
        <f>'22'!AR94</f>
        <v>0</v>
      </c>
      <c r="AO94" s="236"/>
      <c r="AP94" s="236">
        <f t="shared" si="28"/>
        <v>0</v>
      </c>
      <c r="AQ94" s="236">
        <f t="shared" si="29"/>
        <v>0</v>
      </c>
      <c r="AR94" s="236"/>
      <c r="AS94" s="250" t="e">
        <f t="shared" si="49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41" t="e">
        <f t="shared" si="36"/>
        <v>#DIV/0!</v>
      </c>
      <c r="BC94" s="141"/>
    </row>
    <row r="95" spans="1:55" s="222" customFormat="1" hidden="1">
      <c r="A95" s="223">
        <f>'ENTRY SHEET'!F95</f>
        <v>0</v>
      </c>
      <c r="B95" s="137">
        <f>'22'!C95</f>
        <v>0</v>
      </c>
      <c r="C95" s="136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236">
        <f>'22'!AR95</f>
        <v>0</v>
      </c>
      <c r="AO95" s="236"/>
      <c r="AP95" s="236">
        <f t="shared" si="28"/>
        <v>0</v>
      </c>
      <c r="AQ95" s="236">
        <f t="shared" si="29"/>
        <v>0</v>
      </c>
      <c r="AR95" s="236"/>
      <c r="AS95" s="250" t="e">
        <f t="shared" si="49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41" t="e">
        <f t="shared" si="36"/>
        <v>#DIV/0!</v>
      </c>
      <c r="BC95" s="141"/>
    </row>
    <row r="96" spans="1:55" s="222" customFormat="1" hidden="1">
      <c r="A96" s="223">
        <f>'ENTRY SHEET'!F96</f>
        <v>0</v>
      </c>
      <c r="B96" s="137">
        <f>'22'!C96</f>
        <v>0</v>
      </c>
      <c r="C96" s="136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236">
        <f>'22'!AR96</f>
        <v>0</v>
      </c>
      <c r="AO96" s="236"/>
      <c r="AP96" s="236">
        <f t="shared" si="28"/>
        <v>0</v>
      </c>
      <c r="AQ96" s="236">
        <f t="shared" si="29"/>
        <v>0</v>
      </c>
      <c r="AR96" s="236"/>
      <c r="AS96" s="250" t="e">
        <f t="shared" si="49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41" t="e">
        <f t="shared" si="36"/>
        <v>#DIV/0!</v>
      </c>
      <c r="BC96" s="141"/>
    </row>
    <row r="97" spans="1:55" s="222" customFormat="1" hidden="1">
      <c r="A97" s="223">
        <f>'ENTRY SHEET'!F97</f>
        <v>0</v>
      </c>
      <c r="B97" s="137">
        <f>'22'!C97</f>
        <v>0</v>
      </c>
      <c r="C97" s="136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236">
        <f>'22'!AR97</f>
        <v>0</v>
      </c>
      <c r="AO97" s="236"/>
      <c r="AP97" s="236">
        <f t="shared" si="28"/>
        <v>0</v>
      </c>
      <c r="AQ97" s="236">
        <f t="shared" si="29"/>
        <v>0</v>
      </c>
      <c r="AR97" s="236"/>
      <c r="AS97" s="250" t="e">
        <f t="shared" si="49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41" t="e">
        <f t="shared" si="36"/>
        <v>#DIV/0!</v>
      </c>
      <c r="BC97" s="141"/>
    </row>
    <row r="98" spans="1:55" s="222" customFormat="1" hidden="1">
      <c r="A98" s="223">
        <f>'ENTRY SHEET'!F98</f>
        <v>0</v>
      </c>
      <c r="B98" s="137">
        <f>'22'!C98</f>
        <v>0</v>
      </c>
      <c r="C98" s="136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236">
        <f>'22'!AR98</f>
        <v>0</v>
      </c>
      <c r="AO98" s="236"/>
      <c r="AP98" s="236">
        <f t="shared" si="28"/>
        <v>0</v>
      </c>
      <c r="AQ98" s="236">
        <f t="shared" si="29"/>
        <v>0</v>
      </c>
      <c r="AR98" s="236"/>
      <c r="AS98" s="250" t="e">
        <f t="shared" si="49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41" t="e">
        <f t="shared" si="36"/>
        <v>#DIV/0!</v>
      </c>
      <c r="BC98" s="141"/>
    </row>
    <row r="99" spans="1:55" s="222" customFormat="1" hidden="1">
      <c r="A99" s="223">
        <f>'ENTRY SHEET'!F99</f>
        <v>0</v>
      </c>
      <c r="B99" s="137">
        <f>'22'!C99</f>
        <v>0</v>
      </c>
      <c r="C99" s="136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236">
        <f>'22'!AR99</f>
        <v>0</v>
      </c>
      <c r="AO99" s="236"/>
      <c r="AP99" s="236">
        <f t="shared" si="28"/>
        <v>0</v>
      </c>
      <c r="AQ99" s="236">
        <f t="shared" si="29"/>
        <v>0</v>
      </c>
      <c r="AR99" s="236"/>
      <c r="AS99" s="250" t="e">
        <f t="shared" si="49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41" t="e">
        <f t="shared" si="36"/>
        <v>#DIV/0!</v>
      </c>
      <c r="BC99" s="141"/>
    </row>
    <row r="100" spans="1:55" s="222" customFormat="1" hidden="1">
      <c r="A100" s="223">
        <f>'ENTRY SHEET'!F100</f>
        <v>0</v>
      </c>
      <c r="B100" s="137">
        <f>'22'!C100</f>
        <v>0</v>
      </c>
      <c r="C100" s="136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236">
        <f>'22'!AR100</f>
        <v>0</v>
      </c>
      <c r="AO100" s="236"/>
      <c r="AP100" s="236">
        <f t="shared" si="28"/>
        <v>0</v>
      </c>
      <c r="AQ100" s="236">
        <f t="shared" si="29"/>
        <v>0</v>
      </c>
      <c r="AR100" s="236"/>
      <c r="AS100" s="250" t="e">
        <f t="shared" si="49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41">
        <f>AQ100-AW100-AX100-AY100</f>
        <v>0</v>
      </c>
      <c r="BC100" s="141"/>
    </row>
    <row r="101" spans="1:55" s="222" customFormat="1" hidden="1">
      <c r="A101" s="223">
        <f>'ENTRY SHEET'!F101</f>
        <v>0</v>
      </c>
      <c r="B101" s="137">
        <f>'22'!C101</f>
        <v>0</v>
      </c>
      <c r="C101" s="136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236">
        <f>'22'!AR101</f>
        <v>0</v>
      </c>
      <c r="AO101" s="236"/>
      <c r="AP101" s="236">
        <f t="shared" si="28"/>
        <v>0</v>
      </c>
      <c r="AQ101" s="236">
        <f t="shared" si="29"/>
        <v>0</v>
      </c>
      <c r="AR101" s="236"/>
      <c r="AS101" s="250" t="e">
        <f t="shared" si="49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41">
        <f>AQ101-AW101-AX101-AY101</f>
        <v>0</v>
      </c>
      <c r="BC101" s="141"/>
    </row>
    <row r="102" spans="1:55" s="222" customFormat="1" hidden="1">
      <c r="A102" s="223">
        <f>'ENTRY SHEET'!F102</f>
        <v>0</v>
      </c>
      <c r="B102" s="137">
        <f>'22'!C102</f>
        <v>0</v>
      </c>
      <c r="C102" s="136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236">
        <f>'22'!AR102</f>
        <v>0</v>
      </c>
      <c r="AO102" s="236"/>
      <c r="AP102" s="236">
        <f t="shared" si="28"/>
        <v>0</v>
      </c>
      <c r="AQ102" s="236">
        <f t="shared" si="29"/>
        <v>0</v>
      </c>
      <c r="AR102" s="236"/>
      <c r="AS102" s="250" t="e">
        <f t="shared" si="49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41">
        <f>AQ102-AW102-AX102-AY102</f>
        <v>0</v>
      </c>
      <c r="BC102" s="141"/>
    </row>
    <row r="103" spans="1:55" s="145" customFormat="1" hidden="1">
      <c r="A103" s="223">
        <f>'ENTRY SHEET'!F103</f>
        <v>0</v>
      </c>
      <c r="B103" s="137">
        <f>'22'!C103</f>
        <v>0</v>
      </c>
      <c r="C103" s="137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'22'!AR103</f>
        <v>0</v>
      </c>
      <c r="AO103" s="141"/>
      <c r="AP103" s="141">
        <f t="shared" si="28"/>
        <v>0</v>
      </c>
      <c r="AQ103" s="141">
        <f t="shared" si="29"/>
        <v>0</v>
      </c>
      <c r="AR103" s="141"/>
      <c r="AS103" s="216" t="e">
        <f t="shared" si="49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41">
        <f>AQ103-AW103-AX103-AY103</f>
        <v>0</v>
      </c>
      <c r="BC103" s="141"/>
    </row>
    <row r="104" spans="1:55" s="145" customFormat="1" hidden="1">
      <c r="A104" s="223">
        <f>'ENTRY SHEET'!F104</f>
        <v>0</v>
      </c>
      <c r="B104" s="137">
        <f>'22'!C104</f>
        <v>0</v>
      </c>
      <c r="C104" s="137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'22'!AR104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49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41">
        <f>AQ104-AW104-AX104-AY104</f>
        <v>0</v>
      </c>
      <c r="BC104" s="141"/>
    </row>
    <row r="105" spans="1:55" s="145" customFormat="1" ht="28.8" customHeight="1">
      <c r="A105" s="137" t="s">
        <v>27</v>
      </c>
      <c r="B105" s="221"/>
      <c r="C105" s="221"/>
      <c r="D105" s="221">
        <f>SUM(D5:D104)</f>
        <v>624.76000000000431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2142.6999999999498</v>
      </c>
      <c r="U105" s="221">
        <f>SUM(U17:U56)</f>
        <v>60</v>
      </c>
      <c r="V105" s="221">
        <f t="shared" ref="V105:AM105" si="52">SUM(V17:V56)</f>
        <v>103</v>
      </c>
      <c r="W105" s="221">
        <f t="shared" si="52"/>
        <v>0</v>
      </c>
      <c r="X105" s="221">
        <f t="shared" si="52"/>
        <v>27</v>
      </c>
      <c r="Y105" s="221">
        <f t="shared" si="52"/>
        <v>190</v>
      </c>
      <c r="Z105" s="221">
        <f t="shared" si="52"/>
        <v>0</v>
      </c>
      <c r="AA105" s="221">
        <f t="shared" si="52"/>
        <v>0</v>
      </c>
      <c r="AB105" s="221">
        <f t="shared" si="52"/>
        <v>0</v>
      </c>
      <c r="AC105" s="221">
        <f t="shared" si="52"/>
        <v>0</v>
      </c>
      <c r="AD105" s="221">
        <f t="shared" si="52"/>
        <v>0</v>
      </c>
      <c r="AE105" s="221">
        <f t="shared" si="52"/>
        <v>8</v>
      </c>
      <c r="AF105" s="221">
        <f t="shared" si="52"/>
        <v>0</v>
      </c>
      <c r="AG105" s="221">
        <f t="shared" si="52"/>
        <v>8</v>
      </c>
      <c r="AH105" s="221">
        <f t="shared" si="52"/>
        <v>62</v>
      </c>
      <c r="AI105" s="221">
        <f t="shared" si="52"/>
        <v>69</v>
      </c>
      <c r="AJ105" s="221">
        <f t="shared" si="52"/>
        <v>1946.6200000000001</v>
      </c>
      <c r="AK105" s="221">
        <f t="shared" si="52"/>
        <v>2354.0300000000007</v>
      </c>
      <c r="AL105" s="221">
        <f t="shared" si="52"/>
        <v>131</v>
      </c>
      <c r="AM105" s="221">
        <f t="shared" si="52"/>
        <v>4300.6500000000005</v>
      </c>
      <c r="AN105" s="221">
        <f t="shared" ref="AN105:AU105" si="53">SUM(AN5:AN104)</f>
        <v>6874</v>
      </c>
      <c r="AO105" s="221">
        <f t="shared" si="53"/>
        <v>2707</v>
      </c>
      <c r="AP105" s="221">
        <f t="shared" si="53"/>
        <v>9581</v>
      </c>
      <c r="AQ105" s="221">
        <f t="shared" si="53"/>
        <v>3700</v>
      </c>
      <c r="AR105" s="221">
        <f t="shared" si="53"/>
        <v>5881</v>
      </c>
      <c r="AS105" s="221" t="e">
        <f t="shared" si="53"/>
        <v>#DIV/0!</v>
      </c>
      <c r="AT105" s="221">
        <f t="shared" si="53"/>
        <v>14070</v>
      </c>
      <c r="AU105" s="221">
        <f t="shared" si="53"/>
        <v>8189</v>
      </c>
      <c r="AV105" s="137"/>
      <c r="AW105" s="141" t="e">
        <f>AS105*#REF!</f>
        <v>#DIV/0!</v>
      </c>
      <c r="AX105" s="141" t="e">
        <f>AS105*#REF!</f>
        <v>#DIV/0!</v>
      </c>
      <c r="AY105" s="141" t="e">
        <f t="shared" ref="AY105:BC105" si="54">SUM(AY5:AY104)</f>
        <v>#DIV/0!</v>
      </c>
      <c r="AZ105" s="141" t="e">
        <f t="shared" si="54"/>
        <v>#DIV/0!</v>
      </c>
      <c r="BA105" s="141" t="e">
        <f t="shared" si="54"/>
        <v>#DIV/0!</v>
      </c>
      <c r="BB105" s="141" t="e">
        <f t="shared" si="54"/>
        <v>#DIV/0!</v>
      </c>
      <c r="BC105" s="141">
        <f t="shared" si="54"/>
        <v>204</v>
      </c>
    </row>
    <row r="106" spans="1:55" s="145" customFormat="1">
      <c r="AN106" s="274"/>
      <c r="AO106" s="274"/>
      <c r="AP106" s="274"/>
      <c r="AQ106" s="274"/>
      <c r="AR106" s="274"/>
    </row>
    <row r="107" spans="1:55" s="145" customFormat="1"/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C107"/>
  <sheetViews>
    <sheetView zoomScale="68" zoomScaleNormal="68" workbookViewId="0">
      <pane xSplit="1" ySplit="4" topLeftCell="W32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2" style="145" bestFit="1" customWidth="1"/>
    <col min="2" max="2" width="12.6640625" style="145" customWidth="1"/>
    <col min="3" max="3" width="14.6640625" style="145" bestFit="1" customWidth="1"/>
    <col min="4" max="4" width="14.6640625" style="145" customWidth="1"/>
    <col min="5" max="6" width="12.88671875" style="145" hidden="1" customWidth="1"/>
    <col min="7" max="7" width="12.88671875" style="145" customWidth="1"/>
    <col min="8" max="8" width="14.33203125" style="145" customWidth="1"/>
    <col min="9" max="13" width="12.88671875" style="145" customWidth="1"/>
    <col min="14" max="15" width="12.88671875" style="145" hidden="1" customWidth="1"/>
    <col min="16" max="16" width="14.5546875" style="145" customWidth="1"/>
    <col min="17" max="17" width="12.88671875" style="145" customWidth="1"/>
    <col min="18" max="18" width="14.88671875" style="145" bestFit="1" customWidth="1"/>
    <col min="19" max="19" width="17.5546875" style="145" bestFit="1" customWidth="1"/>
    <col min="20" max="20" width="15.21875" style="145" bestFit="1" customWidth="1"/>
    <col min="21" max="21" width="11" style="145" customWidth="1"/>
    <col min="22" max="22" width="12.109375" style="145" customWidth="1"/>
    <col min="23" max="23" width="10.88671875" style="145" customWidth="1"/>
    <col min="24" max="24" width="9.5546875" style="145" customWidth="1"/>
    <col min="25" max="25" width="11.88671875" style="145" customWidth="1"/>
    <col min="26" max="26" width="10.109375" style="145" customWidth="1"/>
    <col min="27" max="28" width="7.6640625" style="145" hidden="1" customWidth="1"/>
    <col min="29" max="29" width="7" style="145" hidden="1" customWidth="1"/>
    <col min="30" max="30" width="13.88671875" style="145" hidden="1" customWidth="1"/>
    <col min="31" max="31" width="13.5546875" style="145" customWidth="1"/>
    <col min="32" max="32" width="8.6640625" style="145" hidden="1" customWidth="1"/>
    <col min="33" max="33" width="10.6640625" style="145" customWidth="1"/>
    <col min="34" max="34" width="7.88671875" style="145" hidden="1" customWidth="1"/>
    <col min="35" max="35" width="9.77734375" style="145" bestFit="1" customWidth="1"/>
    <col min="36" max="36" width="11.109375" style="145" hidden="1" customWidth="1"/>
    <col min="37" max="37" width="12.109375" style="145" bestFit="1" customWidth="1"/>
    <col min="38" max="38" width="12" style="145" customWidth="1"/>
    <col min="39" max="39" width="17" style="145" customWidth="1"/>
    <col min="40" max="40" width="13.21875" style="145" customWidth="1"/>
    <col min="41" max="41" width="13.33203125" style="193" customWidth="1"/>
    <col min="42" max="42" width="11.5546875" style="145" bestFit="1" customWidth="1"/>
    <col min="43" max="43" width="10.77734375" style="211" customWidth="1"/>
    <col min="44" max="44" width="12.109375" style="145" customWidth="1"/>
    <col min="45" max="45" width="11.21875" style="145" customWidth="1"/>
    <col min="46" max="46" width="13.44140625" style="145" customWidth="1"/>
    <col min="47" max="47" width="13" style="145" bestFit="1" customWidth="1"/>
    <col min="48" max="48" width="25.21875" style="145" customWidth="1"/>
    <col min="49" max="51" width="11.21875" style="145" bestFit="1" customWidth="1"/>
    <col min="52" max="53" width="10.44140625" style="145" bestFit="1" customWidth="1"/>
    <col min="54" max="54" width="11.21875" style="145" bestFit="1" customWidth="1"/>
    <col min="55" max="55" width="7.109375" style="145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'23'!S2+1</f>
        <v>46136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</row>
    <row r="3" spans="1:55">
      <c r="A3" s="299"/>
      <c r="B3" s="1073" t="s">
        <v>0</v>
      </c>
      <c r="C3" s="1073"/>
      <c r="D3" s="1073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074" t="s">
        <v>1</v>
      </c>
      <c r="S3" s="1074"/>
      <c r="T3" s="1074"/>
      <c r="U3" s="1171" t="s">
        <v>2</v>
      </c>
      <c r="V3" s="1171"/>
      <c r="W3" s="1171"/>
      <c r="X3" s="1171"/>
      <c r="Y3" s="1171"/>
      <c r="Z3" s="1176" t="s">
        <v>3</v>
      </c>
      <c r="AA3" s="1176"/>
      <c r="AB3" s="1176"/>
      <c r="AC3" s="1176"/>
      <c r="AD3" s="1176"/>
      <c r="AE3" s="1176"/>
      <c r="AF3" s="1176"/>
      <c r="AG3" s="1176"/>
      <c r="AH3" s="1172" t="s">
        <v>29</v>
      </c>
      <c r="AI3" s="1173"/>
      <c r="AJ3" s="1173"/>
      <c r="AK3" s="1173"/>
      <c r="AL3" s="1173"/>
      <c r="AM3" s="1174"/>
      <c r="AN3" s="1170" t="s">
        <v>4</v>
      </c>
      <c r="AO3" s="1170"/>
      <c r="AP3" s="1170"/>
      <c r="AQ3" s="1170"/>
      <c r="AR3" s="1170"/>
      <c r="AS3" s="1170"/>
      <c r="AT3" s="1170"/>
      <c r="AU3" s="1170"/>
      <c r="AV3" s="306" t="s">
        <v>28</v>
      </c>
      <c r="AW3" s="1168" t="s">
        <v>119</v>
      </c>
      <c r="AX3" s="577"/>
      <c r="AY3" s="577"/>
      <c r="AZ3" s="577"/>
      <c r="BA3" s="577"/>
      <c r="BB3" s="577"/>
      <c r="BC3" s="258"/>
    </row>
    <row r="4" spans="1:55" s="373" customFormat="1" ht="78" customHeight="1">
      <c r="A4" s="434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54" t="s">
        <v>35</v>
      </c>
      <c r="AR4" s="332" t="s">
        <v>18</v>
      </c>
      <c r="AS4" s="338" t="s">
        <v>19</v>
      </c>
      <c r="AT4" s="339" t="s">
        <v>20</v>
      </c>
      <c r="AU4" s="331" t="s">
        <v>21</v>
      </c>
      <c r="AV4" s="1076"/>
      <c r="AW4" s="332" t="s">
        <v>70</v>
      </c>
      <c r="AX4" s="332" t="s">
        <v>73</v>
      </c>
      <c r="AY4" s="332" t="s">
        <v>84</v>
      </c>
      <c r="AZ4" s="332" t="s">
        <v>85</v>
      </c>
      <c r="BA4" s="332" t="s">
        <v>87</v>
      </c>
      <c r="BB4" s="340" t="s">
        <v>51</v>
      </c>
      <c r="BC4" s="332" t="s">
        <v>87</v>
      </c>
    </row>
    <row r="5" spans="1:55">
      <c r="A5" s="223" t="str">
        <f>'ENTRY SHEET'!F5</f>
        <v>VOLVO 300-2</v>
      </c>
      <c r="B5" s="137">
        <f>'23'!C5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'23'!AR5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142" t="e">
        <f>ROUNDUP(I5*AS5,0)</f>
        <v>#DIV/0!</v>
      </c>
      <c r="AX5" s="1142" t="e">
        <f>ROUNDUP(H5*AS5,0)</f>
        <v>#DIV/0!</v>
      </c>
      <c r="AY5" s="1142" t="e">
        <f>ROUNDUP(J5*AS5,0)</f>
        <v>#DIV/0!</v>
      </c>
      <c r="AZ5" s="1142" t="e">
        <f>AS5*L5</f>
        <v>#DIV/0!</v>
      </c>
      <c r="BA5" s="1142" t="e">
        <f>AS5*K5</f>
        <v>#DIV/0!</v>
      </c>
      <c r="BB5" s="1142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'23'!C6</f>
        <v>17759.7</v>
      </c>
      <c r="C6" s="137">
        <v>17759.7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'23'!AR6</f>
        <v>60</v>
      </c>
      <c r="AO6" s="141"/>
      <c r="AP6" s="141">
        <f t="shared" ref="AP6:AP69" si="7">AO6+AN6</f>
        <v>60</v>
      </c>
      <c r="AQ6" s="141">
        <f t="shared" ref="AQ6:AQ69" si="8">AP6-AR6</f>
        <v>0</v>
      </c>
      <c r="AR6" s="141">
        <v>60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410</v>
      </c>
      <c r="AV6" s="238"/>
      <c r="AW6" s="1142" t="e">
        <f t="shared" ref="AW6:AW69" si="10">ROUNDUP(I6*AS6,0)</f>
        <v>#DIV/0!</v>
      </c>
      <c r="AX6" s="1142" t="e">
        <f t="shared" ref="AX6:AX69" si="11">ROUNDUP(H6*AS6,0)</f>
        <v>#DIV/0!</v>
      </c>
      <c r="AY6" s="1142" t="e">
        <f t="shared" ref="AY6:AY69" si="12">ROUNDUP(J6*AS6,0)</f>
        <v>#DIV/0!</v>
      </c>
      <c r="AZ6" s="1142" t="e">
        <f t="shared" ref="AZ6:AZ69" si="13">AS6*L6</f>
        <v>#DIV/0!</v>
      </c>
      <c r="BA6" s="1142" t="e">
        <f t="shared" ref="BA6:BA69" si="14">AS6*K6</f>
        <v>#DIV/0!</v>
      </c>
      <c r="BB6" s="1142" t="e">
        <f t="shared" ref="BB6:BB70" si="15">AQ6-AW6-AX6-AY6</f>
        <v>#DIV/0!</v>
      </c>
      <c r="BC6" s="138"/>
    </row>
    <row r="7" spans="1:55">
      <c r="A7" s="223" t="str">
        <f>'ENTRY SHEET'!F7</f>
        <v>HITACHI-350</v>
      </c>
      <c r="B7" s="137">
        <f>'23'!C7</f>
        <v>15851.1</v>
      </c>
      <c r="C7" s="137">
        <v>15857.6</v>
      </c>
      <c r="D7" s="137">
        <f t="shared" si="4"/>
        <v>6.5</v>
      </c>
      <c r="E7" s="137">
        <v>12</v>
      </c>
      <c r="F7" s="136"/>
      <c r="G7" s="136">
        <v>0</v>
      </c>
      <c r="H7" s="136">
        <v>1</v>
      </c>
      <c r="I7" s="136">
        <v>4.7</v>
      </c>
      <c r="J7" s="136">
        <v>0.8</v>
      </c>
      <c r="K7" s="136"/>
      <c r="L7" s="136"/>
      <c r="M7" s="136"/>
      <c r="N7" s="136"/>
      <c r="O7" s="136"/>
      <c r="P7" s="136"/>
      <c r="Q7" s="136">
        <f t="shared" si="6"/>
        <v>6.5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>
        <v>5</v>
      </c>
      <c r="AF7" s="137"/>
      <c r="AG7" s="137">
        <f t="shared" ref="AG7:AG64" si="17">Z7+AA7+AB7+AC7+AD7+AE7+AF7</f>
        <v>5</v>
      </c>
      <c r="AH7" s="137"/>
      <c r="AI7" s="137">
        <v>38</v>
      </c>
      <c r="AJ7" s="137"/>
      <c r="AK7" s="138">
        <v>1225.6199999999999</v>
      </c>
      <c r="AL7" s="141">
        <f t="shared" si="0"/>
        <v>38</v>
      </c>
      <c r="AM7" s="137">
        <f t="shared" si="1"/>
        <v>1225.6199999999999</v>
      </c>
      <c r="AN7" s="141">
        <f>'23'!AR7</f>
        <v>90</v>
      </c>
      <c r="AO7" s="141">
        <v>200</v>
      </c>
      <c r="AP7" s="141">
        <f t="shared" si="7"/>
        <v>290</v>
      </c>
      <c r="AQ7" s="141">
        <f t="shared" si="8"/>
        <v>160</v>
      </c>
      <c r="AR7" s="141">
        <v>130</v>
      </c>
      <c r="AS7" s="216">
        <f t="shared" si="3"/>
        <v>24.615384615384617</v>
      </c>
      <c r="AT7" s="216">
        <f>'08'!AT7</f>
        <v>630</v>
      </c>
      <c r="AU7" s="224">
        <f t="shared" si="9"/>
        <v>500</v>
      </c>
      <c r="AV7" s="138"/>
      <c r="AW7" s="1142">
        <f t="shared" si="10"/>
        <v>116</v>
      </c>
      <c r="AX7" s="1142">
        <f t="shared" si="11"/>
        <v>25</v>
      </c>
      <c r="AY7" s="1142">
        <f t="shared" si="12"/>
        <v>20</v>
      </c>
      <c r="AZ7" s="1142">
        <f t="shared" si="13"/>
        <v>0</v>
      </c>
      <c r="BA7" s="1142">
        <f t="shared" si="14"/>
        <v>0</v>
      </c>
      <c r="BB7" s="1142">
        <f t="shared" si="15"/>
        <v>-1</v>
      </c>
      <c r="BC7" s="138"/>
    </row>
    <row r="8" spans="1:55">
      <c r="A8" s="223" t="str">
        <f>'ENTRY SHEET'!F8</f>
        <v>VOLVO-480</v>
      </c>
      <c r="B8" s="137">
        <f>'23'!C8</f>
        <v>1005.2</v>
      </c>
      <c r="C8" s="137">
        <v>1012.5</v>
      </c>
      <c r="D8" s="137">
        <f t="shared" si="4"/>
        <v>7.2999999999999545</v>
      </c>
      <c r="E8" s="137">
        <v>12</v>
      </c>
      <c r="F8" s="136"/>
      <c r="G8" s="136">
        <f t="shared" si="5"/>
        <v>7.2999999999999545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7.2999999999999545</v>
      </c>
      <c r="R8" s="226"/>
      <c r="S8" s="226"/>
      <c r="T8" s="137"/>
      <c r="U8" s="137"/>
      <c r="V8" s="137">
        <v>72</v>
      </c>
      <c r="W8" s="137"/>
      <c r="X8" s="137"/>
      <c r="Y8" s="137">
        <f t="shared" si="16"/>
        <v>72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'23'!AR8</f>
        <v>215</v>
      </c>
      <c r="AO8" s="141">
        <v>300</v>
      </c>
      <c r="AP8" s="141">
        <f t="shared" si="7"/>
        <v>515</v>
      </c>
      <c r="AQ8" s="141">
        <f t="shared" si="8"/>
        <v>250</v>
      </c>
      <c r="AR8" s="141">
        <v>265</v>
      </c>
      <c r="AS8" s="216">
        <f t="shared" si="3"/>
        <v>34.246575342465967</v>
      </c>
      <c r="AT8" s="216">
        <f>'08'!AT8</f>
        <v>650</v>
      </c>
      <c r="AU8" s="224">
        <f t="shared" si="9"/>
        <v>385</v>
      </c>
      <c r="AV8" s="138"/>
      <c r="AW8" s="1142">
        <f t="shared" si="10"/>
        <v>0</v>
      </c>
      <c r="AX8" s="1142">
        <f t="shared" si="11"/>
        <v>0</v>
      </c>
      <c r="AY8" s="1142">
        <f t="shared" si="12"/>
        <v>0</v>
      </c>
      <c r="AZ8" s="1142">
        <f t="shared" si="13"/>
        <v>0</v>
      </c>
      <c r="BA8" s="1142">
        <f t="shared" si="14"/>
        <v>0</v>
      </c>
      <c r="BB8" s="1142">
        <f t="shared" si="15"/>
        <v>250</v>
      </c>
      <c r="BC8" s="138"/>
    </row>
    <row r="9" spans="1:55" s="639" customFormat="1">
      <c r="A9" s="764" t="str">
        <f>'ENTRY SHEET'!F9</f>
        <v>KOMASTU-350 DMC</v>
      </c>
      <c r="B9" s="632">
        <f>'23'!C9</f>
        <v>12714.5</v>
      </c>
      <c r="C9" s="632">
        <v>12718.1</v>
      </c>
      <c r="D9" s="632">
        <f t="shared" si="4"/>
        <v>3.6000000000003638</v>
      </c>
      <c r="E9" s="632">
        <v>12</v>
      </c>
      <c r="F9" s="302"/>
      <c r="G9" s="302">
        <f t="shared" si="5"/>
        <v>3.6000000000003638</v>
      </c>
      <c r="H9" s="302"/>
      <c r="I9" s="302"/>
      <c r="J9" s="302"/>
      <c r="K9" s="302"/>
      <c r="L9" s="302"/>
      <c r="M9" s="302"/>
      <c r="N9" s="302"/>
      <c r="O9" s="302"/>
      <c r="P9" s="302"/>
      <c r="Q9" s="302">
        <f t="shared" si="6"/>
        <v>3.6000000000003638</v>
      </c>
      <c r="R9" s="632"/>
      <c r="S9" s="632"/>
      <c r="T9" s="632"/>
      <c r="U9" s="632">
        <v>6</v>
      </c>
      <c r="V9" s="632">
        <v>4</v>
      </c>
      <c r="W9" s="632"/>
      <c r="X9" s="632"/>
      <c r="Y9" s="632">
        <f t="shared" si="16"/>
        <v>10</v>
      </c>
      <c r="Z9" s="632"/>
      <c r="AA9" s="632"/>
      <c r="AB9" s="632"/>
      <c r="AC9" s="632"/>
      <c r="AD9" s="632"/>
      <c r="AE9" s="632"/>
      <c r="AF9" s="632"/>
      <c r="AG9" s="632">
        <f t="shared" si="17"/>
        <v>0</v>
      </c>
      <c r="AH9" s="632"/>
      <c r="AI9" s="632"/>
      <c r="AJ9" s="632"/>
      <c r="AK9" s="638"/>
      <c r="AL9" s="634">
        <f t="shared" si="0"/>
        <v>0</v>
      </c>
      <c r="AM9" s="632">
        <f t="shared" si="1"/>
        <v>0</v>
      </c>
      <c r="AN9" s="634">
        <f>'23'!AR9</f>
        <v>0</v>
      </c>
      <c r="AO9" s="634"/>
      <c r="AP9" s="634">
        <f t="shared" si="7"/>
        <v>0</v>
      </c>
      <c r="AQ9" s="634">
        <f t="shared" si="8"/>
        <v>0</v>
      </c>
      <c r="AR9" s="634"/>
      <c r="AS9" s="636">
        <f t="shared" si="3"/>
        <v>0</v>
      </c>
      <c r="AT9" s="636">
        <f>'08'!AT9</f>
        <v>0</v>
      </c>
      <c r="AU9" s="637">
        <f t="shared" si="9"/>
        <v>0</v>
      </c>
      <c r="AV9" s="638"/>
      <c r="AW9" s="1140">
        <f t="shared" si="10"/>
        <v>0</v>
      </c>
      <c r="AX9" s="1140">
        <f t="shared" si="11"/>
        <v>0</v>
      </c>
      <c r="AY9" s="1140">
        <f t="shared" si="12"/>
        <v>0</v>
      </c>
      <c r="AZ9" s="1140">
        <f t="shared" si="13"/>
        <v>0</v>
      </c>
      <c r="BA9" s="1140">
        <f t="shared" si="14"/>
        <v>0</v>
      </c>
      <c r="BB9" s="1140">
        <f t="shared" si="15"/>
        <v>0</v>
      </c>
      <c r="BC9" s="638"/>
    </row>
    <row r="10" spans="1:55">
      <c r="A10" s="223" t="str">
        <f>'ENTRY SHEET'!F10</f>
        <v>VOLVO-300(5)</v>
      </c>
      <c r="B10" s="137">
        <f>'23'!C10</f>
        <v>2518.1999999999998</v>
      </c>
      <c r="C10" s="137">
        <v>2524.1999999999998</v>
      </c>
      <c r="D10" s="137">
        <f t="shared" si="4"/>
        <v>6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>
        <v>6</v>
      </c>
      <c r="Q10" s="136">
        <f t="shared" si="6"/>
        <v>6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'23'!AR10</f>
        <v>180</v>
      </c>
      <c r="AO10" s="141">
        <v>100</v>
      </c>
      <c r="AP10" s="141">
        <f t="shared" si="7"/>
        <v>280</v>
      </c>
      <c r="AQ10" s="141">
        <f t="shared" si="8"/>
        <v>80</v>
      </c>
      <c r="AR10" s="141">
        <v>200</v>
      </c>
      <c r="AS10" s="216">
        <f t="shared" si="3"/>
        <v>13.333333333333334</v>
      </c>
      <c r="AT10" s="216">
        <f>'08'!AT10</f>
        <v>0</v>
      </c>
      <c r="AU10" s="224">
        <f t="shared" si="9"/>
        <v>-200</v>
      </c>
      <c r="AV10" s="138"/>
      <c r="AW10" s="1142">
        <f t="shared" si="10"/>
        <v>0</v>
      </c>
      <c r="AX10" s="1142">
        <f t="shared" si="11"/>
        <v>0</v>
      </c>
      <c r="AY10" s="1142">
        <f t="shared" si="12"/>
        <v>0</v>
      </c>
      <c r="AZ10" s="1142">
        <f t="shared" si="13"/>
        <v>0</v>
      </c>
      <c r="BA10" s="1142">
        <f t="shared" si="14"/>
        <v>0</v>
      </c>
      <c r="BB10" s="1142">
        <f t="shared" si="15"/>
        <v>80</v>
      </c>
      <c r="BC10" s="138"/>
    </row>
    <row r="11" spans="1:55">
      <c r="A11" s="223" t="str">
        <f>'ENTRY SHEET'!F11</f>
        <v>VOLVO-380</v>
      </c>
      <c r="B11" s="137">
        <f>'23'!C11</f>
        <v>55.1</v>
      </c>
      <c r="C11" s="137">
        <v>64.2</v>
      </c>
      <c r="D11" s="137">
        <f t="shared" si="4"/>
        <v>9.1000000000000014</v>
      </c>
      <c r="E11" s="137">
        <v>12</v>
      </c>
      <c r="F11" s="136"/>
      <c r="G11" s="136">
        <f t="shared" si="5"/>
        <v>9.1000000000000014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9.1000000000000014</v>
      </c>
      <c r="R11" s="137"/>
      <c r="S11" s="137"/>
      <c r="T11" s="137"/>
      <c r="U11" s="137">
        <v>18</v>
      </c>
      <c r="V11" s="137">
        <v>56</v>
      </c>
      <c r="W11" s="137"/>
      <c r="X11" s="137"/>
      <c r="Y11" s="137">
        <f t="shared" si="16"/>
        <v>74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'23'!AR11</f>
        <v>260</v>
      </c>
      <c r="AO11" s="141">
        <v>250</v>
      </c>
      <c r="AP11" s="141">
        <f t="shared" si="7"/>
        <v>510</v>
      </c>
      <c r="AQ11" s="141">
        <f t="shared" si="8"/>
        <v>250</v>
      </c>
      <c r="AR11" s="141">
        <v>260</v>
      </c>
      <c r="AS11" s="216">
        <f t="shared" si="3"/>
        <v>27.472527472527467</v>
      </c>
      <c r="AT11" s="216">
        <f>'08'!AT11</f>
        <v>0</v>
      </c>
      <c r="AU11" s="224">
        <f t="shared" si="9"/>
        <v>-260</v>
      </c>
      <c r="AV11" s="138"/>
      <c r="AW11" s="1142">
        <f t="shared" si="10"/>
        <v>0</v>
      </c>
      <c r="AX11" s="1142">
        <f t="shared" si="11"/>
        <v>0</v>
      </c>
      <c r="AY11" s="1142">
        <f t="shared" si="12"/>
        <v>0</v>
      </c>
      <c r="AZ11" s="1142">
        <f t="shared" si="13"/>
        <v>0</v>
      </c>
      <c r="BA11" s="1142">
        <f t="shared" si="14"/>
        <v>0</v>
      </c>
      <c r="BB11" s="1142">
        <f t="shared" si="15"/>
        <v>250</v>
      </c>
      <c r="BC11" s="138"/>
    </row>
    <row r="12" spans="1:55">
      <c r="A12" s="223" t="str">
        <f>'ENTRY SHEET'!F12</f>
        <v>DOZZER D65E</v>
      </c>
      <c r="B12" s="137">
        <f>'23'!C12</f>
        <v>2324.4</v>
      </c>
      <c r="C12" s="137">
        <v>2329.1</v>
      </c>
      <c r="D12" s="137">
        <f t="shared" si="4"/>
        <v>4.6999999999998181</v>
      </c>
      <c r="E12" s="137">
        <v>12</v>
      </c>
      <c r="F12" s="136"/>
      <c r="G12" s="136">
        <v>0</v>
      </c>
      <c r="H12" s="136"/>
      <c r="I12" s="136"/>
      <c r="J12" s="136"/>
      <c r="K12" s="136"/>
      <c r="L12" s="136"/>
      <c r="M12" s="136"/>
      <c r="N12" s="136"/>
      <c r="O12" s="136"/>
      <c r="P12" s="136">
        <v>4.7</v>
      </c>
      <c r="Q12" s="136">
        <f t="shared" si="6"/>
        <v>4.7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'23'!AR12</f>
        <v>200</v>
      </c>
      <c r="AO12" s="141"/>
      <c r="AP12" s="141">
        <f t="shared" si="7"/>
        <v>200</v>
      </c>
      <c r="AQ12" s="141">
        <f t="shared" si="8"/>
        <v>60</v>
      </c>
      <c r="AR12" s="141">
        <v>140</v>
      </c>
      <c r="AS12" s="216">
        <f t="shared" si="3"/>
        <v>12.765957446809004</v>
      </c>
      <c r="AT12" s="216">
        <f>'08'!AT12</f>
        <v>350</v>
      </c>
      <c r="AU12" s="224">
        <f t="shared" si="9"/>
        <v>210</v>
      </c>
      <c r="AV12" s="138"/>
      <c r="AW12" s="1142">
        <f t="shared" si="10"/>
        <v>0</v>
      </c>
      <c r="AX12" s="1142">
        <f t="shared" si="11"/>
        <v>0</v>
      </c>
      <c r="AY12" s="1142">
        <f t="shared" si="12"/>
        <v>0</v>
      </c>
      <c r="AZ12" s="1142">
        <f t="shared" si="13"/>
        <v>0</v>
      </c>
      <c r="BA12" s="1142">
        <f t="shared" si="14"/>
        <v>0</v>
      </c>
      <c r="BB12" s="1142">
        <f t="shared" si="15"/>
        <v>60</v>
      </c>
      <c r="BC12" s="138"/>
    </row>
    <row r="13" spans="1:55">
      <c r="A13" s="223" t="str">
        <f>'ENTRY SHEET'!F13</f>
        <v>BD 85 DOZER</v>
      </c>
      <c r="B13" s="137">
        <f>'23'!C13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'23'!AR13</f>
        <v>110</v>
      </c>
      <c r="AO13" s="141"/>
      <c r="AP13" s="141">
        <f t="shared" si="7"/>
        <v>110</v>
      </c>
      <c r="AQ13" s="141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142" t="e">
        <f t="shared" si="10"/>
        <v>#DIV/0!</v>
      </c>
      <c r="AX13" s="1142" t="e">
        <f t="shared" si="11"/>
        <v>#DIV/0!</v>
      </c>
      <c r="AY13" s="1142" t="e">
        <f t="shared" si="12"/>
        <v>#DIV/0!</v>
      </c>
      <c r="AZ13" s="1142" t="e">
        <f t="shared" si="13"/>
        <v>#DIV/0!</v>
      </c>
      <c r="BA13" s="1142" t="e">
        <f t="shared" si="14"/>
        <v>#DIV/0!</v>
      </c>
      <c r="BB13" s="1142" t="e">
        <f t="shared" si="15"/>
        <v>#DIV/0!</v>
      </c>
      <c r="BC13" s="138"/>
    </row>
    <row r="14" spans="1:55" s="639" customFormat="1">
      <c r="A14" s="764" t="str">
        <f>'ENTRY SHEET'!F14</f>
        <v>KOBELCO-380 DMCS</v>
      </c>
      <c r="B14" s="632">
        <f>'23'!C14</f>
        <v>5715</v>
      </c>
      <c r="C14" s="632">
        <v>5720.4</v>
      </c>
      <c r="D14" s="632">
        <f t="shared" si="4"/>
        <v>5.3999999999996362</v>
      </c>
      <c r="E14" s="632">
        <v>12</v>
      </c>
      <c r="F14" s="302"/>
      <c r="G14" s="302">
        <f t="shared" si="5"/>
        <v>5.3999999999996362</v>
      </c>
      <c r="H14" s="302"/>
      <c r="I14" s="302"/>
      <c r="J14" s="302"/>
      <c r="K14" s="302"/>
      <c r="L14" s="302"/>
      <c r="M14" s="302"/>
      <c r="N14" s="302"/>
      <c r="O14" s="302"/>
      <c r="P14" s="302"/>
      <c r="Q14" s="302">
        <f t="shared" si="6"/>
        <v>5.3999999999996362</v>
      </c>
      <c r="R14" s="632"/>
      <c r="S14" s="632"/>
      <c r="T14" s="632"/>
      <c r="U14" s="632">
        <v>7</v>
      </c>
      <c r="V14" s="632">
        <v>3</v>
      </c>
      <c r="W14" s="632"/>
      <c r="X14" s="632"/>
      <c r="Y14" s="632">
        <f t="shared" si="16"/>
        <v>10</v>
      </c>
      <c r="Z14" s="632"/>
      <c r="AA14" s="632"/>
      <c r="AB14" s="632"/>
      <c r="AC14" s="632"/>
      <c r="AD14" s="632"/>
      <c r="AE14" s="632"/>
      <c r="AF14" s="632"/>
      <c r="AG14" s="632">
        <f t="shared" si="17"/>
        <v>0</v>
      </c>
      <c r="AH14" s="632"/>
      <c r="AI14" s="632"/>
      <c r="AJ14" s="632"/>
      <c r="AK14" s="638"/>
      <c r="AL14" s="634">
        <f t="shared" si="0"/>
        <v>0</v>
      </c>
      <c r="AM14" s="632">
        <f t="shared" si="1"/>
        <v>0</v>
      </c>
      <c r="AN14" s="634">
        <f>'23'!AR14</f>
        <v>0</v>
      </c>
      <c r="AO14" s="634"/>
      <c r="AP14" s="634">
        <f t="shared" si="7"/>
        <v>0</v>
      </c>
      <c r="AQ14" s="634">
        <f t="shared" si="8"/>
        <v>0</v>
      </c>
      <c r="AR14" s="634"/>
      <c r="AS14" s="636">
        <f t="shared" si="3"/>
        <v>0</v>
      </c>
      <c r="AT14" s="636">
        <f>'08'!AT14</f>
        <v>350</v>
      </c>
      <c r="AU14" s="637">
        <f t="shared" si="9"/>
        <v>350</v>
      </c>
      <c r="AV14" s="638"/>
      <c r="AW14" s="1140">
        <f t="shared" si="10"/>
        <v>0</v>
      </c>
      <c r="AX14" s="1140">
        <f t="shared" si="11"/>
        <v>0</v>
      </c>
      <c r="AY14" s="1140">
        <f t="shared" si="12"/>
        <v>0</v>
      </c>
      <c r="AZ14" s="1140">
        <f t="shared" si="13"/>
        <v>0</v>
      </c>
      <c r="BA14" s="1140">
        <f t="shared" si="14"/>
        <v>0</v>
      </c>
      <c r="BB14" s="1140">
        <f t="shared" si="15"/>
        <v>0</v>
      </c>
      <c r="BC14" s="638"/>
    </row>
    <row r="15" spans="1:55">
      <c r="A15" s="223" t="str">
        <f>'ENTRY SHEET'!F15</f>
        <v>GRADER OD09P-1732</v>
      </c>
      <c r="B15" s="137">
        <f>'23'!C15</f>
        <v>4606.8</v>
      </c>
      <c r="C15" s="137">
        <v>4614.3</v>
      </c>
      <c r="D15" s="137">
        <f t="shared" si="4"/>
        <v>7.5</v>
      </c>
      <c r="E15" s="137">
        <v>12</v>
      </c>
      <c r="F15" s="136"/>
      <c r="G15" s="136">
        <f t="shared" si="5"/>
        <v>7.5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7.5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'23'!AR15</f>
        <v>84</v>
      </c>
      <c r="AO15" s="141">
        <v>100</v>
      </c>
      <c r="AP15" s="141">
        <f t="shared" si="7"/>
        <v>184</v>
      </c>
      <c r="AQ15" s="141">
        <f t="shared" si="8"/>
        <v>84</v>
      </c>
      <c r="AR15" s="141">
        <v>100</v>
      </c>
      <c r="AS15" s="216">
        <f t="shared" si="3"/>
        <v>11.2</v>
      </c>
      <c r="AT15" s="216">
        <f>'08'!AT15</f>
        <v>350</v>
      </c>
      <c r="AU15" s="224">
        <f t="shared" si="9"/>
        <v>250</v>
      </c>
      <c r="AV15" s="138"/>
      <c r="AW15" s="1142">
        <f t="shared" si="10"/>
        <v>0</v>
      </c>
      <c r="AX15" s="1142">
        <f t="shared" si="11"/>
        <v>0</v>
      </c>
      <c r="AY15" s="1142">
        <f t="shared" si="12"/>
        <v>0</v>
      </c>
      <c r="AZ15" s="1142">
        <f t="shared" si="13"/>
        <v>0</v>
      </c>
      <c r="BA15" s="1142">
        <f t="shared" si="14"/>
        <v>0</v>
      </c>
      <c r="BB15" s="1142">
        <f t="shared" si="15"/>
        <v>84</v>
      </c>
      <c r="BC15" s="138"/>
    </row>
    <row r="16" spans="1:55">
      <c r="A16" s="223">
        <f>'ENTRY SHEET'!F16</f>
        <v>0</v>
      </c>
      <c r="B16" s="137">
        <f>'23'!C16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'23'!AR16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142"/>
      <c r="AX16" s="1142"/>
      <c r="AY16" s="1142"/>
      <c r="AZ16" s="1142"/>
      <c r="BA16" s="1142"/>
      <c r="BB16" s="1142"/>
      <c r="BC16" s="138"/>
    </row>
    <row r="17" spans="1:55">
      <c r="A17" s="223" t="str">
        <f>'ENTRY SHEET'!F17</f>
        <v>OD09C-1962</v>
      </c>
      <c r="B17" s="137">
        <f>'23'!C17</f>
        <v>20704.8</v>
      </c>
      <c r="C17" s="137">
        <v>20708.599999999999</v>
      </c>
      <c r="D17" s="137">
        <f t="shared" si="4"/>
        <v>3.7999999999992724</v>
      </c>
      <c r="E17" s="137">
        <v>12</v>
      </c>
      <c r="F17" s="136"/>
      <c r="G17" s="136">
        <v>0</v>
      </c>
      <c r="H17" s="136"/>
      <c r="I17" s="136">
        <v>3.8</v>
      </c>
      <c r="J17" s="136"/>
      <c r="K17" s="136"/>
      <c r="L17" s="136"/>
      <c r="M17" s="136"/>
      <c r="N17" s="136"/>
      <c r="O17" s="136"/>
      <c r="P17" s="136"/>
      <c r="Q17" s="136">
        <f t="shared" si="6"/>
        <v>3.8</v>
      </c>
      <c r="R17" s="137">
        <f>'23'!S17</f>
        <v>156200</v>
      </c>
      <c r="S17" s="137">
        <v>156216.6</v>
      </c>
      <c r="T17" s="137">
        <f>S17-R17</f>
        <v>16.600000000005821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>
        <v>10</v>
      </c>
      <c r="AJ17" s="137"/>
      <c r="AK17" s="138">
        <v>342.92</v>
      </c>
      <c r="AL17" s="141">
        <f t="shared" si="0"/>
        <v>10</v>
      </c>
      <c r="AM17" s="137">
        <f t="shared" si="1"/>
        <v>342.92</v>
      </c>
      <c r="AN17" s="141">
        <f>'23'!AR17</f>
        <v>95</v>
      </c>
      <c r="AO17" s="141"/>
      <c r="AP17" s="141">
        <f t="shared" si="7"/>
        <v>95</v>
      </c>
      <c r="AQ17" s="141">
        <f t="shared" si="8"/>
        <v>25</v>
      </c>
      <c r="AR17" s="141">
        <v>70</v>
      </c>
      <c r="AS17" s="216">
        <f t="shared" si="3"/>
        <v>6.5789473684223125</v>
      </c>
      <c r="AT17" s="216">
        <f>'08'!AT17</f>
        <v>250</v>
      </c>
      <c r="AU17" s="224">
        <f t="shared" si="9"/>
        <v>180</v>
      </c>
      <c r="AV17" s="138"/>
      <c r="AW17" s="1142">
        <f t="shared" si="10"/>
        <v>26</v>
      </c>
      <c r="AX17" s="1142">
        <f t="shared" si="11"/>
        <v>0</v>
      </c>
      <c r="AY17" s="1142">
        <f t="shared" si="12"/>
        <v>0</v>
      </c>
      <c r="AZ17" s="1142">
        <f t="shared" si="13"/>
        <v>0</v>
      </c>
      <c r="BA17" s="1142">
        <f t="shared" si="14"/>
        <v>0</v>
      </c>
      <c r="BB17" s="1142">
        <f t="shared" si="15"/>
        <v>-1</v>
      </c>
      <c r="BC17" s="138"/>
    </row>
    <row r="18" spans="1:55">
      <c r="A18" s="223" t="str">
        <f>'ENTRY SHEET'!F18</f>
        <v>OD09C-1964</v>
      </c>
      <c r="B18" s="137">
        <f>'23'!C18</f>
        <v>14490.2</v>
      </c>
      <c r="C18" s="137">
        <v>14490.2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'23'!S18</f>
        <v>152936.9</v>
      </c>
      <c r="S18" s="137">
        <v>152936.9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'23'!AR18</f>
        <v>100</v>
      </c>
      <c r="AO18" s="141"/>
      <c r="AP18" s="141">
        <f t="shared" si="7"/>
        <v>100</v>
      </c>
      <c r="AQ18" s="141">
        <f t="shared" si="8"/>
        <v>0</v>
      </c>
      <c r="AR18" s="141">
        <v>100</v>
      </c>
      <c r="AS18" s="216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142" t="e">
        <f t="shared" si="10"/>
        <v>#DIV/0!</v>
      </c>
      <c r="AX18" s="1142" t="e">
        <f t="shared" si="11"/>
        <v>#DIV/0!</v>
      </c>
      <c r="AY18" s="1142" t="e">
        <f t="shared" si="12"/>
        <v>#DIV/0!</v>
      </c>
      <c r="AZ18" s="1142" t="e">
        <f t="shared" si="13"/>
        <v>#DIV/0!</v>
      </c>
      <c r="BA18" s="1142" t="e">
        <f t="shared" si="14"/>
        <v>#DIV/0!</v>
      </c>
      <c r="BB18" s="1142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'23'!C19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'23'!S19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'23'!AR19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142" t="e">
        <f t="shared" si="10"/>
        <v>#DIV/0!</v>
      </c>
      <c r="AX19" s="1142" t="e">
        <f t="shared" si="11"/>
        <v>#DIV/0!</v>
      </c>
      <c r="AY19" s="1142" t="e">
        <f t="shared" si="12"/>
        <v>#DIV/0!</v>
      </c>
      <c r="AZ19" s="1142" t="e">
        <f t="shared" si="13"/>
        <v>#DIV/0!</v>
      </c>
      <c r="BA19" s="1142" t="e">
        <f t="shared" si="14"/>
        <v>#DIV/0!</v>
      </c>
      <c r="BB19" s="1142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'23'!C20</f>
        <v>498.05</v>
      </c>
      <c r="C20" s="137">
        <v>505.15</v>
      </c>
      <c r="D20" s="137">
        <f t="shared" si="4"/>
        <v>7.0999999999999659</v>
      </c>
      <c r="E20" s="137">
        <v>12</v>
      </c>
      <c r="F20" s="136"/>
      <c r="G20" s="136">
        <f t="shared" si="18"/>
        <v>0.44999999999996554</v>
      </c>
      <c r="H20" s="136"/>
      <c r="I20" s="136">
        <v>6.65</v>
      </c>
      <c r="J20" s="136"/>
      <c r="K20" s="136"/>
      <c r="L20" s="136"/>
      <c r="M20" s="136"/>
      <c r="N20" s="136"/>
      <c r="O20" s="136"/>
      <c r="P20" s="136"/>
      <c r="Q20" s="136">
        <f t="shared" si="6"/>
        <v>7.0999999999999659</v>
      </c>
      <c r="R20" s="137">
        <f>'23'!S20</f>
        <v>125459.4</v>
      </c>
      <c r="S20" s="137">
        <v>125492.7</v>
      </c>
      <c r="T20" s="137">
        <f t="shared" si="19"/>
        <v>33.30000000000291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>
        <v>13</v>
      </c>
      <c r="AJ20" s="137"/>
      <c r="AK20" s="138">
        <v>411.26</v>
      </c>
      <c r="AL20" s="141">
        <f t="shared" si="0"/>
        <v>13</v>
      </c>
      <c r="AM20" s="137">
        <f t="shared" si="1"/>
        <v>411.26</v>
      </c>
      <c r="AN20" s="141">
        <f>'23'!AR20</f>
        <v>120</v>
      </c>
      <c r="AO20" s="141"/>
      <c r="AP20" s="141">
        <f t="shared" si="7"/>
        <v>120</v>
      </c>
      <c r="AQ20" s="141">
        <f t="shared" si="8"/>
        <v>40</v>
      </c>
      <c r="AR20" s="141">
        <v>80</v>
      </c>
      <c r="AS20" s="216">
        <f t="shared" si="3"/>
        <v>5.6338028169014356</v>
      </c>
      <c r="AT20" s="216">
        <f>'08'!AT20</f>
        <v>250</v>
      </c>
      <c r="AU20" s="224">
        <f t="shared" si="9"/>
        <v>170</v>
      </c>
      <c r="AV20" s="138"/>
      <c r="AW20" s="1142">
        <f t="shared" si="10"/>
        <v>38</v>
      </c>
      <c r="AX20" s="1142">
        <f t="shared" si="11"/>
        <v>0</v>
      </c>
      <c r="AY20" s="1142">
        <f t="shared" si="12"/>
        <v>0</v>
      </c>
      <c r="AZ20" s="1142">
        <f t="shared" si="13"/>
        <v>0</v>
      </c>
      <c r="BA20" s="1142">
        <f t="shared" si="14"/>
        <v>0</v>
      </c>
      <c r="BB20" s="1142">
        <f t="shared" si="15"/>
        <v>2</v>
      </c>
      <c r="BC20" s="138"/>
    </row>
    <row r="21" spans="1:55">
      <c r="A21" s="223" t="str">
        <f>'ENTRY SHEET'!F21</f>
        <v>OD09C5137</v>
      </c>
      <c r="B21" s="137">
        <f>'23'!C21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'23'!S21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'23'!AR21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142" t="e">
        <f t="shared" si="10"/>
        <v>#DIV/0!</v>
      </c>
      <c r="AX21" s="1142" t="e">
        <f t="shared" si="11"/>
        <v>#DIV/0!</v>
      </c>
      <c r="AY21" s="1142" t="e">
        <f t="shared" si="12"/>
        <v>#DIV/0!</v>
      </c>
      <c r="AZ21" s="1142" t="e">
        <f t="shared" si="13"/>
        <v>#DIV/0!</v>
      </c>
      <c r="BA21" s="1142" t="e">
        <f t="shared" si="14"/>
        <v>#DIV/0!</v>
      </c>
      <c r="BB21" s="1142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'23'!C22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'23'!S22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'23'!AR22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142" t="e">
        <f t="shared" si="10"/>
        <v>#DIV/0!</v>
      </c>
      <c r="AX22" s="1142" t="e">
        <f t="shared" si="11"/>
        <v>#DIV/0!</v>
      </c>
      <c r="AY22" s="1142" t="e">
        <f t="shared" si="12"/>
        <v>#DIV/0!</v>
      </c>
      <c r="AZ22" s="1142" t="e">
        <f t="shared" si="13"/>
        <v>#DIV/0!</v>
      </c>
      <c r="BA22" s="1142" t="e">
        <f t="shared" si="14"/>
        <v>#DIV/0!</v>
      </c>
      <c r="BB22" s="1142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'23'!C23</f>
        <v>24159.5</v>
      </c>
      <c r="C23" s="137">
        <v>24161</v>
      </c>
      <c r="D23" s="137">
        <f t="shared" si="4"/>
        <v>1.5</v>
      </c>
      <c r="E23" s="137">
        <v>12</v>
      </c>
      <c r="F23" s="136"/>
      <c r="G23" s="136">
        <f t="shared" si="18"/>
        <v>1.5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1.5</v>
      </c>
      <c r="R23" s="137">
        <f>'23'!S23</f>
        <v>88902.2</v>
      </c>
      <c r="S23" s="137">
        <v>88909.5</v>
      </c>
      <c r="T23" s="137">
        <f t="shared" si="19"/>
        <v>7.3000000000029104</v>
      </c>
      <c r="U23" s="137">
        <v>1</v>
      </c>
      <c r="V23" s="137">
        <v>1</v>
      </c>
      <c r="W23" s="137"/>
      <c r="X23" s="137"/>
      <c r="Y23" s="137">
        <f t="shared" si="16"/>
        <v>2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'23'!AR23</f>
        <v>110</v>
      </c>
      <c r="AO23" s="141"/>
      <c r="AP23" s="141">
        <f t="shared" si="7"/>
        <v>110</v>
      </c>
      <c r="AQ23" s="141">
        <f t="shared" si="8"/>
        <v>10</v>
      </c>
      <c r="AR23" s="141">
        <v>100</v>
      </c>
      <c r="AS23" s="216">
        <f t="shared" si="3"/>
        <v>6.666666666666667</v>
      </c>
      <c r="AT23" s="216">
        <f>'08'!AT23</f>
        <v>250</v>
      </c>
      <c r="AU23" s="224">
        <f t="shared" si="9"/>
        <v>150</v>
      </c>
      <c r="AV23" s="138"/>
      <c r="AW23" s="1142">
        <f t="shared" si="10"/>
        <v>0</v>
      </c>
      <c r="AX23" s="1142">
        <f t="shared" si="11"/>
        <v>0</v>
      </c>
      <c r="AY23" s="1142">
        <f t="shared" si="12"/>
        <v>0</v>
      </c>
      <c r="AZ23" s="1142">
        <f t="shared" si="13"/>
        <v>0</v>
      </c>
      <c r="BA23" s="1142">
        <f t="shared" si="14"/>
        <v>0</v>
      </c>
      <c r="BB23" s="1142">
        <f t="shared" si="15"/>
        <v>10</v>
      </c>
      <c r="BC23" s="138"/>
    </row>
    <row r="24" spans="1:55">
      <c r="A24" s="223" t="str">
        <f>'ENTRY SHEET'!F24</f>
        <v>OD09C4823</v>
      </c>
      <c r="B24" s="137">
        <f>'23'!C24</f>
        <v>24100.55</v>
      </c>
      <c r="C24" s="137">
        <v>24106.5</v>
      </c>
      <c r="D24" s="137">
        <f t="shared" si="4"/>
        <v>5.9500000000007276</v>
      </c>
      <c r="E24" s="137">
        <v>12</v>
      </c>
      <c r="F24" s="136"/>
      <c r="G24" s="136">
        <v>0</v>
      </c>
      <c r="H24" s="136"/>
      <c r="I24" s="136">
        <v>5.95</v>
      </c>
      <c r="J24" s="136"/>
      <c r="K24" s="136"/>
      <c r="L24" s="136"/>
      <c r="M24" s="136"/>
      <c r="N24" s="136"/>
      <c r="O24" s="136"/>
      <c r="P24" s="136"/>
      <c r="Q24" s="136">
        <f t="shared" si="6"/>
        <v>5.95</v>
      </c>
      <c r="R24" s="137">
        <f>'23'!S24</f>
        <v>146877</v>
      </c>
      <c r="S24" s="137">
        <v>146901.79999999999</v>
      </c>
      <c r="T24" s="137">
        <f t="shared" si="19"/>
        <v>24.799999999988358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>
        <v>14</v>
      </c>
      <c r="AJ24" s="137"/>
      <c r="AK24" s="138">
        <v>455.96</v>
      </c>
      <c r="AL24" s="141">
        <f t="shared" si="0"/>
        <v>14</v>
      </c>
      <c r="AM24" s="137">
        <f t="shared" si="1"/>
        <v>455.96</v>
      </c>
      <c r="AN24" s="141">
        <f>'23'!AR24</f>
        <v>100</v>
      </c>
      <c r="AO24" s="141"/>
      <c r="AP24" s="141">
        <f t="shared" si="7"/>
        <v>100</v>
      </c>
      <c r="AQ24" s="141">
        <f t="shared" si="8"/>
        <v>30</v>
      </c>
      <c r="AR24" s="141">
        <v>70</v>
      </c>
      <c r="AS24" s="216">
        <f t="shared" si="3"/>
        <v>5.0420168067220725</v>
      </c>
      <c r="AT24" s="216">
        <f>'08'!AT24</f>
        <v>250</v>
      </c>
      <c r="AU24" s="224">
        <f t="shared" si="9"/>
        <v>180</v>
      </c>
      <c r="AV24" s="138"/>
      <c r="AW24" s="1142">
        <f t="shared" si="10"/>
        <v>30</v>
      </c>
      <c r="AX24" s="1142">
        <f t="shared" si="11"/>
        <v>0</v>
      </c>
      <c r="AY24" s="1142">
        <f t="shared" si="12"/>
        <v>0</v>
      </c>
      <c r="AZ24" s="1142">
        <f t="shared" si="13"/>
        <v>0</v>
      </c>
      <c r="BA24" s="1142">
        <f t="shared" si="14"/>
        <v>0</v>
      </c>
      <c r="BB24" s="1142">
        <f t="shared" si="15"/>
        <v>0</v>
      </c>
      <c r="BC24" s="138"/>
    </row>
    <row r="25" spans="1:55">
      <c r="A25" s="223" t="str">
        <f>'ENTRY SHEET'!F25</f>
        <v>OD09C-4824</v>
      </c>
      <c r="B25" s="137">
        <f>'23'!C25</f>
        <v>17211.25</v>
      </c>
      <c r="C25" s="137">
        <v>17216.5</v>
      </c>
      <c r="D25" s="137">
        <f t="shared" si="4"/>
        <v>5.25</v>
      </c>
      <c r="E25" s="137">
        <v>12</v>
      </c>
      <c r="F25" s="136"/>
      <c r="G25" s="136">
        <f t="shared" si="18"/>
        <v>0.40000000000000036</v>
      </c>
      <c r="H25" s="136"/>
      <c r="I25" s="136">
        <v>4.8499999999999996</v>
      </c>
      <c r="J25" s="136"/>
      <c r="K25" s="136"/>
      <c r="L25" s="136"/>
      <c r="M25" s="136"/>
      <c r="N25" s="136"/>
      <c r="O25" s="136"/>
      <c r="P25" s="136"/>
      <c r="Q25" s="136">
        <f t="shared" si="6"/>
        <v>5.25</v>
      </c>
      <c r="R25" s="137">
        <f>'23'!S25</f>
        <v>110149.6</v>
      </c>
      <c r="S25" s="137">
        <v>110176.5</v>
      </c>
      <c r="T25" s="137">
        <f t="shared" si="19"/>
        <v>26.899999999994179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>
        <v>11</v>
      </c>
      <c r="AJ25" s="137"/>
      <c r="AK25" s="138">
        <v>357.04</v>
      </c>
      <c r="AL25" s="141">
        <f t="shared" si="0"/>
        <v>11</v>
      </c>
      <c r="AM25" s="137">
        <f t="shared" si="1"/>
        <v>357.04</v>
      </c>
      <c r="AN25" s="141">
        <f>'23'!AR25</f>
        <v>70</v>
      </c>
      <c r="AO25" s="141"/>
      <c r="AP25" s="141">
        <f t="shared" si="7"/>
        <v>70</v>
      </c>
      <c r="AQ25" s="141">
        <f t="shared" si="8"/>
        <v>30</v>
      </c>
      <c r="AR25" s="141">
        <v>40</v>
      </c>
      <c r="AS25" s="216">
        <f t="shared" si="3"/>
        <v>5.7142857142857144</v>
      </c>
      <c r="AT25" s="216">
        <f>'08'!AT25</f>
        <v>250</v>
      </c>
      <c r="AU25" s="224">
        <f t="shared" si="9"/>
        <v>210</v>
      </c>
      <c r="AV25" s="138"/>
      <c r="AW25" s="1142">
        <f t="shared" si="10"/>
        <v>28</v>
      </c>
      <c r="AX25" s="1142">
        <f t="shared" si="11"/>
        <v>0</v>
      </c>
      <c r="AY25" s="1142">
        <f t="shared" si="12"/>
        <v>0</v>
      </c>
      <c r="AZ25" s="1142">
        <f t="shared" si="13"/>
        <v>0</v>
      </c>
      <c r="BA25" s="1142">
        <f t="shared" si="14"/>
        <v>0</v>
      </c>
      <c r="BB25" s="1142">
        <f t="shared" si="15"/>
        <v>2</v>
      </c>
      <c r="BC25" s="138"/>
    </row>
    <row r="26" spans="1:55">
      <c r="A26" s="223" t="str">
        <f>'ENTRY SHEET'!F26</f>
        <v>JH06H-3742</v>
      </c>
      <c r="B26" s="137">
        <f>'23'!C26</f>
        <v>0</v>
      </c>
      <c r="C26" s="137"/>
      <c r="D26" s="137">
        <f t="shared" si="4"/>
        <v>0</v>
      </c>
      <c r="E26" s="137">
        <v>12</v>
      </c>
      <c r="F26" s="136"/>
      <c r="G26" s="136">
        <v>6</v>
      </c>
      <c r="H26" s="136"/>
      <c r="I26" s="136">
        <v>6</v>
      </c>
      <c r="J26" s="136"/>
      <c r="K26" s="136"/>
      <c r="L26" s="136"/>
      <c r="M26" s="136"/>
      <c r="N26" s="136"/>
      <c r="O26" s="136"/>
      <c r="P26" s="136"/>
      <c r="Q26" s="136">
        <f t="shared" si="6"/>
        <v>12</v>
      </c>
      <c r="R26" s="137">
        <f>'23'!S26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>
        <v>11</v>
      </c>
      <c r="AJ26" s="137"/>
      <c r="AK26" s="138">
        <v>361.61</v>
      </c>
      <c r="AL26" s="141">
        <f t="shared" si="0"/>
        <v>11</v>
      </c>
      <c r="AM26" s="137">
        <f t="shared" si="1"/>
        <v>361.61</v>
      </c>
      <c r="AN26" s="141">
        <f>'23'!AR26</f>
        <v>70</v>
      </c>
      <c r="AO26" s="141">
        <v>50</v>
      </c>
      <c r="AP26" s="141">
        <f t="shared" si="7"/>
        <v>120</v>
      </c>
      <c r="AQ26" s="141">
        <f t="shared" si="8"/>
        <v>10</v>
      </c>
      <c r="AR26" s="141">
        <v>110</v>
      </c>
      <c r="AS26" s="216" t="e">
        <f t="shared" si="3"/>
        <v>#DIV/0!</v>
      </c>
      <c r="AT26" s="216">
        <f>'08'!AT26</f>
        <v>250</v>
      </c>
      <c r="AU26" s="224">
        <f t="shared" si="9"/>
        <v>140</v>
      </c>
      <c r="AV26" s="138"/>
      <c r="AW26" s="1142" t="e">
        <f t="shared" si="10"/>
        <v>#DIV/0!</v>
      </c>
      <c r="AX26" s="1142" t="e">
        <f t="shared" si="11"/>
        <v>#DIV/0!</v>
      </c>
      <c r="AY26" s="1142" t="e">
        <f t="shared" si="12"/>
        <v>#DIV/0!</v>
      </c>
      <c r="AZ26" s="1142" t="e">
        <f t="shared" si="13"/>
        <v>#DIV/0!</v>
      </c>
      <c r="BA26" s="1142" t="e">
        <f t="shared" si="14"/>
        <v>#DIV/0!</v>
      </c>
      <c r="BB26" s="1142" t="e">
        <f t="shared" si="15"/>
        <v>#DIV/0!</v>
      </c>
      <c r="BC26" s="138"/>
    </row>
    <row r="27" spans="1:55">
      <c r="A27" s="223" t="str">
        <f>'ENTRY SHEET'!F27</f>
        <v>OD09C-4879</v>
      </c>
      <c r="B27" s="137">
        <f>'23'!C27</f>
        <v>13053</v>
      </c>
      <c r="C27" s="137">
        <v>13062</v>
      </c>
      <c r="D27" s="137">
        <f t="shared" si="4"/>
        <v>9</v>
      </c>
      <c r="E27" s="137">
        <v>12</v>
      </c>
      <c r="F27" s="136"/>
      <c r="G27" s="136">
        <f t="shared" si="18"/>
        <v>4</v>
      </c>
      <c r="H27" s="136"/>
      <c r="I27" s="136">
        <v>5</v>
      </c>
      <c r="J27" s="136"/>
      <c r="K27" s="136"/>
      <c r="L27" s="136"/>
      <c r="M27" s="136"/>
      <c r="N27" s="136"/>
      <c r="O27" s="136"/>
      <c r="P27" s="136"/>
      <c r="Q27" s="136">
        <f t="shared" si="6"/>
        <v>9</v>
      </c>
      <c r="R27" s="137">
        <f>'23'!S27</f>
        <v>0</v>
      </c>
      <c r="S27" s="137"/>
      <c r="T27" s="137">
        <f t="shared" si="19"/>
        <v>0</v>
      </c>
      <c r="U27" s="137"/>
      <c r="V27" s="137">
        <v>8</v>
      </c>
      <c r="W27" s="137"/>
      <c r="X27" s="137"/>
      <c r="Y27" s="137">
        <f t="shared" si="16"/>
        <v>8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>
        <v>11</v>
      </c>
      <c r="AJ27" s="137"/>
      <c r="AK27" s="138">
        <v>364.16</v>
      </c>
      <c r="AL27" s="141">
        <f t="shared" si="0"/>
        <v>11</v>
      </c>
      <c r="AM27" s="137">
        <f t="shared" si="1"/>
        <v>364.16</v>
      </c>
      <c r="AN27" s="141">
        <f>'23'!AR27</f>
        <v>100</v>
      </c>
      <c r="AO27" s="141">
        <v>50</v>
      </c>
      <c r="AP27" s="141">
        <f t="shared" si="7"/>
        <v>150</v>
      </c>
      <c r="AQ27" s="141">
        <f t="shared" si="8"/>
        <v>70</v>
      </c>
      <c r="AR27" s="141">
        <v>80</v>
      </c>
      <c r="AS27" s="216">
        <f t="shared" si="3"/>
        <v>7.7777777777777777</v>
      </c>
      <c r="AT27" s="216">
        <f>'08'!AT27</f>
        <v>250</v>
      </c>
      <c r="AU27" s="224">
        <f t="shared" si="9"/>
        <v>170</v>
      </c>
      <c r="AV27" s="138"/>
      <c r="AW27" s="1142">
        <f t="shared" si="10"/>
        <v>39</v>
      </c>
      <c r="AX27" s="1142">
        <f t="shared" si="11"/>
        <v>0</v>
      </c>
      <c r="AY27" s="1142">
        <f t="shared" si="12"/>
        <v>0</v>
      </c>
      <c r="AZ27" s="1142">
        <f t="shared" si="13"/>
        <v>0</v>
      </c>
      <c r="BA27" s="1142">
        <f t="shared" si="14"/>
        <v>0</v>
      </c>
      <c r="BB27" s="1142">
        <f t="shared" si="15"/>
        <v>31</v>
      </c>
      <c r="BC27" s="138"/>
    </row>
    <row r="28" spans="1:55">
      <c r="A28" s="223" t="str">
        <f>'ENTRY SHEET'!F28</f>
        <v>OD09C-1371</v>
      </c>
      <c r="B28" s="137">
        <f>'23'!C28</f>
        <v>11532</v>
      </c>
      <c r="C28" s="137">
        <v>11540</v>
      </c>
      <c r="D28" s="137">
        <f t="shared" si="4"/>
        <v>8</v>
      </c>
      <c r="E28" s="137">
        <v>12</v>
      </c>
      <c r="F28" s="136"/>
      <c r="G28" s="136">
        <f t="shared" si="18"/>
        <v>2</v>
      </c>
      <c r="H28" s="136"/>
      <c r="I28" s="136">
        <v>6</v>
      </c>
      <c r="J28" s="136"/>
      <c r="K28" s="136"/>
      <c r="L28" s="136"/>
      <c r="M28" s="136"/>
      <c r="N28" s="136"/>
      <c r="O28" s="136"/>
      <c r="P28" s="136"/>
      <c r="Q28" s="136">
        <f t="shared" si="6"/>
        <v>8</v>
      </c>
      <c r="R28" s="137">
        <f>'23'!S28</f>
        <v>137773</v>
      </c>
      <c r="S28" s="137">
        <v>137808</v>
      </c>
      <c r="T28" s="137">
        <f t="shared" si="19"/>
        <v>35</v>
      </c>
      <c r="U28" s="137"/>
      <c r="V28" s="137">
        <v>1</v>
      </c>
      <c r="W28" s="137"/>
      <c r="X28" s="137"/>
      <c r="Y28" s="137">
        <f t="shared" si="16"/>
        <v>1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>
        <v>15</v>
      </c>
      <c r="AJ28" s="137"/>
      <c r="AK28" s="138">
        <v>515.75</v>
      </c>
      <c r="AL28" s="141">
        <f t="shared" si="0"/>
        <v>15</v>
      </c>
      <c r="AM28" s="137">
        <f t="shared" si="1"/>
        <v>515.75</v>
      </c>
      <c r="AN28" s="141">
        <f>'23'!AR28</f>
        <v>125</v>
      </c>
      <c r="AO28" s="141">
        <v>50</v>
      </c>
      <c r="AP28" s="141">
        <f t="shared" si="7"/>
        <v>175</v>
      </c>
      <c r="AQ28" s="141">
        <f t="shared" si="8"/>
        <v>40</v>
      </c>
      <c r="AR28" s="141">
        <v>135</v>
      </c>
      <c r="AS28" s="216">
        <f t="shared" si="3"/>
        <v>5</v>
      </c>
      <c r="AT28" s="216">
        <f>'08'!AT28</f>
        <v>250</v>
      </c>
      <c r="AU28" s="224">
        <f t="shared" si="9"/>
        <v>115</v>
      </c>
      <c r="AV28" s="138"/>
      <c r="AW28" s="1142">
        <f t="shared" si="10"/>
        <v>30</v>
      </c>
      <c r="AX28" s="1142">
        <f t="shared" si="11"/>
        <v>0</v>
      </c>
      <c r="AY28" s="1142">
        <f t="shared" si="12"/>
        <v>0</v>
      </c>
      <c r="AZ28" s="1142">
        <f t="shared" si="13"/>
        <v>0</v>
      </c>
      <c r="BA28" s="1142">
        <f t="shared" si="14"/>
        <v>0</v>
      </c>
      <c r="BB28" s="1142">
        <f t="shared" si="15"/>
        <v>10</v>
      </c>
      <c r="BC28" s="138"/>
    </row>
    <row r="29" spans="1:55" s="1155" customFormat="1" ht="18.75" customHeight="1">
      <c r="A29" s="1147" t="str">
        <f>'ENTRY SHEET'!F29</f>
        <v>OD09C-4878</v>
      </c>
      <c r="B29" s="1148">
        <f>'23'!C29</f>
        <v>0</v>
      </c>
      <c r="C29" s="1148"/>
      <c r="D29" s="1148">
        <f t="shared" si="4"/>
        <v>0</v>
      </c>
      <c r="E29" s="1148">
        <v>12</v>
      </c>
      <c r="F29" s="1149"/>
      <c r="G29" s="1149">
        <f t="shared" si="18"/>
        <v>0</v>
      </c>
      <c r="H29" s="1149"/>
      <c r="I29" s="1149"/>
      <c r="J29" s="1149"/>
      <c r="K29" s="1149"/>
      <c r="L29" s="1149"/>
      <c r="M29" s="1149"/>
      <c r="N29" s="1149"/>
      <c r="O29" s="1149"/>
      <c r="P29" s="1149"/>
      <c r="Q29" s="1149">
        <f t="shared" si="6"/>
        <v>0</v>
      </c>
      <c r="R29" s="1148">
        <f>'23'!S29</f>
        <v>0</v>
      </c>
      <c r="S29" s="1148"/>
      <c r="T29" s="1148">
        <f t="shared" si="19"/>
        <v>0</v>
      </c>
      <c r="U29" s="1148"/>
      <c r="V29" s="1148"/>
      <c r="W29" s="1148"/>
      <c r="X29" s="1148"/>
      <c r="Y29" s="1148">
        <f t="shared" si="16"/>
        <v>0</v>
      </c>
      <c r="Z29" s="1148"/>
      <c r="AA29" s="1148"/>
      <c r="AB29" s="1148"/>
      <c r="AC29" s="1148"/>
      <c r="AD29" s="1148"/>
      <c r="AE29" s="1148"/>
      <c r="AF29" s="1148"/>
      <c r="AG29" s="1148">
        <f t="shared" si="17"/>
        <v>0</v>
      </c>
      <c r="AH29" s="1148"/>
      <c r="AI29" s="1148"/>
      <c r="AJ29" s="1148"/>
      <c r="AK29" s="1150"/>
      <c r="AL29" s="1151">
        <f t="shared" si="0"/>
        <v>0</v>
      </c>
      <c r="AM29" s="1148">
        <f t="shared" si="1"/>
        <v>0</v>
      </c>
      <c r="AN29" s="1151">
        <f>'23'!AR29</f>
        <v>0</v>
      </c>
      <c r="AO29" s="1151"/>
      <c r="AP29" s="1151">
        <f t="shared" si="7"/>
        <v>0</v>
      </c>
      <c r="AQ29" s="1151">
        <f t="shared" si="8"/>
        <v>0</v>
      </c>
      <c r="AR29" s="1151"/>
      <c r="AS29" s="1152" t="e">
        <f t="shared" si="3"/>
        <v>#DIV/0!</v>
      </c>
      <c r="AT29" s="1152">
        <f>'08'!AT29</f>
        <v>250</v>
      </c>
      <c r="AU29" s="1153">
        <f t="shared" si="9"/>
        <v>250</v>
      </c>
      <c r="AV29" s="1150" t="s">
        <v>199</v>
      </c>
      <c r="AW29" s="1154" t="e">
        <f t="shared" si="10"/>
        <v>#DIV/0!</v>
      </c>
      <c r="AX29" s="1154" t="e">
        <f t="shared" si="11"/>
        <v>#DIV/0!</v>
      </c>
      <c r="AY29" s="1154" t="e">
        <f t="shared" si="12"/>
        <v>#DIV/0!</v>
      </c>
      <c r="AZ29" s="1154" t="e">
        <f t="shared" si="13"/>
        <v>#DIV/0!</v>
      </c>
      <c r="BA29" s="1154" t="e">
        <f t="shared" si="14"/>
        <v>#DIV/0!</v>
      </c>
      <c r="BB29" s="1154" t="e">
        <f t="shared" si="15"/>
        <v>#DIV/0!</v>
      </c>
      <c r="BC29" s="1150"/>
    </row>
    <row r="30" spans="1:55">
      <c r="A30" s="223" t="str">
        <f>'ENTRY SHEET'!F30</f>
        <v>OD09C-8163</v>
      </c>
      <c r="B30" s="137">
        <f>'23'!C30</f>
        <v>13465.8</v>
      </c>
      <c r="C30" s="137">
        <v>13473.7</v>
      </c>
      <c r="D30" s="137">
        <f t="shared" si="4"/>
        <v>7.9000000000014552</v>
      </c>
      <c r="E30" s="137">
        <v>12</v>
      </c>
      <c r="F30" s="136"/>
      <c r="G30" s="136">
        <f t="shared" si="18"/>
        <v>7.9000000000014552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7.9000000000014552</v>
      </c>
      <c r="R30" s="137">
        <f>'23'!S30</f>
        <v>62071</v>
      </c>
      <c r="S30" s="137">
        <v>62127</v>
      </c>
      <c r="T30" s="137">
        <f t="shared" si="19"/>
        <v>56</v>
      </c>
      <c r="U30" s="137">
        <v>3</v>
      </c>
      <c r="V30" s="137">
        <v>12</v>
      </c>
      <c r="W30" s="137"/>
      <c r="X30" s="137"/>
      <c r="Y30" s="137">
        <f t="shared" si="16"/>
        <v>15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'23'!AR30</f>
        <v>100</v>
      </c>
      <c r="AO30" s="141">
        <v>80</v>
      </c>
      <c r="AP30" s="141">
        <f t="shared" si="7"/>
        <v>180</v>
      </c>
      <c r="AQ30" s="141">
        <f t="shared" si="8"/>
        <v>80</v>
      </c>
      <c r="AR30" s="141">
        <v>100</v>
      </c>
      <c r="AS30" s="216">
        <f t="shared" si="3"/>
        <v>10.126582278479148</v>
      </c>
      <c r="AT30" s="216">
        <f>'08'!AT30</f>
        <v>250</v>
      </c>
      <c r="AU30" s="224">
        <f t="shared" si="9"/>
        <v>150</v>
      </c>
      <c r="AV30" s="138"/>
      <c r="AW30" s="1142">
        <f t="shared" si="10"/>
        <v>0</v>
      </c>
      <c r="AX30" s="1142">
        <f t="shared" si="11"/>
        <v>0</v>
      </c>
      <c r="AY30" s="1142">
        <f t="shared" si="12"/>
        <v>0</v>
      </c>
      <c r="AZ30" s="1142">
        <f t="shared" si="13"/>
        <v>0</v>
      </c>
      <c r="BA30" s="1142">
        <f t="shared" si="14"/>
        <v>0</v>
      </c>
      <c r="BB30" s="1142">
        <f t="shared" si="15"/>
        <v>80</v>
      </c>
      <c r="BC30" s="138"/>
    </row>
    <row r="31" spans="1:55">
      <c r="A31" s="223" t="str">
        <f>'ENTRY SHEET'!F31</f>
        <v>OD09A-5106</v>
      </c>
      <c r="B31" s="137">
        <f>'23'!C31</f>
        <v>15103</v>
      </c>
      <c r="C31" s="137">
        <v>15103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'23'!S31</f>
        <v>123335</v>
      </c>
      <c r="S31" s="137">
        <v>123335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'23'!AR31</f>
        <v>82</v>
      </c>
      <c r="AO31" s="141"/>
      <c r="AP31" s="141">
        <f t="shared" si="7"/>
        <v>82</v>
      </c>
      <c r="AQ31" s="141">
        <f t="shared" si="8"/>
        <v>0</v>
      </c>
      <c r="AR31" s="141">
        <v>82</v>
      </c>
      <c r="AS31" s="216" t="e">
        <f t="shared" si="3"/>
        <v>#DIV/0!</v>
      </c>
      <c r="AT31" s="216">
        <f>'08'!AT31</f>
        <v>250</v>
      </c>
      <c r="AU31" s="224">
        <f t="shared" si="9"/>
        <v>168</v>
      </c>
      <c r="AV31" s="138"/>
      <c r="AW31" s="1142" t="e">
        <f t="shared" si="10"/>
        <v>#DIV/0!</v>
      </c>
      <c r="AX31" s="1142" t="e">
        <f t="shared" si="11"/>
        <v>#DIV/0!</v>
      </c>
      <c r="AY31" s="1142" t="e">
        <f t="shared" si="12"/>
        <v>#DIV/0!</v>
      </c>
      <c r="AZ31" s="1142" t="e">
        <f t="shared" si="13"/>
        <v>#DIV/0!</v>
      </c>
      <c r="BA31" s="1142" t="e">
        <f t="shared" si="14"/>
        <v>#DIV/0!</v>
      </c>
      <c r="BB31" s="1142" t="e">
        <f t="shared" si="15"/>
        <v>#DIV/0!</v>
      </c>
      <c r="BC31" s="138"/>
    </row>
    <row r="32" spans="1:55">
      <c r="A32" s="223" t="str">
        <f>'ENTRY SHEET'!F32</f>
        <v>OD09C-8164</v>
      </c>
      <c r="B32" s="137">
        <f>'23'!C32</f>
        <v>10472.700000000001</v>
      </c>
      <c r="C32" s="137">
        <v>10480.299999999999</v>
      </c>
      <c r="D32" s="137">
        <f t="shared" si="4"/>
        <v>7.5999999999985448</v>
      </c>
      <c r="E32" s="137">
        <v>12</v>
      </c>
      <c r="F32" s="136"/>
      <c r="G32" s="136">
        <f t="shared" si="18"/>
        <v>7.5999999999985448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7.5999999999985448</v>
      </c>
      <c r="R32" s="137">
        <f>'23'!S32</f>
        <v>70171</v>
      </c>
      <c r="S32" s="137">
        <v>70228</v>
      </c>
      <c r="T32" s="137">
        <f t="shared" si="19"/>
        <v>57</v>
      </c>
      <c r="U32" s="137">
        <v>3</v>
      </c>
      <c r="V32" s="137">
        <v>8</v>
      </c>
      <c r="W32" s="137"/>
      <c r="X32" s="137"/>
      <c r="Y32" s="137">
        <f t="shared" si="16"/>
        <v>11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'23'!AR32</f>
        <v>100</v>
      </c>
      <c r="AO32" s="141">
        <v>80</v>
      </c>
      <c r="AP32" s="141">
        <f t="shared" si="7"/>
        <v>180</v>
      </c>
      <c r="AQ32" s="141">
        <f t="shared" si="8"/>
        <v>70</v>
      </c>
      <c r="AR32" s="141">
        <v>110</v>
      </c>
      <c r="AS32" s="216">
        <f t="shared" si="3"/>
        <v>9.2105263157912365</v>
      </c>
      <c r="AT32" s="216">
        <f>'08'!AT32</f>
        <v>250</v>
      </c>
      <c r="AU32" s="224">
        <f t="shared" si="9"/>
        <v>140</v>
      </c>
      <c r="AV32" s="138"/>
      <c r="AW32" s="1142">
        <f t="shared" si="10"/>
        <v>0</v>
      </c>
      <c r="AX32" s="1142">
        <f t="shared" si="11"/>
        <v>0</v>
      </c>
      <c r="AY32" s="1142">
        <f t="shared" si="12"/>
        <v>0</v>
      </c>
      <c r="AZ32" s="1142">
        <f t="shared" si="13"/>
        <v>0</v>
      </c>
      <c r="BA32" s="1142">
        <f t="shared" si="14"/>
        <v>0</v>
      </c>
      <c r="BB32" s="1142">
        <f t="shared" si="15"/>
        <v>70</v>
      </c>
      <c r="BC32" s="138"/>
    </row>
    <row r="33" spans="1:55" s="1155" customFormat="1">
      <c r="A33" s="1147" t="str">
        <f>'ENTRY SHEET'!F33</f>
        <v>OD09C-1373</v>
      </c>
      <c r="B33" s="1148">
        <f>'23'!C33</f>
        <v>0</v>
      </c>
      <c r="C33" s="1148"/>
      <c r="D33" s="1148">
        <f t="shared" si="4"/>
        <v>0</v>
      </c>
      <c r="E33" s="1148">
        <v>12</v>
      </c>
      <c r="F33" s="1149"/>
      <c r="G33" s="1149">
        <f t="shared" si="18"/>
        <v>0</v>
      </c>
      <c r="H33" s="1149"/>
      <c r="I33" s="1149"/>
      <c r="J33" s="1149"/>
      <c r="K33" s="1149"/>
      <c r="L33" s="1149"/>
      <c r="M33" s="1149"/>
      <c r="N33" s="1149"/>
      <c r="O33" s="1149"/>
      <c r="P33" s="1149"/>
      <c r="Q33" s="1149">
        <f t="shared" si="6"/>
        <v>0</v>
      </c>
      <c r="R33" s="1148">
        <f>'23'!S33</f>
        <v>0</v>
      </c>
      <c r="S33" s="1148"/>
      <c r="T33" s="1148">
        <f t="shared" si="19"/>
        <v>0</v>
      </c>
      <c r="U33" s="1148"/>
      <c r="V33" s="1148"/>
      <c r="W33" s="1148"/>
      <c r="X33" s="1148"/>
      <c r="Y33" s="1148">
        <f t="shared" si="16"/>
        <v>0</v>
      </c>
      <c r="Z33" s="1148"/>
      <c r="AA33" s="1148"/>
      <c r="AB33" s="1148"/>
      <c r="AC33" s="1148"/>
      <c r="AD33" s="1148"/>
      <c r="AE33" s="1148"/>
      <c r="AF33" s="1148"/>
      <c r="AG33" s="1148">
        <f t="shared" si="17"/>
        <v>0</v>
      </c>
      <c r="AH33" s="1148"/>
      <c r="AI33" s="1148"/>
      <c r="AJ33" s="1148"/>
      <c r="AK33" s="1150"/>
      <c r="AL33" s="1151">
        <f t="shared" si="0"/>
        <v>0</v>
      </c>
      <c r="AM33" s="1148">
        <f t="shared" si="1"/>
        <v>0</v>
      </c>
      <c r="AN33" s="1151">
        <f>'23'!AR33</f>
        <v>0</v>
      </c>
      <c r="AO33" s="1151"/>
      <c r="AP33" s="1151">
        <f t="shared" si="7"/>
        <v>0</v>
      </c>
      <c r="AQ33" s="1151">
        <f t="shared" si="8"/>
        <v>0</v>
      </c>
      <c r="AR33" s="1151">
        <v>0</v>
      </c>
      <c r="AS33" s="1152" t="e">
        <f t="shared" si="3"/>
        <v>#DIV/0!</v>
      </c>
      <c r="AT33" s="1152">
        <f>'08'!AT33</f>
        <v>250</v>
      </c>
      <c r="AU33" s="1153">
        <f t="shared" si="9"/>
        <v>250</v>
      </c>
      <c r="AV33" s="1150" t="s">
        <v>199</v>
      </c>
      <c r="AW33" s="1154" t="e">
        <f t="shared" si="10"/>
        <v>#DIV/0!</v>
      </c>
      <c r="AX33" s="1154" t="e">
        <f t="shared" si="11"/>
        <v>#DIV/0!</v>
      </c>
      <c r="AY33" s="1154" t="e">
        <f t="shared" si="12"/>
        <v>#DIV/0!</v>
      </c>
      <c r="AZ33" s="1154" t="e">
        <f t="shared" si="13"/>
        <v>#DIV/0!</v>
      </c>
      <c r="BA33" s="1154" t="e">
        <f t="shared" si="14"/>
        <v>#DIV/0!</v>
      </c>
      <c r="BB33" s="1154" t="e">
        <f t="shared" si="15"/>
        <v>#DIV/0!</v>
      </c>
      <c r="BC33" s="1150"/>
    </row>
    <row r="34" spans="1:55">
      <c r="A34" s="223" t="str">
        <f>'ENTRY SHEET'!F34</f>
        <v>OD09A-5666</v>
      </c>
      <c r="B34" s="137">
        <f>'23'!C34</f>
        <v>21960</v>
      </c>
      <c r="C34" s="137">
        <v>21967</v>
      </c>
      <c r="D34" s="137">
        <f t="shared" si="4"/>
        <v>7</v>
      </c>
      <c r="E34" s="137">
        <v>12</v>
      </c>
      <c r="F34" s="136"/>
      <c r="G34" s="136">
        <f t="shared" si="18"/>
        <v>0</v>
      </c>
      <c r="H34" s="136">
        <v>1</v>
      </c>
      <c r="I34" s="136">
        <v>6</v>
      </c>
      <c r="J34" s="136"/>
      <c r="K34" s="136"/>
      <c r="L34" s="136"/>
      <c r="M34" s="136"/>
      <c r="N34" s="136"/>
      <c r="O34" s="136"/>
      <c r="P34" s="136"/>
      <c r="Q34" s="136">
        <f t="shared" si="6"/>
        <v>7</v>
      </c>
      <c r="R34" s="137">
        <f>'23'!S34</f>
        <v>102674</v>
      </c>
      <c r="S34" s="137">
        <v>102707</v>
      </c>
      <c r="T34" s="137">
        <f t="shared" si="19"/>
        <v>33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>
        <v>3</v>
      </c>
      <c r="AF34" s="137"/>
      <c r="AG34" s="137">
        <f t="shared" si="17"/>
        <v>3</v>
      </c>
      <c r="AH34" s="137"/>
      <c r="AI34" s="137">
        <v>14</v>
      </c>
      <c r="AJ34" s="137"/>
      <c r="AK34" s="138">
        <v>467.12</v>
      </c>
      <c r="AL34" s="141">
        <f t="shared" si="0"/>
        <v>14</v>
      </c>
      <c r="AM34" s="137">
        <f t="shared" si="1"/>
        <v>467.12</v>
      </c>
      <c r="AN34" s="141">
        <f>'23'!AR34</f>
        <v>60</v>
      </c>
      <c r="AO34" s="141">
        <v>50</v>
      </c>
      <c r="AP34" s="141">
        <f t="shared" si="7"/>
        <v>110</v>
      </c>
      <c r="AQ34" s="141">
        <f t="shared" si="8"/>
        <v>30</v>
      </c>
      <c r="AR34" s="141">
        <v>80</v>
      </c>
      <c r="AS34" s="216">
        <f t="shared" si="3"/>
        <v>4.2857142857142856</v>
      </c>
      <c r="AT34" s="216">
        <f>'08'!AT34</f>
        <v>250</v>
      </c>
      <c r="AU34" s="224">
        <f t="shared" si="9"/>
        <v>170</v>
      </c>
      <c r="AV34" s="138"/>
      <c r="AW34" s="1142">
        <f t="shared" si="10"/>
        <v>26</v>
      </c>
      <c r="AX34" s="1142">
        <f t="shared" si="11"/>
        <v>5</v>
      </c>
      <c r="AY34" s="1142">
        <f t="shared" si="12"/>
        <v>0</v>
      </c>
      <c r="AZ34" s="1142">
        <f t="shared" si="13"/>
        <v>0</v>
      </c>
      <c r="BA34" s="1142">
        <f t="shared" si="14"/>
        <v>0</v>
      </c>
      <c r="BB34" s="1142">
        <f t="shared" si="15"/>
        <v>-1</v>
      </c>
      <c r="BC34" s="138"/>
    </row>
    <row r="35" spans="1:55">
      <c r="A35" s="223" t="str">
        <f>'ENTRY SHEET'!F35</f>
        <v>OD09A-6059</v>
      </c>
      <c r="B35" s="137">
        <f>'23'!C35</f>
        <v>14158</v>
      </c>
      <c r="C35" s="137">
        <v>14165</v>
      </c>
      <c r="D35" s="137">
        <f t="shared" si="4"/>
        <v>7</v>
      </c>
      <c r="E35" s="137">
        <v>12</v>
      </c>
      <c r="F35" s="136"/>
      <c r="G35" s="136">
        <f t="shared" si="18"/>
        <v>0</v>
      </c>
      <c r="H35" s="136">
        <v>1</v>
      </c>
      <c r="I35" s="136">
        <v>6</v>
      </c>
      <c r="J35" s="136"/>
      <c r="K35" s="136"/>
      <c r="L35" s="136"/>
      <c r="M35" s="136"/>
      <c r="N35" s="136"/>
      <c r="O35" s="136"/>
      <c r="P35" s="136"/>
      <c r="Q35" s="136">
        <f t="shared" si="6"/>
        <v>7</v>
      </c>
      <c r="R35" s="137">
        <f>'23'!S35</f>
        <v>92204</v>
      </c>
      <c r="S35" s="137">
        <v>92241</v>
      </c>
      <c r="T35" s="137">
        <f t="shared" si="19"/>
        <v>37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>
        <v>2</v>
      </c>
      <c r="AF35" s="137"/>
      <c r="AG35" s="137">
        <f t="shared" si="17"/>
        <v>2</v>
      </c>
      <c r="AH35" s="137"/>
      <c r="AI35" s="137">
        <v>16</v>
      </c>
      <c r="AJ35" s="137"/>
      <c r="AK35" s="138">
        <v>538.87</v>
      </c>
      <c r="AL35" s="141">
        <f t="shared" si="0"/>
        <v>16</v>
      </c>
      <c r="AM35" s="137">
        <f t="shared" si="1"/>
        <v>538.87</v>
      </c>
      <c r="AN35" s="141">
        <f>'23'!AR35</f>
        <v>80</v>
      </c>
      <c r="AO35" s="141">
        <v>80</v>
      </c>
      <c r="AP35" s="141">
        <f t="shared" si="7"/>
        <v>160</v>
      </c>
      <c r="AQ35" s="141">
        <f t="shared" si="8"/>
        <v>40</v>
      </c>
      <c r="AR35" s="141">
        <v>120</v>
      </c>
      <c r="AS35" s="216">
        <f t="shared" si="3"/>
        <v>5.7142857142857144</v>
      </c>
      <c r="AT35" s="216">
        <f>'08'!AT35</f>
        <v>250</v>
      </c>
      <c r="AU35" s="224">
        <f t="shared" si="9"/>
        <v>130</v>
      </c>
      <c r="AV35" s="138"/>
      <c r="AW35" s="1142">
        <f t="shared" si="10"/>
        <v>35</v>
      </c>
      <c r="AX35" s="1142">
        <f t="shared" si="11"/>
        <v>6</v>
      </c>
      <c r="AY35" s="1142">
        <f t="shared" si="12"/>
        <v>0</v>
      </c>
      <c r="AZ35" s="1142">
        <f t="shared" si="13"/>
        <v>0</v>
      </c>
      <c r="BA35" s="1142">
        <f t="shared" si="14"/>
        <v>0</v>
      </c>
      <c r="BB35" s="1142">
        <f t="shared" si="15"/>
        <v>-1</v>
      </c>
      <c r="BC35" s="138"/>
    </row>
    <row r="36" spans="1:55">
      <c r="A36" s="223" t="str">
        <f>'ENTRY SHEET'!F36</f>
        <v>JH06H-9654</v>
      </c>
      <c r="B36" s="137">
        <f>'23'!C36</f>
        <v>0</v>
      </c>
      <c r="C36" s="137"/>
      <c r="D36" s="137">
        <v>7</v>
      </c>
      <c r="E36" s="137">
        <v>12</v>
      </c>
      <c r="F36" s="136"/>
      <c r="G36" s="136">
        <f t="shared" si="18"/>
        <v>7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7</v>
      </c>
      <c r="R36" s="137">
        <f>'23'!S36</f>
        <v>101377</v>
      </c>
      <c r="S36" s="137">
        <v>101420</v>
      </c>
      <c r="T36" s="137">
        <f t="shared" si="19"/>
        <v>43</v>
      </c>
      <c r="U36" s="137"/>
      <c r="V36" s="137">
        <v>15</v>
      </c>
      <c r="W36" s="137"/>
      <c r="X36" s="138"/>
      <c r="Y36" s="137">
        <f t="shared" si="16"/>
        <v>15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'23'!AR36</f>
        <v>120</v>
      </c>
      <c r="AO36" s="141">
        <v>54</v>
      </c>
      <c r="AP36" s="141">
        <f t="shared" si="7"/>
        <v>174</v>
      </c>
      <c r="AQ36" s="141">
        <f t="shared" si="8"/>
        <v>54</v>
      </c>
      <c r="AR36" s="141">
        <v>120</v>
      </c>
      <c r="AS36" s="216">
        <f t="shared" si="3"/>
        <v>7.7142857142857144</v>
      </c>
      <c r="AT36" s="216">
        <f>'08'!AT36</f>
        <v>250</v>
      </c>
      <c r="AU36" s="224">
        <f t="shared" si="9"/>
        <v>130</v>
      </c>
      <c r="AV36" s="138"/>
      <c r="AW36" s="1142">
        <f t="shared" si="10"/>
        <v>0</v>
      </c>
      <c r="AX36" s="1142">
        <f t="shared" si="11"/>
        <v>0</v>
      </c>
      <c r="AY36" s="1142">
        <f t="shared" si="12"/>
        <v>0</v>
      </c>
      <c r="AZ36" s="1142">
        <f t="shared" si="13"/>
        <v>0</v>
      </c>
      <c r="BA36" s="1142">
        <f t="shared" si="14"/>
        <v>0</v>
      </c>
      <c r="BB36" s="1142">
        <f t="shared" si="15"/>
        <v>54</v>
      </c>
      <c r="BC36" s="138"/>
    </row>
    <row r="37" spans="1:55">
      <c r="A37" s="223" t="str">
        <f>'ENTRY SHEET'!F37</f>
        <v>OD09A-5105</v>
      </c>
      <c r="B37" s="137">
        <f>'23'!C37</f>
        <v>12740</v>
      </c>
      <c r="C37" s="137">
        <v>12749</v>
      </c>
      <c r="D37" s="137">
        <f t="shared" si="4"/>
        <v>9</v>
      </c>
      <c r="E37" s="137">
        <v>12</v>
      </c>
      <c r="F37" s="136"/>
      <c r="G37" s="136">
        <f t="shared" si="18"/>
        <v>9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9</v>
      </c>
      <c r="R37" s="137">
        <f>'23'!S37</f>
        <v>92093</v>
      </c>
      <c r="S37" s="137">
        <v>92139</v>
      </c>
      <c r="T37" s="137">
        <f t="shared" si="19"/>
        <v>46</v>
      </c>
      <c r="U37" s="137"/>
      <c r="V37" s="137">
        <v>16</v>
      </c>
      <c r="W37" s="137"/>
      <c r="X37" s="138"/>
      <c r="Y37" s="137">
        <f t="shared" si="16"/>
        <v>16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'23'!AR37</f>
        <v>125</v>
      </c>
      <c r="AO37" s="141">
        <v>50</v>
      </c>
      <c r="AP37" s="141">
        <f t="shared" si="7"/>
        <v>175</v>
      </c>
      <c r="AQ37" s="141">
        <f t="shared" si="8"/>
        <v>55</v>
      </c>
      <c r="AR37" s="141">
        <v>120</v>
      </c>
      <c r="AS37" s="216">
        <f t="shared" ref="AS37:AS64" si="20">AQ37/D37</f>
        <v>6.1111111111111107</v>
      </c>
      <c r="AT37" s="216">
        <f>'08'!AT37</f>
        <v>250</v>
      </c>
      <c r="AU37" s="224">
        <f t="shared" si="9"/>
        <v>130</v>
      </c>
      <c r="AV37" s="138"/>
      <c r="AW37" s="1142">
        <f t="shared" si="10"/>
        <v>0</v>
      </c>
      <c r="AX37" s="1142">
        <f t="shared" si="11"/>
        <v>0</v>
      </c>
      <c r="AY37" s="1142">
        <f t="shared" si="12"/>
        <v>0</v>
      </c>
      <c r="AZ37" s="1142">
        <f t="shared" si="13"/>
        <v>0</v>
      </c>
      <c r="BA37" s="1142">
        <f t="shared" si="14"/>
        <v>0</v>
      </c>
      <c r="BB37" s="1142">
        <f t="shared" si="15"/>
        <v>55</v>
      </c>
      <c r="BC37" s="138"/>
    </row>
    <row r="38" spans="1:55">
      <c r="A38" s="223" t="str">
        <f>'ENTRY SHEET'!F38</f>
        <v>JH06G-4703</v>
      </c>
      <c r="B38" s="137">
        <f>'23'!C38</f>
        <v>8263</v>
      </c>
      <c r="C38" s="137">
        <v>8270</v>
      </c>
      <c r="D38" s="137">
        <f t="shared" si="4"/>
        <v>7</v>
      </c>
      <c r="E38" s="137">
        <v>12</v>
      </c>
      <c r="F38" s="136"/>
      <c r="G38" s="136">
        <f t="shared" si="18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7</v>
      </c>
      <c r="R38" s="137">
        <f>'23'!S38</f>
        <v>96241</v>
      </c>
      <c r="S38" s="137">
        <v>96289</v>
      </c>
      <c r="T38" s="137">
        <f t="shared" si="19"/>
        <v>48</v>
      </c>
      <c r="U38" s="137"/>
      <c r="V38" s="137">
        <v>17</v>
      </c>
      <c r="W38" s="137"/>
      <c r="X38" s="141"/>
      <c r="Y38" s="137">
        <f t="shared" si="16"/>
        <v>17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'23'!AR38</f>
        <v>105</v>
      </c>
      <c r="AO38" s="141">
        <v>50</v>
      </c>
      <c r="AP38" s="141">
        <f t="shared" si="7"/>
        <v>155</v>
      </c>
      <c r="AQ38" s="141">
        <f t="shared" si="8"/>
        <v>50</v>
      </c>
      <c r="AR38" s="141">
        <v>105</v>
      </c>
      <c r="AS38" s="216">
        <f t="shared" si="20"/>
        <v>7.1428571428571432</v>
      </c>
      <c r="AT38" s="216">
        <f>'08'!AT38</f>
        <v>250</v>
      </c>
      <c r="AU38" s="224">
        <f t="shared" si="9"/>
        <v>145</v>
      </c>
      <c r="AV38" s="138"/>
      <c r="AW38" s="1142">
        <f t="shared" si="10"/>
        <v>0</v>
      </c>
      <c r="AX38" s="1142">
        <f t="shared" si="11"/>
        <v>0</v>
      </c>
      <c r="AY38" s="1142">
        <f t="shared" si="12"/>
        <v>0</v>
      </c>
      <c r="AZ38" s="1142">
        <f t="shared" si="13"/>
        <v>0</v>
      </c>
      <c r="BA38" s="1142">
        <f t="shared" si="14"/>
        <v>0</v>
      </c>
      <c r="BB38" s="1142">
        <f t="shared" si="15"/>
        <v>50</v>
      </c>
      <c r="BC38" s="138"/>
    </row>
    <row r="39" spans="1:55">
      <c r="A39" s="223" t="str">
        <f>'ENTRY SHEET'!F39</f>
        <v>JH06H-5348</v>
      </c>
      <c r="B39" s="137">
        <f>'23'!C39</f>
        <v>510.1</v>
      </c>
      <c r="C39" s="137">
        <v>515.6</v>
      </c>
      <c r="D39" s="137">
        <f t="shared" si="4"/>
        <v>5.5</v>
      </c>
      <c r="E39" s="137">
        <v>12</v>
      </c>
      <c r="F39" s="136"/>
      <c r="G39" s="136">
        <f t="shared" si="18"/>
        <v>0.40000000000000036</v>
      </c>
      <c r="H39" s="136"/>
      <c r="I39" s="136">
        <v>5.0999999999999996</v>
      </c>
      <c r="J39" s="136"/>
      <c r="K39" s="136"/>
      <c r="L39" s="136"/>
      <c r="M39" s="136"/>
      <c r="N39" s="136"/>
      <c r="O39" s="136"/>
      <c r="P39" s="136"/>
      <c r="Q39" s="136">
        <f t="shared" si="6"/>
        <v>5.5</v>
      </c>
      <c r="R39" s="137">
        <f>'23'!S39</f>
        <v>122578</v>
      </c>
      <c r="S39" s="137">
        <v>122605</v>
      </c>
      <c r="T39" s="137">
        <f t="shared" si="19"/>
        <v>27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>
        <v>13</v>
      </c>
      <c r="AJ39" s="137"/>
      <c r="AK39" s="138">
        <v>438</v>
      </c>
      <c r="AL39" s="141">
        <f t="shared" si="0"/>
        <v>13</v>
      </c>
      <c r="AM39" s="137">
        <f t="shared" si="1"/>
        <v>438</v>
      </c>
      <c r="AN39" s="141">
        <f>'23'!AR39</f>
        <v>35</v>
      </c>
      <c r="AO39" s="141">
        <v>50</v>
      </c>
      <c r="AP39" s="141">
        <f t="shared" si="7"/>
        <v>85</v>
      </c>
      <c r="AQ39" s="141">
        <f t="shared" si="8"/>
        <v>25</v>
      </c>
      <c r="AR39" s="141">
        <v>60</v>
      </c>
      <c r="AS39" s="216">
        <f t="shared" si="20"/>
        <v>4.5454545454545459</v>
      </c>
      <c r="AT39" s="216">
        <f>'08'!AT39</f>
        <v>0</v>
      </c>
      <c r="AU39" s="224">
        <f t="shared" si="9"/>
        <v>-60</v>
      </c>
      <c r="AV39" s="138"/>
      <c r="AW39" s="1142">
        <f t="shared" si="10"/>
        <v>24</v>
      </c>
      <c r="AX39" s="1142">
        <f t="shared" si="11"/>
        <v>0</v>
      </c>
      <c r="AY39" s="1142">
        <f t="shared" si="12"/>
        <v>0</v>
      </c>
      <c r="AZ39" s="1142">
        <f t="shared" si="13"/>
        <v>0</v>
      </c>
      <c r="BA39" s="1142">
        <f t="shared" si="14"/>
        <v>0</v>
      </c>
      <c r="BB39" s="1142">
        <f t="shared" si="15"/>
        <v>1</v>
      </c>
      <c r="BC39" s="138"/>
    </row>
    <row r="40" spans="1:55" s="1155" customFormat="1">
      <c r="A40" s="1147" t="str">
        <f>'ENTRY SHEET'!F40</f>
        <v>OD09K-5036</v>
      </c>
      <c r="B40" s="1148">
        <f>'23'!C40</f>
        <v>13265</v>
      </c>
      <c r="C40" s="1148">
        <v>13265</v>
      </c>
      <c r="D40" s="1148">
        <f t="shared" si="4"/>
        <v>0</v>
      </c>
      <c r="E40" s="1148">
        <v>12</v>
      </c>
      <c r="F40" s="1149"/>
      <c r="G40" s="1149">
        <f t="shared" si="18"/>
        <v>0</v>
      </c>
      <c r="H40" s="1149"/>
      <c r="I40" s="1149"/>
      <c r="J40" s="1149"/>
      <c r="K40" s="1149"/>
      <c r="L40" s="1149"/>
      <c r="M40" s="1149"/>
      <c r="N40" s="1149"/>
      <c r="O40" s="1149"/>
      <c r="P40" s="1149"/>
      <c r="Q40" s="1149">
        <f t="shared" si="6"/>
        <v>0</v>
      </c>
      <c r="R40" s="1148">
        <f>'23'!S40</f>
        <v>92832</v>
      </c>
      <c r="S40" s="1148">
        <v>92832</v>
      </c>
      <c r="T40" s="1148">
        <f t="shared" si="19"/>
        <v>0</v>
      </c>
      <c r="U40" s="1148"/>
      <c r="V40" s="1148"/>
      <c r="W40" s="1148"/>
      <c r="X40" s="1151"/>
      <c r="Y40" s="1148">
        <f t="shared" si="16"/>
        <v>0</v>
      </c>
      <c r="Z40" s="1148"/>
      <c r="AA40" s="1148"/>
      <c r="AB40" s="1148"/>
      <c r="AC40" s="1148"/>
      <c r="AD40" s="1148"/>
      <c r="AE40" s="1148"/>
      <c r="AF40" s="1148"/>
      <c r="AG40" s="1148">
        <f t="shared" si="17"/>
        <v>0</v>
      </c>
      <c r="AH40" s="1148"/>
      <c r="AI40" s="1148"/>
      <c r="AJ40" s="1148"/>
      <c r="AK40" s="1150"/>
      <c r="AL40" s="1151">
        <f t="shared" si="0"/>
        <v>0</v>
      </c>
      <c r="AM40" s="1148">
        <f t="shared" si="1"/>
        <v>0</v>
      </c>
      <c r="AN40" s="1151">
        <f>'23'!AR40</f>
        <v>145</v>
      </c>
      <c r="AO40" s="1151"/>
      <c r="AP40" s="1151">
        <f t="shared" si="7"/>
        <v>145</v>
      </c>
      <c r="AQ40" s="1151">
        <f t="shared" si="8"/>
        <v>0</v>
      </c>
      <c r="AR40" s="1151">
        <v>145</v>
      </c>
      <c r="AS40" s="1152" t="e">
        <f t="shared" si="20"/>
        <v>#DIV/0!</v>
      </c>
      <c r="AT40" s="1152">
        <f>'08'!AT40</f>
        <v>0</v>
      </c>
      <c r="AU40" s="1153">
        <f t="shared" si="9"/>
        <v>-145</v>
      </c>
      <c r="AV40" s="1150" t="s">
        <v>199</v>
      </c>
      <c r="AW40" s="1154" t="e">
        <f t="shared" si="10"/>
        <v>#DIV/0!</v>
      </c>
      <c r="AX40" s="1154" t="e">
        <f t="shared" si="11"/>
        <v>#DIV/0!</v>
      </c>
      <c r="AY40" s="1154" t="e">
        <f t="shared" si="12"/>
        <v>#DIV/0!</v>
      </c>
      <c r="AZ40" s="1154" t="e">
        <f t="shared" si="13"/>
        <v>#DIV/0!</v>
      </c>
      <c r="BA40" s="1154" t="e">
        <f t="shared" si="14"/>
        <v>#DIV/0!</v>
      </c>
      <c r="BB40" s="1154" t="e">
        <f t="shared" si="15"/>
        <v>#DIV/0!</v>
      </c>
      <c r="BC40" s="1150"/>
    </row>
    <row r="41" spans="1:55" s="1155" customFormat="1">
      <c r="A41" s="1147" t="str">
        <f>'ENTRY SHEET'!F41</f>
        <v>OD09K-1394</v>
      </c>
      <c r="B41" s="1148">
        <f>'23'!C41</f>
        <v>10128</v>
      </c>
      <c r="C41" s="1148">
        <v>10128</v>
      </c>
      <c r="D41" s="1148">
        <f t="shared" si="4"/>
        <v>0</v>
      </c>
      <c r="E41" s="1148">
        <v>12</v>
      </c>
      <c r="F41" s="1149"/>
      <c r="G41" s="1149">
        <f t="shared" si="18"/>
        <v>0</v>
      </c>
      <c r="H41" s="1149"/>
      <c r="I41" s="1149"/>
      <c r="J41" s="1149"/>
      <c r="K41" s="1149"/>
      <c r="L41" s="1149"/>
      <c r="M41" s="1149"/>
      <c r="N41" s="1149"/>
      <c r="O41" s="1149"/>
      <c r="P41" s="1149"/>
      <c r="Q41" s="1149">
        <f t="shared" si="6"/>
        <v>0</v>
      </c>
      <c r="R41" s="1148">
        <f>'23'!S41</f>
        <v>50235.4</v>
      </c>
      <c r="S41" s="1148">
        <v>50235.4</v>
      </c>
      <c r="T41" s="1148">
        <f t="shared" si="19"/>
        <v>0</v>
      </c>
      <c r="U41" s="1148"/>
      <c r="V41" s="1148"/>
      <c r="W41" s="1148"/>
      <c r="X41" s="1151"/>
      <c r="Y41" s="1148">
        <f t="shared" si="16"/>
        <v>0</v>
      </c>
      <c r="Z41" s="1148"/>
      <c r="AA41" s="1148"/>
      <c r="AB41" s="1148"/>
      <c r="AC41" s="1148"/>
      <c r="AD41" s="1148"/>
      <c r="AE41" s="1148"/>
      <c r="AF41" s="1148"/>
      <c r="AG41" s="1148">
        <f t="shared" si="17"/>
        <v>0</v>
      </c>
      <c r="AH41" s="1148"/>
      <c r="AI41" s="1148"/>
      <c r="AJ41" s="1148"/>
      <c r="AK41" s="1150"/>
      <c r="AL41" s="1151">
        <f t="shared" si="0"/>
        <v>0</v>
      </c>
      <c r="AM41" s="1148">
        <f t="shared" si="1"/>
        <v>0</v>
      </c>
      <c r="AN41" s="1151">
        <f>'23'!AR41</f>
        <v>160</v>
      </c>
      <c r="AO41" s="1151"/>
      <c r="AP41" s="1151">
        <f t="shared" si="7"/>
        <v>160</v>
      </c>
      <c r="AQ41" s="1151">
        <f t="shared" si="8"/>
        <v>0</v>
      </c>
      <c r="AR41" s="1151">
        <v>160</v>
      </c>
      <c r="AS41" s="1152" t="e">
        <f t="shared" si="20"/>
        <v>#DIV/0!</v>
      </c>
      <c r="AT41" s="1152">
        <f>'08'!AT41</f>
        <v>0</v>
      </c>
      <c r="AU41" s="1153">
        <f t="shared" si="9"/>
        <v>-160</v>
      </c>
      <c r="AV41" s="1150" t="s">
        <v>199</v>
      </c>
      <c r="AW41" s="1154" t="e">
        <f t="shared" si="10"/>
        <v>#DIV/0!</v>
      </c>
      <c r="AX41" s="1154" t="e">
        <f t="shared" si="11"/>
        <v>#DIV/0!</v>
      </c>
      <c r="AY41" s="1154" t="e">
        <f t="shared" si="12"/>
        <v>#DIV/0!</v>
      </c>
      <c r="AZ41" s="1154" t="e">
        <f t="shared" si="13"/>
        <v>#DIV/0!</v>
      </c>
      <c r="BA41" s="1154" t="e">
        <f t="shared" si="14"/>
        <v>#DIV/0!</v>
      </c>
      <c r="BB41" s="1154" t="e">
        <f t="shared" si="15"/>
        <v>#DIV/0!</v>
      </c>
      <c r="BC41" s="1150"/>
    </row>
    <row r="42" spans="1:55">
      <c r="A42" s="223" t="str">
        <f>'ENTRY SHEET'!F42</f>
        <v>JH06T-7706</v>
      </c>
      <c r="B42" s="137">
        <f>'23'!C42</f>
        <v>16149.5</v>
      </c>
      <c r="C42" s="137">
        <v>16156.2</v>
      </c>
      <c r="D42" s="137">
        <f t="shared" si="4"/>
        <v>6.7000000000007276</v>
      </c>
      <c r="E42" s="137">
        <v>12</v>
      </c>
      <c r="F42" s="136"/>
      <c r="G42" s="136">
        <f t="shared" si="18"/>
        <v>6.7000000000007276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6.7000000000007276</v>
      </c>
      <c r="R42" s="137">
        <f>'23'!S42</f>
        <v>105896</v>
      </c>
      <c r="S42" s="137">
        <v>105946</v>
      </c>
      <c r="T42" s="137">
        <f t="shared" si="19"/>
        <v>50</v>
      </c>
      <c r="U42" s="137">
        <v>2</v>
      </c>
      <c r="V42" s="137">
        <v>9</v>
      </c>
      <c r="W42" s="137"/>
      <c r="X42" s="141"/>
      <c r="Y42" s="137">
        <f t="shared" si="16"/>
        <v>11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'23'!AR42</f>
        <v>70</v>
      </c>
      <c r="AO42" s="141">
        <v>100</v>
      </c>
      <c r="AP42" s="141">
        <f t="shared" si="7"/>
        <v>170</v>
      </c>
      <c r="AQ42" s="141">
        <f t="shared" si="8"/>
        <v>70</v>
      </c>
      <c r="AR42" s="141">
        <v>100</v>
      </c>
      <c r="AS42" s="216">
        <f t="shared" si="20"/>
        <v>10.447761194028717</v>
      </c>
      <c r="AT42" s="216">
        <f>'08'!AT42</f>
        <v>0</v>
      </c>
      <c r="AU42" s="224">
        <f t="shared" si="9"/>
        <v>-100</v>
      </c>
      <c r="AV42" s="138"/>
      <c r="AW42" s="1142">
        <f t="shared" si="10"/>
        <v>0</v>
      </c>
      <c r="AX42" s="1142">
        <f t="shared" si="11"/>
        <v>0</v>
      </c>
      <c r="AY42" s="1142">
        <f t="shared" si="12"/>
        <v>0</v>
      </c>
      <c r="AZ42" s="1142">
        <f t="shared" si="13"/>
        <v>0</v>
      </c>
      <c r="BA42" s="1142">
        <f t="shared" si="14"/>
        <v>0</v>
      </c>
      <c r="BB42" s="1142">
        <f t="shared" si="15"/>
        <v>70</v>
      </c>
      <c r="BC42" s="138"/>
    </row>
    <row r="43" spans="1:55">
      <c r="A43" s="223" t="str">
        <f>'ENTRY SHEET'!F43</f>
        <v>JH06H-7764</v>
      </c>
      <c r="B43" s="137">
        <f>'23'!C43</f>
        <v>18017</v>
      </c>
      <c r="C43" s="137">
        <v>18017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'23'!S43</f>
        <v>88108</v>
      </c>
      <c r="S43" s="137">
        <v>88108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'23'!AR43</f>
        <v>130</v>
      </c>
      <c r="AO43" s="141"/>
      <c r="AP43" s="141">
        <f t="shared" si="7"/>
        <v>130</v>
      </c>
      <c r="AQ43" s="141">
        <f t="shared" si="8"/>
        <v>0</v>
      </c>
      <c r="AR43" s="141">
        <v>130</v>
      </c>
      <c r="AS43" s="216" t="e">
        <f t="shared" si="20"/>
        <v>#DIV/0!</v>
      </c>
      <c r="AT43" s="216">
        <f>'08'!AT43</f>
        <v>0</v>
      </c>
      <c r="AU43" s="224">
        <f t="shared" si="9"/>
        <v>-130</v>
      </c>
      <c r="AV43" s="138"/>
      <c r="AW43" s="1142" t="e">
        <f t="shared" si="10"/>
        <v>#DIV/0!</v>
      </c>
      <c r="AX43" s="1142" t="e">
        <f t="shared" si="11"/>
        <v>#DIV/0!</v>
      </c>
      <c r="AY43" s="1142" t="e">
        <f t="shared" si="12"/>
        <v>#DIV/0!</v>
      </c>
      <c r="AZ43" s="1142" t="e">
        <f t="shared" si="13"/>
        <v>#DIV/0!</v>
      </c>
      <c r="BA43" s="1142" t="e">
        <f t="shared" si="14"/>
        <v>#DIV/0!</v>
      </c>
      <c r="BB43" s="1142" t="e">
        <f t="shared" si="15"/>
        <v>#DIV/0!</v>
      </c>
      <c r="BC43" s="138"/>
    </row>
    <row r="44" spans="1:55" s="639" customFormat="1">
      <c r="A44" s="764" t="str">
        <f>'ENTRY SHEET'!F44</f>
        <v>OD09AE-5513 DMC</v>
      </c>
      <c r="B44" s="632">
        <f>'23'!C44</f>
        <v>4049.7</v>
      </c>
      <c r="C44" s="632">
        <v>4053.9</v>
      </c>
      <c r="D44" s="632">
        <f t="shared" si="4"/>
        <v>4.2000000000002728</v>
      </c>
      <c r="E44" s="632">
        <v>12</v>
      </c>
      <c r="F44" s="302"/>
      <c r="G44" s="302">
        <f t="shared" si="18"/>
        <v>4.2000000000002728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6"/>
        <v>4.2000000000002728</v>
      </c>
      <c r="R44" s="632">
        <f>'23'!S44</f>
        <v>23343.599999999999</v>
      </c>
      <c r="S44" s="632">
        <v>23369.4</v>
      </c>
      <c r="T44" s="632">
        <f t="shared" si="19"/>
        <v>25.80000000000291</v>
      </c>
      <c r="U44" s="632">
        <v>3</v>
      </c>
      <c r="V44" s="632">
        <v>1</v>
      </c>
      <c r="W44" s="632"/>
      <c r="X44" s="634"/>
      <c r="Y44" s="632">
        <f t="shared" si="16"/>
        <v>4</v>
      </c>
      <c r="Z44" s="632"/>
      <c r="AA44" s="632"/>
      <c r="AB44" s="632"/>
      <c r="AC44" s="632"/>
      <c r="AD44" s="632"/>
      <c r="AE44" s="632"/>
      <c r="AF44" s="632"/>
      <c r="AG44" s="632">
        <f t="shared" si="17"/>
        <v>0</v>
      </c>
      <c r="AH44" s="632"/>
      <c r="AI44" s="632"/>
      <c r="AJ44" s="632"/>
      <c r="AK44" s="638"/>
      <c r="AL44" s="634">
        <f t="shared" si="0"/>
        <v>0</v>
      </c>
      <c r="AM44" s="632">
        <f t="shared" si="1"/>
        <v>0</v>
      </c>
      <c r="AN44" s="634">
        <f>'23'!AR44</f>
        <v>0</v>
      </c>
      <c r="AO44" s="634">
        <v>100</v>
      </c>
      <c r="AP44" s="634">
        <f t="shared" si="7"/>
        <v>100</v>
      </c>
      <c r="AQ44" s="634">
        <f t="shared" si="8"/>
        <v>100</v>
      </c>
      <c r="AR44" s="634"/>
      <c r="AS44" s="636">
        <f t="shared" si="20"/>
        <v>23.809523809522261</v>
      </c>
      <c r="AT44" s="636">
        <f>'08'!AT44</f>
        <v>0</v>
      </c>
      <c r="AU44" s="637">
        <f t="shared" si="9"/>
        <v>0</v>
      </c>
      <c r="AV44" s="638"/>
      <c r="AW44" s="1140">
        <f t="shared" si="10"/>
        <v>0</v>
      </c>
      <c r="AX44" s="1140">
        <f t="shared" si="11"/>
        <v>0</v>
      </c>
      <c r="AY44" s="1140">
        <f t="shared" si="12"/>
        <v>0</v>
      </c>
      <c r="AZ44" s="1140">
        <f t="shared" si="13"/>
        <v>0</v>
      </c>
      <c r="BA44" s="1140">
        <f t="shared" si="14"/>
        <v>0</v>
      </c>
      <c r="BB44" s="1140">
        <f t="shared" si="15"/>
        <v>100</v>
      </c>
      <c r="BC44" s="638"/>
    </row>
    <row r="45" spans="1:55" s="639" customFormat="1">
      <c r="A45" s="764" t="str">
        <f>'ENTRY SHEET'!F45</f>
        <v>OD09Z-5713 DMC</v>
      </c>
      <c r="B45" s="632">
        <f>'23'!C45</f>
        <v>3874.8</v>
      </c>
      <c r="C45" s="632">
        <v>3877.4</v>
      </c>
      <c r="D45" s="632">
        <f t="shared" si="4"/>
        <v>2.5999999999999091</v>
      </c>
      <c r="E45" s="632">
        <v>12</v>
      </c>
      <c r="F45" s="302"/>
      <c r="G45" s="302">
        <f t="shared" si="18"/>
        <v>2.5999999999999091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6"/>
        <v>2.5999999999999091</v>
      </c>
      <c r="R45" s="632">
        <f>'23'!S45</f>
        <v>22807.3</v>
      </c>
      <c r="S45" s="632">
        <v>22828.2</v>
      </c>
      <c r="T45" s="632">
        <f t="shared" si="19"/>
        <v>20.900000000001455</v>
      </c>
      <c r="U45" s="632">
        <v>2</v>
      </c>
      <c r="V45" s="632">
        <v>2</v>
      </c>
      <c r="W45" s="632"/>
      <c r="X45" s="634"/>
      <c r="Y45" s="632">
        <f t="shared" si="16"/>
        <v>4</v>
      </c>
      <c r="Z45" s="632"/>
      <c r="AA45" s="632"/>
      <c r="AB45" s="632"/>
      <c r="AC45" s="632"/>
      <c r="AD45" s="632"/>
      <c r="AE45" s="632"/>
      <c r="AF45" s="632"/>
      <c r="AG45" s="632">
        <f t="shared" si="17"/>
        <v>0</v>
      </c>
      <c r="AH45" s="632"/>
      <c r="AI45" s="632"/>
      <c r="AJ45" s="632"/>
      <c r="AK45" s="638"/>
      <c r="AL45" s="634">
        <f t="shared" si="0"/>
        <v>0</v>
      </c>
      <c r="AM45" s="632">
        <f t="shared" si="1"/>
        <v>0</v>
      </c>
      <c r="AN45" s="634">
        <f>'23'!AR45</f>
        <v>0</v>
      </c>
      <c r="AO45" s="634">
        <v>50</v>
      </c>
      <c r="AP45" s="634">
        <f t="shared" si="7"/>
        <v>50</v>
      </c>
      <c r="AQ45" s="634">
        <f t="shared" si="8"/>
        <v>50</v>
      </c>
      <c r="AR45" s="634"/>
      <c r="AS45" s="636">
        <f t="shared" si="20"/>
        <v>19.230769230769905</v>
      </c>
      <c r="AT45" s="636">
        <f>'08'!AT45</f>
        <v>0</v>
      </c>
      <c r="AU45" s="637">
        <f t="shared" si="9"/>
        <v>0</v>
      </c>
      <c r="AV45" s="638"/>
      <c r="AW45" s="1140">
        <f t="shared" si="10"/>
        <v>0</v>
      </c>
      <c r="AX45" s="1140">
        <f t="shared" si="11"/>
        <v>0</v>
      </c>
      <c r="AY45" s="1140">
        <f t="shared" si="12"/>
        <v>0</v>
      </c>
      <c r="AZ45" s="1140">
        <f t="shared" si="13"/>
        <v>0</v>
      </c>
      <c r="BA45" s="1140">
        <f t="shared" si="14"/>
        <v>0</v>
      </c>
      <c r="BB45" s="1140">
        <f t="shared" si="15"/>
        <v>50</v>
      </c>
      <c r="BC45" s="638"/>
    </row>
    <row r="46" spans="1:55" s="639" customFormat="1">
      <c r="A46" s="764" t="str">
        <f>'ENTRY SHEET'!F46</f>
        <v>OD09Z-5813 DMC</v>
      </c>
      <c r="B46" s="632">
        <f>'23'!C46</f>
        <v>3800.4</v>
      </c>
      <c r="C46" s="632">
        <v>3804.2</v>
      </c>
      <c r="D46" s="632">
        <f t="shared" si="4"/>
        <v>3.7999999999997272</v>
      </c>
      <c r="E46" s="632">
        <v>12</v>
      </c>
      <c r="F46" s="302"/>
      <c r="G46" s="302">
        <f t="shared" si="18"/>
        <v>3.7999999999997272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6"/>
        <v>3.7999999999997272</v>
      </c>
      <c r="R46" s="632">
        <f>'23'!S46</f>
        <v>21774.2</v>
      </c>
      <c r="S46" s="632">
        <v>21783.9</v>
      </c>
      <c r="T46" s="632">
        <f t="shared" si="19"/>
        <v>9.7000000000007276</v>
      </c>
      <c r="U46" s="632">
        <v>3</v>
      </c>
      <c r="V46" s="632">
        <v>1</v>
      </c>
      <c r="W46" s="632"/>
      <c r="X46" s="634"/>
      <c r="Y46" s="632">
        <f t="shared" si="16"/>
        <v>4</v>
      </c>
      <c r="Z46" s="632"/>
      <c r="AA46" s="632"/>
      <c r="AB46" s="632"/>
      <c r="AC46" s="632"/>
      <c r="AD46" s="632"/>
      <c r="AE46" s="632"/>
      <c r="AF46" s="632"/>
      <c r="AG46" s="632">
        <f t="shared" si="17"/>
        <v>0</v>
      </c>
      <c r="AH46" s="632"/>
      <c r="AI46" s="632"/>
      <c r="AJ46" s="632"/>
      <c r="AK46" s="638"/>
      <c r="AL46" s="634">
        <f t="shared" si="0"/>
        <v>0</v>
      </c>
      <c r="AM46" s="632">
        <f t="shared" si="1"/>
        <v>0</v>
      </c>
      <c r="AN46" s="634">
        <f>'23'!AR46</f>
        <v>0</v>
      </c>
      <c r="AO46" s="634">
        <v>100</v>
      </c>
      <c r="AP46" s="634">
        <f t="shared" si="7"/>
        <v>100</v>
      </c>
      <c r="AQ46" s="634">
        <f t="shared" si="8"/>
        <v>100</v>
      </c>
      <c r="AR46" s="634"/>
      <c r="AS46" s="636">
        <f t="shared" si="20"/>
        <v>26.315789473686099</v>
      </c>
      <c r="AT46" s="636">
        <f>'08'!AT46</f>
        <v>0</v>
      </c>
      <c r="AU46" s="637">
        <f t="shared" si="9"/>
        <v>0</v>
      </c>
      <c r="AV46" s="638"/>
      <c r="AW46" s="1140">
        <f t="shared" si="10"/>
        <v>0</v>
      </c>
      <c r="AX46" s="1140">
        <f t="shared" si="11"/>
        <v>0</v>
      </c>
      <c r="AY46" s="1140">
        <f t="shared" si="12"/>
        <v>0</v>
      </c>
      <c r="AZ46" s="1140">
        <f t="shared" si="13"/>
        <v>0</v>
      </c>
      <c r="BA46" s="1140">
        <f t="shared" si="14"/>
        <v>0</v>
      </c>
      <c r="BB46" s="1140">
        <f t="shared" si="15"/>
        <v>100</v>
      </c>
      <c r="BC46" s="638"/>
    </row>
    <row r="47" spans="1:55" s="639" customFormat="1">
      <c r="A47" s="764" t="str">
        <f>'ENTRY SHEET'!F47</f>
        <v>OD07AR-4113 DMC</v>
      </c>
      <c r="B47" s="632">
        <f>'23'!C47</f>
        <v>0</v>
      </c>
      <c r="C47" s="632"/>
      <c r="D47" s="632">
        <v>1</v>
      </c>
      <c r="E47" s="632">
        <v>12</v>
      </c>
      <c r="F47" s="302"/>
      <c r="G47" s="302">
        <f t="shared" si="18"/>
        <v>1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6"/>
        <v>1</v>
      </c>
      <c r="R47" s="632">
        <f>'23'!S47</f>
        <v>48781.599999999999</v>
      </c>
      <c r="S47" s="632">
        <v>48789.8</v>
      </c>
      <c r="T47" s="632">
        <f t="shared" si="19"/>
        <v>8.2000000000043656</v>
      </c>
      <c r="U47" s="632">
        <v>1</v>
      </c>
      <c r="V47" s="632"/>
      <c r="W47" s="632"/>
      <c r="X47" s="634"/>
      <c r="Y47" s="632">
        <f t="shared" si="16"/>
        <v>1</v>
      </c>
      <c r="Z47" s="632"/>
      <c r="AA47" s="632"/>
      <c r="AB47" s="632"/>
      <c r="AC47" s="632"/>
      <c r="AD47" s="632"/>
      <c r="AE47" s="632"/>
      <c r="AF47" s="632"/>
      <c r="AG47" s="632">
        <f t="shared" si="17"/>
        <v>0</v>
      </c>
      <c r="AH47" s="632"/>
      <c r="AI47" s="632"/>
      <c r="AJ47" s="632"/>
      <c r="AK47" s="638"/>
      <c r="AL47" s="634">
        <f t="shared" si="0"/>
        <v>0</v>
      </c>
      <c r="AM47" s="632">
        <f t="shared" si="1"/>
        <v>0</v>
      </c>
      <c r="AN47" s="634">
        <f>'23'!AR47</f>
        <v>0</v>
      </c>
      <c r="AO47" s="634"/>
      <c r="AP47" s="634">
        <f t="shared" si="7"/>
        <v>0</v>
      </c>
      <c r="AQ47" s="634">
        <f t="shared" si="8"/>
        <v>0</v>
      </c>
      <c r="AR47" s="634"/>
      <c r="AS47" s="636">
        <f t="shared" si="20"/>
        <v>0</v>
      </c>
      <c r="AT47" s="636">
        <f>'08'!AT47</f>
        <v>0</v>
      </c>
      <c r="AU47" s="637">
        <f t="shared" si="9"/>
        <v>0</v>
      </c>
      <c r="AV47" s="638"/>
      <c r="AW47" s="1140">
        <f t="shared" si="10"/>
        <v>0</v>
      </c>
      <c r="AX47" s="1140">
        <f t="shared" si="11"/>
        <v>0</v>
      </c>
      <c r="AY47" s="1140">
        <f t="shared" si="12"/>
        <v>0</v>
      </c>
      <c r="AZ47" s="1140">
        <f t="shared" si="13"/>
        <v>0</v>
      </c>
      <c r="BA47" s="1140">
        <f t="shared" si="14"/>
        <v>0</v>
      </c>
      <c r="BB47" s="1140">
        <f t="shared" si="15"/>
        <v>0</v>
      </c>
      <c r="BC47" s="638"/>
    </row>
    <row r="48" spans="1:55" s="639" customFormat="1">
      <c r="A48" s="764" t="str">
        <f>'ENTRY SHEET'!F48</f>
        <v>OD09Z-5913 DMC</v>
      </c>
      <c r="B48" s="632">
        <f>'23'!C48</f>
        <v>3925.1</v>
      </c>
      <c r="C48" s="632">
        <v>3928.9</v>
      </c>
      <c r="D48" s="632">
        <f t="shared" si="4"/>
        <v>3.8000000000001819</v>
      </c>
      <c r="E48" s="632">
        <v>12</v>
      </c>
      <c r="F48" s="302"/>
      <c r="G48" s="302">
        <f t="shared" si="18"/>
        <v>3.8000000000001819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6"/>
        <v>3.8000000000001819</v>
      </c>
      <c r="R48" s="632">
        <f>'23'!S48</f>
        <v>22680.3</v>
      </c>
      <c r="S48" s="632">
        <v>22704.7</v>
      </c>
      <c r="T48" s="632">
        <f t="shared" si="19"/>
        <v>24.400000000001455</v>
      </c>
      <c r="U48" s="632">
        <v>3</v>
      </c>
      <c r="V48" s="632">
        <v>2</v>
      </c>
      <c r="W48" s="632"/>
      <c r="X48" s="634"/>
      <c r="Y48" s="632">
        <f t="shared" si="16"/>
        <v>5</v>
      </c>
      <c r="Z48" s="632"/>
      <c r="AA48" s="632"/>
      <c r="AB48" s="632"/>
      <c r="AC48" s="632"/>
      <c r="AD48" s="632"/>
      <c r="AE48" s="632"/>
      <c r="AF48" s="632"/>
      <c r="AG48" s="632">
        <f t="shared" si="17"/>
        <v>0</v>
      </c>
      <c r="AH48" s="632"/>
      <c r="AI48" s="632"/>
      <c r="AJ48" s="632"/>
      <c r="AK48" s="638"/>
      <c r="AL48" s="634">
        <f t="shared" si="0"/>
        <v>0</v>
      </c>
      <c r="AM48" s="632">
        <f t="shared" si="1"/>
        <v>0</v>
      </c>
      <c r="AN48" s="634">
        <f>'23'!AR48</f>
        <v>0</v>
      </c>
      <c r="AO48" s="634"/>
      <c r="AP48" s="634">
        <f t="shared" si="7"/>
        <v>0</v>
      </c>
      <c r="AQ48" s="634">
        <f t="shared" si="8"/>
        <v>0</v>
      </c>
      <c r="AR48" s="634"/>
      <c r="AS48" s="636">
        <f t="shared" si="20"/>
        <v>0</v>
      </c>
      <c r="AT48" s="636">
        <f>'08'!AT48</f>
        <v>0</v>
      </c>
      <c r="AU48" s="637">
        <f t="shared" si="9"/>
        <v>0</v>
      </c>
      <c r="AV48" s="638"/>
      <c r="AW48" s="1140">
        <f t="shared" si="10"/>
        <v>0</v>
      </c>
      <c r="AX48" s="1140">
        <f t="shared" si="11"/>
        <v>0</v>
      </c>
      <c r="AY48" s="1140">
        <f t="shared" si="12"/>
        <v>0</v>
      </c>
      <c r="AZ48" s="1140">
        <f t="shared" si="13"/>
        <v>0</v>
      </c>
      <c r="BA48" s="1140">
        <f t="shared" si="14"/>
        <v>0</v>
      </c>
      <c r="BB48" s="1140">
        <f t="shared" si="15"/>
        <v>0</v>
      </c>
      <c r="BC48" s="638"/>
    </row>
    <row r="49" spans="1:55" s="639" customFormat="1">
      <c r="A49" s="764" t="str">
        <f>'ENTRY SHEET'!F49</f>
        <v>OD09Z-5613 DMC</v>
      </c>
      <c r="B49" s="632">
        <f>'23'!C49</f>
        <v>3862</v>
      </c>
      <c r="C49" s="632">
        <v>3864.5</v>
      </c>
      <c r="D49" s="632">
        <f t="shared" si="4"/>
        <v>2.5</v>
      </c>
      <c r="E49" s="632">
        <v>12</v>
      </c>
      <c r="F49" s="302"/>
      <c r="G49" s="302">
        <f t="shared" si="18"/>
        <v>2.5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6"/>
        <v>2.5</v>
      </c>
      <c r="R49" s="632">
        <f>'23'!S49</f>
        <v>23103.5</v>
      </c>
      <c r="S49" s="632">
        <v>23119.3</v>
      </c>
      <c r="T49" s="632">
        <f t="shared" si="19"/>
        <v>15.799999999999272</v>
      </c>
      <c r="U49" s="632">
        <v>1</v>
      </c>
      <c r="V49" s="632">
        <v>1</v>
      </c>
      <c r="W49" s="632"/>
      <c r="X49" s="634"/>
      <c r="Y49" s="632">
        <f t="shared" si="16"/>
        <v>2</v>
      </c>
      <c r="Z49" s="632"/>
      <c r="AA49" s="632"/>
      <c r="AB49" s="632"/>
      <c r="AC49" s="632"/>
      <c r="AD49" s="632"/>
      <c r="AE49" s="632"/>
      <c r="AF49" s="632"/>
      <c r="AG49" s="632">
        <f t="shared" si="17"/>
        <v>0</v>
      </c>
      <c r="AH49" s="632"/>
      <c r="AI49" s="632"/>
      <c r="AJ49" s="632"/>
      <c r="AK49" s="638"/>
      <c r="AL49" s="634">
        <f t="shared" si="0"/>
        <v>0</v>
      </c>
      <c r="AM49" s="632">
        <f t="shared" si="1"/>
        <v>0</v>
      </c>
      <c r="AN49" s="634">
        <f>'23'!AR49</f>
        <v>0</v>
      </c>
      <c r="AO49" s="634">
        <v>50</v>
      </c>
      <c r="AP49" s="634">
        <f t="shared" si="7"/>
        <v>50</v>
      </c>
      <c r="AQ49" s="634">
        <f t="shared" si="8"/>
        <v>50</v>
      </c>
      <c r="AR49" s="634"/>
      <c r="AS49" s="636">
        <f t="shared" si="20"/>
        <v>20</v>
      </c>
      <c r="AT49" s="636">
        <f>'08'!AT49</f>
        <v>0</v>
      </c>
      <c r="AU49" s="637">
        <f t="shared" si="9"/>
        <v>0</v>
      </c>
      <c r="AV49" s="638"/>
      <c r="AW49" s="1140">
        <f t="shared" si="10"/>
        <v>0</v>
      </c>
      <c r="AX49" s="1140">
        <f t="shared" si="11"/>
        <v>0</v>
      </c>
      <c r="AY49" s="1140">
        <f t="shared" si="12"/>
        <v>0</v>
      </c>
      <c r="AZ49" s="1140">
        <f t="shared" si="13"/>
        <v>0</v>
      </c>
      <c r="BA49" s="1140">
        <f t="shared" si="14"/>
        <v>0</v>
      </c>
      <c r="BB49" s="1140">
        <f t="shared" si="15"/>
        <v>50</v>
      </c>
      <c r="BC49" s="638"/>
    </row>
    <row r="50" spans="1:55">
      <c r="A50" s="223" t="str">
        <f>'ENTRY SHEET'!F50</f>
        <v>JH06G-5437</v>
      </c>
      <c r="B50" s="137">
        <f>'23'!C50</f>
        <v>12180</v>
      </c>
      <c r="C50" s="137">
        <v>12187</v>
      </c>
      <c r="D50" s="137">
        <f t="shared" si="4"/>
        <v>7</v>
      </c>
      <c r="E50" s="137">
        <v>12</v>
      </c>
      <c r="F50" s="136"/>
      <c r="G50" s="136">
        <f t="shared" si="18"/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7</v>
      </c>
      <c r="R50" s="137">
        <f>'23'!S50</f>
        <v>82850</v>
      </c>
      <c r="S50" s="137">
        <v>82890</v>
      </c>
      <c r="T50" s="137">
        <f t="shared" si="19"/>
        <v>40</v>
      </c>
      <c r="U50" s="137"/>
      <c r="V50" s="137">
        <v>15</v>
      </c>
      <c r="W50" s="137"/>
      <c r="X50" s="141"/>
      <c r="Y50" s="137">
        <f t="shared" si="16"/>
        <v>15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'23'!AR50</f>
        <v>105</v>
      </c>
      <c r="AO50" s="141">
        <v>50</v>
      </c>
      <c r="AP50" s="141">
        <f t="shared" si="7"/>
        <v>155</v>
      </c>
      <c r="AQ50" s="141">
        <f t="shared" si="8"/>
        <v>40</v>
      </c>
      <c r="AR50" s="141">
        <v>115</v>
      </c>
      <c r="AS50" s="216">
        <f t="shared" si="20"/>
        <v>5.7142857142857144</v>
      </c>
      <c r="AT50" s="216">
        <f>'08'!AT50</f>
        <v>0</v>
      </c>
      <c r="AU50" s="224">
        <f t="shared" si="9"/>
        <v>-115</v>
      </c>
      <c r="AV50" s="138"/>
      <c r="AW50" s="1142">
        <f t="shared" si="10"/>
        <v>0</v>
      </c>
      <c r="AX50" s="1142">
        <f t="shared" si="11"/>
        <v>0</v>
      </c>
      <c r="AY50" s="1142">
        <f t="shared" si="12"/>
        <v>0</v>
      </c>
      <c r="AZ50" s="1142">
        <f t="shared" si="13"/>
        <v>0</v>
      </c>
      <c r="BA50" s="1142">
        <f t="shared" si="14"/>
        <v>0</v>
      </c>
      <c r="BB50" s="1142">
        <f t="shared" si="15"/>
        <v>40</v>
      </c>
      <c r="BC50" s="138"/>
    </row>
    <row r="51" spans="1:55">
      <c r="A51" s="223" t="str">
        <f>'ENTRY SHEET'!F51</f>
        <v>OD09Z-1273</v>
      </c>
      <c r="B51" s="137">
        <f>'23'!C51</f>
        <v>2713.2</v>
      </c>
      <c r="C51" s="137">
        <v>2721.1</v>
      </c>
      <c r="D51" s="137">
        <f t="shared" si="4"/>
        <v>7.9000000000000909</v>
      </c>
      <c r="E51" s="137">
        <v>12</v>
      </c>
      <c r="F51" s="136"/>
      <c r="G51" s="136">
        <f t="shared" si="18"/>
        <v>7.9000000000000909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7.9000000000000909</v>
      </c>
      <c r="R51" s="137">
        <f>'23'!S51</f>
        <v>17249.3</v>
      </c>
      <c r="S51" s="137">
        <v>17297.400000000001</v>
      </c>
      <c r="T51" s="137">
        <f t="shared" si="19"/>
        <v>48.100000000002183</v>
      </c>
      <c r="U51" s="137">
        <v>3</v>
      </c>
      <c r="V51" s="137">
        <v>8</v>
      </c>
      <c r="W51" s="137"/>
      <c r="X51" s="141"/>
      <c r="Y51" s="137">
        <f t="shared" si="16"/>
        <v>11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'23'!AR51</f>
        <v>100</v>
      </c>
      <c r="AO51" s="141">
        <v>100</v>
      </c>
      <c r="AP51" s="141">
        <f t="shared" si="7"/>
        <v>200</v>
      </c>
      <c r="AQ51" s="141">
        <f t="shared" si="8"/>
        <v>50</v>
      </c>
      <c r="AR51" s="141">
        <v>150</v>
      </c>
      <c r="AS51" s="216">
        <f t="shared" si="20"/>
        <v>6.3291139240505601</v>
      </c>
      <c r="AT51" s="216">
        <f>'08'!AT51</f>
        <v>0</v>
      </c>
      <c r="AU51" s="224">
        <f t="shared" si="9"/>
        <v>-150</v>
      </c>
      <c r="AV51" s="138"/>
      <c r="AW51" s="1142">
        <f t="shared" si="10"/>
        <v>0</v>
      </c>
      <c r="AX51" s="1142">
        <f t="shared" si="11"/>
        <v>0</v>
      </c>
      <c r="AY51" s="1142">
        <f t="shared" si="12"/>
        <v>0</v>
      </c>
      <c r="AZ51" s="1142">
        <f t="shared" si="13"/>
        <v>0</v>
      </c>
      <c r="BA51" s="1142">
        <f t="shared" si="14"/>
        <v>0</v>
      </c>
      <c r="BB51" s="1142">
        <f t="shared" si="15"/>
        <v>50</v>
      </c>
      <c r="BC51" s="138"/>
    </row>
    <row r="52" spans="1:55">
      <c r="A52" s="223" t="str">
        <f>'ENTRY SHEET'!F52</f>
        <v>OD09Z-1274</v>
      </c>
      <c r="B52" s="137">
        <f>'23'!C52</f>
        <v>3625.8</v>
      </c>
      <c r="C52" s="137">
        <v>3634.1</v>
      </c>
      <c r="D52" s="137">
        <f t="shared" si="4"/>
        <v>8.2999999999997272</v>
      </c>
      <c r="E52" s="137">
        <v>12</v>
      </c>
      <c r="F52" s="136"/>
      <c r="G52" s="136">
        <f t="shared" si="18"/>
        <v>8.2999999999997272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8.2999999999997272</v>
      </c>
      <c r="R52" s="137">
        <f>'23'!S52</f>
        <v>25220.799999999999</v>
      </c>
      <c r="S52" s="137">
        <v>25274.799999999999</v>
      </c>
      <c r="T52" s="137">
        <f t="shared" si="19"/>
        <v>54</v>
      </c>
      <c r="U52" s="137">
        <v>4</v>
      </c>
      <c r="V52" s="137">
        <v>9</v>
      </c>
      <c r="W52" s="137"/>
      <c r="X52" s="141"/>
      <c r="Y52" s="137">
        <f t="shared" si="16"/>
        <v>13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'23'!AR52</f>
        <v>120</v>
      </c>
      <c r="AO52" s="141">
        <v>80</v>
      </c>
      <c r="AP52" s="141">
        <f t="shared" si="7"/>
        <v>200</v>
      </c>
      <c r="AQ52" s="141">
        <f t="shared" si="8"/>
        <v>110</v>
      </c>
      <c r="AR52" s="141">
        <v>90</v>
      </c>
      <c r="AS52" s="216">
        <f t="shared" si="20"/>
        <v>13.253012048193206</v>
      </c>
      <c r="AT52" s="216">
        <f>'08'!AT52</f>
        <v>0</v>
      </c>
      <c r="AU52" s="224">
        <f t="shared" si="9"/>
        <v>-90</v>
      </c>
      <c r="AV52" s="271"/>
      <c r="AW52" s="1142">
        <f t="shared" si="10"/>
        <v>0</v>
      </c>
      <c r="AX52" s="1142">
        <f t="shared" si="11"/>
        <v>0</v>
      </c>
      <c r="AY52" s="1142">
        <f t="shared" si="12"/>
        <v>0</v>
      </c>
      <c r="AZ52" s="1142">
        <f t="shared" si="13"/>
        <v>0</v>
      </c>
      <c r="BA52" s="1142">
        <f t="shared" si="14"/>
        <v>0</v>
      </c>
      <c r="BB52" s="1142">
        <f t="shared" si="15"/>
        <v>110</v>
      </c>
      <c r="BC52" s="138"/>
    </row>
    <row r="53" spans="1:55">
      <c r="A53" s="223" t="str">
        <f>'ENTRY SHEET'!F53</f>
        <v>OD09Z-1202</v>
      </c>
      <c r="B53" s="137">
        <f>'23'!C53</f>
        <v>3635.3</v>
      </c>
      <c r="C53" s="137">
        <v>3642.2</v>
      </c>
      <c r="D53" s="137">
        <f t="shared" si="4"/>
        <v>6.8999999999996362</v>
      </c>
      <c r="E53" s="137">
        <v>12</v>
      </c>
      <c r="F53" s="136"/>
      <c r="G53" s="136">
        <f t="shared" si="18"/>
        <v>6.8999999999996362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6.8999999999996362</v>
      </c>
      <c r="R53" s="137">
        <f>'23'!S53</f>
        <v>25820.7</v>
      </c>
      <c r="S53" s="137">
        <v>25870.2</v>
      </c>
      <c r="T53" s="137">
        <f t="shared" si="19"/>
        <v>49.5</v>
      </c>
      <c r="U53" s="137">
        <v>2</v>
      </c>
      <c r="V53" s="137">
        <v>9</v>
      </c>
      <c r="W53" s="137"/>
      <c r="X53" s="141"/>
      <c r="Y53" s="137">
        <f t="shared" si="16"/>
        <v>11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'23'!AR53</f>
        <v>110</v>
      </c>
      <c r="AO53" s="141">
        <v>100</v>
      </c>
      <c r="AP53" s="141">
        <f t="shared" si="7"/>
        <v>210</v>
      </c>
      <c r="AQ53" s="141">
        <f t="shared" si="8"/>
        <v>100</v>
      </c>
      <c r="AR53" s="141">
        <v>110</v>
      </c>
      <c r="AS53" s="216">
        <f t="shared" si="20"/>
        <v>14.49275362318917</v>
      </c>
      <c r="AT53" s="216">
        <f>'08'!AT53</f>
        <v>0</v>
      </c>
      <c r="AU53" s="224">
        <f t="shared" si="9"/>
        <v>-110</v>
      </c>
      <c r="AV53" s="271"/>
      <c r="AW53" s="1142">
        <f t="shared" si="10"/>
        <v>0</v>
      </c>
      <c r="AX53" s="1142">
        <f t="shared" si="11"/>
        <v>0</v>
      </c>
      <c r="AY53" s="1142">
        <f t="shared" si="12"/>
        <v>0</v>
      </c>
      <c r="AZ53" s="1142">
        <f t="shared" si="13"/>
        <v>0</v>
      </c>
      <c r="BA53" s="1142">
        <f t="shared" si="14"/>
        <v>0</v>
      </c>
      <c r="BB53" s="1142">
        <f t="shared" si="15"/>
        <v>100</v>
      </c>
      <c r="BC53" s="138"/>
    </row>
    <row r="54" spans="1:55">
      <c r="A54" s="223">
        <f>'ENTRY SHEET'!F54</f>
        <v>0</v>
      </c>
      <c r="B54" s="137">
        <f>'23'!C54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'23'!S54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'23'!AR54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142" t="e">
        <f t="shared" si="10"/>
        <v>#DIV/0!</v>
      </c>
      <c r="AX54" s="1142" t="e">
        <f t="shared" si="11"/>
        <v>#DIV/0!</v>
      </c>
      <c r="AY54" s="1142" t="e">
        <f t="shared" si="12"/>
        <v>#DIV/0!</v>
      </c>
      <c r="AZ54" s="1142" t="e">
        <f t="shared" si="13"/>
        <v>#DIV/0!</v>
      </c>
      <c r="BA54" s="1142" t="e">
        <f t="shared" si="14"/>
        <v>#DIV/0!</v>
      </c>
      <c r="BB54" s="1142" t="e">
        <f t="shared" si="15"/>
        <v>#DIV/0!</v>
      </c>
      <c r="BC54" s="138"/>
    </row>
    <row r="55" spans="1:55">
      <c r="A55" s="223">
        <f>'ENTRY SHEET'!F55</f>
        <v>0</v>
      </c>
      <c r="B55" s="137">
        <f>'23'!C55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'23'!S55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'23'!AR55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142" t="e">
        <f t="shared" si="10"/>
        <v>#DIV/0!</v>
      </c>
      <c r="AX55" s="1142" t="e">
        <f t="shared" si="11"/>
        <v>#DIV/0!</v>
      </c>
      <c r="AY55" s="1142" t="e">
        <f t="shared" si="12"/>
        <v>#DIV/0!</v>
      </c>
      <c r="AZ55" s="1142" t="e">
        <f t="shared" si="13"/>
        <v>#DIV/0!</v>
      </c>
      <c r="BA55" s="1142" t="e">
        <f t="shared" si="14"/>
        <v>#DIV/0!</v>
      </c>
      <c r="BB55" s="1142" t="e">
        <f t="shared" si="15"/>
        <v>#DIV/0!</v>
      </c>
      <c r="BC55" s="138"/>
    </row>
    <row r="56" spans="1:55">
      <c r="A56" s="223">
        <f>'ENTRY SHEET'!F56</f>
        <v>0</v>
      </c>
      <c r="B56" s="137">
        <f>'23'!C56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'23'!S56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'23'!AR56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142" t="e">
        <f t="shared" si="10"/>
        <v>#DIV/0!</v>
      </c>
      <c r="AX56" s="1142" t="e">
        <f t="shared" si="11"/>
        <v>#DIV/0!</v>
      </c>
      <c r="AY56" s="1142" t="e">
        <f t="shared" si="12"/>
        <v>#DIV/0!</v>
      </c>
      <c r="AZ56" s="1142" t="e">
        <f t="shared" si="13"/>
        <v>#DIV/0!</v>
      </c>
      <c r="BA56" s="1142" t="e">
        <f t="shared" si="14"/>
        <v>#DIV/0!</v>
      </c>
      <c r="BB56" s="1142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'23'!C57</f>
        <v>4756.6000000000004</v>
      </c>
      <c r="C57" s="137">
        <v>4760.6000000000004</v>
      </c>
      <c r="D57" s="137">
        <f t="shared" si="4"/>
        <v>4</v>
      </c>
      <c r="E57" s="137">
        <v>12</v>
      </c>
      <c r="F57" s="136"/>
      <c r="G57" s="136">
        <f t="shared" si="18"/>
        <v>4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</v>
      </c>
      <c r="R57" s="137">
        <f>'23'!S57</f>
        <v>53034</v>
      </c>
      <c r="S57" s="137">
        <v>53069.7</v>
      </c>
      <c r="T57" s="137">
        <f t="shared" si="19"/>
        <v>35.69999999999709</v>
      </c>
      <c r="U57" s="137">
        <v>4</v>
      </c>
      <c r="V57" s="137"/>
      <c r="W57" s="137"/>
      <c r="X57" s="141"/>
      <c r="Y57" s="137">
        <f t="shared" si="16"/>
        <v>4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'23'!AR57</f>
        <v>70</v>
      </c>
      <c r="AO57" s="141">
        <v>100</v>
      </c>
      <c r="AP57" s="141">
        <f t="shared" si="7"/>
        <v>170</v>
      </c>
      <c r="AQ57" s="141">
        <f t="shared" si="8"/>
        <v>40</v>
      </c>
      <c r="AR57" s="141">
        <v>130</v>
      </c>
      <c r="AS57" s="216">
        <f t="shared" si="20"/>
        <v>10</v>
      </c>
      <c r="AT57" s="216">
        <f>'08'!AT57</f>
        <v>260</v>
      </c>
      <c r="AU57" s="224">
        <f t="shared" si="9"/>
        <v>130</v>
      </c>
      <c r="AV57" s="137"/>
      <c r="AW57" s="1142">
        <f t="shared" si="10"/>
        <v>0</v>
      </c>
      <c r="AX57" s="1142">
        <f t="shared" si="11"/>
        <v>0</v>
      </c>
      <c r="AY57" s="1142">
        <f t="shared" si="12"/>
        <v>0</v>
      </c>
      <c r="AZ57" s="1142">
        <f t="shared" si="13"/>
        <v>0</v>
      </c>
      <c r="BA57" s="1142">
        <f t="shared" si="14"/>
        <v>0</v>
      </c>
      <c r="BB57" s="1142"/>
      <c r="BC57" s="138"/>
    </row>
    <row r="58" spans="1:55">
      <c r="A58" s="223" t="str">
        <f>'ENTRY SHEET'!F58</f>
        <v>OD09K-2512 W.TANKER</v>
      </c>
      <c r="B58" s="137">
        <f>'23'!C58</f>
        <v>3083.3</v>
      </c>
      <c r="C58" s="137">
        <v>3088</v>
      </c>
      <c r="D58" s="137">
        <f t="shared" si="4"/>
        <v>4.6999999999998181</v>
      </c>
      <c r="E58" s="137">
        <v>12</v>
      </c>
      <c r="F58" s="136"/>
      <c r="G58" s="136">
        <f t="shared" si="18"/>
        <v>4.6999999999998181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4.6999999999998181</v>
      </c>
      <c r="R58" s="137">
        <f>'23'!S58</f>
        <v>44891.9</v>
      </c>
      <c r="S58" s="137">
        <v>44955.5</v>
      </c>
      <c r="T58" s="137">
        <f t="shared" si="19"/>
        <v>63.599999999998545</v>
      </c>
      <c r="U58" s="137">
        <v>11</v>
      </c>
      <c r="V58" s="137"/>
      <c r="W58" s="137"/>
      <c r="X58" s="141"/>
      <c r="Y58" s="137">
        <f t="shared" si="16"/>
        <v>11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'23'!AR58</f>
        <v>50</v>
      </c>
      <c r="AO58" s="141"/>
      <c r="AP58" s="141">
        <f t="shared" si="7"/>
        <v>50</v>
      </c>
      <c r="AQ58" s="141">
        <f t="shared" si="8"/>
        <v>25</v>
      </c>
      <c r="AR58" s="141">
        <v>25</v>
      </c>
      <c r="AS58" s="216">
        <f t="shared" si="20"/>
        <v>5.3191489361704187</v>
      </c>
      <c r="AT58" s="216">
        <f>'08'!AT58</f>
        <v>250</v>
      </c>
      <c r="AU58" s="224">
        <f t="shared" si="9"/>
        <v>225</v>
      </c>
      <c r="AV58" s="221"/>
      <c r="AW58" s="1142">
        <f t="shared" si="10"/>
        <v>0</v>
      </c>
      <c r="AX58" s="1142">
        <f t="shared" si="11"/>
        <v>0</v>
      </c>
      <c r="AY58" s="1142">
        <f t="shared" si="12"/>
        <v>0</v>
      </c>
      <c r="AZ58" s="1142">
        <f t="shared" si="13"/>
        <v>0</v>
      </c>
      <c r="BA58" s="1142">
        <f t="shared" si="14"/>
        <v>0</v>
      </c>
      <c r="BB58" s="1142"/>
      <c r="BC58" s="138"/>
    </row>
    <row r="59" spans="1:55">
      <c r="A59" s="223">
        <f>'ENTRY SHEET'!F59</f>
        <v>0</v>
      </c>
      <c r="B59" s="137">
        <f>'23'!C59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'23'!S59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'23'!AR59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142" t="e">
        <f t="shared" si="10"/>
        <v>#DIV/0!</v>
      </c>
      <c r="AX59" s="1142" t="e">
        <f t="shared" si="11"/>
        <v>#DIV/0!</v>
      </c>
      <c r="AY59" s="1142" t="e">
        <f t="shared" si="12"/>
        <v>#DIV/0!</v>
      </c>
      <c r="AZ59" s="1142" t="e">
        <f t="shared" si="13"/>
        <v>#DIV/0!</v>
      </c>
      <c r="BA59" s="1142" t="e">
        <f t="shared" si="14"/>
        <v>#DIV/0!</v>
      </c>
      <c r="BB59" s="1142"/>
      <c r="BC59" s="138"/>
    </row>
    <row r="60" spans="1:55" s="360" customFormat="1" ht="46.8">
      <c r="A60" s="223" t="str">
        <f>'ENTRY SHEET'!F60</f>
        <v>DILLING DETALIS</v>
      </c>
      <c r="B60" s="137">
        <f>'23'!C60</f>
        <v>0</v>
      </c>
      <c r="C60" s="356"/>
      <c r="D60" s="354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3" t="s">
        <v>97</v>
      </c>
      <c r="S60" s="333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3"/>
      <c r="Y60" s="333"/>
      <c r="Z60" s="333"/>
      <c r="AA60" s="333"/>
      <c r="AB60" s="333"/>
      <c r="AC60" s="333"/>
      <c r="AD60" s="333"/>
      <c r="AE60" s="333"/>
      <c r="AF60" s="333"/>
      <c r="AG60" s="333">
        <f t="shared" si="17"/>
        <v>0</v>
      </c>
      <c r="AH60" s="333"/>
      <c r="AI60" s="333"/>
      <c r="AJ60" s="333"/>
      <c r="AK60" s="333"/>
      <c r="AL60" s="333"/>
      <c r="AM60" s="333"/>
      <c r="AN60" s="358">
        <f>'23'!AR60</f>
        <v>0</v>
      </c>
      <c r="AO60" s="358"/>
      <c r="AP60" s="358">
        <f t="shared" si="7"/>
        <v>0</v>
      </c>
      <c r="AQ60" s="358">
        <f t="shared" si="8"/>
        <v>0</v>
      </c>
      <c r="AR60" s="358"/>
      <c r="AS60" s="359"/>
      <c r="AT60" s="216"/>
      <c r="AU60" s="224"/>
      <c r="AV60" s="63"/>
      <c r="AW60" s="1142"/>
      <c r="AX60" s="1142"/>
      <c r="AY60" s="1142"/>
      <c r="AZ60" s="1142"/>
      <c r="BA60" s="1142"/>
      <c r="BB60" s="951"/>
      <c r="BC60" s="333"/>
    </row>
    <row r="61" spans="1:55">
      <c r="A61" s="223" t="str">
        <f>'ENTRY SHEET'!F61</f>
        <v>DRILL-ELGI-650</v>
      </c>
      <c r="B61" s="137">
        <f>'23'!C61</f>
        <v>794.8</v>
      </c>
      <c r="C61" s="221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'23'!AR61</f>
        <v>0</v>
      </c>
      <c r="AO61" s="141"/>
      <c r="AP61" s="141">
        <f t="shared" si="7"/>
        <v>0</v>
      </c>
      <c r="AQ61" s="141">
        <f t="shared" si="8"/>
        <v>0</v>
      </c>
      <c r="AR61" s="141"/>
      <c r="AS61" s="216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142" t="e">
        <f t="shared" si="10"/>
        <v>#DIV/0!</v>
      </c>
      <c r="AX61" s="1142" t="e">
        <f t="shared" si="11"/>
        <v>#DIV/0!</v>
      </c>
      <c r="AY61" s="1142" t="e">
        <f t="shared" si="12"/>
        <v>#DIV/0!</v>
      </c>
      <c r="AZ61" s="1142" t="e">
        <f t="shared" si="13"/>
        <v>#DIV/0!</v>
      </c>
      <c r="BA61" s="1142" t="e">
        <f t="shared" si="14"/>
        <v>#DIV/0!</v>
      </c>
      <c r="BB61" s="1142"/>
      <c r="BC61" s="138"/>
    </row>
    <row r="62" spans="1:55">
      <c r="A62" s="223" t="str">
        <f>'ENTRY SHEET'!F62</f>
        <v>JRD-600+CD-360</v>
      </c>
      <c r="B62" s="137">
        <f>'23'!C62</f>
        <v>0</v>
      </c>
      <c r="C62" s="221"/>
      <c r="D62" s="137">
        <v>3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54.4</v>
      </c>
      <c r="S62" s="137">
        <v>8</v>
      </c>
      <c r="T62" s="137"/>
      <c r="U62" s="137">
        <v>54.4</v>
      </c>
      <c r="V62" s="137"/>
      <c r="W62" s="137">
        <f>+T62+U62+V62</f>
        <v>54.4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'23'!AR62</f>
        <v>0</v>
      </c>
      <c r="AO62" s="141">
        <v>150</v>
      </c>
      <c r="AP62" s="141">
        <f t="shared" si="7"/>
        <v>150</v>
      </c>
      <c r="AQ62" s="141">
        <f t="shared" si="8"/>
        <v>150</v>
      </c>
      <c r="AR62" s="141">
        <v>0</v>
      </c>
      <c r="AS62" s="216">
        <f t="shared" si="20"/>
        <v>50</v>
      </c>
      <c r="AT62" s="216">
        <f>'08'!AT62</f>
        <v>400</v>
      </c>
      <c r="AU62" s="224">
        <f t="shared" si="9"/>
        <v>400</v>
      </c>
      <c r="AV62" s="137"/>
      <c r="AW62" s="1142">
        <f t="shared" si="10"/>
        <v>0</v>
      </c>
      <c r="AX62" s="1142">
        <f t="shared" si="11"/>
        <v>0</v>
      </c>
      <c r="AY62" s="1142">
        <f t="shared" si="12"/>
        <v>0</v>
      </c>
      <c r="AZ62" s="1142">
        <f t="shared" si="13"/>
        <v>0</v>
      </c>
      <c r="BA62" s="1142">
        <f t="shared" si="14"/>
        <v>0</v>
      </c>
      <c r="BB62" s="1142"/>
      <c r="BC62" s="138"/>
    </row>
    <row r="63" spans="1:55">
      <c r="A63" s="223" t="str">
        <f>'ENTRY SHEET'!F63</f>
        <v>JRD-450+650-1</v>
      </c>
      <c r="B63" s="137">
        <f>'23'!C63</f>
        <v>8254.2999999999993</v>
      </c>
      <c r="C63" s="221">
        <v>8257.4</v>
      </c>
      <c r="D63" s="137">
        <f t="shared" si="21"/>
        <v>3.1000000000003638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48</v>
      </c>
      <c r="S63" s="137">
        <v>20</v>
      </c>
      <c r="T63" s="137"/>
      <c r="U63" s="137">
        <v>48</v>
      </c>
      <c r="V63" s="137"/>
      <c r="W63" s="137">
        <f t="shared" ref="W63:W64" si="22">+T63+U63+V63</f>
        <v>48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'23'!AR63</f>
        <v>0</v>
      </c>
      <c r="AO63" s="141">
        <v>150</v>
      </c>
      <c r="AP63" s="141">
        <f t="shared" si="7"/>
        <v>150</v>
      </c>
      <c r="AQ63" s="141">
        <f t="shared" si="8"/>
        <v>150</v>
      </c>
      <c r="AR63" s="141">
        <v>0</v>
      </c>
      <c r="AS63" s="216">
        <f t="shared" si="20"/>
        <v>48.387096774187867</v>
      </c>
      <c r="AT63" s="216">
        <f>'08'!AT63</f>
        <v>400</v>
      </c>
      <c r="AU63" s="224">
        <f t="shared" si="9"/>
        <v>400</v>
      </c>
      <c r="AV63" s="137"/>
      <c r="AW63" s="1142">
        <f t="shared" si="10"/>
        <v>0</v>
      </c>
      <c r="AX63" s="1142">
        <f t="shared" si="11"/>
        <v>0</v>
      </c>
      <c r="AY63" s="1142">
        <f t="shared" si="12"/>
        <v>0</v>
      </c>
      <c r="AZ63" s="1142">
        <f t="shared" si="13"/>
        <v>0</v>
      </c>
      <c r="BA63" s="1142">
        <f t="shared" si="14"/>
        <v>0</v>
      </c>
      <c r="BB63" s="1142"/>
      <c r="BC63" s="138"/>
    </row>
    <row r="64" spans="1:55" s="208" customFormat="1">
      <c r="A64" s="223">
        <f>'ENTRY SHEET'!F64</f>
        <v>0</v>
      </c>
      <c r="B64" s="137">
        <f>'23'!C64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'23'!AR64</f>
        <v>0</v>
      </c>
      <c r="AO64" s="141"/>
      <c r="AP64" s="141">
        <f t="shared" si="7"/>
        <v>0</v>
      </c>
      <c r="AQ64" s="141">
        <f t="shared" si="8"/>
        <v>0</v>
      </c>
      <c r="AR64" s="141"/>
      <c r="AS64" s="216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142" t="e">
        <f t="shared" si="10"/>
        <v>#DIV/0!</v>
      </c>
      <c r="AX64" s="1142" t="e">
        <f t="shared" si="11"/>
        <v>#DIV/0!</v>
      </c>
      <c r="AY64" s="1142" t="e">
        <f t="shared" si="12"/>
        <v>#DIV/0!</v>
      </c>
      <c r="AZ64" s="1142" t="e">
        <f t="shared" si="13"/>
        <v>#DIV/0!</v>
      </c>
      <c r="BA64" s="1142" t="e">
        <f t="shared" si="14"/>
        <v>#DIV/0!</v>
      </c>
      <c r="BB64" s="1142"/>
      <c r="BC64" s="138"/>
    </row>
    <row r="65" spans="1:55" s="1136" customFormat="1" ht="43.2">
      <c r="A65" s="751" t="str">
        <f>'ENTRY SHEET'!F65</f>
        <v>CRUSHER DETAILS</v>
      </c>
      <c r="B65" s="617">
        <f>'23'!C65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48">
        <f>'23'!AR65</f>
        <v>0</v>
      </c>
      <c r="AO65" s="748"/>
      <c r="AP65" s="748">
        <f t="shared" si="7"/>
        <v>0</v>
      </c>
      <c r="AQ65" s="748">
        <f t="shared" si="8"/>
        <v>0</v>
      </c>
      <c r="AR65" s="748"/>
      <c r="AS65" s="784"/>
      <c r="AT65" s="659">
        <f>'08'!AT65</f>
        <v>0</v>
      </c>
      <c r="AU65" s="660">
        <f t="shared" si="9"/>
        <v>0</v>
      </c>
      <c r="AV65" s="578"/>
      <c r="AW65" s="1143"/>
      <c r="AX65" s="1143"/>
      <c r="AY65" s="1143"/>
      <c r="AZ65" s="1143"/>
      <c r="BA65" s="1143"/>
      <c r="BB65" s="98"/>
      <c r="BC65" s="532"/>
    </row>
    <row r="66" spans="1:55" s="1137" customFormat="1">
      <c r="A66" s="751" t="str">
        <f>'ENTRY SHEET'!F66</f>
        <v>CRUSHER(FEEDER)</v>
      </c>
      <c r="B66" s="617">
        <f>'23'!C66</f>
        <v>1815.89</v>
      </c>
      <c r="C66" s="657">
        <v>1827.12</v>
      </c>
      <c r="D66" s="617">
        <f t="shared" si="21"/>
        <v>11.229999999999791</v>
      </c>
      <c r="E66" s="617">
        <v>16</v>
      </c>
      <c r="F66" s="139"/>
      <c r="G66" s="139"/>
      <c r="H66" s="139"/>
      <c r="I66" s="139"/>
      <c r="J66" s="139">
        <f>D66-G66-H66-I66-K66-L66-O66-P66-F66-M66-N66</f>
        <v>11.229999999999791</v>
      </c>
      <c r="K66" s="139"/>
      <c r="L66" s="139"/>
      <c r="M66" s="139"/>
      <c r="N66" s="139"/>
      <c r="O66" s="139"/>
      <c r="P66" s="139"/>
      <c r="Q66" s="139">
        <f>F66+G66+H66+I66+J66+K66+L66+M66+N66+O66+P66</f>
        <v>11.229999999999791</v>
      </c>
      <c r="R66" s="617">
        <v>1600</v>
      </c>
      <c r="S66" s="617">
        <v>800</v>
      </c>
      <c r="T66" s="617">
        <f>R66-S66</f>
        <v>800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'23'!AR66</f>
        <v>0</v>
      </c>
      <c r="AO66" s="658"/>
      <c r="AP66" s="658">
        <f t="shared" si="7"/>
        <v>0</v>
      </c>
      <c r="AQ66" s="658">
        <f t="shared" si="8"/>
        <v>0</v>
      </c>
      <c r="AR66" s="658"/>
      <c r="AS66" s="659">
        <f t="shared" ref="AS66:AS73" si="24">AQ66/D66</f>
        <v>0</v>
      </c>
      <c r="AT66" s="659">
        <f>'08'!AT66</f>
        <v>0</v>
      </c>
      <c r="AU66" s="660">
        <f t="shared" si="9"/>
        <v>0</v>
      </c>
      <c r="AV66" s="617"/>
      <c r="AW66" s="1143">
        <f t="shared" si="10"/>
        <v>0</v>
      </c>
      <c r="AX66" s="1143">
        <f t="shared" si="11"/>
        <v>0</v>
      </c>
      <c r="AY66" s="1143">
        <f t="shared" si="12"/>
        <v>0</v>
      </c>
      <c r="AZ66" s="1143">
        <f t="shared" si="13"/>
        <v>0</v>
      </c>
      <c r="BA66" s="1143">
        <f t="shared" si="14"/>
        <v>0</v>
      </c>
      <c r="BB66" s="1143">
        <f t="shared" si="15"/>
        <v>0</v>
      </c>
      <c r="BC66" s="619"/>
    </row>
    <row r="67" spans="1:55" s="614" customFormat="1">
      <c r="A67" s="751" t="str">
        <f>'ENTRY SHEET'!F67</f>
        <v>CRUSHER ( JAW )</v>
      </c>
      <c r="B67" s="617">
        <f>'23'!C67</f>
        <v>13598</v>
      </c>
      <c r="C67" s="657">
        <v>13609</v>
      </c>
      <c r="D67" s="617">
        <f t="shared" si="21"/>
        <v>11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11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11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'23'!AR67</f>
        <v>0</v>
      </c>
      <c r="AO67" s="658"/>
      <c r="AP67" s="658">
        <f t="shared" si="7"/>
        <v>0</v>
      </c>
      <c r="AQ67" s="658">
        <f t="shared" si="8"/>
        <v>0</v>
      </c>
      <c r="AR67" s="658"/>
      <c r="AS67" s="659">
        <f t="shared" si="24"/>
        <v>0</v>
      </c>
      <c r="AT67" s="659">
        <f>'08'!AT67</f>
        <v>0</v>
      </c>
      <c r="AU67" s="660">
        <f t="shared" si="9"/>
        <v>0</v>
      </c>
      <c r="AV67" s="617"/>
      <c r="AW67" s="1143">
        <f t="shared" si="10"/>
        <v>0</v>
      </c>
      <c r="AX67" s="1143">
        <f t="shared" si="11"/>
        <v>0</v>
      </c>
      <c r="AY67" s="1143">
        <f t="shared" si="12"/>
        <v>0</v>
      </c>
      <c r="AZ67" s="1143">
        <f t="shared" si="13"/>
        <v>0</v>
      </c>
      <c r="BA67" s="1143">
        <f t="shared" si="14"/>
        <v>0</v>
      </c>
      <c r="BB67" s="1143">
        <f t="shared" si="15"/>
        <v>0</v>
      </c>
      <c r="BC67" s="619"/>
    </row>
    <row r="68" spans="1:55" s="614" customFormat="1">
      <c r="A68" s="751" t="str">
        <f>'ENTRY SHEET'!F68</f>
        <v>CRUSHER ( CONE )</v>
      </c>
      <c r="B68" s="617">
        <f>'23'!C68</f>
        <v>13672</v>
      </c>
      <c r="C68" s="657">
        <v>13684</v>
      </c>
      <c r="D68" s="617">
        <f t="shared" si="21"/>
        <v>12</v>
      </c>
      <c r="E68" s="617">
        <v>16</v>
      </c>
      <c r="F68" s="139"/>
      <c r="G68" s="139"/>
      <c r="H68" s="139"/>
      <c r="I68" s="139"/>
      <c r="J68" s="139">
        <f t="shared" si="25"/>
        <v>12</v>
      </c>
      <c r="K68" s="139"/>
      <c r="L68" s="139"/>
      <c r="M68" s="139"/>
      <c r="N68" s="139"/>
      <c r="O68" s="139"/>
      <c r="P68" s="139"/>
      <c r="Q68" s="139">
        <f t="shared" si="26"/>
        <v>12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'23'!AR68</f>
        <v>0</v>
      </c>
      <c r="AO68" s="658"/>
      <c r="AP68" s="658">
        <f t="shared" si="7"/>
        <v>0</v>
      </c>
      <c r="AQ68" s="658">
        <f t="shared" si="8"/>
        <v>0</v>
      </c>
      <c r="AR68" s="658"/>
      <c r="AS68" s="659">
        <f t="shared" si="24"/>
        <v>0</v>
      </c>
      <c r="AT68" s="659">
        <f>'08'!AT68</f>
        <v>0</v>
      </c>
      <c r="AU68" s="660">
        <f t="shared" si="9"/>
        <v>0</v>
      </c>
      <c r="AV68" s="657"/>
      <c r="AW68" s="1143">
        <f t="shared" si="10"/>
        <v>0</v>
      </c>
      <c r="AX68" s="1143">
        <f t="shared" si="11"/>
        <v>0</v>
      </c>
      <c r="AY68" s="1143">
        <f t="shared" si="12"/>
        <v>0</v>
      </c>
      <c r="AZ68" s="1143">
        <f t="shared" si="13"/>
        <v>0</v>
      </c>
      <c r="BA68" s="1143">
        <f t="shared" si="14"/>
        <v>0</v>
      </c>
      <c r="BB68" s="1143">
        <f t="shared" si="15"/>
        <v>0</v>
      </c>
      <c r="BC68" s="617"/>
    </row>
    <row r="69" spans="1:55" s="614" customFormat="1">
      <c r="A69" s="751" t="str">
        <f>'ENTRY SHEET'!F69</f>
        <v>CRUSHER DG</v>
      </c>
      <c r="B69" s="617">
        <f>'23'!C69</f>
        <v>17211.259999999998</v>
      </c>
      <c r="C69" s="657">
        <v>17211.259999999998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'23'!AR69</f>
        <v>400</v>
      </c>
      <c r="AO69" s="658"/>
      <c r="AP69" s="658">
        <f t="shared" si="7"/>
        <v>400</v>
      </c>
      <c r="AQ69" s="658">
        <f t="shared" si="8"/>
        <v>0</v>
      </c>
      <c r="AR69" s="658">
        <v>400</v>
      </c>
      <c r="AS69" s="659" t="e">
        <f t="shared" si="24"/>
        <v>#DIV/0!</v>
      </c>
      <c r="AT69" s="659">
        <f>'08'!AT69</f>
        <v>1000</v>
      </c>
      <c r="AU69" s="660">
        <f t="shared" si="9"/>
        <v>600</v>
      </c>
      <c r="AV69" s="657"/>
      <c r="AW69" s="1143" t="e">
        <f t="shared" si="10"/>
        <v>#DIV/0!</v>
      </c>
      <c r="AX69" s="1143" t="e">
        <f t="shared" si="11"/>
        <v>#DIV/0!</v>
      </c>
      <c r="AY69" s="1143" t="e">
        <f t="shared" si="12"/>
        <v>#DIV/0!</v>
      </c>
      <c r="AZ69" s="1143" t="e">
        <f t="shared" si="13"/>
        <v>#DIV/0!</v>
      </c>
      <c r="BA69" s="1143" t="e">
        <f t="shared" si="14"/>
        <v>#DIV/0!</v>
      </c>
      <c r="BB69" s="1143" t="e">
        <f t="shared" si="15"/>
        <v>#DIV/0!</v>
      </c>
      <c r="BC69" s="619"/>
    </row>
    <row r="70" spans="1:55" s="614" customFormat="1">
      <c r="A70" s="751" t="str">
        <f>'ENTRY SHEET'!F70</f>
        <v>KAMASTU-210</v>
      </c>
      <c r="B70" s="617">
        <f>'23'!C70</f>
        <v>26003.7</v>
      </c>
      <c r="C70" s="657">
        <v>26016</v>
      </c>
      <c r="D70" s="617">
        <f t="shared" si="21"/>
        <v>12.299999999999272</v>
      </c>
      <c r="E70" s="617">
        <v>16</v>
      </c>
      <c r="F70" s="139"/>
      <c r="G70" s="139"/>
      <c r="H70" s="139"/>
      <c r="I70" s="139"/>
      <c r="J70" s="139">
        <f t="shared" si="25"/>
        <v>12.299999999999272</v>
      </c>
      <c r="K70" s="139"/>
      <c r="L70" s="139"/>
      <c r="M70" s="139"/>
      <c r="N70" s="139"/>
      <c r="O70" s="139"/>
      <c r="P70" s="139"/>
      <c r="Q70" s="139">
        <f t="shared" si="26"/>
        <v>12.299999999999272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'23'!AR70</f>
        <v>40</v>
      </c>
      <c r="AO70" s="658">
        <v>250</v>
      </c>
      <c r="AP70" s="658">
        <f t="shared" ref="AP70:AP104" si="28">AO70+AN70</f>
        <v>290</v>
      </c>
      <c r="AQ70" s="658">
        <f t="shared" ref="AQ70:AQ104" si="29">AP70-AR70</f>
        <v>180</v>
      </c>
      <c r="AR70" s="658">
        <v>110</v>
      </c>
      <c r="AS70" s="659">
        <f t="shared" si="24"/>
        <v>14.63414634146428</v>
      </c>
      <c r="AT70" s="659">
        <f>'08'!AT70</f>
        <v>340</v>
      </c>
      <c r="AU70" s="660">
        <f t="shared" ref="AU70:AU104" si="30">AT70-AR70</f>
        <v>230</v>
      </c>
      <c r="AV70" s="657"/>
      <c r="AW70" s="1143">
        <f t="shared" ref="AW70:AW99" si="31">ROUNDUP(I70*AS70,0)</f>
        <v>0</v>
      </c>
      <c r="AX70" s="1143">
        <f t="shared" ref="AX70:AX99" si="32">ROUNDUP(H70*AS70,0)</f>
        <v>0</v>
      </c>
      <c r="AY70" s="1143">
        <f t="shared" ref="AY70:AY99" si="33">ROUNDUP(J70*AS70,0)</f>
        <v>180</v>
      </c>
      <c r="AZ70" s="1143">
        <f t="shared" ref="AZ70:AZ99" si="34">AS70*L70</f>
        <v>0</v>
      </c>
      <c r="BA70" s="1143">
        <f t="shared" ref="BA70:BA99" si="35">AS70*K70</f>
        <v>0</v>
      </c>
      <c r="BB70" s="1143">
        <f t="shared" si="15"/>
        <v>0</v>
      </c>
      <c r="BC70" s="619">
        <v>64</v>
      </c>
    </row>
    <row r="71" spans="1:55" s="614" customFormat="1">
      <c r="A71" s="751" t="str">
        <f>'ENTRY SHEET'!F71</f>
        <v>JCB-8262 LOADER</v>
      </c>
      <c r="B71" s="617">
        <f>'23'!C71</f>
        <v>16168.5</v>
      </c>
      <c r="C71" s="657">
        <v>16179.7</v>
      </c>
      <c r="D71" s="617">
        <f t="shared" si="21"/>
        <v>11.200000000000728</v>
      </c>
      <c r="E71" s="617">
        <v>16</v>
      </c>
      <c r="F71" s="139"/>
      <c r="G71" s="139"/>
      <c r="H71" s="139"/>
      <c r="I71" s="139">
        <v>6.7</v>
      </c>
      <c r="J71" s="139">
        <f t="shared" si="25"/>
        <v>1.3000000000007272</v>
      </c>
      <c r="K71" s="139">
        <v>3.2</v>
      </c>
      <c r="L71" s="139"/>
      <c r="M71" s="139"/>
      <c r="N71" s="139"/>
      <c r="O71" s="139"/>
      <c r="P71" s="139"/>
      <c r="Q71" s="139">
        <f t="shared" si="26"/>
        <v>11.200000000000728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>
        <v>10</v>
      </c>
      <c r="AD71" s="619"/>
      <c r="AE71" s="619"/>
      <c r="AF71" s="619"/>
      <c r="AG71" s="617">
        <f t="shared" si="23"/>
        <v>10</v>
      </c>
      <c r="AH71" s="617"/>
      <c r="AI71" s="617">
        <v>45</v>
      </c>
      <c r="AJ71" s="617"/>
      <c r="AK71" s="619">
        <v>1514.49</v>
      </c>
      <c r="AL71" s="658">
        <f>AH71+AI71</f>
        <v>45</v>
      </c>
      <c r="AM71" s="617">
        <f>AJ71+AK71</f>
        <v>1514.49</v>
      </c>
      <c r="AN71" s="658">
        <f>'23'!AR71</f>
        <v>50</v>
      </c>
      <c r="AO71" s="658">
        <f>157+50</f>
        <v>207</v>
      </c>
      <c r="AP71" s="658">
        <f t="shared" si="28"/>
        <v>257</v>
      </c>
      <c r="AQ71" s="658">
        <f t="shared" si="29"/>
        <v>207</v>
      </c>
      <c r="AR71" s="658">
        <v>50</v>
      </c>
      <c r="AS71" s="659">
        <f t="shared" si="24"/>
        <v>18.482142857141657</v>
      </c>
      <c r="AT71" s="659">
        <f>'08'!AT71</f>
        <v>210</v>
      </c>
      <c r="AU71" s="660">
        <f t="shared" si="30"/>
        <v>160</v>
      </c>
      <c r="AV71" s="657"/>
      <c r="AW71" s="1143">
        <f t="shared" si="31"/>
        <v>124</v>
      </c>
      <c r="AX71" s="1143">
        <f t="shared" si="32"/>
        <v>0</v>
      </c>
      <c r="AY71" s="1143">
        <f t="shared" si="33"/>
        <v>25</v>
      </c>
      <c r="AZ71" s="1143">
        <f t="shared" si="34"/>
        <v>0</v>
      </c>
      <c r="BA71" s="1143">
        <f t="shared" si="35"/>
        <v>59.142857142853302</v>
      </c>
      <c r="BB71" s="1143">
        <f t="shared" ref="BB71:BB99" si="36">AQ71-AW71-AX71-AY71</f>
        <v>58</v>
      </c>
      <c r="BC71" s="619"/>
    </row>
    <row r="72" spans="1:55" s="614" customFormat="1">
      <c r="A72" s="751" t="str">
        <f>'ENTRY SHEET'!F72</f>
        <v>OD09C-5609 JCB</v>
      </c>
      <c r="B72" s="617">
        <f>'23'!C72</f>
        <v>0</v>
      </c>
      <c r="C72" s="617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'23'!AR72</f>
        <v>90</v>
      </c>
      <c r="AO72" s="658"/>
      <c r="AP72" s="658">
        <f t="shared" si="28"/>
        <v>90</v>
      </c>
      <c r="AQ72" s="658">
        <f t="shared" si="29"/>
        <v>0</v>
      </c>
      <c r="AR72" s="658">
        <v>90</v>
      </c>
      <c r="AS72" s="659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1143" t="e">
        <f t="shared" si="31"/>
        <v>#DIV/0!</v>
      </c>
      <c r="AX72" s="1143" t="e">
        <f t="shared" si="32"/>
        <v>#DIV/0!</v>
      </c>
      <c r="AY72" s="1143" t="e">
        <f t="shared" si="33"/>
        <v>#DIV/0!</v>
      </c>
      <c r="AZ72" s="1143" t="e">
        <f t="shared" si="34"/>
        <v>#DIV/0!</v>
      </c>
      <c r="BA72" s="1143" t="e">
        <f t="shared" si="35"/>
        <v>#DIV/0!</v>
      </c>
      <c r="BB72" s="1143" t="e">
        <f t="shared" si="36"/>
        <v>#DIV/0!</v>
      </c>
      <c r="BC72" s="619"/>
    </row>
    <row r="73" spans="1:55" s="614" customFormat="1">
      <c r="A73" s="751" t="str">
        <f>'ENTRY SHEET'!F73</f>
        <v>TATA LOADER-OD02AY-0516</v>
      </c>
      <c r="B73" s="617">
        <f>'23'!C73</f>
        <v>15507.7</v>
      </c>
      <c r="C73" s="657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'23'!AR73</f>
        <v>100</v>
      </c>
      <c r="AO73" s="658"/>
      <c r="AP73" s="658">
        <f t="shared" si="28"/>
        <v>100</v>
      </c>
      <c r="AQ73" s="658">
        <f t="shared" si="29"/>
        <v>0</v>
      </c>
      <c r="AR73" s="658">
        <v>100</v>
      </c>
      <c r="AS73" s="659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1143" t="e">
        <f t="shared" si="31"/>
        <v>#DIV/0!</v>
      </c>
      <c r="AX73" s="1143" t="e">
        <f t="shared" si="32"/>
        <v>#DIV/0!</v>
      </c>
      <c r="AY73" s="1143" t="e">
        <f t="shared" si="33"/>
        <v>#DIV/0!</v>
      </c>
      <c r="AZ73" s="1143" t="e">
        <f t="shared" si="34"/>
        <v>#DIV/0!</v>
      </c>
      <c r="BA73" s="1143" t="e">
        <f t="shared" si="35"/>
        <v>#DIV/0!</v>
      </c>
      <c r="BB73" s="1143"/>
      <c r="BC73" s="619"/>
    </row>
    <row r="74" spans="1:55" s="1138" customFormat="1" ht="43.2">
      <c r="A74" s="752" t="str">
        <f>'ENTRY SHEET'!F74</f>
        <v>POWER SCREEN DETAILS</v>
      </c>
      <c r="B74" s="758">
        <f>'23'!C74</f>
        <v>0</v>
      </c>
      <c r="C74" s="919"/>
      <c r="D74" s="452" t="s">
        <v>8</v>
      </c>
      <c r="E74" s="452" t="s">
        <v>116</v>
      </c>
      <c r="F74" s="452" t="s">
        <v>118</v>
      </c>
      <c r="G74" s="452" t="s">
        <v>113</v>
      </c>
      <c r="H74" s="452" t="s">
        <v>126</v>
      </c>
      <c r="I74" s="452" t="s">
        <v>125</v>
      </c>
      <c r="J74" s="452" t="s">
        <v>124</v>
      </c>
      <c r="K74" s="452" t="s">
        <v>52</v>
      </c>
      <c r="L74" s="452" t="s">
        <v>133</v>
      </c>
      <c r="M74" s="452" t="s">
        <v>117</v>
      </c>
      <c r="N74" s="452" t="s">
        <v>127</v>
      </c>
      <c r="O74" s="452" t="s">
        <v>138</v>
      </c>
      <c r="P74" s="452" t="s">
        <v>139</v>
      </c>
      <c r="Q74" s="452" t="s">
        <v>122</v>
      </c>
      <c r="R74" s="452" t="s">
        <v>88</v>
      </c>
      <c r="S74" s="452" t="s">
        <v>89</v>
      </c>
      <c r="T74" s="452" t="s">
        <v>106</v>
      </c>
      <c r="U74" s="452" t="s">
        <v>90</v>
      </c>
      <c r="V74" s="452" t="s">
        <v>91</v>
      </c>
      <c r="W74" s="452"/>
      <c r="X74" s="452"/>
      <c r="Y74" s="452" t="s">
        <v>92</v>
      </c>
      <c r="Z74" s="452" t="s">
        <v>43</v>
      </c>
      <c r="AA74" s="451" t="s">
        <v>44</v>
      </c>
      <c r="AB74" s="452" t="s">
        <v>45</v>
      </c>
      <c r="AC74" s="452" t="s">
        <v>46</v>
      </c>
      <c r="AD74" s="452" t="s">
        <v>121</v>
      </c>
      <c r="AE74" s="452" t="s">
        <v>67</v>
      </c>
      <c r="AF74" s="452" t="s">
        <v>105</v>
      </c>
      <c r="AG74" s="452" t="s">
        <v>32</v>
      </c>
      <c r="AH74" s="451"/>
      <c r="AI74" s="451" t="s">
        <v>42</v>
      </c>
      <c r="AJ74" s="451"/>
      <c r="AK74" s="451" t="s">
        <v>39</v>
      </c>
      <c r="AL74" s="452" t="s">
        <v>31</v>
      </c>
      <c r="AM74" s="451" t="s">
        <v>30</v>
      </c>
      <c r="AN74" s="452">
        <f>'23'!AR74</f>
        <v>0</v>
      </c>
      <c r="AO74" s="452"/>
      <c r="AP74" s="452">
        <f t="shared" si="28"/>
        <v>0</v>
      </c>
      <c r="AQ74" s="452">
        <f t="shared" si="29"/>
        <v>0</v>
      </c>
      <c r="AR74" s="452"/>
      <c r="AS74" s="919"/>
      <c r="AT74" s="762"/>
      <c r="AU74" s="763"/>
      <c r="AV74" s="919"/>
      <c r="AW74" s="1144"/>
      <c r="AX74" s="1144"/>
      <c r="AY74" s="1144"/>
      <c r="AZ74" s="1144"/>
      <c r="BA74" s="1144"/>
      <c r="BB74" s="927"/>
      <c r="BC74" s="452"/>
    </row>
    <row r="75" spans="1:55" s="195" customFormat="1">
      <c r="A75" s="752" t="str">
        <f>'ENTRY SHEET'!F75</f>
        <v>POWER SCREEN RHS</v>
      </c>
      <c r="B75" s="758">
        <f>'23'!C75</f>
        <v>4479.1000000000004</v>
      </c>
      <c r="C75" s="759">
        <v>4480.1000000000004</v>
      </c>
      <c r="D75" s="758">
        <f t="shared" si="21"/>
        <v>1</v>
      </c>
      <c r="E75" s="758">
        <v>12</v>
      </c>
      <c r="F75" s="513"/>
      <c r="G75" s="513"/>
      <c r="H75" s="513"/>
      <c r="I75" s="513"/>
      <c r="J75" s="513"/>
      <c r="K75" s="513">
        <f>D75-G75-H75-I75-J75-L75-M75-N75-O75-P75-F75</f>
        <v>1</v>
      </c>
      <c r="L75" s="513"/>
      <c r="M75" s="513"/>
      <c r="N75" s="513"/>
      <c r="O75" s="513"/>
      <c r="P75" s="513"/>
      <c r="Q75" s="513">
        <f>F75+G75+H75+I75+J75+K75+L75+M75+N75+O75+P75</f>
        <v>1</v>
      </c>
      <c r="R75" s="758">
        <v>100</v>
      </c>
      <c r="S75" s="758"/>
      <c r="T75" s="758"/>
      <c r="U75" s="758"/>
      <c r="V75" s="758"/>
      <c r="W75" s="758"/>
      <c r="X75" s="760"/>
      <c r="Y75" s="758">
        <f t="shared" ref="Y75:Y77" si="37">X75+W75+V75+U75</f>
        <v>0</v>
      </c>
      <c r="Z75" s="761"/>
      <c r="AA75" s="761"/>
      <c r="AB75" s="761"/>
      <c r="AC75" s="761"/>
      <c r="AD75" s="761"/>
      <c r="AE75" s="761"/>
      <c r="AF75" s="761"/>
      <c r="AG75" s="758">
        <f t="shared" ref="AG75:AG81" si="38">Z75+AA75+AB75+AC75+AD75+AE75+AF75</f>
        <v>0</v>
      </c>
      <c r="AH75" s="758"/>
      <c r="AI75" s="758"/>
      <c r="AJ75" s="758"/>
      <c r="AK75" s="761"/>
      <c r="AL75" s="760">
        <f>AH75+AI75</f>
        <v>0</v>
      </c>
      <c r="AM75" s="758">
        <f>AJ75+AK75</f>
        <v>0</v>
      </c>
      <c r="AN75" s="760">
        <f>'23'!AR75</f>
        <v>80</v>
      </c>
      <c r="AO75" s="760">
        <v>150</v>
      </c>
      <c r="AP75" s="760">
        <f t="shared" si="28"/>
        <v>230</v>
      </c>
      <c r="AQ75" s="760">
        <f t="shared" si="29"/>
        <v>60</v>
      </c>
      <c r="AR75" s="760">
        <v>170</v>
      </c>
      <c r="AS75" s="762">
        <f t="shared" ref="AS75:AS81" si="39">AQ75/D75</f>
        <v>60</v>
      </c>
      <c r="AT75" s="762">
        <f>'08'!AT75</f>
        <v>0</v>
      </c>
      <c r="AU75" s="763">
        <f t="shared" si="30"/>
        <v>-170</v>
      </c>
      <c r="AV75" s="759"/>
      <c r="AW75" s="1144">
        <f t="shared" si="31"/>
        <v>0</v>
      </c>
      <c r="AX75" s="1144">
        <f t="shared" si="32"/>
        <v>0</v>
      </c>
      <c r="AY75" s="1144">
        <f t="shared" si="33"/>
        <v>0</v>
      </c>
      <c r="AZ75" s="1144">
        <f t="shared" si="34"/>
        <v>0</v>
      </c>
      <c r="BA75" s="1144">
        <f t="shared" si="35"/>
        <v>60</v>
      </c>
      <c r="BB75" s="1144"/>
      <c r="BC75" s="761">
        <f>AP75</f>
        <v>230</v>
      </c>
    </row>
    <row r="76" spans="1:55" s="195" customFormat="1">
      <c r="A76" s="752" t="str">
        <f>'ENTRY SHEET'!F76</f>
        <v>HITACHI-120</v>
      </c>
      <c r="B76" s="758">
        <f>'23'!C76</f>
        <v>13156.1</v>
      </c>
      <c r="C76" s="761">
        <v>13159.3</v>
      </c>
      <c r="D76" s="758">
        <f t="shared" si="21"/>
        <v>3.1999999999989086</v>
      </c>
      <c r="E76" s="758">
        <v>12</v>
      </c>
      <c r="F76" s="513"/>
      <c r="G76" s="513"/>
      <c r="H76" s="513"/>
      <c r="I76" s="513"/>
      <c r="J76" s="513"/>
      <c r="K76" s="513">
        <f t="shared" ref="K76:K77" si="40">D76-G76-H76-I76-J76-L76-M76-N76-O76-P76-F76</f>
        <v>3.1999999999989086</v>
      </c>
      <c r="L76" s="513"/>
      <c r="M76" s="513"/>
      <c r="N76" s="513"/>
      <c r="O76" s="513"/>
      <c r="P76" s="513"/>
      <c r="Q76" s="513">
        <f t="shared" ref="Q76:Q77" si="41">F76+G76+H76+I76+J76+K76+L76+M76+N76</f>
        <v>3.1999999999989086</v>
      </c>
      <c r="R76" s="761"/>
      <c r="S76" s="761"/>
      <c r="T76" s="761"/>
      <c r="U76" s="761"/>
      <c r="V76" s="761"/>
      <c r="W76" s="761"/>
      <c r="X76" s="761"/>
      <c r="Y76" s="758">
        <f t="shared" si="37"/>
        <v>0</v>
      </c>
      <c r="Z76" s="761"/>
      <c r="AA76" s="761"/>
      <c r="AB76" s="761"/>
      <c r="AC76" s="761"/>
      <c r="AD76" s="761"/>
      <c r="AE76" s="761"/>
      <c r="AF76" s="761"/>
      <c r="AG76" s="758">
        <f t="shared" si="38"/>
        <v>0</v>
      </c>
      <c r="AH76" s="761"/>
      <c r="AI76" s="761"/>
      <c r="AJ76" s="761"/>
      <c r="AK76" s="761"/>
      <c r="AL76" s="760">
        <f t="shared" ref="AL76:AL77" si="42">AH76+AI76</f>
        <v>0</v>
      </c>
      <c r="AM76" s="758">
        <f t="shared" ref="AM76:AM81" si="43">AJ76+AK76</f>
        <v>0</v>
      </c>
      <c r="AN76" s="760">
        <f>'23'!AR76</f>
        <v>100</v>
      </c>
      <c r="AO76" s="760">
        <v>150</v>
      </c>
      <c r="AP76" s="760">
        <f t="shared" si="28"/>
        <v>250</v>
      </c>
      <c r="AQ76" s="760">
        <f t="shared" si="29"/>
        <v>10</v>
      </c>
      <c r="AR76" s="760">
        <v>240</v>
      </c>
      <c r="AS76" s="762">
        <f t="shared" si="39"/>
        <v>3.1250000000010658</v>
      </c>
      <c r="AT76" s="762">
        <f>'08'!AT76</f>
        <v>700</v>
      </c>
      <c r="AU76" s="763">
        <f t="shared" si="30"/>
        <v>460</v>
      </c>
      <c r="AV76" s="759"/>
      <c r="AW76" s="1144">
        <f t="shared" si="31"/>
        <v>0</v>
      </c>
      <c r="AX76" s="1144">
        <f t="shared" si="32"/>
        <v>0</v>
      </c>
      <c r="AY76" s="1144">
        <f t="shared" si="33"/>
        <v>0</v>
      </c>
      <c r="AZ76" s="1144">
        <f t="shared" si="34"/>
        <v>0</v>
      </c>
      <c r="BA76" s="1144">
        <f t="shared" si="35"/>
        <v>10</v>
      </c>
      <c r="BB76" s="1144">
        <f t="shared" si="36"/>
        <v>10</v>
      </c>
      <c r="BC76" s="761"/>
    </row>
    <row r="77" spans="1:55" s="195" customFormat="1">
      <c r="A77" s="752" t="str">
        <f>'ENTRY SHEET'!F77</f>
        <v>L-6268 SDLG</v>
      </c>
      <c r="B77" s="758">
        <f>'23'!C77</f>
        <v>7298.3</v>
      </c>
      <c r="C77" s="759">
        <v>7308.3</v>
      </c>
      <c r="D77" s="758">
        <f t="shared" si="21"/>
        <v>10</v>
      </c>
      <c r="E77" s="758">
        <v>12</v>
      </c>
      <c r="F77" s="513"/>
      <c r="G77" s="513"/>
      <c r="H77" s="513"/>
      <c r="I77" s="513">
        <v>6.2</v>
      </c>
      <c r="J77" s="513"/>
      <c r="K77" s="513">
        <f t="shared" si="40"/>
        <v>1.6999999999999997</v>
      </c>
      <c r="L77" s="513">
        <v>2.1</v>
      </c>
      <c r="M77" s="513"/>
      <c r="N77" s="513"/>
      <c r="O77" s="513"/>
      <c r="P77" s="513"/>
      <c r="Q77" s="513">
        <f t="shared" si="41"/>
        <v>10</v>
      </c>
      <c r="R77" s="761"/>
      <c r="S77" s="761"/>
      <c r="T77" s="761"/>
      <c r="U77" s="761"/>
      <c r="V77" s="761"/>
      <c r="W77" s="761"/>
      <c r="X77" s="761"/>
      <c r="Y77" s="758">
        <f t="shared" si="37"/>
        <v>0</v>
      </c>
      <c r="Z77" s="761"/>
      <c r="AA77" s="761"/>
      <c r="AB77" s="761"/>
      <c r="AC77" s="761"/>
      <c r="AD77" s="761"/>
      <c r="AE77" s="761"/>
      <c r="AF77" s="761"/>
      <c r="AG77" s="758">
        <f t="shared" si="38"/>
        <v>0</v>
      </c>
      <c r="AH77" s="761"/>
      <c r="AI77" s="761">
        <v>45</v>
      </c>
      <c r="AJ77" s="761"/>
      <c r="AK77" s="761">
        <v>1512.58</v>
      </c>
      <c r="AL77" s="760">
        <f t="shared" si="42"/>
        <v>45</v>
      </c>
      <c r="AM77" s="758">
        <f t="shared" si="43"/>
        <v>1512.58</v>
      </c>
      <c r="AN77" s="760">
        <f>'23'!AR77</f>
        <v>70</v>
      </c>
      <c r="AO77" s="760">
        <v>228</v>
      </c>
      <c r="AP77" s="760">
        <f t="shared" si="28"/>
        <v>298</v>
      </c>
      <c r="AQ77" s="760">
        <f t="shared" si="29"/>
        <v>178</v>
      </c>
      <c r="AR77" s="760">
        <v>120</v>
      </c>
      <c r="AS77" s="762">
        <f t="shared" si="39"/>
        <v>17.8</v>
      </c>
      <c r="AT77" s="762">
        <f>'08'!AT77</f>
        <v>0</v>
      </c>
      <c r="AU77" s="763">
        <f t="shared" si="30"/>
        <v>-120</v>
      </c>
      <c r="AV77" s="759"/>
      <c r="AW77" s="1144">
        <f t="shared" si="31"/>
        <v>111</v>
      </c>
      <c r="AX77" s="1144">
        <f t="shared" si="32"/>
        <v>0</v>
      </c>
      <c r="AY77" s="1144">
        <f t="shared" si="33"/>
        <v>0</v>
      </c>
      <c r="AZ77" s="1144">
        <f t="shared" si="34"/>
        <v>37.380000000000003</v>
      </c>
      <c r="BA77" s="1144">
        <f t="shared" si="35"/>
        <v>30.259999999999998</v>
      </c>
      <c r="BB77" s="1144"/>
      <c r="BC77" s="761"/>
    </row>
    <row r="78" spans="1:55" s="630" customFormat="1" ht="72.599999999999994" customHeight="1">
      <c r="A78" s="1141" t="str">
        <f>'ENTRY SHEET'!F78</f>
        <v>VICHELE NO.</v>
      </c>
      <c r="B78" s="1071">
        <f>'23'!C78</f>
        <v>0</v>
      </c>
      <c r="C78" s="629"/>
      <c r="D78" s="337" t="s">
        <v>8</v>
      </c>
      <c r="E78" s="337" t="s">
        <v>116</v>
      </c>
      <c r="F78" s="337" t="s">
        <v>118</v>
      </c>
      <c r="G78" s="337" t="s">
        <v>113</v>
      </c>
      <c r="H78" s="337" t="s">
        <v>126</v>
      </c>
      <c r="I78" s="337" t="s">
        <v>125</v>
      </c>
      <c r="J78" s="337" t="s">
        <v>124</v>
      </c>
      <c r="K78" s="337" t="s">
        <v>52</v>
      </c>
      <c r="L78" s="337" t="s">
        <v>133</v>
      </c>
      <c r="M78" s="337" t="s">
        <v>117</v>
      </c>
      <c r="N78" s="337" t="s">
        <v>127</v>
      </c>
      <c r="O78" s="337" t="s">
        <v>138</v>
      </c>
      <c r="P78" s="337" t="s">
        <v>139</v>
      </c>
      <c r="Q78" s="337" t="s">
        <v>122</v>
      </c>
      <c r="R78" s="337" t="s">
        <v>123</v>
      </c>
      <c r="S78" s="337" t="s">
        <v>101</v>
      </c>
      <c r="T78" s="337" t="s">
        <v>102</v>
      </c>
      <c r="U78" s="624" t="s">
        <v>90</v>
      </c>
      <c r="V78" s="337" t="s">
        <v>91</v>
      </c>
      <c r="W78" s="337" t="s">
        <v>135</v>
      </c>
      <c r="X78" s="337"/>
      <c r="Y78" s="337" t="s">
        <v>92</v>
      </c>
      <c r="Z78" s="625" t="s">
        <v>43</v>
      </c>
      <c r="AA78" s="625" t="s">
        <v>44</v>
      </c>
      <c r="AB78" s="625" t="s">
        <v>45</v>
      </c>
      <c r="AC78" s="625" t="s">
        <v>46</v>
      </c>
      <c r="AD78" s="625" t="s">
        <v>121</v>
      </c>
      <c r="AE78" s="625" t="s">
        <v>67</v>
      </c>
      <c r="AF78" s="625" t="s">
        <v>105</v>
      </c>
      <c r="AG78" s="337" t="s">
        <v>32</v>
      </c>
      <c r="AH78" s="337" t="s">
        <v>41</v>
      </c>
      <c r="AI78" s="337" t="s">
        <v>42</v>
      </c>
      <c r="AJ78" s="337" t="s">
        <v>38</v>
      </c>
      <c r="AK78" s="625" t="s">
        <v>39</v>
      </c>
      <c r="AL78" s="337" t="s">
        <v>31</v>
      </c>
      <c r="AM78" s="337" t="s">
        <v>30</v>
      </c>
      <c r="AN78" s="626">
        <f>'23'!AR78</f>
        <v>0</v>
      </c>
      <c r="AO78" s="626"/>
      <c r="AP78" s="626">
        <f t="shared" si="28"/>
        <v>0</v>
      </c>
      <c r="AQ78" s="626">
        <f t="shared" si="29"/>
        <v>0</v>
      </c>
      <c r="AR78" s="626"/>
      <c r="AS78" s="627"/>
      <c r="AT78" s="627"/>
      <c r="AU78" s="628"/>
      <c r="AV78" s="629"/>
      <c r="AW78" s="1140"/>
      <c r="AX78" s="1140"/>
      <c r="AY78" s="1140"/>
      <c r="AZ78" s="1140"/>
      <c r="BA78" s="1140"/>
      <c r="BB78" s="1139"/>
      <c r="BC78" s="625"/>
    </row>
    <row r="79" spans="1:55" s="639" customFormat="1">
      <c r="A79" s="764" t="str">
        <f>'ENTRY SHEET'!F79</f>
        <v>LOKO TRACK JAW</v>
      </c>
      <c r="B79" s="632">
        <f>'23'!C79</f>
        <v>16262</v>
      </c>
      <c r="C79" s="631">
        <v>16270</v>
      </c>
      <c r="D79" s="632">
        <f t="shared" si="21"/>
        <v>8</v>
      </c>
      <c r="E79" s="631">
        <v>12</v>
      </c>
      <c r="F79" s="302"/>
      <c r="G79" s="302"/>
      <c r="H79" s="302"/>
      <c r="I79" s="302"/>
      <c r="J79" s="302"/>
      <c r="K79" s="302"/>
      <c r="L79" s="254">
        <f>D79-G79-H79-I79-J79-K79-M79-N79-O79-P79</f>
        <v>2</v>
      </c>
      <c r="M79" s="302">
        <v>6</v>
      </c>
      <c r="N79" s="302"/>
      <c r="O79" s="302"/>
      <c r="P79" s="302"/>
      <c r="Q79" s="254">
        <f t="shared" ref="Q79:Q80" si="44">G79+H79+I79+J79+P79+K79+L79+M79+N79+O79+F79</f>
        <v>8</v>
      </c>
      <c r="R79" s="632">
        <v>300</v>
      </c>
      <c r="S79" s="632">
        <v>150</v>
      </c>
      <c r="T79" s="632">
        <v>150</v>
      </c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8"/>
        <v>0</v>
      </c>
      <c r="AH79" s="302"/>
      <c r="AI79" s="302"/>
      <c r="AJ79" s="302"/>
      <c r="AK79" s="635"/>
      <c r="AL79" s="634">
        <f>AH79+AI79</f>
        <v>0</v>
      </c>
      <c r="AM79" s="632">
        <f t="shared" si="43"/>
        <v>0</v>
      </c>
      <c r="AN79" s="634">
        <f>'23'!AR79</f>
        <v>270</v>
      </c>
      <c r="AO79" s="634"/>
      <c r="AP79" s="634">
        <f t="shared" si="28"/>
        <v>270</v>
      </c>
      <c r="AQ79" s="634">
        <f t="shared" si="29"/>
        <v>30</v>
      </c>
      <c r="AR79" s="634">
        <v>240</v>
      </c>
      <c r="AS79" s="636">
        <f t="shared" si="39"/>
        <v>3.75</v>
      </c>
      <c r="AT79" s="636">
        <f>'08'!AT79</f>
        <v>0</v>
      </c>
      <c r="AU79" s="637">
        <f t="shared" si="30"/>
        <v>-240</v>
      </c>
      <c r="AV79" s="631"/>
      <c r="AW79" s="1140">
        <f t="shared" si="31"/>
        <v>0</v>
      </c>
      <c r="AX79" s="1140">
        <f t="shared" si="32"/>
        <v>0</v>
      </c>
      <c r="AY79" s="1140">
        <f t="shared" si="33"/>
        <v>0</v>
      </c>
      <c r="AZ79" s="1140">
        <f t="shared" si="34"/>
        <v>7.5</v>
      </c>
      <c r="BA79" s="1140">
        <f t="shared" si="35"/>
        <v>0</v>
      </c>
      <c r="BB79" s="1140">
        <v>0</v>
      </c>
      <c r="BC79" s="638"/>
    </row>
    <row r="80" spans="1:55" s="639" customFormat="1">
      <c r="A80" s="764" t="str">
        <f>'ENTRY SHEET'!F80</f>
        <v>LOKO CONE</v>
      </c>
      <c r="B80" s="632">
        <f>'23'!C80</f>
        <v>16825.400000000001</v>
      </c>
      <c r="C80" s="638">
        <v>16829.099999999999</v>
      </c>
      <c r="D80" s="632">
        <f t="shared" si="21"/>
        <v>3.6999999999970896</v>
      </c>
      <c r="E80" s="631">
        <v>12</v>
      </c>
      <c r="F80" s="302"/>
      <c r="G80" s="302"/>
      <c r="H80" s="302"/>
      <c r="I80" s="302"/>
      <c r="J80" s="302"/>
      <c r="K80" s="302"/>
      <c r="L80" s="254">
        <f t="shared" ref="L80:L81" si="45">D80-G80-H80-I80-J80-K80-M80-N80-O80-P80</f>
        <v>3.6999999999970896</v>
      </c>
      <c r="M80" s="302"/>
      <c r="N80" s="302"/>
      <c r="O80" s="302"/>
      <c r="P80" s="302"/>
      <c r="Q80" s="254">
        <f t="shared" si="44"/>
        <v>3.6999999999970896</v>
      </c>
      <c r="R80" s="632"/>
      <c r="S80" s="638"/>
      <c r="T80" s="638"/>
      <c r="U80" s="638"/>
      <c r="V80" s="638"/>
      <c r="W80" s="638"/>
      <c r="X80" s="638"/>
      <c r="Y80" s="638"/>
      <c r="Z80" s="632">
        <f t="shared" ref="Z80:Z81" si="46">+V80+W80+X80</f>
        <v>0</v>
      </c>
      <c r="AA80" s="638"/>
      <c r="AB80" s="632"/>
      <c r="AC80" s="632"/>
      <c r="AD80" s="632"/>
      <c r="AE80" s="632"/>
      <c r="AF80" s="632"/>
      <c r="AG80" s="632">
        <f t="shared" si="38"/>
        <v>0</v>
      </c>
      <c r="AH80" s="632"/>
      <c r="AI80" s="632"/>
      <c r="AJ80" s="632"/>
      <c r="AK80" s="638"/>
      <c r="AL80" s="634">
        <f t="shared" ref="AL80:AL81" si="47">AH80+AI80</f>
        <v>0</v>
      </c>
      <c r="AM80" s="632">
        <f t="shared" si="43"/>
        <v>0</v>
      </c>
      <c r="AN80" s="634">
        <f>'23'!AR80</f>
        <v>280</v>
      </c>
      <c r="AO80" s="634"/>
      <c r="AP80" s="634">
        <f t="shared" si="28"/>
        <v>280</v>
      </c>
      <c r="AQ80" s="634">
        <f t="shared" si="29"/>
        <v>60</v>
      </c>
      <c r="AR80" s="634">
        <v>220</v>
      </c>
      <c r="AS80" s="636">
        <f t="shared" si="39"/>
        <v>16.216216216228972</v>
      </c>
      <c r="AT80" s="636">
        <f>'08'!AT80</f>
        <v>0</v>
      </c>
      <c r="AU80" s="637">
        <f t="shared" si="30"/>
        <v>-220</v>
      </c>
      <c r="AV80" s="631"/>
      <c r="AW80" s="1140">
        <f t="shared" si="31"/>
        <v>0</v>
      </c>
      <c r="AX80" s="1140">
        <f t="shared" si="32"/>
        <v>0</v>
      </c>
      <c r="AY80" s="1140">
        <f t="shared" si="33"/>
        <v>0</v>
      </c>
      <c r="AZ80" s="1140">
        <f t="shared" si="34"/>
        <v>60</v>
      </c>
      <c r="BA80" s="1140">
        <f t="shared" si="35"/>
        <v>0</v>
      </c>
      <c r="BB80" s="1140">
        <v>0</v>
      </c>
      <c r="BC80" s="638"/>
    </row>
    <row r="81" spans="1:55" s="639" customFormat="1">
      <c r="A81" s="764" t="str">
        <f>'ENTRY SHEET'!F81</f>
        <v>KOMASTU-200</v>
      </c>
      <c r="B81" s="632">
        <f>'23'!C81</f>
        <v>3487.9</v>
      </c>
      <c r="C81" s="631">
        <v>3491.6</v>
      </c>
      <c r="D81" s="632">
        <f t="shared" si="21"/>
        <v>3.6999999999998181</v>
      </c>
      <c r="E81" s="631">
        <v>12</v>
      </c>
      <c r="F81" s="635"/>
      <c r="G81" s="635"/>
      <c r="H81" s="635"/>
      <c r="I81" s="635"/>
      <c r="J81" s="302"/>
      <c r="K81" s="635"/>
      <c r="L81" s="254">
        <f t="shared" si="45"/>
        <v>3.6999999999998181</v>
      </c>
      <c r="M81" s="302"/>
      <c r="N81" s="302"/>
      <c r="O81" s="302"/>
      <c r="P81" s="302"/>
      <c r="Q81" s="254">
        <f>G81+H81+I81+J81+P81+K81+L81+M81+N81+O81+F81</f>
        <v>3.6999999999998181</v>
      </c>
      <c r="R81" s="632"/>
      <c r="S81" s="302"/>
      <c r="T81" s="632"/>
      <c r="U81" s="302"/>
      <c r="V81" s="302"/>
      <c r="W81" s="302"/>
      <c r="X81" s="632"/>
      <c r="Y81" s="632"/>
      <c r="Z81" s="632">
        <f t="shared" si="46"/>
        <v>0</v>
      </c>
      <c r="AA81" s="638"/>
      <c r="AB81" s="638"/>
      <c r="AC81" s="638"/>
      <c r="AD81" s="638"/>
      <c r="AE81" s="638"/>
      <c r="AF81" s="638"/>
      <c r="AG81" s="632">
        <f t="shared" si="38"/>
        <v>0</v>
      </c>
      <c r="AH81" s="638"/>
      <c r="AI81" s="638"/>
      <c r="AJ81" s="638"/>
      <c r="AK81" s="638"/>
      <c r="AL81" s="634">
        <f t="shared" si="47"/>
        <v>0</v>
      </c>
      <c r="AM81" s="632">
        <f t="shared" si="43"/>
        <v>0</v>
      </c>
      <c r="AN81" s="634">
        <f>'23'!AR81</f>
        <v>50</v>
      </c>
      <c r="AO81" s="634">
        <v>200</v>
      </c>
      <c r="AP81" s="634">
        <f t="shared" si="28"/>
        <v>250</v>
      </c>
      <c r="AQ81" s="634">
        <f t="shared" si="29"/>
        <v>40</v>
      </c>
      <c r="AR81" s="634">
        <v>210</v>
      </c>
      <c r="AS81" s="636">
        <f t="shared" si="39"/>
        <v>10.810810810811342</v>
      </c>
      <c r="AT81" s="636">
        <f>'08'!AT81</f>
        <v>0</v>
      </c>
      <c r="AU81" s="637">
        <f t="shared" si="30"/>
        <v>-210</v>
      </c>
      <c r="AV81" s="631"/>
      <c r="AW81" s="1140">
        <f t="shared" si="31"/>
        <v>0</v>
      </c>
      <c r="AX81" s="1140">
        <f t="shared" si="32"/>
        <v>0</v>
      </c>
      <c r="AY81" s="1140">
        <f t="shared" si="33"/>
        <v>0</v>
      </c>
      <c r="AZ81" s="1140">
        <f t="shared" si="34"/>
        <v>40</v>
      </c>
      <c r="BA81" s="1140">
        <f t="shared" si="35"/>
        <v>0</v>
      </c>
      <c r="BB81" s="1140">
        <v>0</v>
      </c>
      <c r="BC81" s="632"/>
    </row>
    <row r="82" spans="1:55">
      <c r="A82" s="223">
        <f>'ENTRY SHEET'!F82</f>
        <v>0</v>
      </c>
      <c r="B82" s="137">
        <f>'23'!C82</f>
        <v>0</v>
      </c>
      <c r="C82" s="221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/>
      <c r="M82" s="136"/>
      <c r="N82" s="136"/>
      <c r="O82" s="136"/>
      <c r="P82" s="136"/>
      <c r="Q82" s="234"/>
      <c r="R82" s="137"/>
      <c r="S82" s="137"/>
      <c r="T82" s="137"/>
      <c r="U82" s="137"/>
      <c r="V82" s="137"/>
      <c r="W82" s="137"/>
      <c r="X82" s="137"/>
      <c r="Y82" s="141"/>
      <c r="Z82" s="137"/>
      <c r="AA82" s="232"/>
      <c r="AB82" s="136"/>
      <c r="AC82" s="137"/>
      <c r="AD82" s="136"/>
      <c r="AE82" s="136"/>
      <c r="AF82" s="136"/>
      <c r="AG82" s="137"/>
      <c r="AH82" s="232"/>
      <c r="AI82" s="232"/>
      <c r="AJ82" s="232"/>
      <c r="AK82" s="232"/>
      <c r="AL82" s="141"/>
      <c r="AM82" s="137"/>
      <c r="AN82" s="141">
        <f>'23'!AR82</f>
        <v>0</v>
      </c>
      <c r="AO82" s="141"/>
      <c r="AP82" s="141">
        <f t="shared" si="28"/>
        <v>0</v>
      </c>
      <c r="AQ82" s="141">
        <f t="shared" si="29"/>
        <v>0</v>
      </c>
      <c r="AR82" s="141"/>
      <c r="AS82" s="216" t="e">
        <f t="shared" ref="AS82:AS104" si="48">AQ82/D82</f>
        <v>#DIV/0!</v>
      </c>
      <c r="AT82" s="216">
        <f>'08'!AT82</f>
        <v>0</v>
      </c>
      <c r="AU82" s="224">
        <f t="shared" si="30"/>
        <v>0</v>
      </c>
      <c r="AV82" s="221"/>
      <c r="AW82" s="1142" t="e">
        <f t="shared" si="31"/>
        <v>#DIV/0!</v>
      </c>
      <c r="AX82" s="1142" t="e">
        <f t="shared" si="32"/>
        <v>#DIV/0!</v>
      </c>
      <c r="AY82" s="1142" t="e">
        <f t="shared" si="33"/>
        <v>#DIV/0!</v>
      </c>
      <c r="AZ82" s="1142" t="e">
        <f t="shared" si="34"/>
        <v>#DIV/0!</v>
      </c>
      <c r="BA82" s="1142" t="e">
        <f t="shared" si="35"/>
        <v>#DIV/0!</v>
      </c>
      <c r="BB82" s="1142">
        <v>0</v>
      </c>
      <c r="BC82" s="138"/>
    </row>
    <row r="83" spans="1:55">
      <c r="A83" s="223">
        <f>'ENTRY SHEET'!F83</f>
        <v>0</v>
      </c>
      <c r="B83" s="137">
        <f>'23'!C83</f>
        <v>0</v>
      </c>
      <c r="C83" s="221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7"/>
      <c r="S83" s="137"/>
      <c r="T83" s="137"/>
      <c r="U83" s="137"/>
      <c r="V83" s="137"/>
      <c r="W83" s="137"/>
      <c r="X83" s="137"/>
      <c r="Y83" s="141"/>
      <c r="Z83" s="137"/>
      <c r="AA83" s="138"/>
      <c r="AB83" s="137"/>
      <c r="AC83" s="137"/>
      <c r="AD83" s="137"/>
      <c r="AE83" s="137"/>
      <c r="AF83" s="137"/>
      <c r="AG83" s="137"/>
      <c r="AH83" s="137"/>
      <c r="AI83" s="137"/>
      <c r="AJ83" s="137"/>
      <c r="AK83" s="138"/>
      <c r="AL83" s="141"/>
      <c r="AM83" s="137"/>
      <c r="AN83" s="141">
        <f>'23'!AR83</f>
        <v>0</v>
      </c>
      <c r="AO83" s="141"/>
      <c r="AP83" s="141">
        <f t="shared" si="28"/>
        <v>0</v>
      </c>
      <c r="AQ83" s="141">
        <f t="shared" si="29"/>
        <v>0</v>
      </c>
      <c r="AR83" s="141"/>
      <c r="AS83" s="216" t="e">
        <f t="shared" si="48"/>
        <v>#DIV/0!</v>
      </c>
      <c r="AT83" s="216">
        <f>'08'!AT83</f>
        <v>0</v>
      </c>
      <c r="AU83" s="224">
        <f t="shared" si="30"/>
        <v>0</v>
      </c>
      <c r="AV83" s="221"/>
      <c r="AW83" s="1142" t="e">
        <f t="shared" si="31"/>
        <v>#DIV/0!</v>
      </c>
      <c r="AX83" s="1142" t="e">
        <f t="shared" si="32"/>
        <v>#DIV/0!</v>
      </c>
      <c r="AY83" s="1142" t="e">
        <f t="shared" si="33"/>
        <v>#DIV/0!</v>
      </c>
      <c r="AZ83" s="1142" t="e">
        <f t="shared" si="34"/>
        <v>#DIV/0!</v>
      </c>
      <c r="BA83" s="1142" t="e">
        <f t="shared" si="35"/>
        <v>#DIV/0!</v>
      </c>
      <c r="BB83" s="1142"/>
      <c r="BC83" s="138"/>
    </row>
    <row r="84" spans="1:55">
      <c r="A84" s="223">
        <f>'ENTRY SHEET'!F84</f>
        <v>0</v>
      </c>
      <c r="B84" s="137">
        <f>'23'!C84</f>
        <v>0</v>
      </c>
      <c r="C84" s="221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/>
      <c r="R84" s="137"/>
      <c r="S84" s="137"/>
      <c r="T84" s="137"/>
      <c r="U84" s="137"/>
      <c r="V84" s="137"/>
      <c r="W84" s="137"/>
      <c r="X84" s="137"/>
      <c r="Y84" s="141"/>
      <c r="Z84" s="137"/>
      <c r="AA84" s="138"/>
      <c r="AB84" s="137"/>
      <c r="AC84" s="137"/>
      <c r="AD84" s="137"/>
      <c r="AE84" s="137"/>
      <c r="AF84" s="137"/>
      <c r="AG84" s="137"/>
      <c r="AH84" s="137"/>
      <c r="AI84" s="137"/>
      <c r="AJ84" s="137"/>
      <c r="AK84" s="138"/>
      <c r="AL84" s="141"/>
      <c r="AM84" s="137"/>
      <c r="AN84" s="141">
        <f>'23'!AR84</f>
        <v>0</v>
      </c>
      <c r="AO84" s="141"/>
      <c r="AP84" s="141">
        <f t="shared" si="28"/>
        <v>0</v>
      </c>
      <c r="AQ84" s="141">
        <f t="shared" si="29"/>
        <v>0</v>
      </c>
      <c r="AR84" s="141"/>
      <c r="AS84" s="216" t="e">
        <f t="shared" si="48"/>
        <v>#DIV/0!</v>
      </c>
      <c r="AT84" s="216">
        <f>'08'!AT84</f>
        <v>0</v>
      </c>
      <c r="AU84" s="224">
        <f t="shared" si="30"/>
        <v>0</v>
      </c>
      <c r="AV84" s="221"/>
      <c r="AW84" s="1142" t="e">
        <f t="shared" si="31"/>
        <v>#DIV/0!</v>
      </c>
      <c r="AX84" s="1142" t="e">
        <f t="shared" si="32"/>
        <v>#DIV/0!</v>
      </c>
      <c r="AY84" s="1142" t="e">
        <f t="shared" si="33"/>
        <v>#DIV/0!</v>
      </c>
      <c r="AZ84" s="1142" t="e">
        <f t="shared" si="34"/>
        <v>#DIV/0!</v>
      </c>
      <c r="BA84" s="1142" t="e">
        <f t="shared" si="35"/>
        <v>#DIV/0!</v>
      </c>
      <c r="BB84" s="1142"/>
      <c r="BC84" s="138"/>
    </row>
    <row r="85" spans="1:55">
      <c r="A85" s="223" t="str">
        <f>'ENTRY SHEET'!F85</f>
        <v>OD09P-2986 (CAMPAR)</v>
      </c>
      <c r="B85" s="137">
        <f>'23'!C85</f>
        <v>0</v>
      </c>
      <c r="C85" s="221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'23'!AR85</f>
        <v>0</v>
      </c>
      <c r="AO85" s="141"/>
      <c r="AP85" s="141">
        <f t="shared" si="28"/>
        <v>0</v>
      </c>
      <c r="AQ85" s="141">
        <f t="shared" si="29"/>
        <v>0</v>
      </c>
      <c r="AR85" s="141"/>
      <c r="AS85" s="216" t="e">
        <f t="shared" si="48"/>
        <v>#DIV/0!</v>
      </c>
      <c r="AT85" s="216">
        <f>'08'!AT85</f>
        <v>60</v>
      </c>
      <c r="AU85" s="224">
        <f t="shared" si="30"/>
        <v>60</v>
      </c>
      <c r="AV85" s="221"/>
      <c r="AW85" s="1142" t="e">
        <f t="shared" si="31"/>
        <v>#DIV/0!</v>
      </c>
      <c r="AX85" s="1142" t="e">
        <f t="shared" si="32"/>
        <v>#DIV/0!</v>
      </c>
      <c r="AY85" s="1142" t="e">
        <f t="shared" si="33"/>
        <v>#DIV/0!</v>
      </c>
      <c r="AZ85" s="1142" t="e">
        <f t="shared" si="34"/>
        <v>#DIV/0!</v>
      </c>
      <c r="BA85" s="1142" t="e">
        <f t="shared" si="35"/>
        <v>#DIV/0!</v>
      </c>
      <c r="BB85" s="1142"/>
      <c r="BC85" s="138"/>
    </row>
    <row r="86" spans="1:55">
      <c r="A86" s="223" t="str">
        <f>'ENTRY SHEET'!F86</f>
        <v>JH06P-6214 SCORPIO</v>
      </c>
      <c r="B86" s="137">
        <f>'23'!C86</f>
        <v>185668</v>
      </c>
      <c r="C86" s="221">
        <v>185770</v>
      </c>
      <c r="D86" s="137">
        <f t="shared" si="21"/>
        <v>102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'23'!AR86</f>
        <v>40</v>
      </c>
      <c r="AO86" s="141"/>
      <c r="AP86" s="141">
        <f t="shared" si="28"/>
        <v>40</v>
      </c>
      <c r="AQ86" s="141">
        <f t="shared" si="29"/>
        <v>10</v>
      </c>
      <c r="AR86" s="141">
        <v>30</v>
      </c>
      <c r="AS86" s="216">
        <f t="shared" si="48"/>
        <v>9.8039215686274508E-2</v>
      </c>
      <c r="AT86" s="216">
        <f>'08'!AT86</f>
        <v>80</v>
      </c>
      <c r="AU86" s="224">
        <f t="shared" si="30"/>
        <v>50</v>
      </c>
      <c r="AV86" s="221"/>
      <c r="AW86" s="1142">
        <f t="shared" si="31"/>
        <v>0</v>
      </c>
      <c r="AX86" s="1142">
        <f t="shared" si="32"/>
        <v>0</v>
      </c>
      <c r="AY86" s="1142">
        <f t="shared" si="33"/>
        <v>0</v>
      </c>
      <c r="AZ86" s="1142">
        <f t="shared" si="34"/>
        <v>0</v>
      </c>
      <c r="BA86" s="1142">
        <f t="shared" si="35"/>
        <v>0</v>
      </c>
      <c r="BB86" s="1142">
        <f t="shared" si="36"/>
        <v>10</v>
      </c>
      <c r="BC86" s="138"/>
    </row>
    <row r="87" spans="1:55">
      <c r="A87" s="223" t="str">
        <f>'ENTRY SHEET'!F87</f>
        <v>OD09K-7213 BSM BUS</v>
      </c>
      <c r="B87" s="137">
        <f>'23'!C87</f>
        <v>0</v>
      </c>
      <c r="C87" s="137"/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'23'!AR87</f>
        <v>110</v>
      </c>
      <c r="AO87" s="141"/>
      <c r="AP87" s="141">
        <f t="shared" si="28"/>
        <v>110</v>
      </c>
      <c r="AQ87" s="141">
        <f t="shared" si="29"/>
        <v>20</v>
      </c>
      <c r="AR87" s="141">
        <v>90</v>
      </c>
      <c r="AS87" s="216" t="e">
        <f t="shared" si="48"/>
        <v>#DIV/0!</v>
      </c>
      <c r="AT87" s="216">
        <f>'08'!AT87</f>
        <v>60</v>
      </c>
      <c r="AU87" s="224">
        <f t="shared" si="30"/>
        <v>-30</v>
      </c>
      <c r="AV87" s="221"/>
      <c r="AW87" s="1142" t="e">
        <f t="shared" si="31"/>
        <v>#DIV/0!</v>
      </c>
      <c r="AX87" s="1142" t="e">
        <f t="shared" si="32"/>
        <v>#DIV/0!</v>
      </c>
      <c r="AY87" s="1142" t="e">
        <f t="shared" si="33"/>
        <v>#DIV/0!</v>
      </c>
      <c r="AZ87" s="1142" t="e">
        <f t="shared" si="34"/>
        <v>#DIV/0!</v>
      </c>
      <c r="BA87" s="1142" t="e">
        <f t="shared" si="35"/>
        <v>#DIV/0!</v>
      </c>
      <c r="BB87" s="1142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'23'!C88</f>
        <v>0</v>
      </c>
      <c r="C88" s="137"/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'23'!AR88</f>
        <v>10</v>
      </c>
      <c r="AO88" s="141">
        <v>39</v>
      </c>
      <c r="AP88" s="141">
        <f t="shared" si="28"/>
        <v>49</v>
      </c>
      <c r="AQ88" s="141">
        <f t="shared" si="29"/>
        <v>14</v>
      </c>
      <c r="AR88" s="141">
        <v>35</v>
      </c>
      <c r="AS88" s="216" t="e">
        <f t="shared" si="48"/>
        <v>#DIV/0!</v>
      </c>
      <c r="AT88" s="216">
        <f>'08'!AT88</f>
        <v>120</v>
      </c>
      <c r="AU88" s="224">
        <f t="shared" si="30"/>
        <v>85</v>
      </c>
      <c r="AV88" s="221"/>
      <c r="AW88" s="1142" t="e">
        <f t="shared" si="31"/>
        <v>#DIV/0!</v>
      </c>
      <c r="AX88" s="1142" t="e">
        <f t="shared" si="32"/>
        <v>#DIV/0!</v>
      </c>
      <c r="AY88" s="1142" t="e">
        <f t="shared" si="33"/>
        <v>#DIV/0!</v>
      </c>
      <c r="AZ88" s="1142" t="e">
        <f t="shared" si="34"/>
        <v>#DIV/0!</v>
      </c>
      <c r="BA88" s="1142" t="e">
        <f t="shared" si="35"/>
        <v>#DIV/0!</v>
      </c>
      <c r="BB88" s="1142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'23'!C89</f>
        <v>0</v>
      </c>
      <c r="C89" s="137"/>
      <c r="D89" s="137">
        <f t="shared" si="50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'23'!AR89</f>
        <v>35</v>
      </c>
      <c r="AO89" s="141"/>
      <c r="AP89" s="141">
        <f t="shared" si="28"/>
        <v>35</v>
      </c>
      <c r="AQ89" s="141">
        <f t="shared" si="29"/>
        <v>15</v>
      </c>
      <c r="AR89" s="141">
        <v>20</v>
      </c>
      <c r="AS89" s="216" t="e">
        <f t="shared" si="48"/>
        <v>#DIV/0!</v>
      </c>
      <c r="AT89" s="216">
        <f>'08'!AT89</f>
        <v>60</v>
      </c>
      <c r="AU89" s="224">
        <f t="shared" si="30"/>
        <v>40</v>
      </c>
      <c r="AV89" s="221"/>
      <c r="AW89" s="1142" t="e">
        <f t="shared" si="31"/>
        <v>#DIV/0!</v>
      </c>
      <c r="AX89" s="1142" t="e">
        <f t="shared" si="32"/>
        <v>#DIV/0!</v>
      </c>
      <c r="AY89" s="1142" t="e">
        <f t="shared" si="33"/>
        <v>#DIV/0!</v>
      </c>
      <c r="AZ89" s="1142" t="e">
        <f t="shared" si="34"/>
        <v>#DIV/0!</v>
      </c>
      <c r="BA89" s="1142" t="e">
        <f t="shared" si="35"/>
        <v>#DIV/0!</v>
      </c>
      <c r="BB89" s="1142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'23'!C90</f>
        <v>0</v>
      </c>
      <c r="C90" s="137"/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'23'!AR90</f>
        <v>0</v>
      </c>
      <c r="AO90" s="141"/>
      <c r="AP90" s="141">
        <f t="shared" si="28"/>
        <v>0</v>
      </c>
      <c r="AQ90" s="141">
        <f t="shared" si="29"/>
        <v>0</v>
      </c>
      <c r="AR90" s="141"/>
      <c r="AS90" s="216" t="e">
        <f t="shared" si="48"/>
        <v>#DIV/0!</v>
      </c>
      <c r="AT90" s="216">
        <f>'08'!AT90</f>
        <v>0</v>
      </c>
      <c r="AU90" s="224">
        <f t="shared" si="30"/>
        <v>0</v>
      </c>
      <c r="AV90" s="221"/>
      <c r="AW90" s="1142" t="e">
        <f t="shared" si="31"/>
        <v>#DIV/0!</v>
      </c>
      <c r="AX90" s="1142" t="e">
        <f t="shared" si="32"/>
        <v>#DIV/0!</v>
      </c>
      <c r="AY90" s="1142" t="e">
        <f t="shared" si="33"/>
        <v>#DIV/0!</v>
      </c>
      <c r="AZ90" s="1142" t="e">
        <f t="shared" si="34"/>
        <v>#DIV/0!</v>
      </c>
      <c r="BA90" s="1142" t="e">
        <f t="shared" si="35"/>
        <v>#DIV/0!</v>
      </c>
      <c r="BB90" s="1142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'23'!C91</f>
        <v>15577</v>
      </c>
      <c r="C91" s="137">
        <v>15582</v>
      </c>
      <c r="D91" s="137">
        <f t="shared" si="50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'23'!AR91</f>
        <v>10</v>
      </c>
      <c r="AO91" s="141">
        <v>50</v>
      </c>
      <c r="AP91" s="141">
        <f t="shared" si="28"/>
        <v>60</v>
      </c>
      <c r="AQ91" s="141">
        <f t="shared" si="29"/>
        <v>20</v>
      </c>
      <c r="AR91" s="141">
        <v>40</v>
      </c>
      <c r="AS91" s="216">
        <f t="shared" si="48"/>
        <v>4</v>
      </c>
      <c r="AT91" s="216">
        <f>'08'!AT91</f>
        <v>0</v>
      </c>
      <c r="AU91" s="224">
        <f t="shared" si="30"/>
        <v>-40</v>
      </c>
      <c r="AV91" s="221"/>
      <c r="AW91" s="1142">
        <f t="shared" si="31"/>
        <v>0</v>
      </c>
      <c r="AX91" s="1142">
        <f t="shared" si="32"/>
        <v>0</v>
      </c>
      <c r="AY91" s="1142">
        <f t="shared" si="33"/>
        <v>0</v>
      </c>
      <c r="AZ91" s="1142">
        <f t="shared" si="34"/>
        <v>0</v>
      </c>
      <c r="BA91" s="1142">
        <f t="shared" si="35"/>
        <v>0</v>
      </c>
      <c r="BB91" s="1142">
        <f t="shared" si="36"/>
        <v>20</v>
      </c>
      <c r="BC91" s="138"/>
    </row>
    <row r="92" spans="1:55">
      <c r="A92" s="223" t="str">
        <f>'ENTRY SHEET'!F92</f>
        <v>OMC DG (NIGHT USE)</v>
      </c>
      <c r="B92" s="137">
        <f>'23'!C92</f>
        <v>0</v>
      </c>
      <c r="C92" s="137"/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'23'!AR92</f>
        <v>0</v>
      </c>
      <c r="AO92" s="141"/>
      <c r="AP92" s="141">
        <f t="shared" si="28"/>
        <v>0</v>
      </c>
      <c r="AQ92" s="141">
        <f t="shared" si="29"/>
        <v>0</v>
      </c>
      <c r="AR92" s="141"/>
      <c r="AS92" s="216" t="e">
        <f t="shared" si="48"/>
        <v>#DIV/0!</v>
      </c>
      <c r="AT92" s="216">
        <f>'08'!AT92</f>
        <v>0</v>
      </c>
      <c r="AU92" s="224">
        <f t="shared" si="30"/>
        <v>0</v>
      </c>
      <c r="AV92" s="221"/>
      <c r="AW92" s="1142" t="e">
        <f t="shared" si="31"/>
        <v>#DIV/0!</v>
      </c>
      <c r="AX92" s="1142" t="e">
        <f t="shared" si="32"/>
        <v>#DIV/0!</v>
      </c>
      <c r="AY92" s="1142" t="e">
        <f t="shared" si="33"/>
        <v>#DIV/0!</v>
      </c>
      <c r="AZ92" s="1142" t="e">
        <f t="shared" si="34"/>
        <v>#DIV/0!</v>
      </c>
      <c r="BA92" s="1142" t="e">
        <f t="shared" si="35"/>
        <v>#DIV/0!</v>
      </c>
      <c r="BB92" s="1142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'23'!C93</f>
        <v>0</v>
      </c>
      <c r="C93" s="137"/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'23'!AR93</f>
        <v>0</v>
      </c>
      <c r="AO93" s="141"/>
      <c r="AP93" s="141">
        <f t="shared" si="28"/>
        <v>0</v>
      </c>
      <c r="AQ93" s="141">
        <f t="shared" si="29"/>
        <v>0</v>
      </c>
      <c r="AR93" s="141"/>
      <c r="AS93" s="216" t="e">
        <f t="shared" si="48"/>
        <v>#DIV/0!</v>
      </c>
      <c r="AT93" s="216">
        <f>'08'!AT93</f>
        <v>0</v>
      </c>
      <c r="AU93" s="224">
        <f t="shared" si="30"/>
        <v>0</v>
      </c>
      <c r="AV93" s="221"/>
      <c r="AW93" s="1142" t="e">
        <f t="shared" si="31"/>
        <v>#DIV/0!</v>
      </c>
      <c r="AX93" s="1142" t="e">
        <f t="shared" si="32"/>
        <v>#DIV/0!</v>
      </c>
      <c r="AY93" s="1142" t="e">
        <f t="shared" si="33"/>
        <v>#DIV/0!</v>
      </c>
      <c r="AZ93" s="1142" t="e">
        <f t="shared" si="34"/>
        <v>#DIV/0!</v>
      </c>
      <c r="BA93" s="1142" t="e">
        <f t="shared" si="35"/>
        <v>#DIV/0!</v>
      </c>
      <c r="BB93" s="1142" t="e">
        <f t="shared" si="36"/>
        <v>#DIV/0!</v>
      </c>
      <c r="BC93" s="138"/>
    </row>
    <row r="94" spans="1:55">
      <c r="A94" s="223">
        <f>'ENTRY SHEET'!F94</f>
        <v>0</v>
      </c>
      <c r="B94" s="137">
        <f>'23'!C94</f>
        <v>0</v>
      </c>
      <c r="C94" s="137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'23'!AR94</f>
        <v>0</v>
      </c>
      <c r="AO94" s="141"/>
      <c r="AP94" s="141">
        <f t="shared" si="28"/>
        <v>0</v>
      </c>
      <c r="AQ94" s="141">
        <f t="shared" si="29"/>
        <v>0</v>
      </c>
      <c r="AR94" s="141"/>
      <c r="AS94" s="216" t="e">
        <f t="shared" si="48"/>
        <v>#DIV/0!</v>
      </c>
      <c r="AT94" s="216">
        <f>'08'!AT94</f>
        <v>0</v>
      </c>
      <c r="AU94" s="224">
        <f t="shared" si="30"/>
        <v>0</v>
      </c>
      <c r="AV94" s="221"/>
      <c r="AW94" s="1142" t="e">
        <f t="shared" si="31"/>
        <v>#DIV/0!</v>
      </c>
      <c r="AX94" s="1142" t="e">
        <f t="shared" si="32"/>
        <v>#DIV/0!</v>
      </c>
      <c r="AY94" s="1142" t="e">
        <f t="shared" si="33"/>
        <v>#DIV/0!</v>
      </c>
      <c r="AZ94" s="1142" t="e">
        <f t="shared" si="34"/>
        <v>#DIV/0!</v>
      </c>
      <c r="BA94" s="1142" t="e">
        <f t="shared" si="35"/>
        <v>#DIV/0!</v>
      </c>
      <c r="BB94" s="1142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'23'!C95</f>
        <v>0</v>
      </c>
      <c r="C95" s="137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'23'!AR95</f>
        <v>0</v>
      </c>
      <c r="AO95" s="141"/>
      <c r="AP95" s="141">
        <f t="shared" si="28"/>
        <v>0</v>
      </c>
      <c r="AQ95" s="141">
        <f t="shared" si="29"/>
        <v>0</v>
      </c>
      <c r="AR95" s="141"/>
      <c r="AS95" s="216" t="e">
        <f t="shared" si="48"/>
        <v>#DIV/0!</v>
      </c>
      <c r="AT95" s="216">
        <f>'08'!AT95</f>
        <v>0</v>
      </c>
      <c r="AU95" s="224">
        <f t="shared" si="30"/>
        <v>0</v>
      </c>
      <c r="AV95" s="221"/>
      <c r="AW95" s="1142" t="e">
        <f t="shared" si="31"/>
        <v>#DIV/0!</v>
      </c>
      <c r="AX95" s="1142" t="e">
        <f t="shared" si="32"/>
        <v>#DIV/0!</v>
      </c>
      <c r="AY95" s="1142" t="e">
        <f t="shared" si="33"/>
        <v>#DIV/0!</v>
      </c>
      <c r="AZ95" s="1142" t="e">
        <f t="shared" si="34"/>
        <v>#DIV/0!</v>
      </c>
      <c r="BA95" s="1142" t="e">
        <f t="shared" si="35"/>
        <v>#DIV/0!</v>
      </c>
      <c r="BB95" s="1142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'23'!C96</f>
        <v>0</v>
      </c>
      <c r="C96" s="137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'23'!AR96</f>
        <v>0</v>
      </c>
      <c r="AO96" s="141"/>
      <c r="AP96" s="141">
        <f t="shared" si="28"/>
        <v>0</v>
      </c>
      <c r="AQ96" s="141">
        <f t="shared" si="29"/>
        <v>0</v>
      </c>
      <c r="AR96" s="141"/>
      <c r="AS96" s="216" t="e">
        <f t="shared" si="48"/>
        <v>#DIV/0!</v>
      </c>
      <c r="AT96" s="216">
        <f>'08'!AT96</f>
        <v>0</v>
      </c>
      <c r="AU96" s="224">
        <f t="shared" si="30"/>
        <v>0</v>
      </c>
      <c r="AV96" s="221"/>
      <c r="AW96" s="1142" t="e">
        <f t="shared" si="31"/>
        <v>#DIV/0!</v>
      </c>
      <c r="AX96" s="1142" t="e">
        <f t="shared" si="32"/>
        <v>#DIV/0!</v>
      </c>
      <c r="AY96" s="1142" t="e">
        <f t="shared" si="33"/>
        <v>#DIV/0!</v>
      </c>
      <c r="AZ96" s="1142" t="e">
        <f t="shared" si="34"/>
        <v>#DIV/0!</v>
      </c>
      <c r="BA96" s="1142" t="e">
        <f t="shared" si="35"/>
        <v>#DIV/0!</v>
      </c>
      <c r="BB96" s="1142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'23'!C97</f>
        <v>0</v>
      </c>
      <c r="C97" s="137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'23'!AR97</f>
        <v>0</v>
      </c>
      <c r="AO97" s="141"/>
      <c r="AP97" s="141">
        <f t="shared" si="28"/>
        <v>0</v>
      </c>
      <c r="AQ97" s="141">
        <f t="shared" si="29"/>
        <v>0</v>
      </c>
      <c r="AR97" s="141"/>
      <c r="AS97" s="216" t="e">
        <f t="shared" si="48"/>
        <v>#DIV/0!</v>
      </c>
      <c r="AT97" s="216">
        <f>'08'!AT97</f>
        <v>0</v>
      </c>
      <c r="AU97" s="224">
        <f t="shared" si="30"/>
        <v>0</v>
      </c>
      <c r="AV97" s="221"/>
      <c r="AW97" s="1142" t="e">
        <f t="shared" si="31"/>
        <v>#DIV/0!</v>
      </c>
      <c r="AX97" s="1142" t="e">
        <f t="shared" si="32"/>
        <v>#DIV/0!</v>
      </c>
      <c r="AY97" s="1142" t="e">
        <f t="shared" si="33"/>
        <v>#DIV/0!</v>
      </c>
      <c r="AZ97" s="1142" t="e">
        <f t="shared" si="34"/>
        <v>#DIV/0!</v>
      </c>
      <c r="BA97" s="1142" t="e">
        <f t="shared" si="35"/>
        <v>#DIV/0!</v>
      </c>
      <c r="BB97" s="1142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'23'!C98</f>
        <v>0</v>
      </c>
      <c r="C98" s="137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'23'!AR98</f>
        <v>0</v>
      </c>
      <c r="AO98" s="141"/>
      <c r="AP98" s="141">
        <f t="shared" si="28"/>
        <v>0</v>
      </c>
      <c r="AQ98" s="141">
        <f t="shared" si="29"/>
        <v>0</v>
      </c>
      <c r="AR98" s="141"/>
      <c r="AS98" s="216" t="e">
        <f t="shared" si="48"/>
        <v>#DIV/0!</v>
      </c>
      <c r="AT98" s="216">
        <f>'08'!AT98</f>
        <v>0</v>
      </c>
      <c r="AU98" s="224">
        <f t="shared" si="30"/>
        <v>0</v>
      </c>
      <c r="AV98" s="221"/>
      <c r="AW98" s="1142" t="e">
        <f t="shared" si="31"/>
        <v>#DIV/0!</v>
      </c>
      <c r="AX98" s="1142" t="e">
        <f t="shared" si="32"/>
        <v>#DIV/0!</v>
      </c>
      <c r="AY98" s="1142" t="e">
        <f t="shared" si="33"/>
        <v>#DIV/0!</v>
      </c>
      <c r="AZ98" s="1142" t="e">
        <f t="shared" si="34"/>
        <v>#DIV/0!</v>
      </c>
      <c r="BA98" s="1142" t="e">
        <f t="shared" si="35"/>
        <v>#DIV/0!</v>
      </c>
      <c r="BB98" s="1142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'23'!C99</f>
        <v>0</v>
      </c>
      <c r="C99" s="137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'23'!AR99</f>
        <v>0</v>
      </c>
      <c r="AO99" s="141"/>
      <c r="AP99" s="141">
        <f t="shared" si="28"/>
        <v>0</v>
      </c>
      <c r="AQ99" s="141">
        <f t="shared" si="29"/>
        <v>0</v>
      </c>
      <c r="AR99" s="141"/>
      <c r="AS99" s="216" t="e">
        <f t="shared" si="48"/>
        <v>#DIV/0!</v>
      </c>
      <c r="AT99" s="216">
        <f>'08'!AT99</f>
        <v>0</v>
      </c>
      <c r="AU99" s="224">
        <f t="shared" si="30"/>
        <v>0</v>
      </c>
      <c r="AV99" s="221"/>
      <c r="AW99" s="1142" t="e">
        <f t="shared" si="31"/>
        <v>#DIV/0!</v>
      </c>
      <c r="AX99" s="1142" t="e">
        <f t="shared" si="32"/>
        <v>#DIV/0!</v>
      </c>
      <c r="AY99" s="1142" t="e">
        <f t="shared" si="33"/>
        <v>#DIV/0!</v>
      </c>
      <c r="AZ99" s="1142" t="e">
        <f t="shared" si="34"/>
        <v>#DIV/0!</v>
      </c>
      <c r="BA99" s="1142" t="e">
        <f t="shared" si="35"/>
        <v>#DIV/0!</v>
      </c>
      <c r="BB99" s="1142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'23'!C100</f>
        <v>0</v>
      </c>
      <c r="C100" s="137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'23'!AR100</f>
        <v>0</v>
      </c>
      <c r="AO100" s="141"/>
      <c r="AP100" s="141">
        <f t="shared" si="28"/>
        <v>0</v>
      </c>
      <c r="AQ100" s="141">
        <f t="shared" si="29"/>
        <v>0</v>
      </c>
      <c r="AR100" s="141"/>
      <c r="AS100" s="216" t="e">
        <f t="shared" si="48"/>
        <v>#DIV/0!</v>
      </c>
      <c r="AT100" s="216">
        <f>'10'!AT100</f>
        <v>0</v>
      </c>
      <c r="AU100" s="224">
        <f t="shared" si="30"/>
        <v>0</v>
      </c>
      <c r="AV100" s="221"/>
      <c r="AW100" s="1142">
        <v>0</v>
      </c>
      <c r="AX100" s="1142">
        <v>0</v>
      </c>
      <c r="AY100" s="1142">
        <v>0</v>
      </c>
      <c r="AZ100" s="1142">
        <v>0</v>
      </c>
      <c r="BA100" s="1142">
        <v>0</v>
      </c>
      <c r="BB100" s="1142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'23'!C101</f>
        <v>0</v>
      </c>
      <c r="C101" s="137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'23'!AR101</f>
        <v>0</v>
      </c>
      <c r="AO101" s="141"/>
      <c r="AP101" s="141">
        <f t="shared" si="28"/>
        <v>0</v>
      </c>
      <c r="AQ101" s="141">
        <f t="shared" si="29"/>
        <v>0</v>
      </c>
      <c r="AR101" s="141"/>
      <c r="AS101" s="216" t="e">
        <f t="shared" si="48"/>
        <v>#DIV/0!</v>
      </c>
      <c r="AT101" s="216">
        <f>'10'!AT101</f>
        <v>0</v>
      </c>
      <c r="AU101" s="224">
        <f t="shared" si="30"/>
        <v>0</v>
      </c>
      <c r="AV101" s="221"/>
      <c r="AW101" s="1142">
        <v>0</v>
      </c>
      <c r="AX101" s="1142">
        <v>0</v>
      </c>
      <c r="AY101" s="1142">
        <v>0</v>
      </c>
      <c r="AZ101" s="1142">
        <v>0</v>
      </c>
      <c r="BA101" s="1142">
        <v>0</v>
      </c>
      <c r="BB101" s="1142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'23'!C102</f>
        <v>0</v>
      </c>
      <c r="C102" s="137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'23'!AR102</f>
        <v>0</v>
      </c>
      <c r="AO102" s="141"/>
      <c r="AP102" s="141">
        <f t="shared" si="28"/>
        <v>0</v>
      </c>
      <c r="AQ102" s="141">
        <f t="shared" si="29"/>
        <v>0</v>
      </c>
      <c r="AR102" s="141"/>
      <c r="AS102" s="216" t="e">
        <f t="shared" si="48"/>
        <v>#DIV/0!</v>
      </c>
      <c r="AT102" s="216">
        <f>'10'!AT102</f>
        <v>0</v>
      </c>
      <c r="AU102" s="224">
        <f t="shared" si="30"/>
        <v>0</v>
      </c>
      <c r="AV102" s="221"/>
      <c r="AW102" s="1142">
        <v>0</v>
      </c>
      <c r="AX102" s="1142">
        <v>0</v>
      </c>
      <c r="AY102" s="1142">
        <v>0</v>
      </c>
      <c r="AZ102" s="1142">
        <v>0</v>
      </c>
      <c r="BA102" s="1142">
        <v>0</v>
      </c>
      <c r="BB102" s="1142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'23'!C103</f>
        <v>0</v>
      </c>
      <c r="C103" s="137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'23'!AR103</f>
        <v>0</v>
      </c>
      <c r="AO103" s="141"/>
      <c r="AP103" s="141">
        <f t="shared" si="28"/>
        <v>0</v>
      </c>
      <c r="AQ103" s="141">
        <f t="shared" si="29"/>
        <v>0</v>
      </c>
      <c r="AR103" s="141"/>
      <c r="AS103" s="216" t="e">
        <f t="shared" si="48"/>
        <v>#DIV/0!</v>
      </c>
      <c r="AT103" s="216">
        <f>'10'!AT103</f>
        <v>0</v>
      </c>
      <c r="AU103" s="224">
        <f t="shared" si="30"/>
        <v>0</v>
      </c>
      <c r="AV103" s="221"/>
      <c r="AW103" s="1142">
        <v>0</v>
      </c>
      <c r="AX103" s="1142">
        <v>0</v>
      </c>
      <c r="AY103" s="1142">
        <v>0</v>
      </c>
      <c r="AZ103" s="1142">
        <v>0</v>
      </c>
      <c r="BA103" s="1142">
        <v>0</v>
      </c>
      <c r="BB103" s="1142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'23'!C104</f>
        <v>0</v>
      </c>
      <c r="C104" s="137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'23'!AR104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48"/>
        <v>#DIV/0!</v>
      </c>
      <c r="AT104" s="216">
        <f>'10'!AT104</f>
        <v>0</v>
      </c>
      <c r="AU104" s="224">
        <f t="shared" si="30"/>
        <v>0</v>
      </c>
      <c r="AV104" s="137"/>
      <c r="AW104" s="1142">
        <v>0</v>
      </c>
      <c r="AX104" s="1142">
        <v>0</v>
      </c>
      <c r="AY104" s="1142">
        <v>0</v>
      </c>
      <c r="AZ104" s="1142">
        <v>0</v>
      </c>
      <c r="BA104" s="1142">
        <v>0</v>
      </c>
      <c r="BB104" s="1142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412.52999999999577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1886.6000000000022</v>
      </c>
      <c r="U105" s="221">
        <f>SUM(U17:U56)</f>
        <v>31</v>
      </c>
      <c r="V105" s="221">
        <f t="shared" ref="V105:AM105" si="51">SUM(V17:V56)</f>
        <v>135</v>
      </c>
      <c r="W105" s="221">
        <f t="shared" si="51"/>
        <v>0</v>
      </c>
      <c r="X105" s="221">
        <f t="shared" si="51"/>
        <v>0</v>
      </c>
      <c r="Y105" s="221">
        <f t="shared" si="51"/>
        <v>166</v>
      </c>
      <c r="Z105" s="221">
        <f t="shared" si="51"/>
        <v>0</v>
      </c>
      <c r="AA105" s="221">
        <f t="shared" si="51"/>
        <v>0</v>
      </c>
      <c r="AB105" s="221">
        <f t="shared" si="51"/>
        <v>0</v>
      </c>
      <c r="AC105" s="221">
        <f t="shared" si="51"/>
        <v>0</v>
      </c>
      <c r="AD105" s="221">
        <f t="shared" si="51"/>
        <v>0</v>
      </c>
      <c r="AE105" s="221">
        <f t="shared" si="51"/>
        <v>5</v>
      </c>
      <c r="AF105" s="221">
        <f t="shared" si="51"/>
        <v>0</v>
      </c>
      <c r="AG105" s="221">
        <f t="shared" si="51"/>
        <v>5</v>
      </c>
      <c r="AH105" s="221">
        <f t="shared" si="51"/>
        <v>0</v>
      </c>
      <c r="AI105" s="221">
        <f t="shared" si="51"/>
        <v>128</v>
      </c>
      <c r="AJ105" s="221">
        <f t="shared" si="51"/>
        <v>0</v>
      </c>
      <c r="AK105" s="221">
        <f t="shared" si="51"/>
        <v>4252.6899999999996</v>
      </c>
      <c r="AL105" s="221">
        <f t="shared" si="51"/>
        <v>128</v>
      </c>
      <c r="AM105" s="221">
        <f t="shared" si="51"/>
        <v>4252.6899999999996</v>
      </c>
      <c r="AN105" s="221">
        <f>SUM(AN5:AN104)</f>
        <v>5881</v>
      </c>
      <c r="AO105" s="221">
        <f t="shared" ref="AO105:AQ105" si="52">SUM(AO5:AO104)</f>
        <v>3998</v>
      </c>
      <c r="AP105" s="221">
        <f t="shared" si="52"/>
        <v>9879</v>
      </c>
      <c r="AQ105" s="221">
        <f t="shared" si="52"/>
        <v>3422</v>
      </c>
      <c r="AR105" s="221">
        <f>SUM(AR5:AR104)-305</f>
        <v>6152</v>
      </c>
      <c r="AS105" s="221" t="e">
        <f t="shared" ref="AS105:AU105" si="53">SUM(AS5:AS69)</f>
        <v>#DIV/0!</v>
      </c>
      <c r="AT105" s="221">
        <f t="shared" si="53"/>
        <v>12230</v>
      </c>
      <c r="AU105" s="221">
        <f t="shared" si="53"/>
        <v>7538</v>
      </c>
      <c r="AV105" s="137"/>
      <c r="AW105" s="1142" t="e">
        <f>AS105*#REF!</f>
        <v>#DIV/0!</v>
      </c>
      <c r="AX105" s="1142" t="e">
        <f>AS105*#REF!</f>
        <v>#DIV/0!</v>
      </c>
      <c r="AY105" s="1142" t="e">
        <f t="shared" ref="AY105:BC105" si="54">SUM(AY5:AY104)</f>
        <v>#DIV/0!</v>
      </c>
      <c r="AZ105" s="1142" t="e">
        <f t="shared" si="54"/>
        <v>#DIV/0!</v>
      </c>
      <c r="BA105" s="1142" t="e">
        <f t="shared" si="54"/>
        <v>#DIV/0!</v>
      </c>
      <c r="BB105" s="1142" t="e">
        <f t="shared" si="54"/>
        <v>#DIV/0!</v>
      </c>
      <c r="BC105" s="138">
        <f t="shared" si="54"/>
        <v>294</v>
      </c>
    </row>
    <row r="106" spans="1:55" ht="60" customHeight="1">
      <c r="AM106" s="208"/>
      <c r="AN106" s="251"/>
      <c r="AO106" s="251"/>
      <c r="AQ106" s="251"/>
      <c r="AR106" s="1248" t="s">
        <v>200</v>
      </c>
      <c r="AS106" s="1248"/>
      <c r="AT106" s="1248"/>
      <c r="AU106" s="1248"/>
    </row>
    <row r="107" spans="1:55" ht="21.6" customHeight="1">
      <c r="AN107" s="228"/>
      <c r="AO107" s="228"/>
      <c r="AP107" s="222"/>
      <c r="AQ107" s="228"/>
      <c r="AR107" s="228"/>
    </row>
  </sheetData>
  <mergeCells count="1">
    <mergeCell ref="AR106:AU106"/>
  </mergeCells>
  <pageMargins left="0.7" right="0.7" top="0.75" bottom="0.75" header="0.3" footer="0.3"/>
  <pageSetup paperSize="9" orientation="portrait" horizontalDpi="30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C106"/>
  <sheetViews>
    <sheetView zoomScale="69" zoomScaleNormal="69" workbookViewId="0">
      <pane xSplit="1" ySplit="4" topLeftCell="V37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37.88671875" style="145" bestFit="1" customWidth="1"/>
    <col min="2" max="2" width="12.6640625" style="145" customWidth="1"/>
    <col min="3" max="3" width="14.6640625" style="145" bestFit="1" customWidth="1"/>
    <col min="4" max="4" width="11.44140625" style="145" customWidth="1"/>
    <col min="5" max="5" width="11.44140625" style="145" hidden="1" customWidth="1"/>
    <col min="6" max="6" width="14.5546875" style="145" hidden="1" customWidth="1"/>
    <col min="7" max="15" width="11.44140625" style="145" customWidth="1"/>
    <col min="16" max="16" width="14.77734375" style="145" customWidth="1"/>
    <col min="17" max="17" width="11.44140625" style="145" customWidth="1"/>
    <col min="18" max="18" width="14.88671875" style="145" bestFit="1" customWidth="1"/>
    <col min="19" max="19" width="15.6640625" style="145" bestFit="1" customWidth="1"/>
    <col min="20" max="20" width="16" style="145" bestFit="1" customWidth="1"/>
    <col min="21" max="21" width="10.88671875" style="145" bestFit="1" customWidth="1"/>
    <col min="22" max="22" width="10.44140625" style="145" customWidth="1"/>
    <col min="23" max="23" width="9.109375" style="145" customWidth="1"/>
    <col min="24" max="24" width="9.5546875" style="145" hidden="1" customWidth="1"/>
    <col min="25" max="25" width="10" style="145" customWidth="1"/>
    <col min="26" max="26" width="10.109375" style="145" customWidth="1"/>
    <col min="27" max="28" width="7.6640625" style="145" hidden="1" customWidth="1"/>
    <col min="29" max="29" width="7" style="145" hidden="1" customWidth="1"/>
    <col min="30" max="30" width="10.33203125" style="145" customWidth="1"/>
    <col min="31" max="31" width="9" style="145" customWidth="1"/>
    <col min="32" max="32" width="8.6640625" style="145" hidden="1" customWidth="1"/>
    <col min="33" max="33" width="10.6640625" style="145" customWidth="1"/>
    <col min="34" max="34" width="7.88671875" style="145" customWidth="1"/>
    <col min="35" max="35" width="8.44140625" style="145" customWidth="1"/>
    <col min="36" max="36" width="10.5546875" style="145" bestFit="1" customWidth="1"/>
    <col min="37" max="37" width="11.6640625" style="145" customWidth="1"/>
    <col min="38" max="38" width="12" style="145" customWidth="1"/>
    <col min="39" max="39" width="13.77734375" style="145" bestFit="1" customWidth="1"/>
    <col min="40" max="40" width="11.44140625" style="145" bestFit="1" customWidth="1"/>
    <col min="41" max="41" width="11.88671875" style="193" customWidth="1"/>
    <col min="42" max="42" width="12.88671875" style="145" bestFit="1" customWidth="1"/>
    <col min="43" max="43" width="13.109375" style="211" customWidth="1"/>
    <col min="44" max="44" width="10.5546875" style="145" bestFit="1" customWidth="1"/>
    <col min="45" max="45" width="11.21875" style="145" customWidth="1"/>
    <col min="46" max="46" width="13.44140625" style="145" customWidth="1"/>
    <col min="47" max="47" width="12.88671875" style="145" bestFit="1" customWidth="1"/>
    <col min="48" max="48" width="37.21875" style="145" bestFit="1" customWidth="1"/>
    <col min="49" max="49" width="10.88671875" style="145" customWidth="1"/>
    <col min="50" max="50" width="14.109375" style="145" customWidth="1"/>
    <col min="51" max="51" width="11.109375" style="145" bestFit="1" customWidth="1"/>
    <col min="52" max="52" width="6.88671875" style="145" customWidth="1"/>
    <col min="53" max="53" width="6.5546875" style="145" customWidth="1"/>
    <col min="54" max="54" width="11" style="145" bestFit="1" customWidth="1"/>
    <col min="55" max="55" width="9.44140625" style="145" bestFit="1" customWidth="1"/>
    <col min="56" max="16384" width="30.554687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2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'24'!S2+1</f>
        <v>46137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 s="208" customFormat="1">
      <c r="A3" s="299"/>
      <c r="B3" s="1158" t="s">
        <v>0</v>
      </c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159" t="s">
        <v>1</v>
      </c>
      <c r="S3" s="1159"/>
      <c r="T3" s="1159"/>
      <c r="U3" s="1157" t="s">
        <v>2</v>
      </c>
      <c r="V3" s="1157"/>
      <c r="W3" s="1157"/>
      <c r="X3" s="1157"/>
      <c r="Y3" s="1157"/>
      <c r="Z3" s="1160" t="s">
        <v>3</v>
      </c>
      <c r="AA3" s="1160"/>
      <c r="AB3" s="1160"/>
      <c r="AC3" s="1160"/>
      <c r="AD3" s="1160"/>
      <c r="AE3" s="1160"/>
      <c r="AF3" s="1160"/>
      <c r="AG3" s="1160"/>
      <c r="AH3" s="1156" t="s">
        <v>29</v>
      </c>
      <c r="AI3" s="1069"/>
      <c r="AJ3" s="1069"/>
      <c r="AK3" s="1069"/>
      <c r="AL3" s="1069"/>
      <c r="AM3" s="1070"/>
      <c r="AN3" s="1159" t="s">
        <v>4</v>
      </c>
      <c r="AO3" s="1159"/>
      <c r="AP3" s="1159"/>
      <c r="AQ3" s="1177"/>
      <c r="AR3" s="1159"/>
      <c r="AS3" s="1159"/>
      <c r="AT3" s="1159"/>
      <c r="AU3" s="1159"/>
      <c r="AV3" s="306" t="s">
        <v>28</v>
      </c>
      <c r="AW3" s="1168" t="s">
        <v>119</v>
      </c>
      <c r="AX3" s="577"/>
      <c r="AY3" s="577"/>
      <c r="AZ3" s="577"/>
      <c r="BA3" s="577"/>
      <c r="BB3" s="577"/>
      <c r="BC3" s="258"/>
    </row>
    <row r="4" spans="1:55" s="427" customFormat="1" ht="73.2" customHeight="1">
      <c r="A4" s="517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75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58" t="s">
        <v>51</v>
      </c>
      <c r="BC4" s="63" t="s">
        <v>87</v>
      </c>
    </row>
    <row r="5" spans="1:55">
      <c r="A5" s="223" t="str">
        <f>'ENTRY SHEET'!F5</f>
        <v>VOLVO 300-2</v>
      </c>
      <c r="B5" s="137">
        <f>'24'!C5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'24'!AR5</f>
        <v>120</v>
      </c>
      <c r="AO5" s="141"/>
      <c r="AP5" s="141">
        <f>AO5+AN5</f>
        <v>120</v>
      </c>
      <c r="AQ5" s="649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'24'!C6</f>
        <v>17759.7</v>
      </c>
      <c r="C6" s="137">
        <v>17775.2</v>
      </c>
      <c r="D6" s="137">
        <f t="shared" ref="D6:D59" si="4">C6-B6</f>
        <v>15.5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>
        <v>10</v>
      </c>
      <c r="O6" s="136"/>
      <c r="P6" s="136">
        <v>5.5</v>
      </c>
      <c r="Q6" s="136">
        <f t="shared" ref="Q6:Q64" si="6">F6+G6+H6+I6+J6+K6+L6+M6+N6+O6+P6</f>
        <v>15.5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'24'!AR6</f>
        <v>60</v>
      </c>
      <c r="AO6" s="141">
        <v>200</v>
      </c>
      <c r="AP6" s="141">
        <f t="shared" ref="AP6:AP69" si="7">AO6+AN6</f>
        <v>260</v>
      </c>
      <c r="AQ6" s="649">
        <f t="shared" ref="AQ6:AQ69" si="8">AP6-AR6</f>
        <v>110</v>
      </c>
      <c r="AR6" s="141">
        <v>150</v>
      </c>
      <c r="AS6" s="216">
        <f t="shared" si="3"/>
        <v>7.096774193548387</v>
      </c>
      <c r="AT6" s="216">
        <f>'08'!AT6</f>
        <v>470</v>
      </c>
      <c r="AU6" s="224">
        <f t="shared" ref="AU6:AU69" si="9">AT6-AR6</f>
        <v>320</v>
      </c>
      <c r="AV6" s="238"/>
      <c r="AW6" s="138">
        <f t="shared" ref="AW6:AW69" si="10">ROUNDUP(I6*AS6,0)</f>
        <v>0</v>
      </c>
      <c r="AX6" s="138">
        <f t="shared" ref="AX6:AX69" si="11">ROUNDUP(H6*AS6,0)</f>
        <v>0</v>
      </c>
      <c r="AY6" s="138">
        <f t="shared" ref="AY6:AY69" si="12">ROUNDUP(J6*AS6,0)</f>
        <v>0</v>
      </c>
      <c r="AZ6" s="138">
        <f t="shared" ref="AZ6:AZ69" si="13">AS6*L6</f>
        <v>0</v>
      </c>
      <c r="BA6" s="138">
        <f t="shared" ref="BA6:BA69" si="14">AS6*K6</f>
        <v>0</v>
      </c>
      <c r="BB6" s="138">
        <f t="shared" ref="BB6:BB69" si="15">AQ6-AW6-AX6-AY6</f>
        <v>110</v>
      </c>
      <c r="BC6" s="138"/>
    </row>
    <row r="7" spans="1:55">
      <c r="A7" s="223" t="str">
        <f>'ENTRY SHEET'!F7</f>
        <v>HITACHI-350</v>
      </c>
      <c r="B7" s="137">
        <f>'24'!C7</f>
        <v>15857.6</v>
      </c>
      <c r="C7" s="137">
        <v>15866</v>
      </c>
      <c r="D7" s="137">
        <f t="shared" si="4"/>
        <v>8.3999999999996362</v>
      </c>
      <c r="E7" s="137">
        <v>12</v>
      </c>
      <c r="F7" s="136"/>
      <c r="G7" s="136">
        <v>0</v>
      </c>
      <c r="H7" s="136">
        <v>2.2999999999999998</v>
      </c>
      <c r="I7" s="136">
        <v>6.1</v>
      </c>
      <c r="J7" s="136"/>
      <c r="K7" s="136"/>
      <c r="L7" s="136"/>
      <c r="M7" s="136"/>
      <c r="N7" s="136"/>
      <c r="O7" s="136"/>
      <c r="P7" s="136"/>
      <c r="Q7" s="136">
        <f t="shared" si="6"/>
        <v>8.3999999999999986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>
        <v>13</v>
      </c>
      <c r="AF7" s="137"/>
      <c r="AG7" s="137">
        <f t="shared" ref="AG7:AG64" si="17">Z7+AA7+AB7+AC7+AD7+AE7+AF7</f>
        <v>13</v>
      </c>
      <c r="AH7" s="137">
        <v>26</v>
      </c>
      <c r="AI7" s="137">
        <v>27</v>
      </c>
      <c r="AJ7" s="137">
        <v>860.73</v>
      </c>
      <c r="AK7" s="138">
        <v>820.51</v>
      </c>
      <c r="AL7" s="141">
        <f t="shared" si="0"/>
        <v>53</v>
      </c>
      <c r="AM7" s="137">
        <f t="shared" si="1"/>
        <v>1681.24</v>
      </c>
      <c r="AN7" s="141">
        <f>'24'!AR7</f>
        <v>130</v>
      </c>
      <c r="AO7" s="141">
        <v>239</v>
      </c>
      <c r="AP7" s="141">
        <f t="shared" si="7"/>
        <v>369</v>
      </c>
      <c r="AQ7" s="141">
        <f t="shared" si="8"/>
        <v>209</v>
      </c>
      <c r="AR7" s="141">
        <v>160</v>
      </c>
      <c r="AS7" s="216">
        <f t="shared" si="3"/>
        <v>24.88095238095346</v>
      </c>
      <c r="AT7" s="216">
        <f>'08'!AT7</f>
        <v>630</v>
      </c>
      <c r="AU7" s="224">
        <f t="shared" si="9"/>
        <v>470</v>
      </c>
      <c r="AV7" s="138"/>
      <c r="AW7" s="138">
        <f t="shared" si="10"/>
        <v>152</v>
      </c>
      <c r="AX7" s="138">
        <f t="shared" si="11"/>
        <v>58</v>
      </c>
      <c r="AY7" s="138">
        <f t="shared" si="12"/>
        <v>0</v>
      </c>
      <c r="AZ7" s="138">
        <f t="shared" si="13"/>
        <v>0</v>
      </c>
      <c r="BA7" s="138">
        <f t="shared" si="14"/>
        <v>0</v>
      </c>
      <c r="BB7" s="138">
        <f t="shared" si="15"/>
        <v>-1</v>
      </c>
      <c r="BC7" s="138"/>
    </row>
    <row r="8" spans="1:55">
      <c r="A8" s="223" t="str">
        <f>'ENTRY SHEET'!F8</f>
        <v>VOLVO-480</v>
      </c>
      <c r="B8" s="137">
        <f>'24'!C8</f>
        <v>1012.5</v>
      </c>
      <c r="C8" s="137">
        <v>1012.5</v>
      </c>
      <c r="D8" s="137">
        <f t="shared" si="4"/>
        <v>0</v>
      </c>
      <c r="E8" s="137">
        <v>12</v>
      </c>
      <c r="F8" s="136"/>
      <c r="G8" s="136">
        <f t="shared" si="5"/>
        <v>0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0</v>
      </c>
      <c r="R8" s="226"/>
      <c r="S8" s="226"/>
      <c r="T8" s="137"/>
      <c r="U8" s="137"/>
      <c r="V8" s="137"/>
      <c r="W8" s="137"/>
      <c r="X8" s="137"/>
      <c r="Y8" s="137">
        <f t="shared" si="16"/>
        <v>0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'24'!AR8</f>
        <v>265</v>
      </c>
      <c r="AO8" s="141"/>
      <c r="AP8" s="141">
        <f t="shared" si="7"/>
        <v>265</v>
      </c>
      <c r="AQ8" s="649">
        <f t="shared" si="8"/>
        <v>0</v>
      </c>
      <c r="AR8" s="141">
        <v>265</v>
      </c>
      <c r="AS8" s="216" t="e">
        <f t="shared" si="3"/>
        <v>#DIV/0!</v>
      </c>
      <c r="AT8" s="216">
        <f>'08'!AT8</f>
        <v>650</v>
      </c>
      <c r="AU8" s="224">
        <f t="shared" si="9"/>
        <v>385</v>
      </c>
      <c r="AV8" s="138"/>
      <c r="AW8" s="138" t="e">
        <f t="shared" si="10"/>
        <v>#DIV/0!</v>
      </c>
      <c r="AX8" s="138" t="e">
        <f t="shared" si="11"/>
        <v>#DIV/0!</v>
      </c>
      <c r="AY8" s="138" t="e">
        <f t="shared" si="12"/>
        <v>#DIV/0!</v>
      </c>
      <c r="AZ8" s="138" t="e">
        <f t="shared" si="13"/>
        <v>#DIV/0!</v>
      </c>
      <c r="BA8" s="138" t="e">
        <f t="shared" si="14"/>
        <v>#DIV/0!</v>
      </c>
      <c r="BB8" s="138" t="e">
        <f t="shared" si="15"/>
        <v>#DIV/0!</v>
      </c>
      <c r="BC8" s="138"/>
    </row>
    <row r="9" spans="1:55" s="599" customFormat="1" ht="18" customHeight="1">
      <c r="A9" s="783" t="str">
        <f>'ENTRY SHEET'!F9</f>
        <v>KOMASTU-350 DMC</v>
      </c>
      <c r="B9" s="301">
        <f>'24'!C9</f>
        <v>12718.1</v>
      </c>
      <c r="C9" s="301">
        <v>12718.1</v>
      </c>
      <c r="D9" s="301">
        <f t="shared" si="4"/>
        <v>0</v>
      </c>
      <c r="E9" s="301">
        <v>12</v>
      </c>
      <c r="F9" s="362"/>
      <c r="G9" s="362">
        <f t="shared" si="5"/>
        <v>0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6"/>
        <v>0</v>
      </c>
      <c r="R9" s="301"/>
      <c r="S9" s="301"/>
      <c r="T9" s="301"/>
      <c r="U9" s="301"/>
      <c r="V9" s="301"/>
      <c r="W9" s="301"/>
      <c r="X9" s="301"/>
      <c r="Y9" s="301">
        <f t="shared" si="16"/>
        <v>0</v>
      </c>
      <c r="Z9" s="301"/>
      <c r="AA9" s="301"/>
      <c r="AB9" s="301"/>
      <c r="AC9" s="301"/>
      <c r="AD9" s="301"/>
      <c r="AE9" s="301"/>
      <c r="AF9" s="301"/>
      <c r="AG9" s="301">
        <f t="shared" si="17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'24'!AR9</f>
        <v>0</v>
      </c>
      <c r="AO9" s="663"/>
      <c r="AP9" s="663">
        <f t="shared" si="7"/>
        <v>0</v>
      </c>
      <c r="AQ9" s="663">
        <f t="shared" si="8"/>
        <v>0</v>
      </c>
      <c r="AR9" s="663"/>
      <c r="AS9" s="665" t="e">
        <f t="shared" si="3"/>
        <v>#DIV/0!</v>
      </c>
      <c r="AT9" s="665">
        <f>'08'!AT9</f>
        <v>0</v>
      </c>
      <c r="AU9" s="666">
        <f t="shared" si="9"/>
        <v>0</v>
      </c>
      <c r="AV9" s="664"/>
      <c r="AW9" s="664" t="e">
        <f t="shared" si="10"/>
        <v>#DIV/0!</v>
      </c>
      <c r="AX9" s="664" t="e">
        <f t="shared" si="11"/>
        <v>#DIV/0!</v>
      </c>
      <c r="AY9" s="664" t="e">
        <f t="shared" si="12"/>
        <v>#DIV/0!</v>
      </c>
      <c r="AZ9" s="664" t="e">
        <f t="shared" si="13"/>
        <v>#DIV/0!</v>
      </c>
      <c r="BA9" s="664" t="e">
        <f t="shared" si="14"/>
        <v>#DIV/0!</v>
      </c>
      <c r="BB9" s="664" t="e">
        <f t="shared" si="15"/>
        <v>#DIV/0!</v>
      </c>
      <c r="BC9" s="664"/>
    </row>
    <row r="10" spans="1:55" ht="18" customHeight="1">
      <c r="A10" s="223" t="str">
        <f>'ENTRY SHEET'!F10</f>
        <v>VOLVO-300(5)</v>
      </c>
      <c r="B10" s="137">
        <f>'24'!C10</f>
        <v>2524.1999999999998</v>
      </c>
      <c r="C10" s="137">
        <v>2533.1999999999998</v>
      </c>
      <c r="D10" s="137">
        <f t="shared" si="4"/>
        <v>9</v>
      </c>
      <c r="E10" s="137">
        <v>12</v>
      </c>
      <c r="F10" s="136"/>
      <c r="G10" s="136">
        <f t="shared" si="5"/>
        <v>1.7999999999999998</v>
      </c>
      <c r="H10" s="136">
        <v>7.2</v>
      </c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9</v>
      </c>
      <c r="R10" s="137"/>
      <c r="S10" s="137"/>
      <c r="T10" s="137"/>
      <c r="U10" s="137"/>
      <c r="V10" s="137">
        <v>9</v>
      </c>
      <c r="W10" s="137"/>
      <c r="X10" s="137"/>
      <c r="Y10" s="137">
        <f t="shared" si="16"/>
        <v>9</v>
      </c>
      <c r="Z10" s="137"/>
      <c r="AA10" s="137"/>
      <c r="AB10" s="137"/>
      <c r="AC10" s="137"/>
      <c r="AD10" s="137">
        <v>60</v>
      </c>
      <c r="AE10" s="137"/>
      <c r="AF10" s="137"/>
      <c r="AG10" s="137">
        <f t="shared" si="17"/>
        <v>60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'24'!AR10</f>
        <v>200</v>
      </c>
      <c r="AO10" s="141">
        <v>200</v>
      </c>
      <c r="AP10" s="141">
        <f t="shared" si="7"/>
        <v>400</v>
      </c>
      <c r="AQ10" s="649">
        <f t="shared" si="8"/>
        <v>153</v>
      </c>
      <c r="AR10" s="141">
        <v>247</v>
      </c>
      <c r="AS10" s="216">
        <f t="shared" si="3"/>
        <v>17</v>
      </c>
      <c r="AT10" s="216">
        <f>'08'!AT10</f>
        <v>0</v>
      </c>
      <c r="AU10" s="224">
        <f t="shared" si="9"/>
        <v>-247</v>
      </c>
      <c r="AV10" s="138"/>
      <c r="AW10" s="138">
        <f t="shared" si="10"/>
        <v>0</v>
      </c>
      <c r="AX10" s="138">
        <f t="shared" si="11"/>
        <v>123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30</v>
      </c>
      <c r="BC10" s="138"/>
    </row>
    <row r="11" spans="1:55">
      <c r="A11" s="223" t="str">
        <f>'ENTRY SHEET'!F11</f>
        <v>VOLVO-380</v>
      </c>
      <c r="B11" s="137">
        <f>'24'!C11</f>
        <v>64.2</v>
      </c>
      <c r="C11" s="137">
        <v>72.5</v>
      </c>
      <c r="D11" s="137">
        <f t="shared" si="4"/>
        <v>8.2999999999999972</v>
      </c>
      <c r="E11" s="137">
        <v>12</v>
      </c>
      <c r="F11" s="136"/>
      <c r="G11" s="136">
        <f t="shared" si="5"/>
        <v>8.2999999999999972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8.2999999999999972</v>
      </c>
      <c r="R11" s="137"/>
      <c r="S11" s="137"/>
      <c r="T11" s="137"/>
      <c r="U11" s="137">
        <v>48</v>
      </c>
      <c r="V11" s="137">
        <v>23</v>
      </c>
      <c r="W11" s="137"/>
      <c r="X11" s="137"/>
      <c r="Y11" s="137">
        <f t="shared" si="16"/>
        <v>71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'24'!AR11</f>
        <v>260</v>
      </c>
      <c r="AO11" s="141">
        <v>208</v>
      </c>
      <c r="AP11" s="141">
        <f t="shared" si="7"/>
        <v>468</v>
      </c>
      <c r="AQ11" s="649">
        <f t="shared" si="8"/>
        <v>248</v>
      </c>
      <c r="AR11" s="141">
        <v>220</v>
      </c>
      <c r="AS11" s="216">
        <f t="shared" si="3"/>
        <v>29.879518072289166</v>
      </c>
      <c r="AT11" s="216">
        <f>'08'!AT11</f>
        <v>0</v>
      </c>
      <c r="AU11" s="224">
        <f t="shared" si="9"/>
        <v>-220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38">
        <f t="shared" si="15"/>
        <v>248</v>
      </c>
      <c r="BC11" s="138"/>
    </row>
    <row r="12" spans="1:55">
      <c r="A12" s="223" t="str">
        <f>'ENTRY SHEET'!F12</f>
        <v>DOZZER D65E</v>
      </c>
      <c r="B12" s="137">
        <f>'24'!C12</f>
        <v>2329.1</v>
      </c>
      <c r="C12" s="137">
        <v>2333.1999999999998</v>
      </c>
      <c r="D12" s="137">
        <f t="shared" si="4"/>
        <v>4.0999999999999091</v>
      </c>
      <c r="E12" s="137">
        <v>12</v>
      </c>
      <c r="F12" s="136"/>
      <c r="G12" s="136">
        <f t="shared" si="5"/>
        <v>4.0999999999999091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4.0999999999999091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'24'!AR12</f>
        <v>140</v>
      </c>
      <c r="AO12" s="141">
        <v>100</v>
      </c>
      <c r="AP12" s="141">
        <f t="shared" si="7"/>
        <v>240</v>
      </c>
      <c r="AQ12" s="649">
        <f t="shared" si="8"/>
        <v>55</v>
      </c>
      <c r="AR12" s="141">
        <v>185</v>
      </c>
      <c r="AS12" s="216">
        <f t="shared" si="3"/>
        <v>13.414634146341761</v>
      </c>
      <c r="AT12" s="216">
        <f>'08'!AT12</f>
        <v>350</v>
      </c>
      <c r="AU12" s="224">
        <f t="shared" si="9"/>
        <v>165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38">
        <f t="shared" si="15"/>
        <v>55</v>
      </c>
      <c r="BC12" s="138"/>
    </row>
    <row r="13" spans="1:55">
      <c r="A13" s="223" t="str">
        <f>'ENTRY SHEET'!F13</f>
        <v>BD 85 DOZER</v>
      </c>
      <c r="B13" s="137">
        <f>'24'!C13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'24'!AR13</f>
        <v>110</v>
      </c>
      <c r="AO13" s="141"/>
      <c r="AP13" s="141">
        <f t="shared" si="7"/>
        <v>110</v>
      </c>
      <c r="AQ13" s="649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138" t="e">
        <f t="shared" si="15"/>
        <v>#DIV/0!</v>
      </c>
      <c r="BC13" s="138"/>
    </row>
    <row r="14" spans="1:55" s="599" customFormat="1">
      <c r="A14" s="783" t="str">
        <f>'ENTRY SHEET'!F14</f>
        <v>KOBELCO-380 DMCS</v>
      </c>
      <c r="B14" s="301">
        <f>'24'!C14</f>
        <v>5720.4</v>
      </c>
      <c r="C14" s="301">
        <v>5728.5</v>
      </c>
      <c r="D14" s="301">
        <f t="shared" si="4"/>
        <v>8.1000000000003638</v>
      </c>
      <c r="E14" s="301">
        <v>12</v>
      </c>
      <c r="F14" s="362"/>
      <c r="G14" s="362">
        <f t="shared" si="5"/>
        <v>8.1000000000003638</v>
      </c>
      <c r="H14" s="362"/>
      <c r="I14" s="362"/>
      <c r="J14" s="362"/>
      <c r="K14" s="362"/>
      <c r="L14" s="362"/>
      <c r="M14" s="362"/>
      <c r="N14" s="362"/>
      <c r="O14" s="362"/>
      <c r="P14" s="362"/>
      <c r="Q14" s="362">
        <f t="shared" si="6"/>
        <v>8.1000000000003638</v>
      </c>
      <c r="R14" s="301"/>
      <c r="S14" s="301"/>
      <c r="T14" s="301"/>
      <c r="U14" s="301">
        <v>25</v>
      </c>
      <c r="V14" s="301">
        <v>6</v>
      </c>
      <c r="W14" s="301"/>
      <c r="X14" s="301"/>
      <c r="Y14" s="301">
        <f t="shared" si="16"/>
        <v>31</v>
      </c>
      <c r="Z14" s="301"/>
      <c r="AA14" s="301"/>
      <c r="AB14" s="301"/>
      <c r="AC14" s="301"/>
      <c r="AD14" s="301"/>
      <c r="AE14" s="301"/>
      <c r="AF14" s="301"/>
      <c r="AG14" s="301">
        <f t="shared" si="17"/>
        <v>0</v>
      </c>
      <c r="AH14" s="301"/>
      <c r="AI14" s="301"/>
      <c r="AJ14" s="301"/>
      <c r="AK14" s="664"/>
      <c r="AL14" s="663">
        <f t="shared" si="0"/>
        <v>0</v>
      </c>
      <c r="AM14" s="301">
        <f t="shared" si="1"/>
        <v>0</v>
      </c>
      <c r="AN14" s="663">
        <f>'24'!AR14</f>
        <v>0</v>
      </c>
      <c r="AO14" s="663">
        <v>200</v>
      </c>
      <c r="AP14" s="663">
        <f t="shared" si="7"/>
        <v>200</v>
      </c>
      <c r="AQ14" s="649">
        <f t="shared" si="8"/>
        <v>200</v>
      </c>
      <c r="AR14" s="663">
        <v>0</v>
      </c>
      <c r="AS14" s="665">
        <f t="shared" si="3"/>
        <v>24.691358024690249</v>
      </c>
      <c r="AT14" s="665">
        <f>'08'!AT14</f>
        <v>350</v>
      </c>
      <c r="AU14" s="666">
        <f t="shared" si="9"/>
        <v>350</v>
      </c>
      <c r="AV14" s="664"/>
      <c r="AW14" s="664">
        <f t="shared" si="10"/>
        <v>0</v>
      </c>
      <c r="AX14" s="664">
        <f t="shared" si="11"/>
        <v>0</v>
      </c>
      <c r="AY14" s="664">
        <f t="shared" si="12"/>
        <v>0</v>
      </c>
      <c r="AZ14" s="664">
        <f t="shared" si="13"/>
        <v>0</v>
      </c>
      <c r="BA14" s="664">
        <f t="shared" si="14"/>
        <v>0</v>
      </c>
      <c r="BB14" s="664">
        <f t="shared" si="15"/>
        <v>200</v>
      </c>
      <c r="BC14" s="664"/>
    </row>
    <row r="15" spans="1:55">
      <c r="A15" s="223" t="str">
        <f>'ENTRY SHEET'!F15</f>
        <v>GRADER OD09P-1732</v>
      </c>
      <c r="B15" s="137">
        <f>'24'!C15</f>
        <v>4614.3</v>
      </c>
      <c r="C15" s="137">
        <v>4615.8</v>
      </c>
      <c r="D15" s="137">
        <f t="shared" si="4"/>
        <v>1.5</v>
      </c>
      <c r="E15" s="137">
        <v>12</v>
      </c>
      <c r="F15" s="136"/>
      <c r="G15" s="136">
        <f t="shared" si="5"/>
        <v>1.5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1.5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'24'!AR15</f>
        <v>100</v>
      </c>
      <c r="AO15" s="141"/>
      <c r="AP15" s="141">
        <f t="shared" si="7"/>
        <v>100</v>
      </c>
      <c r="AQ15" s="649">
        <f t="shared" si="8"/>
        <v>16</v>
      </c>
      <c r="AR15" s="141">
        <v>84</v>
      </c>
      <c r="AS15" s="216">
        <f t="shared" si="3"/>
        <v>10.666666666666666</v>
      </c>
      <c r="AT15" s="216">
        <f>'08'!AT15</f>
        <v>350</v>
      </c>
      <c r="AU15" s="224">
        <f t="shared" si="9"/>
        <v>266</v>
      </c>
      <c r="AV15" s="138"/>
      <c r="AW15" s="138">
        <f t="shared" si="10"/>
        <v>0</v>
      </c>
      <c r="AX15" s="138">
        <f t="shared" si="11"/>
        <v>0</v>
      </c>
      <c r="AY15" s="138">
        <f t="shared" si="12"/>
        <v>0</v>
      </c>
      <c r="AZ15" s="138">
        <f t="shared" si="13"/>
        <v>0</v>
      </c>
      <c r="BA15" s="138">
        <f t="shared" si="14"/>
        <v>0</v>
      </c>
      <c r="BB15" s="138">
        <f t="shared" si="15"/>
        <v>16</v>
      </c>
      <c r="BC15" s="138"/>
    </row>
    <row r="16" spans="1:55">
      <c r="A16" s="223">
        <f>'ENTRY SHEET'!F16</f>
        <v>0</v>
      </c>
      <c r="B16" s="137">
        <f>'24'!C16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'24'!AR16</f>
        <v>0</v>
      </c>
      <c r="AO16" s="141"/>
      <c r="AP16" s="141">
        <f t="shared" si="7"/>
        <v>0</v>
      </c>
      <c r="AQ16" s="649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'24'!C17</f>
        <v>20708.599999999999</v>
      </c>
      <c r="C17" s="137">
        <v>20713.8</v>
      </c>
      <c r="D17" s="137">
        <f t="shared" si="4"/>
        <v>5.2000000000007276</v>
      </c>
      <c r="E17" s="137">
        <v>12</v>
      </c>
      <c r="F17" s="136"/>
      <c r="G17" s="136">
        <f>D17-H17-I17</f>
        <v>0.15000000000072777</v>
      </c>
      <c r="H17" s="136"/>
      <c r="I17" s="136">
        <v>5.05</v>
      </c>
      <c r="J17" s="136"/>
      <c r="K17" s="136"/>
      <c r="L17" s="136"/>
      <c r="M17" s="136"/>
      <c r="N17" s="136"/>
      <c r="O17" s="136"/>
      <c r="P17" s="136"/>
      <c r="Q17" s="136">
        <f t="shared" si="6"/>
        <v>5.2000000000007276</v>
      </c>
      <c r="R17" s="137">
        <f>'24'!S17</f>
        <v>156216.6</v>
      </c>
      <c r="S17" s="137">
        <v>156236.9</v>
      </c>
      <c r="T17" s="137">
        <f>S17-R17</f>
        <v>20.299999999988358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>
        <v>5</v>
      </c>
      <c r="AI17" s="137">
        <v>8</v>
      </c>
      <c r="AJ17" s="137">
        <v>183.67</v>
      </c>
      <c r="AK17" s="138">
        <v>262.49</v>
      </c>
      <c r="AL17" s="141">
        <f t="shared" si="0"/>
        <v>13</v>
      </c>
      <c r="AM17" s="137">
        <f t="shared" si="1"/>
        <v>446.15999999999997</v>
      </c>
      <c r="AN17" s="141">
        <f>'24'!AR17</f>
        <v>70</v>
      </c>
      <c r="AO17" s="141">
        <v>50</v>
      </c>
      <c r="AP17" s="141">
        <f t="shared" si="7"/>
        <v>120</v>
      </c>
      <c r="AQ17" s="649">
        <f t="shared" si="8"/>
        <v>20</v>
      </c>
      <c r="AR17" s="141">
        <v>100</v>
      </c>
      <c r="AS17" s="216">
        <f t="shared" si="3"/>
        <v>3.846153846153308</v>
      </c>
      <c r="AT17" s="216">
        <f>'08'!AT17</f>
        <v>250</v>
      </c>
      <c r="AU17" s="224">
        <f t="shared" si="9"/>
        <v>150</v>
      </c>
      <c r="AV17" s="138"/>
      <c r="AW17" s="138">
        <f t="shared" si="10"/>
        <v>20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38">
        <f t="shared" si="15"/>
        <v>0</v>
      </c>
      <c r="BC17" s="138"/>
    </row>
    <row r="18" spans="1:55">
      <c r="A18" s="223" t="str">
        <f>'ENTRY SHEET'!F18</f>
        <v>OD09C-1964</v>
      </c>
      <c r="B18" s="137">
        <f>'24'!C18</f>
        <v>14490.2</v>
      </c>
      <c r="C18" s="137">
        <v>14490.2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'24'!S18</f>
        <v>152936.9</v>
      </c>
      <c r="S18" s="137">
        <v>152936.9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'24'!AR18</f>
        <v>100</v>
      </c>
      <c r="AO18" s="141"/>
      <c r="AP18" s="141">
        <f t="shared" si="7"/>
        <v>100</v>
      </c>
      <c r="AQ18" s="649">
        <f t="shared" si="8"/>
        <v>0</v>
      </c>
      <c r="AR18" s="141">
        <v>100</v>
      </c>
      <c r="AS18" s="216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138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'24'!C19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'24'!S19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'24'!AR19</f>
        <v>0</v>
      </c>
      <c r="AO19" s="141"/>
      <c r="AP19" s="141">
        <f t="shared" si="7"/>
        <v>0</v>
      </c>
      <c r="AQ19" s="649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'24'!C20</f>
        <v>505.15</v>
      </c>
      <c r="C20" s="137">
        <v>505.15</v>
      </c>
      <c r="D20" s="137">
        <f t="shared" si="4"/>
        <v>0</v>
      </c>
      <c r="E20" s="137">
        <v>12</v>
      </c>
      <c r="F20" s="136"/>
      <c r="G20" s="136">
        <f t="shared" si="18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'24'!S20</f>
        <v>125492.7</v>
      </c>
      <c r="S20" s="137">
        <v>125492.7</v>
      </c>
      <c r="T20" s="137">
        <f t="shared" si="19"/>
        <v>0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'24'!AR20</f>
        <v>80</v>
      </c>
      <c r="AO20" s="141"/>
      <c r="AP20" s="141">
        <f t="shared" si="7"/>
        <v>80</v>
      </c>
      <c r="AQ20" s="649">
        <f t="shared" si="8"/>
        <v>0</v>
      </c>
      <c r="AR20" s="141">
        <v>80</v>
      </c>
      <c r="AS20" s="216" t="e">
        <f t="shared" si="3"/>
        <v>#DIV/0!</v>
      </c>
      <c r="AT20" s="216">
        <f>'08'!AT20</f>
        <v>250</v>
      </c>
      <c r="AU20" s="224">
        <f t="shared" si="9"/>
        <v>170</v>
      </c>
      <c r="AV20" s="138"/>
      <c r="AW20" s="138" t="e">
        <f t="shared" si="10"/>
        <v>#DIV/0!</v>
      </c>
      <c r="AX20" s="138" t="e">
        <f t="shared" si="11"/>
        <v>#DIV/0!</v>
      </c>
      <c r="AY20" s="138" t="e">
        <f t="shared" si="12"/>
        <v>#DIV/0!</v>
      </c>
      <c r="AZ20" s="138" t="e">
        <f t="shared" si="13"/>
        <v>#DIV/0!</v>
      </c>
      <c r="BA20" s="138" t="e">
        <f t="shared" si="14"/>
        <v>#DIV/0!</v>
      </c>
      <c r="BB20" s="138" t="e">
        <f t="shared" si="15"/>
        <v>#DIV/0!</v>
      </c>
      <c r="BC20" s="138"/>
    </row>
    <row r="21" spans="1:55">
      <c r="A21" s="223" t="str">
        <f>'ENTRY SHEET'!F21</f>
        <v>OD09C5137</v>
      </c>
      <c r="B21" s="137">
        <f>'24'!C21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'24'!S21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'24'!AR21</f>
        <v>70</v>
      </c>
      <c r="AO21" s="141"/>
      <c r="AP21" s="141">
        <f t="shared" si="7"/>
        <v>70</v>
      </c>
      <c r="AQ21" s="649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'24'!C22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'24'!S22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'24'!AR22</f>
        <v>0</v>
      </c>
      <c r="AO22" s="141"/>
      <c r="AP22" s="141">
        <f t="shared" si="7"/>
        <v>0</v>
      </c>
      <c r="AQ22" s="649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'24'!C23</f>
        <v>24161</v>
      </c>
      <c r="C23" s="137">
        <v>24161</v>
      </c>
      <c r="D23" s="137">
        <f t="shared" si="4"/>
        <v>0</v>
      </c>
      <c r="E23" s="137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7">
        <f>'24'!S23</f>
        <v>88909.5</v>
      </c>
      <c r="S23" s="137">
        <v>88909.5</v>
      </c>
      <c r="T23" s="137">
        <f t="shared" si="19"/>
        <v>0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'24'!AR23</f>
        <v>100</v>
      </c>
      <c r="AO23" s="141"/>
      <c r="AP23" s="141">
        <f t="shared" si="7"/>
        <v>100</v>
      </c>
      <c r="AQ23" s="649">
        <f t="shared" si="8"/>
        <v>50</v>
      </c>
      <c r="AR23" s="141">
        <v>50</v>
      </c>
      <c r="AS23" s="216" t="e">
        <f t="shared" si="3"/>
        <v>#DIV/0!</v>
      </c>
      <c r="AT23" s="216">
        <f>'08'!AT23</f>
        <v>250</v>
      </c>
      <c r="AU23" s="224">
        <f t="shared" si="9"/>
        <v>200</v>
      </c>
      <c r="AV23" s="138" t="s">
        <v>201</v>
      </c>
      <c r="AW23" s="138" t="e">
        <f t="shared" si="10"/>
        <v>#DIV/0!</v>
      </c>
      <c r="AX23" s="138" t="e">
        <f t="shared" si="11"/>
        <v>#DIV/0!</v>
      </c>
      <c r="AY23" s="138" t="e">
        <f t="shared" si="12"/>
        <v>#DIV/0!</v>
      </c>
      <c r="AZ23" s="138" t="e">
        <f t="shared" si="13"/>
        <v>#DIV/0!</v>
      </c>
      <c r="BA23" s="138" t="e">
        <f t="shared" si="14"/>
        <v>#DIV/0!</v>
      </c>
      <c r="BB23" s="138" t="e">
        <f t="shared" si="15"/>
        <v>#DIV/0!</v>
      </c>
      <c r="BC23" s="138"/>
    </row>
    <row r="24" spans="1:55">
      <c r="A24" s="223" t="str">
        <f>'ENTRY SHEET'!F24</f>
        <v>OD09C4823</v>
      </c>
      <c r="B24" s="137">
        <f>'24'!C24</f>
        <v>24106.5</v>
      </c>
      <c r="C24" s="137">
        <v>24112.9</v>
      </c>
      <c r="D24" s="137">
        <f t="shared" si="4"/>
        <v>6.4000000000014552</v>
      </c>
      <c r="E24" s="137">
        <v>12</v>
      </c>
      <c r="F24" s="136"/>
      <c r="G24" s="136">
        <f t="shared" si="18"/>
        <v>0.55000000000145555</v>
      </c>
      <c r="H24" s="136"/>
      <c r="I24" s="136">
        <v>5.85</v>
      </c>
      <c r="J24" s="136"/>
      <c r="K24" s="136"/>
      <c r="L24" s="136"/>
      <c r="M24" s="136"/>
      <c r="N24" s="136"/>
      <c r="O24" s="136"/>
      <c r="P24" s="136"/>
      <c r="Q24" s="136">
        <f t="shared" si="6"/>
        <v>6.4000000000014552</v>
      </c>
      <c r="R24" s="137">
        <f>'24'!S24</f>
        <v>146901.79999999999</v>
      </c>
      <c r="S24" s="137">
        <v>146925</v>
      </c>
      <c r="T24" s="137">
        <f t="shared" si="19"/>
        <v>23.200000000011642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>
        <v>7</v>
      </c>
      <c r="AI24" s="137">
        <v>7</v>
      </c>
      <c r="AJ24" s="137">
        <v>242.98</v>
      </c>
      <c r="AK24" s="138">
        <v>218.48</v>
      </c>
      <c r="AL24" s="141">
        <f t="shared" si="0"/>
        <v>14</v>
      </c>
      <c r="AM24" s="137">
        <f t="shared" si="1"/>
        <v>461.46</v>
      </c>
      <c r="AN24" s="141">
        <f>'24'!AR24</f>
        <v>70</v>
      </c>
      <c r="AO24" s="141">
        <v>50</v>
      </c>
      <c r="AP24" s="141">
        <f t="shared" si="7"/>
        <v>120</v>
      </c>
      <c r="AQ24" s="649">
        <f t="shared" si="8"/>
        <v>30</v>
      </c>
      <c r="AR24" s="141">
        <v>90</v>
      </c>
      <c r="AS24" s="216">
        <f t="shared" si="3"/>
        <v>4.6874999999989342</v>
      </c>
      <c r="AT24" s="216">
        <f>'08'!AT24</f>
        <v>250</v>
      </c>
      <c r="AU24" s="224">
        <f t="shared" si="9"/>
        <v>160</v>
      </c>
      <c r="AV24" s="138"/>
      <c r="AW24" s="138">
        <f t="shared" si="10"/>
        <v>28</v>
      </c>
      <c r="AX24" s="138">
        <f t="shared" si="11"/>
        <v>0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2</v>
      </c>
      <c r="BC24" s="138"/>
    </row>
    <row r="25" spans="1:55">
      <c r="A25" s="223" t="str">
        <f>'ENTRY SHEET'!F25</f>
        <v>OD09C-4824</v>
      </c>
      <c r="B25" s="137">
        <f>'24'!C25</f>
        <v>17216.5</v>
      </c>
      <c r="C25" s="137">
        <v>17224.2</v>
      </c>
      <c r="D25" s="137">
        <f t="shared" si="4"/>
        <v>7.7000000000007276</v>
      </c>
      <c r="E25" s="137">
        <v>12</v>
      </c>
      <c r="F25" s="136"/>
      <c r="G25" s="136">
        <f t="shared" si="18"/>
        <v>1.3000000000007272</v>
      </c>
      <c r="H25" s="136"/>
      <c r="I25" s="136">
        <v>6.4</v>
      </c>
      <c r="J25" s="136"/>
      <c r="K25" s="136"/>
      <c r="L25" s="136"/>
      <c r="M25" s="136"/>
      <c r="N25" s="136"/>
      <c r="O25" s="136"/>
      <c r="P25" s="136"/>
      <c r="Q25" s="136">
        <f t="shared" si="6"/>
        <v>7.7000000000007276</v>
      </c>
      <c r="R25" s="137">
        <f>'24'!S25</f>
        <v>110176.5</v>
      </c>
      <c r="S25" s="137">
        <v>110200</v>
      </c>
      <c r="T25" s="137">
        <f t="shared" si="19"/>
        <v>23.5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>
        <v>7</v>
      </c>
      <c r="AI25" s="137">
        <v>7</v>
      </c>
      <c r="AJ25" s="137">
        <v>240.73</v>
      </c>
      <c r="AK25" s="138">
        <v>226.01</v>
      </c>
      <c r="AL25" s="141">
        <f t="shared" si="0"/>
        <v>14</v>
      </c>
      <c r="AM25" s="137">
        <f t="shared" si="1"/>
        <v>466.74</v>
      </c>
      <c r="AN25" s="141">
        <f>'24'!AR25</f>
        <v>40</v>
      </c>
      <c r="AO25" s="141">
        <v>100</v>
      </c>
      <c r="AP25" s="141">
        <f t="shared" si="7"/>
        <v>140</v>
      </c>
      <c r="AQ25" s="649">
        <f t="shared" si="8"/>
        <v>30</v>
      </c>
      <c r="AR25" s="141">
        <v>110</v>
      </c>
      <c r="AS25" s="216">
        <f t="shared" si="3"/>
        <v>3.8961038961035279</v>
      </c>
      <c r="AT25" s="216">
        <f>'08'!AT25</f>
        <v>250</v>
      </c>
      <c r="AU25" s="224">
        <f t="shared" si="9"/>
        <v>140</v>
      </c>
      <c r="AV25" s="138"/>
      <c r="AW25" s="138">
        <f t="shared" si="10"/>
        <v>25</v>
      </c>
      <c r="AX25" s="138">
        <f t="shared" si="11"/>
        <v>0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38">
        <f t="shared" si="15"/>
        <v>5</v>
      </c>
      <c r="BC25" s="138"/>
    </row>
    <row r="26" spans="1:55">
      <c r="A26" s="223" t="str">
        <f>'ENTRY SHEET'!F26</f>
        <v>JH06H-3742</v>
      </c>
      <c r="B26" s="137">
        <f>'24'!C26</f>
        <v>0</v>
      </c>
      <c r="C26" s="137"/>
      <c r="D26" s="137">
        <v>7</v>
      </c>
      <c r="E26" s="137">
        <v>12</v>
      </c>
      <c r="F26" s="136"/>
      <c r="G26" s="136">
        <f t="shared" si="18"/>
        <v>1.5</v>
      </c>
      <c r="H26" s="136">
        <v>1</v>
      </c>
      <c r="I26" s="136">
        <v>4.5</v>
      </c>
      <c r="J26" s="136"/>
      <c r="K26" s="136"/>
      <c r="L26" s="136"/>
      <c r="M26" s="136"/>
      <c r="N26" s="136"/>
      <c r="O26" s="136"/>
      <c r="P26" s="136"/>
      <c r="Q26" s="136">
        <f t="shared" si="6"/>
        <v>7</v>
      </c>
      <c r="R26" s="137">
        <f>'24'!S26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>
        <v>6</v>
      </c>
      <c r="AF26" s="137"/>
      <c r="AG26" s="137">
        <f t="shared" si="17"/>
        <v>6</v>
      </c>
      <c r="AH26" s="137">
        <v>7</v>
      </c>
      <c r="AI26" s="137">
        <v>3</v>
      </c>
      <c r="AJ26" s="137">
        <v>236.07</v>
      </c>
      <c r="AK26" s="138">
        <v>94.77</v>
      </c>
      <c r="AL26" s="141">
        <f t="shared" si="0"/>
        <v>10</v>
      </c>
      <c r="AM26" s="137">
        <f t="shared" si="1"/>
        <v>330.84</v>
      </c>
      <c r="AN26" s="141">
        <f>'24'!AR26</f>
        <v>110</v>
      </c>
      <c r="AO26" s="141">
        <v>50</v>
      </c>
      <c r="AP26" s="141">
        <f t="shared" si="7"/>
        <v>160</v>
      </c>
      <c r="AQ26" s="649">
        <f t="shared" si="8"/>
        <v>40</v>
      </c>
      <c r="AR26" s="141">
        <v>120</v>
      </c>
      <c r="AS26" s="216">
        <f t="shared" si="3"/>
        <v>5.7142857142857144</v>
      </c>
      <c r="AT26" s="216">
        <f>'08'!AT26</f>
        <v>250</v>
      </c>
      <c r="AU26" s="224">
        <f t="shared" si="9"/>
        <v>130</v>
      </c>
      <c r="AV26" s="138"/>
      <c r="AW26" s="138">
        <f t="shared" si="10"/>
        <v>26</v>
      </c>
      <c r="AX26" s="138">
        <f t="shared" si="11"/>
        <v>6</v>
      </c>
      <c r="AY26" s="138">
        <f t="shared" si="12"/>
        <v>0</v>
      </c>
      <c r="AZ26" s="138">
        <f t="shared" si="13"/>
        <v>0</v>
      </c>
      <c r="BA26" s="138">
        <f t="shared" si="14"/>
        <v>0</v>
      </c>
      <c r="BB26" s="138">
        <f t="shared" si="15"/>
        <v>8</v>
      </c>
      <c r="BC26" s="138"/>
    </row>
    <row r="27" spans="1:55">
      <c r="A27" s="223" t="str">
        <f>'ENTRY SHEET'!F27</f>
        <v>OD09C-4879</v>
      </c>
      <c r="B27" s="137">
        <f>'24'!C27</f>
        <v>13062</v>
      </c>
      <c r="C27" s="137">
        <v>13065</v>
      </c>
      <c r="D27" s="137">
        <f t="shared" si="4"/>
        <v>3</v>
      </c>
      <c r="E27" s="137">
        <v>12</v>
      </c>
      <c r="F27" s="136"/>
      <c r="G27" s="136">
        <f t="shared" si="18"/>
        <v>0</v>
      </c>
      <c r="H27" s="136"/>
      <c r="I27" s="136">
        <v>3</v>
      </c>
      <c r="J27" s="136"/>
      <c r="K27" s="136"/>
      <c r="L27" s="136"/>
      <c r="M27" s="136"/>
      <c r="N27" s="136"/>
      <c r="O27" s="136"/>
      <c r="P27" s="136"/>
      <c r="Q27" s="136">
        <f t="shared" si="6"/>
        <v>3</v>
      </c>
      <c r="R27" s="137">
        <f>'24'!S27</f>
        <v>0</v>
      </c>
      <c r="S27" s="137"/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>
        <v>1</v>
      </c>
      <c r="AI27" s="137">
        <v>4</v>
      </c>
      <c r="AJ27" s="137">
        <v>32.04</v>
      </c>
      <c r="AK27" s="138">
        <v>130.65</v>
      </c>
      <c r="AL27" s="141">
        <f t="shared" si="0"/>
        <v>5</v>
      </c>
      <c r="AM27" s="137">
        <f t="shared" si="1"/>
        <v>162.69</v>
      </c>
      <c r="AN27" s="141">
        <f>'24'!AR27</f>
        <v>80</v>
      </c>
      <c r="AO27" s="141"/>
      <c r="AP27" s="141">
        <f t="shared" si="7"/>
        <v>80</v>
      </c>
      <c r="AQ27" s="141">
        <f t="shared" si="8"/>
        <v>15</v>
      </c>
      <c r="AR27" s="141">
        <v>65</v>
      </c>
      <c r="AS27" s="216">
        <f t="shared" si="3"/>
        <v>5</v>
      </c>
      <c r="AT27" s="216">
        <f>'08'!AT27</f>
        <v>250</v>
      </c>
      <c r="AU27" s="224">
        <f t="shared" si="9"/>
        <v>185</v>
      </c>
      <c r="AV27" s="138"/>
      <c r="AW27" s="138">
        <f t="shared" si="10"/>
        <v>15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0</v>
      </c>
      <c r="BC27" s="138"/>
    </row>
    <row r="28" spans="1:55">
      <c r="A28" s="223" t="str">
        <f>'ENTRY SHEET'!F28</f>
        <v>OD09C-1371</v>
      </c>
      <c r="B28" s="137">
        <f>'24'!C28</f>
        <v>11540</v>
      </c>
      <c r="C28" s="137">
        <v>11546</v>
      </c>
      <c r="D28" s="137">
        <f t="shared" si="4"/>
        <v>6</v>
      </c>
      <c r="E28" s="137">
        <v>12</v>
      </c>
      <c r="F28" s="136"/>
      <c r="G28" s="136">
        <f t="shared" si="18"/>
        <v>0</v>
      </c>
      <c r="H28" s="136"/>
      <c r="I28" s="136">
        <v>6</v>
      </c>
      <c r="J28" s="136"/>
      <c r="K28" s="136"/>
      <c r="L28" s="136"/>
      <c r="M28" s="136"/>
      <c r="N28" s="136"/>
      <c r="O28" s="136"/>
      <c r="P28" s="136"/>
      <c r="Q28" s="136">
        <f t="shared" si="6"/>
        <v>6</v>
      </c>
      <c r="R28" s="137">
        <f>'24'!S28</f>
        <v>137808</v>
      </c>
      <c r="S28" s="137">
        <v>137831</v>
      </c>
      <c r="T28" s="137">
        <f t="shared" si="19"/>
        <v>23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>
        <v>8</v>
      </c>
      <c r="AI28" s="137">
        <v>8</v>
      </c>
      <c r="AJ28" s="137">
        <v>251.98</v>
      </c>
      <c r="AK28" s="138">
        <v>247.68</v>
      </c>
      <c r="AL28" s="141">
        <f t="shared" si="0"/>
        <v>16</v>
      </c>
      <c r="AM28" s="137">
        <f t="shared" si="1"/>
        <v>499.65999999999997</v>
      </c>
      <c r="AN28" s="141">
        <f>'24'!AR28</f>
        <v>135</v>
      </c>
      <c r="AO28" s="141">
        <v>50</v>
      </c>
      <c r="AP28" s="141">
        <f t="shared" si="7"/>
        <v>185</v>
      </c>
      <c r="AQ28" s="649">
        <f t="shared" si="8"/>
        <v>35</v>
      </c>
      <c r="AR28" s="141">
        <v>150</v>
      </c>
      <c r="AS28" s="216">
        <f t="shared" si="3"/>
        <v>5.833333333333333</v>
      </c>
      <c r="AT28" s="216">
        <f>'08'!AT28</f>
        <v>250</v>
      </c>
      <c r="AU28" s="224">
        <f t="shared" si="9"/>
        <v>100</v>
      </c>
      <c r="AV28" s="138"/>
      <c r="AW28" s="138">
        <f t="shared" si="10"/>
        <v>35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138">
        <f t="shared" si="15"/>
        <v>0</v>
      </c>
      <c r="BC28" s="138"/>
    </row>
    <row r="29" spans="1:55" s="1155" customFormat="1" ht="18.600000000000001" customHeight="1">
      <c r="A29" s="1147" t="str">
        <f>'ENTRY SHEET'!F29</f>
        <v>OD09C-4878</v>
      </c>
      <c r="B29" s="1148">
        <f>'24'!C29</f>
        <v>0</v>
      </c>
      <c r="C29" s="1148"/>
      <c r="D29" s="1148">
        <f t="shared" si="4"/>
        <v>0</v>
      </c>
      <c r="E29" s="1148">
        <v>12</v>
      </c>
      <c r="F29" s="1149"/>
      <c r="G29" s="1149">
        <f t="shared" si="18"/>
        <v>0</v>
      </c>
      <c r="H29" s="1149"/>
      <c r="I29" s="1149"/>
      <c r="J29" s="1149"/>
      <c r="K29" s="1149"/>
      <c r="L29" s="1149"/>
      <c r="M29" s="1149"/>
      <c r="N29" s="1149"/>
      <c r="O29" s="1149"/>
      <c r="P29" s="1149"/>
      <c r="Q29" s="1149">
        <f t="shared" si="6"/>
        <v>0</v>
      </c>
      <c r="R29" s="1148">
        <f>'24'!S29</f>
        <v>0</v>
      </c>
      <c r="S29" s="1148"/>
      <c r="T29" s="1148">
        <f t="shared" si="19"/>
        <v>0</v>
      </c>
      <c r="U29" s="1148"/>
      <c r="V29" s="1148"/>
      <c r="W29" s="1148"/>
      <c r="X29" s="1148"/>
      <c r="Y29" s="1148">
        <f t="shared" si="16"/>
        <v>0</v>
      </c>
      <c r="Z29" s="1148"/>
      <c r="AA29" s="1148"/>
      <c r="AB29" s="1148"/>
      <c r="AC29" s="1148"/>
      <c r="AD29" s="1148"/>
      <c r="AE29" s="1148"/>
      <c r="AF29" s="1148"/>
      <c r="AG29" s="1148">
        <f t="shared" si="17"/>
        <v>0</v>
      </c>
      <c r="AH29" s="1148"/>
      <c r="AI29" s="1148"/>
      <c r="AJ29" s="1148"/>
      <c r="AK29" s="1150"/>
      <c r="AL29" s="1151">
        <f t="shared" si="0"/>
        <v>0</v>
      </c>
      <c r="AM29" s="1148">
        <f t="shared" si="1"/>
        <v>0</v>
      </c>
      <c r="AN29" s="1151">
        <f>'24'!AR29</f>
        <v>0</v>
      </c>
      <c r="AO29" s="1151"/>
      <c r="AP29" s="1151">
        <f t="shared" si="7"/>
        <v>0</v>
      </c>
      <c r="AQ29" s="649">
        <f t="shared" si="8"/>
        <v>0</v>
      </c>
      <c r="AR29" s="1151"/>
      <c r="AS29" s="1152" t="e">
        <f t="shared" si="3"/>
        <v>#DIV/0!</v>
      </c>
      <c r="AT29" s="1152">
        <f>'08'!AT29</f>
        <v>250</v>
      </c>
      <c r="AU29" s="1153">
        <f t="shared" si="9"/>
        <v>250</v>
      </c>
      <c r="AV29" s="1150"/>
      <c r="AW29" s="1150" t="e">
        <f t="shared" si="10"/>
        <v>#DIV/0!</v>
      </c>
      <c r="AX29" s="1150" t="e">
        <f t="shared" si="11"/>
        <v>#DIV/0!</v>
      </c>
      <c r="AY29" s="1150" t="e">
        <f t="shared" si="12"/>
        <v>#DIV/0!</v>
      </c>
      <c r="AZ29" s="1150" t="e">
        <f t="shared" si="13"/>
        <v>#DIV/0!</v>
      </c>
      <c r="BA29" s="1150" t="e">
        <f t="shared" si="14"/>
        <v>#DIV/0!</v>
      </c>
      <c r="BB29" s="1150" t="e">
        <f t="shared" si="15"/>
        <v>#DIV/0!</v>
      </c>
      <c r="BC29" s="1150"/>
    </row>
    <row r="30" spans="1:55">
      <c r="A30" s="223" t="str">
        <f>'ENTRY SHEET'!F30</f>
        <v>OD09C-8163</v>
      </c>
      <c r="B30" s="137">
        <f>'24'!C30</f>
        <v>13473.7</v>
      </c>
      <c r="C30" s="137">
        <v>13480.1</v>
      </c>
      <c r="D30" s="137">
        <f t="shared" si="4"/>
        <v>6.3999999999996362</v>
      </c>
      <c r="E30" s="137">
        <v>12</v>
      </c>
      <c r="F30" s="136"/>
      <c r="G30" s="136">
        <f t="shared" si="18"/>
        <v>6.3999999999996362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6.3999999999996362</v>
      </c>
      <c r="R30" s="137">
        <f>'24'!S30</f>
        <v>62127</v>
      </c>
      <c r="S30" s="137">
        <v>62196</v>
      </c>
      <c r="T30" s="137">
        <f t="shared" si="19"/>
        <v>69</v>
      </c>
      <c r="U30" s="137">
        <v>7</v>
      </c>
      <c r="V30" s="137"/>
      <c r="W30" s="137"/>
      <c r="X30" s="137"/>
      <c r="Y30" s="137">
        <f t="shared" si="16"/>
        <v>7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'24'!AR30</f>
        <v>100</v>
      </c>
      <c r="AO30" s="141">
        <v>100</v>
      </c>
      <c r="AP30" s="141">
        <f t="shared" si="7"/>
        <v>200</v>
      </c>
      <c r="AQ30" s="649">
        <f t="shared" si="8"/>
        <v>70</v>
      </c>
      <c r="AR30" s="141">
        <v>130</v>
      </c>
      <c r="AS30" s="216">
        <f t="shared" si="3"/>
        <v>10.937500000000622</v>
      </c>
      <c r="AT30" s="216">
        <f>'08'!AT30</f>
        <v>250</v>
      </c>
      <c r="AU30" s="224">
        <f t="shared" si="9"/>
        <v>120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70</v>
      </c>
      <c r="BC30" s="138"/>
    </row>
    <row r="31" spans="1:55">
      <c r="A31" s="223" t="str">
        <f>'ENTRY SHEET'!F31</f>
        <v>OD09A-5106</v>
      </c>
      <c r="B31" s="137">
        <f>'24'!C31</f>
        <v>15103</v>
      </c>
      <c r="C31" s="137">
        <v>15110</v>
      </c>
      <c r="D31" s="137">
        <f t="shared" si="4"/>
        <v>7</v>
      </c>
      <c r="E31" s="137">
        <v>12</v>
      </c>
      <c r="F31" s="136"/>
      <c r="G31" s="136">
        <f t="shared" si="18"/>
        <v>1</v>
      </c>
      <c r="H31" s="136"/>
      <c r="I31" s="136">
        <v>6</v>
      </c>
      <c r="J31" s="136"/>
      <c r="K31" s="136"/>
      <c r="L31" s="136"/>
      <c r="M31" s="136"/>
      <c r="N31" s="136"/>
      <c r="O31" s="136"/>
      <c r="P31" s="136"/>
      <c r="Q31" s="136">
        <f t="shared" si="6"/>
        <v>7</v>
      </c>
      <c r="R31" s="137">
        <f>'24'!S31</f>
        <v>123335</v>
      </c>
      <c r="S31" s="137">
        <v>123337</v>
      </c>
      <c r="T31" s="137">
        <f t="shared" si="19"/>
        <v>2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>
        <v>3</v>
      </c>
      <c r="AI31" s="137">
        <v>5</v>
      </c>
      <c r="AJ31" s="137">
        <v>97.12</v>
      </c>
      <c r="AK31" s="138">
        <v>165.61</v>
      </c>
      <c r="AL31" s="141">
        <f t="shared" si="0"/>
        <v>8</v>
      </c>
      <c r="AM31" s="137">
        <f t="shared" si="1"/>
        <v>262.73</v>
      </c>
      <c r="AN31" s="141">
        <f>'24'!AR31</f>
        <v>82</v>
      </c>
      <c r="AO31" s="141">
        <v>50</v>
      </c>
      <c r="AP31" s="141">
        <f t="shared" si="7"/>
        <v>132</v>
      </c>
      <c r="AQ31" s="649">
        <f t="shared" si="8"/>
        <v>32</v>
      </c>
      <c r="AR31" s="141">
        <v>100</v>
      </c>
      <c r="AS31" s="216">
        <f t="shared" si="3"/>
        <v>4.5714285714285712</v>
      </c>
      <c r="AT31" s="216">
        <f>'08'!AT31</f>
        <v>250</v>
      </c>
      <c r="AU31" s="224">
        <f t="shared" si="9"/>
        <v>150</v>
      </c>
      <c r="AV31" s="138"/>
      <c r="AW31" s="138">
        <f t="shared" si="10"/>
        <v>28</v>
      </c>
      <c r="AX31" s="138">
        <f t="shared" si="11"/>
        <v>0</v>
      </c>
      <c r="AY31" s="138">
        <f t="shared" si="12"/>
        <v>0</v>
      </c>
      <c r="AZ31" s="138">
        <f t="shared" si="13"/>
        <v>0</v>
      </c>
      <c r="BA31" s="138">
        <f t="shared" si="14"/>
        <v>0</v>
      </c>
      <c r="BB31" s="138">
        <f t="shared" si="15"/>
        <v>4</v>
      </c>
      <c r="BC31" s="138"/>
    </row>
    <row r="32" spans="1:55">
      <c r="A32" s="223" t="str">
        <f>'ENTRY SHEET'!F32</f>
        <v>OD09C-8164</v>
      </c>
      <c r="B32" s="137">
        <f>'24'!C32</f>
        <v>10480.299999999999</v>
      </c>
      <c r="C32" s="137">
        <v>10487.8</v>
      </c>
      <c r="D32" s="137">
        <f t="shared" si="4"/>
        <v>7.5</v>
      </c>
      <c r="E32" s="137">
        <v>12</v>
      </c>
      <c r="F32" s="136"/>
      <c r="G32" s="136">
        <f t="shared" si="18"/>
        <v>7.5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7.5</v>
      </c>
      <c r="R32" s="137">
        <f>'24'!S32</f>
        <v>70228</v>
      </c>
      <c r="S32" s="137">
        <v>70281</v>
      </c>
      <c r="T32" s="137">
        <f t="shared" si="19"/>
        <v>53</v>
      </c>
      <c r="U32" s="137">
        <v>7</v>
      </c>
      <c r="V32" s="137">
        <v>5</v>
      </c>
      <c r="W32" s="137"/>
      <c r="X32" s="137"/>
      <c r="Y32" s="137">
        <f t="shared" si="16"/>
        <v>12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'24'!AR32</f>
        <v>110</v>
      </c>
      <c r="AO32" s="141">
        <v>80</v>
      </c>
      <c r="AP32" s="141">
        <f t="shared" si="7"/>
        <v>190</v>
      </c>
      <c r="AQ32" s="649">
        <f t="shared" si="8"/>
        <v>50</v>
      </c>
      <c r="AR32" s="141">
        <v>140</v>
      </c>
      <c r="AS32" s="216">
        <f t="shared" si="3"/>
        <v>6.666666666666667</v>
      </c>
      <c r="AT32" s="216">
        <f>'08'!AT32</f>
        <v>250</v>
      </c>
      <c r="AU32" s="224">
        <f t="shared" si="9"/>
        <v>110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50</v>
      </c>
      <c r="BC32" s="138"/>
    </row>
    <row r="33" spans="1:55" s="1155" customFormat="1">
      <c r="A33" s="1147" t="str">
        <f>'ENTRY SHEET'!F33</f>
        <v>OD09C-1373</v>
      </c>
      <c r="B33" s="1148">
        <f>'24'!C33</f>
        <v>0</v>
      </c>
      <c r="C33" s="1148"/>
      <c r="D33" s="1148">
        <f t="shared" si="4"/>
        <v>0</v>
      </c>
      <c r="E33" s="1148">
        <v>12</v>
      </c>
      <c r="F33" s="1149"/>
      <c r="G33" s="1149">
        <f t="shared" si="18"/>
        <v>0</v>
      </c>
      <c r="H33" s="1149"/>
      <c r="I33" s="1149"/>
      <c r="J33" s="1149"/>
      <c r="K33" s="1149"/>
      <c r="L33" s="1149"/>
      <c r="M33" s="1149"/>
      <c r="N33" s="1149"/>
      <c r="O33" s="1149"/>
      <c r="P33" s="1149"/>
      <c r="Q33" s="1149">
        <f t="shared" si="6"/>
        <v>0</v>
      </c>
      <c r="R33" s="1148">
        <f>'24'!S33</f>
        <v>0</v>
      </c>
      <c r="S33" s="1148"/>
      <c r="T33" s="1148">
        <f t="shared" si="19"/>
        <v>0</v>
      </c>
      <c r="U33" s="1148"/>
      <c r="V33" s="1148"/>
      <c r="W33" s="1148"/>
      <c r="X33" s="1148"/>
      <c r="Y33" s="1148">
        <f t="shared" si="16"/>
        <v>0</v>
      </c>
      <c r="Z33" s="1148"/>
      <c r="AA33" s="1148"/>
      <c r="AB33" s="1148"/>
      <c r="AC33" s="1148"/>
      <c r="AD33" s="1148"/>
      <c r="AE33" s="1148"/>
      <c r="AF33" s="1148"/>
      <c r="AG33" s="1148">
        <f t="shared" si="17"/>
        <v>0</v>
      </c>
      <c r="AH33" s="1148"/>
      <c r="AI33" s="1148"/>
      <c r="AJ33" s="1148"/>
      <c r="AK33" s="1150"/>
      <c r="AL33" s="1151">
        <f t="shared" si="0"/>
        <v>0</v>
      </c>
      <c r="AM33" s="1148">
        <f t="shared" si="1"/>
        <v>0</v>
      </c>
      <c r="AN33" s="1151">
        <f>'24'!AR33</f>
        <v>0</v>
      </c>
      <c r="AO33" s="1151"/>
      <c r="AP33" s="1151">
        <f t="shared" si="7"/>
        <v>0</v>
      </c>
      <c r="AQ33" s="649">
        <f t="shared" si="8"/>
        <v>0</v>
      </c>
      <c r="AR33" s="1151"/>
      <c r="AS33" s="1152" t="e">
        <f t="shared" si="3"/>
        <v>#DIV/0!</v>
      </c>
      <c r="AT33" s="1152">
        <f>'08'!AT33</f>
        <v>250</v>
      </c>
      <c r="AU33" s="1153">
        <f t="shared" si="9"/>
        <v>250</v>
      </c>
      <c r="AV33" s="1150"/>
      <c r="AW33" s="1150" t="e">
        <f t="shared" si="10"/>
        <v>#DIV/0!</v>
      </c>
      <c r="AX33" s="1150" t="e">
        <f t="shared" si="11"/>
        <v>#DIV/0!</v>
      </c>
      <c r="AY33" s="1150" t="e">
        <f t="shared" si="12"/>
        <v>#DIV/0!</v>
      </c>
      <c r="AZ33" s="1150" t="e">
        <f t="shared" si="13"/>
        <v>#DIV/0!</v>
      </c>
      <c r="BA33" s="1150" t="e">
        <f t="shared" si="14"/>
        <v>#DIV/0!</v>
      </c>
      <c r="BB33" s="1150" t="e">
        <f t="shared" si="15"/>
        <v>#DIV/0!</v>
      </c>
      <c r="BC33" s="1150"/>
    </row>
    <row r="34" spans="1:55">
      <c r="A34" s="223" t="str">
        <f>'ENTRY SHEET'!F34</f>
        <v>OD09A-5666</v>
      </c>
      <c r="B34" s="137">
        <f>'24'!C34</f>
        <v>21967</v>
      </c>
      <c r="C34" s="137">
        <v>21974</v>
      </c>
      <c r="D34" s="137">
        <f t="shared" si="4"/>
        <v>7</v>
      </c>
      <c r="E34" s="137">
        <v>12</v>
      </c>
      <c r="F34" s="136"/>
      <c r="G34" s="136">
        <f t="shared" si="18"/>
        <v>0</v>
      </c>
      <c r="H34" s="136"/>
      <c r="I34" s="136">
        <v>7</v>
      </c>
      <c r="J34" s="136"/>
      <c r="K34" s="136"/>
      <c r="L34" s="136"/>
      <c r="M34" s="136"/>
      <c r="N34" s="136"/>
      <c r="O34" s="136"/>
      <c r="P34" s="136"/>
      <c r="Q34" s="136">
        <f t="shared" si="6"/>
        <v>7</v>
      </c>
      <c r="R34" s="137">
        <f>'24'!S34</f>
        <v>102707</v>
      </c>
      <c r="S34" s="137">
        <v>102735</v>
      </c>
      <c r="T34" s="137">
        <f t="shared" si="19"/>
        <v>28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>
        <v>8</v>
      </c>
      <c r="AI34" s="137">
        <v>7</v>
      </c>
      <c r="AJ34" s="137">
        <v>275.60000000000002</v>
      </c>
      <c r="AK34" s="138">
        <v>225.96</v>
      </c>
      <c r="AL34" s="141">
        <f t="shared" si="0"/>
        <v>15</v>
      </c>
      <c r="AM34" s="137">
        <f t="shared" si="1"/>
        <v>501.56000000000006</v>
      </c>
      <c r="AN34" s="141">
        <f>'24'!AR34</f>
        <v>80</v>
      </c>
      <c r="AO34" s="141">
        <v>80</v>
      </c>
      <c r="AP34" s="141">
        <f t="shared" si="7"/>
        <v>160</v>
      </c>
      <c r="AQ34" s="649">
        <f t="shared" si="8"/>
        <v>50</v>
      </c>
      <c r="AR34" s="141">
        <v>110</v>
      </c>
      <c r="AS34" s="216">
        <f t="shared" si="3"/>
        <v>7.1428571428571432</v>
      </c>
      <c r="AT34" s="216">
        <f>'08'!AT34</f>
        <v>250</v>
      </c>
      <c r="AU34" s="224">
        <f t="shared" si="9"/>
        <v>140</v>
      </c>
      <c r="AV34" s="138"/>
      <c r="AW34" s="138">
        <f t="shared" si="10"/>
        <v>50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0</v>
      </c>
      <c r="BC34" s="138"/>
    </row>
    <row r="35" spans="1:55">
      <c r="A35" s="223" t="str">
        <f>'ENTRY SHEET'!F35</f>
        <v>OD09A-6059</v>
      </c>
      <c r="B35" s="137">
        <f>'24'!C35</f>
        <v>14165</v>
      </c>
      <c r="C35" s="137">
        <v>14172</v>
      </c>
      <c r="D35" s="137">
        <f t="shared" si="4"/>
        <v>7</v>
      </c>
      <c r="E35" s="137">
        <v>12</v>
      </c>
      <c r="F35" s="136"/>
      <c r="G35" s="136">
        <f t="shared" si="18"/>
        <v>1</v>
      </c>
      <c r="H35" s="136"/>
      <c r="I35" s="136">
        <v>6</v>
      </c>
      <c r="J35" s="136"/>
      <c r="K35" s="136"/>
      <c r="L35" s="136"/>
      <c r="M35" s="136"/>
      <c r="N35" s="136"/>
      <c r="O35" s="136"/>
      <c r="P35" s="136"/>
      <c r="Q35" s="136">
        <f t="shared" si="6"/>
        <v>7</v>
      </c>
      <c r="R35" s="137">
        <f>'24'!S35</f>
        <v>92241</v>
      </c>
      <c r="S35" s="137">
        <v>92270</v>
      </c>
      <c r="T35" s="137">
        <f t="shared" si="19"/>
        <v>29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>
        <v>5</v>
      </c>
      <c r="AI35" s="137">
        <v>7</v>
      </c>
      <c r="AJ35" s="137">
        <v>170.18</v>
      </c>
      <c r="AK35" s="138">
        <v>221.48</v>
      </c>
      <c r="AL35" s="141">
        <f t="shared" si="0"/>
        <v>12</v>
      </c>
      <c r="AM35" s="137">
        <f t="shared" si="1"/>
        <v>391.65999999999997</v>
      </c>
      <c r="AN35" s="141">
        <f>'24'!AR35</f>
        <v>120</v>
      </c>
      <c r="AO35" s="141">
        <v>50</v>
      </c>
      <c r="AP35" s="141">
        <f t="shared" si="7"/>
        <v>170</v>
      </c>
      <c r="AQ35" s="649">
        <f t="shared" si="8"/>
        <v>40</v>
      </c>
      <c r="AR35" s="141">
        <v>130</v>
      </c>
      <c r="AS35" s="216">
        <f t="shared" si="3"/>
        <v>5.7142857142857144</v>
      </c>
      <c r="AT35" s="216">
        <f>'08'!AT35</f>
        <v>250</v>
      </c>
      <c r="AU35" s="224">
        <f t="shared" si="9"/>
        <v>120</v>
      </c>
      <c r="AV35" s="138"/>
      <c r="AW35" s="138">
        <f t="shared" si="10"/>
        <v>35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5</v>
      </c>
      <c r="BC35" s="138"/>
    </row>
    <row r="36" spans="1:55">
      <c r="A36" s="223" t="str">
        <f>'ENTRY SHEET'!F36</f>
        <v>JH06H-9654</v>
      </c>
      <c r="B36" s="137">
        <f>'24'!C36</f>
        <v>0</v>
      </c>
      <c r="C36" s="137"/>
      <c r="D36" s="137">
        <v>8</v>
      </c>
      <c r="E36" s="137">
        <v>12</v>
      </c>
      <c r="F36" s="136"/>
      <c r="G36" s="136">
        <f t="shared" si="18"/>
        <v>1</v>
      </c>
      <c r="H36" s="136">
        <v>7</v>
      </c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</v>
      </c>
      <c r="R36" s="137">
        <f>'24'!S36</f>
        <v>101420</v>
      </c>
      <c r="S36" s="137">
        <v>101475</v>
      </c>
      <c r="T36" s="137">
        <f t="shared" si="19"/>
        <v>55</v>
      </c>
      <c r="U36" s="137"/>
      <c r="V36" s="137">
        <v>3</v>
      </c>
      <c r="W36" s="137"/>
      <c r="X36" s="138"/>
      <c r="Y36" s="137">
        <f t="shared" si="16"/>
        <v>3</v>
      </c>
      <c r="Z36" s="137"/>
      <c r="AA36" s="137"/>
      <c r="AB36" s="137"/>
      <c r="AC36" s="137"/>
      <c r="AD36" s="137">
        <v>15</v>
      </c>
      <c r="AE36" s="137"/>
      <c r="AF36" s="137"/>
      <c r="AG36" s="137">
        <f t="shared" si="17"/>
        <v>15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'24'!AR36</f>
        <v>120</v>
      </c>
      <c r="AO36" s="141">
        <v>50</v>
      </c>
      <c r="AP36" s="141">
        <f t="shared" si="7"/>
        <v>170</v>
      </c>
      <c r="AQ36" s="649">
        <f t="shared" si="8"/>
        <v>50</v>
      </c>
      <c r="AR36" s="141">
        <v>120</v>
      </c>
      <c r="AS36" s="216">
        <f t="shared" si="3"/>
        <v>6.25</v>
      </c>
      <c r="AT36" s="216">
        <f>'08'!AT36</f>
        <v>250</v>
      </c>
      <c r="AU36" s="224">
        <f t="shared" si="9"/>
        <v>130</v>
      </c>
      <c r="AV36" s="138"/>
      <c r="AW36" s="138">
        <f t="shared" si="10"/>
        <v>0</v>
      </c>
      <c r="AX36" s="138">
        <f t="shared" si="11"/>
        <v>44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38">
        <f t="shared" si="15"/>
        <v>6</v>
      </c>
      <c r="BC36" s="138"/>
    </row>
    <row r="37" spans="1:55" ht="21.6" customHeight="1">
      <c r="A37" s="223" t="str">
        <f>'ENTRY SHEET'!F37</f>
        <v>OD09A-5105</v>
      </c>
      <c r="B37" s="137">
        <f>'24'!C37</f>
        <v>12749</v>
      </c>
      <c r="C37" s="137">
        <v>12757</v>
      </c>
      <c r="D37" s="137">
        <f t="shared" si="4"/>
        <v>8</v>
      </c>
      <c r="E37" s="137">
        <v>12</v>
      </c>
      <c r="F37" s="136"/>
      <c r="G37" s="136">
        <f t="shared" si="18"/>
        <v>1</v>
      </c>
      <c r="H37" s="136">
        <f>57-50</f>
        <v>7</v>
      </c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8</v>
      </c>
      <c r="R37" s="137">
        <f>'24'!S37</f>
        <v>92139</v>
      </c>
      <c r="S37" s="137">
        <v>92193</v>
      </c>
      <c r="T37" s="137">
        <f t="shared" si="19"/>
        <v>54</v>
      </c>
      <c r="U37" s="137"/>
      <c r="V37" s="137">
        <v>2</v>
      </c>
      <c r="W37" s="137"/>
      <c r="X37" s="138"/>
      <c r="Y37" s="137">
        <f t="shared" si="16"/>
        <v>2</v>
      </c>
      <c r="Z37" s="137"/>
      <c r="AA37" s="137"/>
      <c r="AB37" s="137"/>
      <c r="AC37" s="137"/>
      <c r="AD37" s="137">
        <v>16</v>
      </c>
      <c r="AE37" s="137"/>
      <c r="AF37" s="137"/>
      <c r="AG37" s="137">
        <f t="shared" si="17"/>
        <v>16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'24'!AR37</f>
        <v>120</v>
      </c>
      <c r="AO37" s="141">
        <v>50</v>
      </c>
      <c r="AP37" s="141">
        <f t="shared" si="7"/>
        <v>170</v>
      </c>
      <c r="AQ37" s="649">
        <f t="shared" si="8"/>
        <v>75</v>
      </c>
      <c r="AR37" s="141">
        <v>95</v>
      </c>
      <c r="AS37" s="216">
        <f t="shared" ref="AS37:AS68" si="20">AQ37/D37</f>
        <v>9.375</v>
      </c>
      <c r="AT37" s="216">
        <f>'08'!AT37</f>
        <v>250</v>
      </c>
      <c r="AU37" s="224">
        <f t="shared" si="9"/>
        <v>155</v>
      </c>
      <c r="AV37" s="138"/>
      <c r="AW37" s="138">
        <f t="shared" si="10"/>
        <v>0</v>
      </c>
      <c r="AX37" s="138">
        <f t="shared" si="11"/>
        <v>66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38">
        <f t="shared" si="15"/>
        <v>9</v>
      </c>
      <c r="BC37" s="138"/>
    </row>
    <row r="38" spans="1:55">
      <c r="A38" s="223" t="str">
        <f>'ENTRY SHEET'!F38</f>
        <v>JH06G-4703</v>
      </c>
      <c r="B38" s="137">
        <f>'24'!C38</f>
        <v>8270</v>
      </c>
      <c r="C38" s="137">
        <v>8277</v>
      </c>
      <c r="D38" s="137">
        <f t="shared" si="4"/>
        <v>7</v>
      </c>
      <c r="E38" s="137">
        <v>12</v>
      </c>
      <c r="F38" s="136"/>
      <c r="G38" s="136">
        <f t="shared" si="18"/>
        <v>1</v>
      </c>
      <c r="H38" s="136">
        <f>77-71</f>
        <v>6</v>
      </c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7</v>
      </c>
      <c r="R38" s="137">
        <f>'24'!S38</f>
        <v>96289</v>
      </c>
      <c r="S38" s="137">
        <v>96346</v>
      </c>
      <c r="T38" s="137">
        <f t="shared" si="19"/>
        <v>57</v>
      </c>
      <c r="U38" s="137"/>
      <c r="V38" s="137">
        <v>2</v>
      </c>
      <c r="W38" s="137"/>
      <c r="X38" s="141"/>
      <c r="Y38" s="137">
        <f t="shared" si="16"/>
        <v>2</v>
      </c>
      <c r="Z38" s="137"/>
      <c r="AA38" s="137"/>
      <c r="AB38" s="137"/>
      <c r="AC38" s="137"/>
      <c r="AD38" s="137">
        <v>14</v>
      </c>
      <c r="AE38" s="137"/>
      <c r="AF38" s="137"/>
      <c r="AG38" s="137">
        <f t="shared" si="17"/>
        <v>14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'24'!AR38</f>
        <v>105</v>
      </c>
      <c r="AO38" s="141">
        <v>50</v>
      </c>
      <c r="AP38" s="141">
        <f t="shared" si="7"/>
        <v>155</v>
      </c>
      <c r="AQ38" s="649">
        <f t="shared" si="8"/>
        <v>55</v>
      </c>
      <c r="AR38" s="141">
        <v>100</v>
      </c>
      <c r="AS38" s="216">
        <f t="shared" si="20"/>
        <v>7.8571428571428568</v>
      </c>
      <c r="AT38" s="216">
        <f>'08'!AT38</f>
        <v>250</v>
      </c>
      <c r="AU38" s="224">
        <f t="shared" si="9"/>
        <v>150</v>
      </c>
      <c r="AV38" s="138"/>
      <c r="AW38" s="138">
        <f t="shared" si="10"/>
        <v>0</v>
      </c>
      <c r="AX38" s="138">
        <f t="shared" si="11"/>
        <v>48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7</v>
      </c>
      <c r="BC38" s="138"/>
    </row>
    <row r="39" spans="1:55">
      <c r="A39" s="223" t="str">
        <f>'ENTRY SHEET'!F39</f>
        <v>JH06H-5348</v>
      </c>
      <c r="B39" s="137">
        <f>'24'!C39</f>
        <v>515.6</v>
      </c>
      <c r="C39" s="137">
        <v>523.9</v>
      </c>
      <c r="D39" s="137">
        <f t="shared" si="4"/>
        <v>8.2999999999999545</v>
      </c>
      <c r="E39" s="137">
        <v>12</v>
      </c>
      <c r="F39" s="136"/>
      <c r="G39" s="136">
        <f t="shared" si="18"/>
        <v>0.69999999999995488</v>
      </c>
      <c r="H39" s="136">
        <v>1.5</v>
      </c>
      <c r="I39" s="136">
        <v>6.1</v>
      </c>
      <c r="J39" s="136"/>
      <c r="K39" s="136"/>
      <c r="L39" s="136"/>
      <c r="M39" s="136"/>
      <c r="N39" s="136"/>
      <c r="O39" s="136"/>
      <c r="P39" s="136"/>
      <c r="Q39" s="136">
        <f t="shared" si="6"/>
        <v>8.2999999999999545</v>
      </c>
      <c r="R39" s="137">
        <f>'24'!S39</f>
        <v>122605</v>
      </c>
      <c r="S39" s="137">
        <v>122632</v>
      </c>
      <c r="T39" s="137">
        <f t="shared" si="19"/>
        <v>27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>
        <v>7</v>
      </c>
      <c r="AF39" s="137"/>
      <c r="AG39" s="137">
        <f t="shared" si="17"/>
        <v>7</v>
      </c>
      <c r="AH39" s="137">
        <v>7</v>
      </c>
      <c r="AI39" s="137">
        <v>6</v>
      </c>
      <c r="AJ39" s="137">
        <v>237.11</v>
      </c>
      <c r="AK39" s="138">
        <v>191.68</v>
      </c>
      <c r="AL39" s="141">
        <f t="shared" si="0"/>
        <v>13</v>
      </c>
      <c r="AM39" s="137">
        <f t="shared" si="1"/>
        <v>428.79</v>
      </c>
      <c r="AN39" s="141">
        <f>'24'!AR39</f>
        <v>60</v>
      </c>
      <c r="AO39" s="141">
        <v>80</v>
      </c>
      <c r="AP39" s="141">
        <f t="shared" si="7"/>
        <v>140</v>
      </c>
      <c r="AQ39" s="649">
        <f t="shared" si="8"/>
        <v>40</v>
      </c>
      <c r="AR39" s="141">
        <v>100</v>
      </c>
      <c r="AS39" s="216">
        <f t="shared" si="20"/>
        <v>4.8192771084337611</v>
      </c>
      <c r="AT39" s="216">
        <f>'08'!AT39</f>
        <v>0</v>
      </c>
      <c r="AU39" s="224">
        <f t="shared" si="9"/>
        <v>-100</v>
      </c>
      <c r="AV39" s="138"/>
      <c r="AW39" s="138">
        <f t="shared" si="10"/>
        <v>30</v>
      </c>
      <c r="AX39" s="138">
        <f t="shared" si="11"/>
        <v>8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138">
        <f t="shared" si="15"/>
        <v>2</v>
      </c>
      <c r="BC39" s="138"/>
    </row>
    <row r="40" spans="1:55" s="1155" customFormat="1">
      <c r="A40" s="1147" t="str">
        <f>'ENTRY SHEET'!F40</f>
        <v>OD09K-5036</v>
      </c>
      <c r="B40" s="1148"/>
      <c r="C40" s="1148"/>
      <c r="D40" s="1148">
        <f t="shared" si="4"/>
        <v>0</v>
      </c>
      <c r="E40" s="1148">
        <v>12</v>
      </c>
      <c r="F40" s="1149"/>
      <c r="G40" s="1149">
        <f t="shared" si="18"/>
        <v>0</v>
      </c>
      <c r="H40" s="1149"/>
      <c r="I40" s="1149"/>
      <c r="J40" s="1149"/>
      <c r="K40" s="1149"/>
      <c r="L40" s="1149"/>
      <c r="M40" s="1149"/>
      <c r="N40" s="1149"/>
      <c r="O40" s="1149"/>
      <c r="P40" s="1149"/>
      <c r="Q40" s="1149">
        <f t="shared" si="6"/>
        <v>0</v>
      </c>
      <c r="R40" s="1148"/>
      <c r="S40" s="1148"/>
      <c r="T40" s="1148">
        <f t="shared" si="19"/>
        <v>0</v>
      </c>
      <c r="U40" s="1148"/>
      <c r="V40" s="1148"/>
      <c r="W40" s="1148"/>
      <c r="X40" s="1151"/>
      <c r="Y40" s="1148">
        <f t="shared" si="16"/>
        <v>0</v>
      </c>
      <c r="Z40" s="1148"/>
      <c r="AA40" s="1148"/>
      <c r="AB40" s="1148"/>
      <c r="AC40" s="1148"/>
      <c r="AD40" s="1148"/>
      <c r="AE40" s="1148"/>
      <c r="AF40" s="1148"/>
      <c r="AG40" s="1148">
        <f t="shared" si="17"/>
        <v>0</v>
      </c>
      <c r="AH40" s="1148"/>
      <c r="AI40" s="1148"/>
      <c r="AJ40" s="1148"/>
      <c r="AK40" s="1150"/>
      <c r="AL40" s="1151">
        <f t="shared" si="0"/>
        <v>0</v>
      </c>
      <c r="AM40" s="1148">
        <f t="shared" si="1"/>
        <v>0</v>
      </c>
      <c r="AN40" s="1151"/>
      <c r="AO40" s="1151"/>
      <c r="AP40" s="1151">
        <f t="shared" si="7"/>
        <v>0</v>
      </c>
      <c r="AQ40" s="649">
        <f t="shared" si="8"/>
        <v>0</v>
      </c>
      <c r="AR40" s="1151"/>
      <c r="AS40" s="1152" t="e">
        <f t="shared" si="20"/>
        <v>#DIV/0!</v>
      </c>
      <c r="AT40" s="1152">
        <f>'08'!AT40</f>
        <v>0</v>
      </c>
      <c r="AU40" s="1153">
        <f t="shared" si="9"/>
        <v>0</v>
      </c>
      <c r="AV40" s="1150"/>
      <c r="AW40" s="1150" t="e">
        <f t="shared" si="10"/>
        <v>#DIV/0!</v>
      </c>
      <c r="AX40" s="1150" t="e">
        <f t="shared" si="11"/>
        <v>#DIV/0!</v>
      </c>
      <c r="AY40" s="1150" t="e">
        <f t="shared" si="12"/>
        <v>#DIV/0!</v>
      </c>
      <c r="AZ40" s="1150" t="e">
        <f t="shared" si="13"/>
        <v>#DIV/0!</v>
      </c>
      <c r="BA40" s="1150" t="e">
        <f t="shared" si="14"/>
        <v>#DIV/0!</v>
      </c>
      <c r="BB40" s="1150" t="e">
        <f t="shared" si="15"/>
        <v>#DIV/0!</v>
      </c>
      <c r="BC40" s="1150"/>
    </row>
    <row r="41" spans="1:55" s="1155" customFormat="1">
      <c r="A41" s="1147" t="str">
        <f>'ENTRY SHEET'!F41</f>
        <v>OD09K-1394</v>
      </c>
      <c r="B41" s="1148"/>
      <c r="C41" s="1148"/>
      <c r="D41" s="1148">
        <f t="shared" si="4"/>
        <v>0</v>
      </c>
      <c r="E41" s="1148">
        <v>12</v>
      </c>
      <c r="F41" s="1149"/>
      <c r="G41" s="1149">
        <f t="shared" si="18"/>
        <v>0</v>
      </c>
      <c r="H41" s="1149"/>
      <c r="I41" s="1149"/>
      <c r="J41" s="1149"/>
      <c r="K41" s="1149"/>
      <c r="L41" s="1149"/>
      <c r="M41" s="1149"/>
      <c r="N41" s="1149"/>
      <c r="O41" s="1149"/>
      <c r="P41" s="1149"/>
      <c r="Q41" s="1149">
        <f t="shared" si="6"/>
        <v>0</v>
      </c>
      <c r="R41" s="1148"/>
      <c r="S41" s="1148"/>
      <c r="T41" s="1148">
        <f t="shared" si="19"/>
        <v>0</v>
      </c>
      <c r="U41" s="1148"/>
      <c r="V41" s="1148"/>
      <c r="W41" s="1148"/>
      <c r="X41" s="1151"/>
      <c r="Y41" s="1148">
        <f t="shared" si="16"/>
        <v>0</v>
      </c>
      <c r="Z41" s="1148"/>
      <c r="AA41" s="1148"/>
      <c r="AB41" s="1148"/>
      <c r="AC41" s="1148"/>
      <c r="AD41" s="1148"/>
      <c r="AE41" s="1148"/>
      <c r="AF41" s="1148"/>
      <c r="AG41" s="1148">
        <f t="shared" si="17"/>
        <v>0</v>
      </c>
      <c r="AH41" s="1148"/>
      <c r="AI41" s="1148"/>
      <c r="AJ41" s="1148"/>
      <c r="AK41" s="1150"/>
      <c r="AL41" s="1151">
        <f t="shared" si="0"/>
        <v>0</v>
      </c>
      <c r="AM41" s="1148">
        <f t="shared" si="1"/>
        <v>0</v>
      </c>
      <c r="AN41" s="1151"/>
      <c r="AO41" s="1151"/>
      <c r="AP41" s="1151">
        <f t="shared" si="7"/>
        <v>0</v>
      </c>
      <c r="AQ41" s="649">
        <f t="shared" si="8"/>
        <v>0</v>
      </c>
      <c r="AR41" s="1151"/>
      <c r="AS41" s="1152" t="e">
        <f t="shared" si="20"/>
        <v>#DIV/0!</v>
      </c>
      <c r="AT41" s="1152">
        <f>'08'!AT41</f>
        <v>0</v>
      </c>
      <c r="AU41" s="1153">
        <f t="shared" si="9"/>
        <v>0</v>
      </c>
      <c r="AV41" s="1150"/>
      <c r="AW41" s="1150" t="e">
        <f t="shared" si="10"/>
        <v>#DIV/0!</v>
      </c>
      <c r="AX41" s="1150" t="e">
        <f t="shared" si="11"/>
        <v>#DIV/0!</v>
      </c>
      <c r="AY41" s="1150" t="e">
        <f t="shared" si="12"/>
        <v>#DIV/0!</v>
      </c>
      <c r="AZ41" s="1150" t="e">
        <f t="shared" si="13"/>
        <v>#DIV/0!</v>
      </c>
      <c r="BA41" s="1150" t="e">
        <f t="shared" si="14"/>
        <v>#DIV/0!</v>
      </c>
      <c r="BB41" s="1150" t="e">
        <f t="shared" si="15"/>
        <v>#DIV/0!</v>
      </c>
      <c r="BC41" s="1150"/>
    </row>
    <row r="42" spans="1:55">
      <c r="A42" s="223" t="str">
        <f>'ENTRY SHEET'!F42</f>
        <v>JH06T-7706</v>
      </c>
      <c r="B42" s="137">
        <f>'24'!C42</f>
        <v>16156.2</v>
      </c>
      <c r="C42" s="137">
        <v>16161.7</v>
      </c>
      <c r="D42" s="137">
        <f t="shared" si="4"/>
        <v>5.5</v>
      </c>
      <c r="E42" s="137">
        <v>12</v>
      </c>
      <c r="F42" s="136"/>
      <c r="G42" s="136">
        <f t="shared" si="18"/>
        <v>5.5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5.5</v>
      </c>
      <c r="R42" s="137">
        <f>'24'!S42</f>
        <v>105946</v>
      </c>
      <c r="S42" s="137">
        <v>105987</v>
      </c>
      <c r="T42" s="137">
        <f t="shared" si="19"/>
        <v>41</v>
      </c>
      <c r="U42" s="137">
        <v>6</v>
      </c>
      <c r="V42" s="137">
        <v>4</v>
      </c>
      <c r="W42" s="137"/>
      <c r="X42" s="141"/>
      <c r="Y42" s="137">
        <f t="shared" si="16"/>
        <v>10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'24'!AR42</f>
        <v>100</v>
      </c>
      <c r="AO42" s="141">
        <v>100</v>
      </c>
      <c r="AP42" s="141">
        <f t="shared" si="7"/>
        <v>200</v>
      </c>
      <c r="AQ42" s="649">
        <f t="shared" si="8"/>
        <v>60</v>
      </c>
      <c r="AR42" s="141">
        <v>140</v>
      </c>
      <c r="AS42" s="216">
        <f t="shared" si="20"/>
        <v>10.909090909090908</v>
      </c>
      <c r="AT42" s="216">
        <f>'08'!AT42</f>
        <v>0</v>
      </c>
      <c r="AU42" s="224">
        <f t="shared" si="9"/>
        <v>-140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60</v>
      </c>
      <c r="BC42" s="138"/>
    </row>
    <row r="43" spans="1:55">
      <c r="A43" s="223" t="str">
        <f>'ENTRY SHEET'!F43</f>
        <v>JH06H-7764</v>
      </c>
      <c r="B43" s="137">
        <f>'24'!C43</f>
        <v>18017</v>
      </c>
      <c r="C43" s="137">
        <v>18024.099999999999</v>
      </c>
      <c r="D43" s="137">
        <f t="shared" si="4"/>
        <v>7.0999999999985448</v>
      </c>
      <c r="E43" s="137">
        <v>12</v>
      </c>
      <c r="F43" s="136"/>
      <c r="G43" s="136">
        <f t="shared" si="18"/>
        <v>7.0999999999985448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7.0999999999985448</v>
      </c>
      <c r="R43" s="137">
        <f>'24'!S43</f>
        <v>88108</v>
      </c>
      <c r="S43" s="137">
        <v>88158</v>
      </c>
      <c r="T43" s="137">
        <f t="shared" si="19"/>
        <v>50</v>
      </c>
      <c r="U43" s="137">
        <v>8</v>
      </c>
      <c r="V43" s="137">
        <v>4</v>
      </c>
      <c r="W43" s="137"/>
      <c r="X43" s="141"/>
      <c r="Y43" s="137">
        <f t="shared" si="16"/>
        <v>12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'24'!AR43</f>
        <v>130</v>
      </c>
      <c r="AO43" s="141">
        <v>80</v>
      </c>
      <c r="AP43" s="141">
        <f t="shared" si="7"/>
        <v>210</v>
      </c>
      <c r="AQ43" s="649">
        <f t="shared" si="8"/>
        <v>50</v>
      </c>
      <c r="AR43" s="141">
        <v>160</v>
      </c>
      <c r="AS43" s="216">
        <f t="shared" si="20"/>
        <v>7.0422535211282042</v>
      </c>
      <c r="AT43" s="216">
        <f>'08'!AT43</f>
        <v>0</v>
      </c>
      <c r="AU43" s="224">
        <f t="shared" si="9"/>
        <v>-160</v>
      </c>
      <c r="AV43" s="138"/>
      <c r="AW43" s="138">
        <f t="shared" si="10"/>
        <v>0</v>
      </c>
      <c r="AX43" s="138">
        <f t="shared" si="11"/>
        <v>0</v>
      </c>
      <c r="AY43" s="138">
        <f t="shared" si="12"/>
        <v>0</v>
      </c>
      <c r="AZ43" s="138">
        <f t="shared" si="13"/>
        <v>0</v>
      </c>
      <c r="BA43" s="138">
        <f t="shared" si="14"/>
        <v>0</v>
      </c>
      <c r="BB43" s="138">
        <f t="shared" si="15"/>
        <v>50</v>
      </c>
      <c r="BC43" s="138"/>
    </row>
    <row r="44" spans="1:55" s="599" customFormat="1">
      <c r="A44" s="783" t="str">
        <f>'ENTRY SHEET'!F44</f>
        <v>OD09AE-5513 DMC</v>
      </c>
      <c r="B44" s="301">
        <f>'24'!C44</f>
        <v>4053.9</v>
      </c>
      <c r="C44" s="301">
        <v>4057.6</v>
      </c>
      <c r="D44" s="301">
        <f t="shared" si="4"/>
        <v>3.6999999999998181</v>
      </c>
      <c r="E44" s="301">
        <v>12</v>
      </c>
      <c r="F44" s="362"/>
      <c r="G44" s="362">
        <f t="shared" si="18"/>
        <v>3.6999999999998181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3.6999999999998181</v>
      </c>
      <c r="R44" s="301">
        <f>'24'!S44</f>
        <v>23369.4</v>
      </c>
      <c r="S44" s="301">
        <v>23398.6</v>
      </c>
      <c r="T44" s="301">
        <f t="shared" si="19"/>
        <v>29.19999999999709</v>
      </c>
      <c r="U44" s="301">
        <v>5</v>
      </c>
      <c r="V44" s="301">
        <v>1</v>
      </c>
      <c r="W44" s="301"/>
      <c r="X44" s="663"/>
      <c r="Y44" s="301">
        <f t="shared" si="16"/>
        <v>6</v>
      </c>
      <c r="Z44" s="301"/>
      <c r="AA44" s="301"/>
      <c r="AB44" s="301"/>
      <c r="AC44" s="301"/>
      <c r="AD44" s="301"/>
      <c r="AE44" s="301"/>
      <c r="AF44" s="301"/>
      <c r="AG44" s="301">
        <f t="shared" si="17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'24'!AR44</f>
        <v>0</v>
      </c>
      <c r="AO44" s="663">
        <v>80</v>
      </c>
      <c r="AP44" s="663">
        <f t="shared" si="7"/>
        <v>80</v>
      </c>
      <c r="AQ44" s="649">
        <f t="shared" si="8"/>
        <v>80</v>
      </c>
      <c r="AR44" s="663"/>
      <c r="AS44" s="665">
        <f t="shared" si="20"/>
        <v>21.621621621622683</v>
      </c>
      <c r="AT44" s="665">
        <f>'08'!AT44</f>
        <v>0</v>
      </c>
      <c r="AU44" s="666">
        <f t="shared" si="9"/>
        <v>0</v>
      </c>
      <c r="AV44" s="664"/>
      <c r="AW44" s="664">
        <f t="shared" si="10"/>
        <v>0</v>
      </c>
      <c r="AX44" s="664">
        <f t="shared" si="11"/>
        <v>0</v>
      </c>
      <c r="AY44" s="664">
        <f t="shared" si="12"/>
        <v>0</v>
      </c>
      <c r="AZ44" s="664">
        <f t="shared" si="13"/>
        <v>0</v>
      </c>
      <c r="BA44" s="664">
        <f t="shared" si="14"/>
        <v>0</v>
      </c>
      <c r="BB44" s="664">
        <f t="shared" si="15"/>
        <v>80</v>
      </c>
      <c r="BC44" s="664"/>
    </row>
    <row r="45" spans="1:55" s="599" customFormat="1">
      <c r="A45" s="783" t="str">
        <f>'ENTRY SHEET'!F45</f>
        <v>OD09Z-5713 DMC</v>
      </c>
      <c r="B45" s="301">
        <f>'24'!C45</f>
        <v>3877.4</v>
      </c>
      <c r="C45" s="301">
        <v>3880.8</v>
      </c>
      <c r="D45" s="301">
        <f t="shared" si="4"/>
        <v>3.4000000000000909</v>
      </c>
      <c r="E45" s="301">
        <v>12</v>
      </c>
      <c r="F45" s="362"/>
      <c r="G45" s="362">
        <f t="shared" si="18"/>
        <v>3.4000000000000909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3.4000000000000909</v>
      </c>
      <c r="R45" s="301">
        <f>'24'!S45</f>
        <v>22828.2</v>
      </c>
      <c r="S45" s="301">
        <v>22859.5</v>
      </c>
      <c r="T45" s="301">
        <f t="shared" si="19"/>
        <v>31.299999999999272</v>
      </c>
      <c r="U45" s="301">
        <v>5</v>
      </c>
      <c r="V45" s="301">
        <v>1</v>
      </c>
      <c r="W45" s="301"/>
      <c r="X45" s="663"/>
      <c r="Y45" s="301">
        <f t="shared" si="16"/>
        <v>6</v>
      </c>
      <c r="Z45" s="301"/>
      <c r="AA45" s="301"/>
      <c r="AB45" s="301"/>
      <c r="AC45" s="301"/>
      <c r="AD45" s="301"/>
      <c r="AE45" s="301"/>
      <c r="AF45" s="301"/>
      <c r="AG45" s="301">
        <f t="shared" si="17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'24'!AR45</f>
        <v>0</v>
      </c>
      <c r="AO45" s="663">
        <v>50</v>
      </c>
      <c r="AP45" s="663">
        <f t="shared" si="7"/>
        <v>50</v>
      </c>
      <c r="AQ45" s="649">
        <f t="shared" si="8"/>
        <v>50</v>
      </c>
      <c r="AR45" s="663"/>
      <c r="AS45" s="665">
        <f t="shared" si="20"/>
        <v>14.705882352940783</v>
      </c>
      <c r="AT45" s="665">
        <f>'08'!AT45</f>
        <v>0</v>
      </c>
      <c r="AU45" s="666">
        <f t="shared" si="9"/>
        <v>0</v>
      </c>
      <c r="AV45" s="664"/>
      <c r="AW45" s="664">
        <f t="shared" si="10"/>
        <v>0</v>
      </c>
      <c r="AX45" s="664">
        <f t="shared" si="11"/>
        <v>0</v>
      </c>
      <c r="AY45" s="664">
        <f t="shared" si="12"/>
        <v>0</v>
      </c>
      <c r="AZ45" s="664">
        <f t="shared" si="13"/>
        <v>0</v>
      </c>
      <c r="BA45" s="664">
        <f t="shared" si="14"/>
        <v>0</v>
      </c>
      <c r="BB45" s="664">
        <f t="shared" si="15"/>
        <v>50</v>
      </c>
      <c r="BC45" s="664"/>
    </row>
    <row r="46" spans="1:55" s="599" customFormat="1">
      <c r="A46" s="783" t="str">
        <f>'ENTRY SHEET'!F46</f>
        <v>OD09Z-5813 DMC</v>
      </c>
      <c r="B46" s="301">
        <f>'24'!C46</f>
        <v>3804.2</v>
      </c>
      <c r="C46" s="301">
        <v>3810</v>
      </c>
      <c r="D46" s="301">
        <f t="shared" si="4"/>
        <v>5.8000000000001819</v>
      </c>
      <c r="E46" s="301">
        <v>12</v>
      </c>
      <c r="F46" s="362"/>
      <c r="G46" s="362">
        <f t="shared" si="18"/>
        <v>5.8000000000001819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5.8000000000001819</v>
      </c>
      <c r="R46" s="301">
        <f>'24'!S46</f>
        <v>21783.9</v>
      </c>
      <c r="S46" s="301">
        <v>21823.8</v>
      </c>
      <c r="T46" s="301">
        <f t="shared" si="19"/>
        <v>39.899999999997817</v>
      </c>
      <c r="U46" s="301">
        <v>4</v>
      </c>
      <c r="V46" s="301">
        <v>1</v>
      </c>
      <c r="W46" s="301"/>
      <c r="X46" s="663"/>
      <c r="Y46" s="301">
        <f t="shared" si="16"/>
        <v>5</v>
      </c>
      <c r="Z46" s="301"/>
      <c r="AA46" s="301"/>
      <c r="AB46" s="301"/>
      <c r="AC46" s="301"/>
      <c r="AD46" s="301"/>
      <c r="AE46" s="301"/>
      <c r="AF46" s="301"/>
      <c r="AG46" s="301">
        <f t="shared" si="17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'24'!AR46</f>
        <v>0</v>
      </c>
      <c r="AO46" s="663">
        <v>50</v>
      </c>
      <c r="AP46" s="663">
        <f t="shared" si="7"/>
        <v>50</v>
      </c>
      <c r="AQ46" s="649">
        <f t="shared" si="8"/>
        <v>50</v>
      </c>
      <c r="AR46" s="663"/>
      <c r="AS46" s="665">
        <f t="shared" si="20"/>
        <v>8.6206896551721428</v>
      </c>
      <c r="AT46" s="665">
        <f>'08'!AT46</f>
        <v>0</v>
      </c>
      <c r="AU46" s="666">
        <f t="shared" si="9"/>
        <v>0</v>
      </c>
      <c r="AV46" s="664"/>
      <c r="AW46" s="664">
        <f t="shared" si="10"/>
        <v>0</v>
      </c>
      <c r="AX46" s="664">
        <f t="shared" si="11"/>
        <v>0</v>
      </c>
      <c r="AY46" s="664">
        <f t="shared" si="12"/>
        <v>0</v>
      </c>
      <c r="AZ46" s="664">
        <f t="shared" si="13"/>
        <v>0</v>
      </c>
      <c r="BA46" s="664">
        <f t="shared" si="14"/>
        <v>0</v>
      </c>
      <c r="BB46" s="664">
        <f t="shared" si="15"/>
        <v>50</v>
      </c>
      <c r="BC46" s="664"/>
    </row>
    <row r="47" spans="1:55" s="599" customFormat="1">
      <c r="A47" s="783" t="str">
        <f>'ENTRY SHEET'!F47</f>
        <v>OD07AR-4113 DMC</v>
      </c>
      <c r="B47" s="301">
        <v>8785</v>
      </c>
      <c r="C47" s="301">
        <v>8787</v>
      </c>
      <c r="D47" s="301">
        <f t="shared" si="4"/>
        <v>2</v>
      </c>
      <c r="E47" s="301">
        <v>12</v>
      </c>
      <c r="F47" s="362"/>
      <c r="G47" s="362">
        <f t="shared" si="18"/>
        <v>2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2</v>
      </c>
      <c r="R47" s="301">
        <f>'24'!S47</f>
        <v>48789.8</v>
      </c>
      <c r="S47" s="301">
        <v>48816.7</v>
      </c>
      <c r="T47" s="301">
        <f t="shared" si="19"/>
        <v>26.899999999994179</v>
      </c>
      <c r="U47" s="301">
        <v>2</v>
      </c>
      <c r="V47" s="301"/>
      <c r="W47" s="301"/>
      <c r="X47" s="663"/>
      <c r="Y47" s="301">
        <f t="shared" si="16"/>
        <v>2</v>
      </c>
      <c r="Z47" s="301"/>
      <c r="AA47" s="301"/>
      <c r="AB47" s="301"/>
      <c r="AC47" s="301"/>
      <c r="AD47" s="301"/>
      <c r="AE47" s="301"/>
      <c r="AF47" s="301"/>
      <c r="AG47" s="301">
        <f t="shared" si="17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'24'!AR47</f>
        <v>0</v>
      </c>
      <c r="AO47" s="663"/>
      <c r="AP47" s="663">
        <f t="shared" si="7"/>
        <v>0</v>
      </c>
      <c r="AQ47" s="649">
        <f t="shared" si="8"/>
        <v>0</v>
      </c>
      <c r="AR47" s="663"/>
      <c r="AS47" s="665">
        <f t="shared" si="20"/>
        <v>0</v>
      </c>
      <c r="AT47" s="665">
        <f>'08'!AT47</f>
        <v>0</v>
      </c>
      <c r="AU47" s="666">
        <f t="shared" si="9"/>
        <v>0</v>
      </c>
      <c r="AV47" s="664"/>
      <c r="AW47" s="664">
        <f t="shared" si="10"/>
        <v>0</v>
      </c>
      <c r="AX47" s="664">
        <f t="shared" si="11"/>
        <v>0</v>
      </c>
      <c r="AY47" s="664">
        <f t="shared" si="12"/>
        <v>0</v>
      </c>
      <c r="AZ47" s="664">
        <f t="shared" si="13"/>
        <v>0</v>
      </c>
      <c r="BA47" s="664">
        <f t="shared" si="14"/>
        <v>0</v>
      </c>
      <c r="BB47" s="664">
        <f t="shared" si="15"/>
        <v>0</v>
      </c>
      <c r="BC47" s="664"/>
    </row>
    <row r="48" spans="1:55" s="599" customFormat="1">
      <c r="A48" s="783" t="str">
        <f>'ENTRY SHEET'!F48</f>
        <v>OD09Z-5913 DMC</v>
      </c>
      <c r="B48" s="301">
        <f>'24'!C48</f>
        <v>3928.9</v>
      </c>
      <c r="C48" s="301">
        <v>3933.8</v>
      </c>
      <c r="D48" s="301">
        <f t="shared" si="4"/>
        <v>4.9000000000000909</v>
      </c>
      <c r="E48" s="301">
        <v>12</v>
      </c>
      <c r="F48" s="362"/>
      <c r="G48" s="362">
        <f t="shared" si="18"/>
        <v>4.9000000000000909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4.9000000000000909</v>
      </c>
      <c r="R48" s="301">
        <f>'24'!S48</f>
        <v>22704.7</v>
      </c>
      <c r="S48" s="301">
        <v>22735</v>
      </c>
      <c r="T48" s="301">
        <f t="shared" si="19"/>
        <v>30.299999999999272</v>
      </c>
      <c r="U48" s="301">
        <v>4</v>
      </c>
      <c r="V48" s="301">
        <v>2</v>
      </c>
      <c r="W48" s="301"/>
      <c r="X48" s="663"/>
      <c r="Y48" s="301">
        <f t="shared" si="16"/>
        <v>6</v>
      </c>
      <c r="Z48" s="301"/>
      <c r="AA48" s="301"/>
      <c r="AB48" s="301"/>
      <c r="AC48" s="301"/>
      <c r="AD48" s="301"/>
      <c r="AE48" s="301"/>
      <c r="AF48" s="301"/>
      <c r="AG48" s="301">
        <f t="shared" si="17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'24'!AR48</f>
        <v>0</v>
      </c>
      <c r="AO48" s="663">
        <v>150</v>
      </c>
      <c r="AP48" s="663">
        <f t="shared" si="7"/>
        <v>150</v>
      </c>
      <c r="AQ48" s="649">
        <f t="shared" si="8"/>
        <v>150</v>
      </c>
      <c r="AR48" s="663"/>
      <c r="AS48" s="665">
        <f t="shared" si="20"/>
        <v>30.612244897958615</v>
      </c>
      <c r="AT48" s="665">
        <f>'08'!AT48</f>
        <v>0</v>
      </c>
      <c r="AU48" s="666">
        <f t="shared" si="9"/>
        <v>0</v>
      </c>
      <c r="AV48" s="664"/>
      <c r="AW48" s="664">
        <f t="shared" si="10"/>
        <v>0</v>
      </c>
      <c r="AX48" s="664">
        <f t="shared" si="11"/>
        <v>0</v>
      </c>
      <c r="AY48" s="664">
        <f t="shared" si="12"/>
        <v>0</v>
      </c>
      <c r="AZ48" s="664">
        <f t="shared" si="13"/>
        <v>0</v>
      </c>
      <c r="BA48" s="664">
        <f t="shared" si="14"/>
        <v>0</v>
      </c>
      <c r="BB48" s="664">
        <f t="shared" si="15"/>
        <v>150</v>
      </c>
      <c r="BC48" s="664"/>
    </row>
    <row r="49" spans="1:55" s="599" customFormat="1">
      <c r="A49" s="783" t="str">
        <f>'ENTRY SHEET'!F49</f>
        <v>OD09Z-5613 DMC</v>
      </c>
      <c r="B49" s="301">
        <f>'24'!C49</f>
        <v>3864.5</v>
      </c>
      <c r="C49" s="301">
        <v>3868.7</v>
      </c>
      <c r="D49" s="301">
        <f t="shared" si="4"/>
        <v>4.1999999999998181</v>
      </c>
      <c r="E49" s="301">
        <v>12</v>
      </c>
      <c r="F49" s="362"/>
      <c r="G49" s="362">
        <f t="shared" si="18"/>
        <v>4.1999999999998181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4.1999999999998181</v>
      </c>
      <c r="R49" s="301">
        <f>'24'!S49</f>
        <v>23119.3</v>
      </c>
      <c r="S49" s="301">
        <v>23147.1</v>
      </c>
      <c r="T49" s="301">
        <f t="shared" si="19"/>
        <v>27.799999999999272</v>
      </c>
      <c r="U49" s="301">
        <v>5</v>
      </c>
      <c r="V49" s="301">
        <v>1</v>
      </c>
      <c r="W49" s="301"/>
      <c r="X49" s="663"/>
      <c r="Y49" s="301">
        <f t="shared" si="16"/>
        <v>6</v>
      </c>
      <c r="Z49" s="301"/>
      <c r="AA49" s="301"/>
      <c r="AB49" s="301"/>
      <c r="AC49" s="301"/>
      <c r="AD49" s="301"/>
      <c r="AE49" s="301"/>
      <c r="AF49" s="301"/>
      <c r="AG49" s="301">
        <f t="shared" si="17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'24'!AR49</f>
        <v>0</v>
      </c>
      <c r="AO49" s="663"/>
      <c r="AP49" s="663">
        <f t="shared" si="7"/>
        <v>0</v>
      </c>
      <c r="AQ49" s="649">
        <f t="shared" si="8"/>
        <v>0</v>
      </c>
      <c r="AR49" s="663"/>
      <c r="AS49" s="665">
        <f t="shared" si="20"/>
        <v>0</v>
      </c>
      <c r="AT49" s="665">
        <f>'08'!AT49</f>
        <v>0</v>
      </c>
      <c r="AU49" s="666">
        <f t="shared" si="9"/>
        <v>0</v>
      </c>
      <c r="AV49" s="664"/>
      <c r="AW49" s="664">
        <f t="shared" si="10"/>
        <v>0</v>
      </c>
      <c r="AX49" s="664">
        <f t="shared" si="11"/>
        <v>0</v>
      </c>
      <c r="AY49" s="664">
        <f t="shared" si="12"/>
        <v>0</v>
      </c>
      <c r="AZ49" s="664">
        <f t="shared" si="13"/>
        <v>0</v>
      </c>
      <c r="BA49" s="664">
        <f t="shared" si="14"/>
        <v>0</v>
      </c>
      <c r="BB49" s="664">
        <f t="shared" si="15"/>
        <v>0</v>
      </c>
      <c r="BC49" s="664"/>
    </row>
    <row r="50" spans="1:55">
      <c r="A50" s="223" t="str">
        <f>'ENTRY SHEET'!F50</f>
        <v>JH06G-5437</v>
      </c>
      <c r="B50" s="137">
        <f>'24'!C50</f>
        <v>12187</v>
      </c>
      <c r="C50" s="137">
        <v>12195</v>
      </c>
      <c r="D50" s="137">
        <f t="shared" si="4"/>
        <v>8</v>
      </c>
      <c r="E50" s="137">
        <v>12</v>
      </c>
      <c r="F50" s="136"/>
      <c r="G50" s="136">
        <f t="shared" si="18"/>
        <v>1</v>
      </c>
      <c r="H50" s="136">
        <f>195-188</f>
        <v>7</v>
      </c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8</v>
      </c>
      <c r="R50" s="137">
        <f>'24'!S50</f>
        <v>82890</v>
      </c>
      <c r="S50" s="137">
        <v>82940</v>
      </c>
      <c r="T50" s="137">
        <f t="shared" si="19"/>
        <v>50</v>
      </c>
      <c r="U50" s="137"/>
      <c r="V50" s="137">
        <v>2</v>
      </c>
      <c r="W50" s="137"/>
      <c r="X50" s="141"/>
      <c r="Y50" s="137">
        <f t="shared" si="16"/>
        <v>2</v>
      </c>
      <c r="Z50" s="137"/>
      <c r="AA50" s="137"/>
      <c r="AB50" s="137"/>
      <c r="AC50" s="137"/>
      <c r="AD50" s="137">
        <v>15</v>
      </c>
      <c r="AE50" s="137"/>
      <c r="AF50" s="137"/>
      <c r="AG50" s="137">
        <f t="shared" si="17"/>
        <v>15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'24'!AR50</f>
        <v>115</v>
      </c>
      <c r="AO50" s="141">
        <v>50</v>
      </c>
      <c r="AP50" s="141">
        <f t="shared" si="7"/>
        <v>165</v>
      </c>
      <c r="AQ50" s="649">
        <f t="shared" si="8"/>
        <v>50</v>
      </c>
      <c r="AR50" s="141">
        <v>115</v>
      </c>
      <c r="AS50" s="216">
        <f t="shared" si="20"/>
        <v>6.25</v>
      </c>
      <c r="AT50" s="216">
        <f>'08'!AT50</f>
        <v>0</v>
      </c>
      <c r="AU50" s="224">
        <f t="shared" si="9"/>
        <v>-115</v>
      </c>
      <c r="AV50" s="138"/>
      <c r="AW50" s="138">
        <f t="shared" si="10"/>
        <v>0</v>
      </c>
      <c r="AX50" s="138">
        <f t="shared" si="11"/>
        <v>44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138">
        <f t="shared" si="15"/>
        <v>6</v>
      </c>
      <c r="BC50" s="138"/>
    </row>
    <row r="51" spans="1:55">
      <c r="A51" s="223" t="str">
        <f>'ENTRY SHEET'!F51</f>
        <v>OD09Z-1273</v>
      </c>
      <c r="B51" s="137">
        <f>'24'!C51</f>
        <v>2721.1</v>
      </c>
      <c r="C51" s="137">
        <v>2729.6</v>
      </c>
      <c r="D51" s="137">
        <f t="shared" si="4"/>
        <v>8.5</v>
      </c>
      <c r="E51" s="137">
        <v>12</v>
      </c>
      <c r="F51" s="136"/>
      <c r="G51" s="136">
        <f t="shared" si="18"/>
        <v>8.5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8.5</v>
      </c>
      <c r="R51" s="137">
        <f>'24'!S51</f>
        <v>17297.400000000001</v>
      </c>
      <c r="S51" s="137">
        <v>17342.900000000001</v>
      </c>
      <c r="T51" s="137">
        <f t="shared" si="19"/>
        <v>45.5</v>
      </c>
      <c r="U51" s="137">
        <v>6</v>
      </c>
      <c r="V51" s="137">
        <v>3</v>
      </c>
      <c r="W51" s="137"/>
      <c r="X51" s="141"/>
      <c r="Y51" s="137">
        <f t="shared" si="16"/>
        <v>9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'24'!AR51</f>
        <v>150</v>
      </c>
      <c r="AO51" s="141">
        <v>80</v>
      </c>
      <c r="AP51" s="141">
        <f t="shared" si="7"/>
        <v>230</v>
      </c>
      <c r="AQ51" s="649">
        <f t="shared" si="8"/>
        <v>70</v>
      </c>
      <c r="AR51" s="141">
        <v>160</v>
      </c>
      <c r="AS51" s="216">
        <f t="shared" si="20"/>
        <v>8.235294117647058</v>
      </c>
      <c r="AT51" s="216">
        <f>'08'!AT51</f>
        <v>0</v>
      </c>
      <c r="AU51" s="224">
        <f t="shared" si="9"/>
        <v>-160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70</v>
      </c>
      <c r="BC51" s="138"/>
    </row>
    <row r="52" spans="1:55">
      <c r="A52" s="223" t="str">
        <f>'ENTRY SHEET'!F52</f>
        <v>OD09Z-1274</v>
      </c>
      <c r="B52" s="137">
        <f>'24'!C52</f>
        <v>3634.1</v>
      </c>
      <c r="C52" s="137">
        <v>3642.9</v>
      </c>
      <c r="D52" s="137">
        <f t="shared" si="4"/>
        <v>8.8000000000001819</v>
      </c>
      <c r="E52" s="137">
        <v>12</v>
      </c>
      <c r="F52" s="136"/>
      <c r="G52" s="136">
        <f t="shared" si="18"/>
        <v>8.8000000000001819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8.8000000000001819</v>
      </c>
      <c r="R52" s="137">
        <f>'24'!S52</f>
        <v>25274.799999999999</v>
      </c>
      <c r="S52" s="137">
        <v>25329.200000000001</v>
      </c>
      <c r="T52" s="137">
        <f t="shared" si="19"/>
        <v>54.400000000001455</v>
      </c>
      <c r="U52" s="137">
        <v>7</v>
      </c>
      <c r="V52" s="137">
        <v>4</v>
      </c>
      <c r="W52" s="137"/>
      <c r="X52" s="141"/>
      <c r="Y52" s="137">
        <f t="shared" si="16"/>
        <v>11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'24'!AR52</f>
        <v>90</v>
      </c>
      <c r="AO52" s="141">
        <v>100</v>
      </c>
      <c r="AP52" s="141">
        <f t="shared" si="7"/>
        <v>190</v>
      </c>
      <c r="AQ52" s="649">
        <f t="shared" si="8"/>
        <v>90</v>
      </c>
      <c r="AR52" s="141">
        <v>100</v>
      </c>
      <c r="AS52" s="216">
        <f t="shared" si="20"/>
        <v>10.227272727272515</v>
      </c>
      <c r="AT52" s="216">
        <f>'08'!AT52</f>
        <v>0</v>
      </c>
      <c r="AU52" s="224">
        <f t="shared" si="9"/>
        <v>-100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90</v>
      </c>
      <c r="BC52" s="138"/>
    </row>
    <row r="53" spans="1:55">
      <c r="A53" s="223" t="str">
        <f>'ENTRY SHEET'!F53</f>
        <v>OD09Z-1202</v>
      </c>
      <c r="B53" s="137">
        <f>'24'!C53</f>
        <v>3642.2</v>
      </c>
      <c r="C53" s="137">
        <v>3650.1</v>
      </c>
      <c r="D53" s="137">
        <f t="shared" si="4"/>
        <v>7.9000000000000909</v>
      </c>
      <c r="E53" s="137">
        <v>12</v>
      </c>
      <c r="F53" s="136"/>
      <c r="G53" s="136">
        <f t="shared" si="18"/>
        <v>7.9000000000000909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7.9000000000000909</v>
      </c>
      <c r="R53" s="137">
        <f>'24'!S53</f>
        <v>25870.2</v>
      </c>
      <c r="S53" s="137">
        <v>25924.1</v>
      </c>
      <c r="T53" s="137">
        <f t="shared" si="19"/>
        <v>53.899999999997817</v>
      </c>
      <c r="U53" s="137">
        <v>7</v>
      </c>
      <c r="V53" s="137">
        <v>3</v>
      </c>
      <c r="W53" s="137"/>
      <c r="X53" s="141"/>
      <c r="Y53" s="137">
        <f t="shared" si="16"/>
        <v>10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'24'!AR53</f>
        <v>110</v>
      </c>
      <c r="AO53" s="141">
        <v>100</v>
      </c>
      <c r="AP53" s="141">
        <f t="shared" si="7"/>
        <v>210</v>
      </c>
      <c r="AQ53" s="649">
        <f t="shared" si="8"/>
        <v>90</v>
      </c>
      <c r="AR53" s="141">
        <v>120</v>
      </c>
      <c r="AS53" s="216">
        <f t="shared" si="20"/>
        <v>11.392405063291008</v>
      </c>
      <c r="AT53" s="216">
        <f>'08'!AT53</f>
        <v>0</v>
      </c>
      <c r="AU53" s="224">
        <f t="shared" si="9"/>
        <v>-120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90</v>
      </c>
      <c r="BC53" s="138"/>
    </row>
    <row r="54" spans="1:55">
      <c r="A54" s="223">
        <f>'ENTRY SHEET'!F54</f>
        <v>0</v>
      </c>
      <c r="B54" s="137">
        <f>'24'!C54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'24'!S54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'24'!AR54</f>
        <v>0</v>
      </c>
      <c r="AO54" s="141"/>
      <c r="AP54" s="141">
        <f t="shared" si="7"/>
        <v>0</v>
      </c>
      <c r="AQ54" s="649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'24'!C55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'24'!S55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'24'!AR55</f>
        <v>0</v>
      </c>
      <c r="AO55" s="141"/>
      <c r="AP55" s="141">
        <f t="shared" si="7"/>
        <v>0</v>
      </c>
      <c r="AQ55" s="649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'24'!C56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'24'!S56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'24'!AR56</f>
        <v>0</v>
      </c>
      <c r="AO56" s="141"/>
      <c r="AP56" s="141">
        <f t="shared" si="7"/>
        <v>0</v>
      </c>
      <c r="AQ56" s="649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'24'!C57</f>
        <v>4760.6000000000004</v>
      </c>
      <c r="C57" s="137">
        <v>4766.5</v>
      </c>
      <c r="D57" s="137">
        <f t="shared" si="4"/>
        <v>5.8999999999996362</v>
      </c>
      <c r="E57" s="137">
        <v>12</v>
      </c>
      <c r="F57" s="136"/>
      <c r="G57" s="136">
        <f t="shared" si="18"/>
        <v>5.8999999999996362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5.8999999999996362</v>
      </c>
      <c r="R57" s="137">
        <f>'24'!S57</f>
        <v>53069.7</v>
      </c>
      <c r="S57" s="137">
        <v>53121.599999999999</v>
      </c>
      <c r="T57" s="137">
        <f t="shared" si="19"/>
        <v>51.900000000001455</v>
      </c>
      <c r="U57" s="137">
        <v>6</v>
      </c>
      <c r="V57" s="137"/>
      <c r="W57" s="137"/>
      <c r="X57" s="141"/>
      <c r="Y57" s="137">
        <f t="shared" si="16"/>
        <v>6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'24'!AR57</f>
        <v>130</v>
      </c>
      <c r="AO57" s="141"/>
      <c r="AP57" s="141">
        <f t="shared" si="7"/>
        <v>130</v>
      </c>
      <c r="AQ57" s="649">
        <f t="shared" si="8"/>
        <v>60</v>
      </c>
      <c r="AR57" s="141">
        <v>70</v>
      </c>
      <c r="AS57" s="216">
        <f t="shared" si="20"/>
        <v>10.169491525424355</v>
      </c>
      <c r="AT57" s="216">
        <f>'08'!AT57</f>
        <v>260</v>
      </c>
      <c r="AU57" s="224">
        <f t="shared" si="9"/>
        <v>190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>
      <c r="A58" s="223" t="str">
        <f>'ENTRY SHEET'!F58</f>
        <v>OD09K-2512 W.TANKER</v>
      </c>
      <c r="B58" s="137">
        <f>'24'!C58</f>
        <v>3088</v>
      </c>
      <c r="C58" s="137">
        <v>3089.9</v>
      </c>
      <c r="D58" s="137">
        <f t="shared" si="4"/>
        <v>1.9000000000000909</v>
      </c>
      <c r="E58" s="137">
        <v>12</v>
      </c>
      <c r="F58" s="136"/>
      <c r="G58" s="136">
        <f t="shared" si="18"/>
        <v>1.9000000000000909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1.9000000000000909</v>
      </c>
      <c r="R58" s="137">
        <f>'24'!S58</f>
        <v>44955.5</v>
      </c>
      <c r="S58" s="137">
        <v>44976.2</v>
      </c>
      <c r="T58" s="137">
        <f t="shared" si="19"/>
        <v>20.69999999999709</v>
      </c>
      <c r="U58" s="137">
        <v>4</v>
      </c>
      <c r="V58" s="137"/>
      <c r="W58" s="137"/>
      <c r="X58" s="141"/>
      <c r="Y58" s="137">
        <f t="shared" si="16"/>
        <v>4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'24'!AR58</f>
        <v>25</v>
      </c>
      <c r="AO58" s="141">
        <v>100</v>
      </c>
      <c r="AP58" s="141">
        <f t="shared" si="7"/>
        <v>125</v>
      </c>
      <c r="AQ58" s="649">
        <f t="shared" si="8"/>
        <v>20</v>
      </c>
      <c r="AR58" s="141">
        <v>105</v>
      </c>
      <c r="AS58" s="216">
        <f t="shared" si="20"/>
        <v>10.52631578947318</v>
      </c>
      <c r="AT58" s="216">
        <f>'08'!AT58</f>
        <v>250</v>
      </c>
      <c r="AU58" s="224">
        <f t="shared" si="9"/>
        <v>145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>
      <c r="A59" s="223">
        <f>'ENTRY SHEET'!F59</f>
        <v>0</v>
      </c>
      <c r="B59" s="137">
        <f>'24'!C59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'24'!S59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'24'!AR59</f>
        <v>0</v>
      </c>
      <c r="AO59" s="141"/>
      <c r="AP59" s="141">
        <f t="shared" si="7"/>
        <v>0</v>
      </c>
      <c r="AQ59" s="649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422" customFormat="1" ht="43.2">
      <c r="A60" s="223" t="str">
        <f>'ENTRY SHEET'!F60</f>
        <v>DILLING DETALIS</v>
      </c>
      <c r="B60" s="137">
        <f>'24'!C60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419">
        <f>'24'!AR60</f>
        <v>0</v>
      </c>
      <c r="AO60" s="419"/>
      <c r="AP60" s="419">
        <f t="shared" si="7"/>
        <v>0</v>
      </c>
      <c r="AQ60" s="882">
        <f t="shared" si="8"/>
        <v>0</v>
      </c>
      <c r="AR60" s="419"/>
      <c r="AS60" s="420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63"/>
      <c r="BC60" s="63"/>
    </row>
    <row r="61" spans="1:55">
      <c r="A61" s="223" t="str">
        <f>'ENTRY SHEET'!F61</f>
        <v>DRILL-ELGI-650</v>
      </c>
      <c r="B61" s="137">
        <f>'24'!C61</f>
        <v>794.8</v>
      </c>
      <c r="C61" s="234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'24'!AR61</f>
        <v>0</v>
      </c>
      <c r="AO61" s="141"/>
      <c r="AP61" s="141">
        <f t="shared" si="7"/>
        <v>0</v>
      </c>
      <c r="AQ61" s="649">
        <f t="shared" si="8"/>
        <v>0</v>
      </c>
      <c r="AR61" s="141"/>
      <c r="AS61" s="216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>
      <c r="A62" s="223" t="str">
        <f>'ENTRY SHEET'!F62</f>
        <v>JRD-600+CD-360</v>
      </c>
      <c r="B62" s="137">
        <f>'24'!C62</f>
        <v>0</v>
      </c>
      <c r="C62" s="234"/>
      <c r="D62" s="137">
        <v>2.5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40.799999999999997</v>
      </c>
      <c r="S62" s="137">
        <v>6</v>
      </c>
      <c r="T62" s="137"/>
      <c r="U62" s="137">
        <v>40.799999999999997</v>
      </c>
      <c r="V62" s="137"/>
      <c r="W62" s="137">
        <f>+T62+U62+V62</f>
        <v>40.799999999999997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'24'!AR62</f>
        <v>0</v>
      </c>
      <c r="AO62" s="141">
        <v>50</v>
      </c>
      <c r="AP62" s="141">
        <f t="shared" si="7"/>
        <v>50</v>
      </c>
      <c r="AQ62" s="649">
        <f t="shared" si="8"/>
        <v>50</v>
      </c>
      <c r="AR62" s="141"/>
      <c r="AS62" s="216">
        <f t="shared" si="20"/>
        <v>20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38"/>
      <c r="BC62" s="138"/>
    </row>
    <row r="63" spans="1:55">
      <c r="A63" s="223" t="str">
        <f>'ENTRY SHEET'!F63</f>
        <v>JRD-450+650-1</v>
      </c>
      <c r="B63" s="137">
        <f>'24'!C63</f>
        <v>8257.4</v>
      </c>
      <c r="C63" s="234">
        <v>8259.9</v>
      </c>
      <c r="D63" s="137">
        <f t="shared" si="21"/>
        <v>2.5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51</v>
      </c>
      <c r="S63" s="137">
        <v>8</v>
      </c>
      <c r="T63" s="137"/>
      <c r="U63" s="137">
        <v>51</v>
      </c>
      <c r="V63" s="137"/>
      <c r="W63" s="137">
        <f t="shared" ref="W63:W64" si="22">+T63+U63+V63</f>
        <v>51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'24'!AR63</f>
        <v>0</v>
      </c>
      <c r="AO63" s="141">
        <v>156</v>
      </c>
      <c r="AP63" s="141">
        <f t="shared" si="7"/>
        <v>156</v>
      </c>
      <c r="AQ63" s="649">
        <f t="shared" si="8"/>
        <v>156</v>
      </c>
      <c r="AR63" s="141"/>
      <c r="AS63" s="216">
        <f t="shared" si="20"/>
        <v>62.4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>
      <c r="A64" s="223">
        <f>'ENTRY SHEET'!F64</f>
        <v>0</v>
      </c>
      <c r="B64" s="137">
        <f>'24'!C64</f>
        <v>0</v>
      </c>
      <c r="C64" s="234"/>
      <c r="D64" s="137"/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'24'!AR64</f>
        <v>0</v>
      </c>
      <c r="AO64" s="141"/>
      <c r="AP64" s="141">
        <f t="shared" si="7"/>
        <v>0</v>
      </c>
      <c r="AQ64" s="649">
        <f t="shared" si="8"/>
        <v>0</v>
      </c>
      <c r="AR64" s="141"/>
      <c r="AS64" s="216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827" customFormat="1" ht="43.2">
      <c r="A65" s="751" t="str">
        <f>'ENTRY SHEET'!F65</f>
        <v>CRUSHER DETAILS</v>
      </c>
      <c r="B65" s="617">
        <f>'24'!C65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48">
        <f>'24'!AR65</f>
        <v>0</v>
      </c>
      <c r="AO65" s="748"/>
      <c r="AP65" s="748">
        <f t="shared" si="7"/>
        <v>0</v>
      </c>
      <c r="AQ65" s="882">
        <f t="shared" si="8"/>
        <v>0</v>
      </c>
      <c r="AR65" s="748"/>
      <c r="AS65" s="784" t="e">
        <f t="shared" si="20"/>
        <v>#VALUE!</v>
      </c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532"/>
      <c r="BC65" s="532"/>
    </row>
    <row r="66" spans="1:55" s="614" customFormat="1">
      <c r="A66" s="751" t="str">
        <f>'ENTRY SHEET'!F66</f>
        <v>CRUSHER(FEEDER)</v>
      </c>
      <c r="B66" s="617">
        <f>'24'!C66</f>
        <v>1827.12</v>
      </c>
      <c r="C66" s="674">
        <v>1836.24</v>
      </c>
      <c r="D66" s="617">
        <f t="shared" si="21"/>
        <v>9.1200000000001182</v>
      </c>
      <c r="E66" s="617">
        <v>16</v>
      </c>
      <c r="F66" s="139"/>
      <c r="G66" s="139"/>
      <c r="H66" s="139"/>
      <c r="I66" s="139"/>
      <c r="J66" s="139">
        <f>D66-G66-H66-I66-K66-L66-O66-P66-F66-M66-N66</f>
        <v>9.1200000000001182</v>
      </c>
      <c r="K66" s="139"/>
      <c r="L66" s="139"/>
      <c r="M66" s="139"/>
      <c r="N66" s="139"/>
      <c r="O66" s="139"/>
      <c r="P66" s="139"/>
      <c r="Q66" s="139">
        <f>F66+G66+H66+I66+J66+K66+L66+M66+N66+O66+P66</f>
        <v>9.1200000000001182</v>
      </c>
      <c r="R66" s="617">
        <v>1300</v>
      </c>
      <c r="S66" s="617">
        <v>650</v>
      </c>
      <c r="T66" s="617">
        <v>650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'24'!AR66</f>
        <v>0</v>
      </c>
      <c r="AO66" s="658"/>
      <c r="AP66" s="658">
        <f t="shared" si="7"/>
        <v>0</v>
      </c>
      <c r="AQ66" s="649">
        <f t="shared" si="8"/>
        <v>0</v>
      </c>
      <c r="AR66" s="658"/>
      <c r="AS66" s="659">
        <f t="shared" si="20"/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19">
        <f t="shared" si="15"/>
        <v>0</v>
      </c>
      <c r="BC66" s="619"/>
    </row>
    <row r="67" spans="1:55" s="614" customFormat="1">
      <c r="A67" s="751" t="str">
        <f>'ENTRY SHEET'!F67</f>
        <v>CRUSHER ( JAW )</v>
      </c>
      <c r="B67" s="617">
        <f>'24'!C67</f>
        <v>13609</v>
      </c>
      <c r="C67" s="674">
        <v>13620</v>
      </c>
      <c r="D67" s="617">
        <f t="shared" si="21"/>
        <v>11</v>
      </c>
      <c r="E67" s="617">
        <v>16</v>
      </c>
      <c r="F67" s="139"/>
      <c r="G67" s="139"/>
      <c r="H67" s="139"/>
      <c r="I67" s="139"/>
      <c r="J67" s="139">
        <f t="shared" ref="J67:J73" si="24">D67-G67-H67-I67-K67-L67-O67-P67-F67-M67-N67</f>
        <v>11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11</v>
      </c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'24'!AR67</f>
        <v>0</v>
      </c>
      <c r="AO67" s="658"/>
      <c r="AP67" s="658">
        <f t="shared" si="7"/>
        <v>0</v>
      </c>
      <c r="AQ67" s="649">
        <f t="shared" si="8"/>
        <v>0</v>
      </c>
      <c r="AR67" s="658"/>
      <c r="AS67" s="659">
        <f t="shared" si="20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19">
        <f t="shared" si="15"/>
        <v>0</v>
      </c>
      <c r="BC67" s="619"/>
    </row>
    <row r="68" spans="1:55" s="614" customFormat="1">
      <c r="A68" s="751" t="str">
        <f>'ENTRY SHEET'!F68</f>
        <v>CRUSHER ( CONE )</v>
      </c>
      <c r="B68" s="617">
        <f>'24'!C68</f>
        <v>13684</v>
      </c>
      <c r="C68" s="674">
        <v>13694</v>
      </c>
      <c r="D68" s="617">
        <f t="shared" si="21"/>
        <v>10</v>
      </c>
      <c r="E68" s="617">
        <v>16</v>
      </c>
      <c r="F68" s="139"/>
      <c r="G68" s="139"/>
      <c r="H68" s="139"/>
      <c r="I68" s="139"/>
      <c r="J68" s="139">
        <f t="shared" si="24"/>
        <v>10</v>
      </c>
      <c r="K68" s="139"/>
      <c r="L68" s="139"/>
      <c r="M68" s="139"/>
      <c r="N68" s="139"/>
      <c r="O68" s="139"/>
      <c r="P68" s="139"/>
      <c r="Q68" s="139">
        <f t="shared" si="25"/>
        <v>10</v>
      </c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'24'!AR68</f>
        <v>0</v>
      </c>
      <c r="AO68" s="658"/>
      <c r="AP68" s="658">
        <f t="shared" si="7"/>
        <v>0</v>
      </c>
      <c r="AQ68" s="649">
        <f t="shared" si="8"/>
        <v>0</v>
      </c>
      <c r="AR68" s="658"/>
      <c r="AS68" s="659">
        <f t="shared" si="20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19">
        <f t="shared" si="15"/>
        <v>0</v>
      </c>
      <c r="BC68" s="617"/>
    </row>
    <row r="69" spans="1:55" s="614" customFormat="1">
      <c r="A69" s="751" t="str">
        <f>'ENTRY SHEET'!F69</f>
        <v>CRUSHER DG</v>
      </c>
      <c r="B69" s="617">
        <f>'24'!C69</f>
        <v>17211.259999999998</v>
      </c>
      <c r="C69" s="674">
        <v>17211.259999999998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4"/>
        <v>0</v>
      </c>
      <c r="K69" s="139"/>
      <c r="L69" s="139"/>
      <c r="M69" s="139"/>
      <c r="N69" s="139"/>
      <c r="O69" s="139"/>
      <c r="P69" s="139"/>
      <c r="Q69" s="139">
        <f t="shared" si="25"/>
        <v>0</v>
      </c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'24'!AR69</f>
        <v>400</v>
      </c>
      <c r="AO69" s="658"/>
      <c r="AP69" s="658">
        <f t="shared" si="7"/>
        <v>400</v>
      </c>
      <c r="AQ69" s="649">
        <f t="shared" si="8"/>
        <v>0</v>
      </c>
      <c r="AR69" s="658">
        <v>400</v>
      </c>
      <c r="AS69" s="659" t="e">
        <f t="shared" ref="AS69:AS104" si="27">AQ69/D69</f>
        <v>#DIV/0!</v>
      </c>
      <c r="AT69" s="659">
        <f>'08'!AT69</f>
        <v>1000</v>
      </c>
      <c r="AU69" s="660">
        <f t="shared" si="9"/>
        <v>600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619" t="e">
        <f t="shared" si="15"/>
        <v>#DIV/0!</v>
      </c>
      <c r="BC69" s="619"/>
    </row>
    <row r="70" spans="1:55" s="614" customFormat="1">
      <c r="A70" s="751" t="str">
        <f>'ENTRY SHEET'!F70</f>
        <v>KAMASTU-210</v>
      </c>
      <c r="B70" s="617">
        <f>'24'!C70</f>
        <v>26016</v>
      </c>
      <c r="C70" s="674">
        <v>26028.9</v>
      </c>
      <c r="D70" s="617">
        <f t="shared" si="21"/>
        <v>12.900000000001455</v>
      </c>
      <c r="E70" s="617">
        <v>16</v>
      </c>
      <c r="F70" s="139"/>
      <c r="G70" s="139"/>
      <c r="H70" s="139"/>
      <c r="I70" s="139"/>
      <c r="J70" s="139">
        <f t="shared" si="24"/>
        <v>12.900000000001455</v>
      </c>
      <c r="K70" s="139"/>
      <c r="L70" s="139"/>
      <c r="M70" s="139"/>
      <c r="N70" s="139"/>
      <c r="O70" s="139"/>
      <c r="P70" s="139"/>
      <c r="Q70" s="139">
        <f t="shared" si="25"/>
        <v>12.900000000001455</v>
      </c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'24'!AR70</f>
        <v>110</v>
      </c>
      <c r="AO70" s="658">
        <v>200</v>
      </c>
      <c r="AP70" s="658">
        <f t="shared" ref="AP70:AP104" si="28">AO70+AN70</f>
        <v>310</v>
      </c>
      <c r="AQ70" s="649">
        <f t="shared" ref="AQ70:AQ104" si="29">AP70-AR70</f>
        <v>190</v>
      </c>
      <c r="AR70" s="658">
        <v>120</v>
      </c>
      <c r="AS70" s="659">
        <f t="shared" si="27"/>
        <v>14.728682170540974</v>
      </c>
      <c r="AT70" s="659">
        <f>'08'!AT70</f>
        <v>340</v>
      </c>
      <c r="AU70" s="660">
        <f t="shared" ref="AU70:AU104" si="30">AT70-AR70</f>
        <v>220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190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614" customFormat="1">
      <c r="A71" s="751" t="str">
        <f>'ENTRY SHEET'!F71</f>
        <v>JCB-8262 LOADER</v>
      </c>
      <c r="B71" s="617">
        <f>'24'!C71</f>
        <v>16179.7</v>
      </c>
      <c r="C71" s="674">
        <v>16190</v>
      </c>
      <c r="D71" s="617">
        <f t="shared" si="21"/>
        <v>10.299999999999272</v>
      </c>
      <c r="E71" s="617">
        <v>16</v>
      </c>
      <c r="F71" s="139"/>
      <c r="G71" s="139"/>
      <c r="H71" s="139"/>
      <c r="I71" s="139">
        <v>6.2</v>
      </c>
      <c r="J71" s="139">
        <f t="shared" si="24"/>
        <v>2.5999999999992722</v>
      </c>
      <c r="K71" s="139"/>
      <c r="L71" s="139">
        <v>1.5</v>
      </c>
      <c r="M71" s="139"/>
      <c r="N71" s="139"/>
      <c r="O71" s="139"/>
      <c r="P71" s="139"/>
      <c r="Q71" s="139">
        <f t="shared" si="25"/>
        <v>10.299999999999272</v>
      </c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>
        <v>27</v>
      </c>
      <c r="AI71" s="617">
        <v>27</v>
      </c>
      <c r="AJ71" s="617">
        <v>935.78</v>
      </c>
      <c r="AK71" s="619">
        <v>903.24</v>
      </c>
      <c r="AL71" s="658">
        <f>AH71+AI71</f>
        <v>54</v>
      </c>
      <c r="AM71" s="617">
        <f>AJ71+AK71</f>
        <v>1839.02</v>
      </c>
      <c r="AN71" s="658">
        <f>'24'!AR71</f>
        <v>50</v>
      </c>
      <c r="AO71" s="658">
        <f>146+50</f>
        <v>196</v>
      </c>
      <c r="AP71" s="658">
        <f t="shared" si="28"/>
        <v>246</v>
      </c>
      <c r="AQ71" s="649">
        <f t="shared" si="29"/>
        <v>146</v>
      </c>
      <c r="AR71" s="658">
        <v>100</v>
      </c>
      <c r="AS71" s="659">
        <f t="shared" si="27"/>
        <v>14.174757281554399</v>
      </c>
      <c r="AT71" s="659">
        <f>'08'!AT71</f>
        <v>210</v>
      </c>
      <c r="AU71" s="660">
        <f t="shared" si="30"/>
        <v>110</v>
      </c>
      <c r="AV71" s="657" t="s">
        <v>202</v>
      </c>
      <c r="AW71" s="619">
        <f t="shared" si="31"/>
        <v>88</v>
      </c>
      <c r="AX71" s="619">
        <f t="shared" si="32"/>
        <v>0</v>
      </c>
      <c r="AY71" s="619">
        <f t="shared" si="33"/>
        <v>37</v>
      </c>
      <c r="AZ71" s="619">
        <f t="shared" si="34"/>
        <v>21.262135922331598</v>
      </c>
      <c r="BA71" s="619">
        <f t="shared" si="35"/>
        <v>0</v>
      </c>
      <c r="BB71" s="619">
        <f t="shared" ref="BB71:BB99" si="36">AQ71-AW71-AX71-AY71</f>
        <v>21</v>
      </c>
      <c r="BC71" s="619"/>
    </row>
    <row r="72" spans="1:55" s="614" customFormat="1">
      <c r="A72" s="751" t="str">
        <f>'ENTRY SHEET'!F72</f>
        <v>OD09C-5609 JCB</v>
      </c>
      <c r="B72" s="617">
        <f>'24'!C72</f>
        <v>0</v>
      </c>
      <c r="C72" s="674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4"/>
        <v>0</v>
      </c>
      <c r="K72" s="139"/>
      <c r="L72" s="139"/>
      <c r="M72" s="139"/>
      <c r="N72" s="139"/>
      <c r="O72" s="139"/>
      <c r="P72" s="139"/>
      <c r="Q72" s="139">
        <f t="shared" si="25"/>
        <v>0</v>
      </c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'24'!AR72</f>
        <v>90</v>
      </c>
      <c r="AO72" s="658"/>
      <c r="AP72" s="658">
        <f t="shared" si="28"/>
        <v>90</v>
      </c>
      <c r="AQ72" s="649">
        <f t="shared" si="29"/>
        <v>0</v>
      </c>
      <c r="AR72" s="658">
        <v>90</v>
      </c>
      <c r="AS72" s="659" t="e">
        <f t="shared" si="27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614" customFormat="1">
      <c r="A73" s="751" t="str">
        <f>'ENTRY SHEET'!F73</f>
        <v>TATA LOADER-OD02AY-0516</v>
      </c>
      <c r="B73" s="617">
        <f>'24'!C73</f>
        <v>15507.7</v>
      </c>
      <c r="C73" s="674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'24'!AR73</f>
        <v>100</v>
      </c>
      <c r="AO73" s="658"/>
      <c r="AP73" s="658">
        <f t="shared" si="28"/>
        <v>100</v>
      </c>
      <c r="AQ73" s="649">
        <f t="shared" si="29"/>
        <v>0</v>
      </c>
      <c r="AR73" s="658">
        <v>100</v>
      </c>
      <c r="AS73" s="659" t="e">
        <f t="shared" si="27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887" customFormat="1" ht="43.2">
      <c r="A74" s="786" t="str">
        <f>'ENTRY SHEET'!F74</f>
        <v>POWER SCREEN DETAILS</v>
      </c>
      <c r="B74" s="647">
        <f>'24'!C74</f>
        <v>0</v>
      </c>
      <c r="C74" s="828">
        <v>0</v>
      </c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 t="s">
        <v>41</v>
      </c>
      <c r="AI74" s="706" t="s">
        <v>42</v>
      </c>
      <c r="AJ74" s="706" t="s">
        <v>38</v>
      </c>
      <c r="AK74" s="706" t="s">
        <v>39</v>
      </c>
      <c r="AL74" s="704" t="s">
        <v>31</v>
      </c>
      <c r="AM74" s="706" t="s">
        <v>30</v>
      </c>
      <c r="AN74" s="882">
        <f>'24'!AR74</f>
        <v>0</v>
      </c>
      <c r="AO74" s="882"/>
      <c r="AP74" s="882">
        <f t="shared" si="28"/>
        <v>0</v>
      </c>
      <c r="AQ74" s="882">
        <f t="shared" si="29"/>
        <v>0</v>
      </c>
      <c r="AR74" s="882"/>
      <c r="AS74" s="1161" t="e">
        <f t="shared" si="27"/>
        <v>#VALUE!</v>
      </c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939" t="e">
        <f t="shared" si="36"/>
        <v>#VALUE!</v>
      </c>
      <c r="BC74" s="704"/>
    </row>
    <row r="75" spans="1:55" s="211" customFormat="1">
      <c r="A75" s="786" t="str">
        <f>'ENTRY SHEET'!F75</f>
        <v>POWER SCREEN RHS</v>
      </c>
      <c r="B75" s="647">
        <f>'24'!C75</f>
        <v>4480.1000000000004</v>
      </c>
      <c r="C75" s="830">
        <v>4480.1000000000004</v>
      </c>
      <c r="D75" s="647">
        <f t="shared" si="21"/>
        <v>0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0</v>
      </c>
      <c r="L75" s="648"/>
      <c r="M75" s="648"/>
      <c r="N75" s="648"/>
      <c r="O75" s="648"/>
      <c r="P75" s="648"/>
      <c r="Q75" s="648">
        <f>F75+G75+H75+I75+J75+K75+L75+M75+N75+O75+P75</f>
        <v>0</v>
      </c>
      <c r="R75" s="647"/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'24'!AR75</f>
        <v>170</v>
      </c>
      <c r="AO75" s="649"/>
      <c r="AP75" s="649">
        <f t="shared" si="28"/>
        <v>170</v>
      </c>
      <c r="AQ75" s="649">
        <f t="shared" si="29"/>
        <v>0</v>
      </c>
      <c r="AR75" s="649">
        <v>170</v>
      </c>
      <c r="AS75" s="651" t="e">
        <f t="shared" si="27"/>
        <v>#DIV/0!</v>
      </c>
      <c r="AT75" s="651">
        <f>'08'!AT75</f>
        <v>0</v>
      </c>
      <c r="AU75" s="652">
        <f t="shared" si="30"/>
        <v>-170</v>
      </c>
      <c r="AV75" s="646"/>
      <c r="AW75" s="650" t="e">
        <f t="shared" si="31"/>
        <v>#DIV/0!</v>
      </c>
      <c r="AX75" s="650" t="e">
        <f t="shared" si="32"/>
        <v>#DIV/0!</v>
      </c>
      <c r="AY75" s="650" t="e">
        <f t="shared" si="33"/>
        <v>#DIV/0!</v>
      </c>
      <c r="AZ75" s="650" t="e">
        <f t="shared" si="34"/>
        <v>#DIV/0!</v>
      </c>
      <c r="BA75" s="650" t="e">
        <f t="shared" si="35"/>
        <v>#DIV/0!</v>
      </c>
      <c r="BB75" s="650"/>
      <c r="BC75" s="650">
        <f>AP75</f>
        <v>170</v>
      </c>
    </row>
    <row r="76" spans="1:55" s="211" customFormat="1">
      <c r="A76" s="786" t="str">
        <f>'ENTRY SHEET'!F76</f>
        <v>HITACHI-120</v>
      </c>
      <c r="B76" s="647">
        <f>'24'!C76</f>
        <v>13159.3</v>
      </c>
      <c r="C76" s="648">
        <v>13159.3</v>
      </c>
      <c r="D76" s="647">
        <f t="shared" si="21"/>
        <v>0</v>
      </c>
      <c r="E76" s="647">
        <v>12</v>
      </c>
      <c r="F76" s="648"/>
      <c r="G76" s="648"/>
      <c r="H76" s="648"/>
      <c r="I76" s="648"/>
      <c r="J76" s="648"/>
      <c r="K76" s="648">
        <f t="shared" ref="K76" si="39">D76-G76-H76-I76-J76-L76-M76-N76-O76-P76-F76</f>
        <v>0</v>
      </c>
      <c r="L76" s="648"/>
      <c r="M76" s="648"/>
      <c r="N76" s="648"/>
      <c r="O76" s="648"/>
      <c r="P76" s="648"/>
      <c r="Q76" s="648">
        <f t="shared" ref="Q76:Q85" si="40">F76+G76+H76+I76+J76+K76+L76+M76+N76</f>
        <v>0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649">
        <f>'24'!AR76</f>
        <v>240</v>
      </c>
      <c r="AO76" s="649"/>
      <c r="AP76" s="649">
        <f t="shared" si="28"/>
        <v>240</v>
      </c>
      <c r="AQ76" s="649">
        <f t="shared" si="29"/>
        <v>0</v>
      </c>
      <c r="AR76" s="649">
        <v>240</v>
      </c>
      <c r="AS76" s="651" t="e">
        <f t="shared" si="27"/>
        <v>#DIV/0!</v>
      </c>
      <c r="AT76" s="651">
        <f>'08'!AT76</f>
        <v>700</v>
      </c>
      <c r="AU76" s="652">
        <f t="shared" si="30"/>
        <v>460</v>
      </c>
      <c r="AV76" s="646"/>
      <c r="AW76" s="650" t="e">
        <f t="shared" si="31"/>
        <v>#DIV/0!</v>
      </c>
      <c r="AX76" s="650" t="e">
        <f t="shared" si="32"/>
        <v>#DIV/0!</v>
      </c>
      <c r="AY76" s="650" t="e">
        <f t="shared" si="33"/>
        <v>#DIV/0!</v>
      </c>
      <c r="AZ76" s="650" t="e">
        <f t="shared" si="34"/>
        <v>#DIV/0!</v>
      </c>
      <c r="BA76" s="650" t="e">
        <f t="shared" si="35"/>
        <v>#DIV/0!</v>
      </c>
      <c r="BB76" s="650" t="e">
        <f t="shared" si="36"/>
        <v>#DIV/0!</v>
      </c>
      <c r="BC76" s="650"/>
    </row>
    <row r="77" spans="1:55" s="211" customFormat="1">
      <c r="A77" s="786" t="str">
        <f>'ENTRY SHEET'!F77</f>
        <v>L-6268 SDLG</v>
      </c>
      <c r="B77" s="647">
        <f>'24'!C77</f>
        <v>7308.3</v>
      </c>
      <c r="C77" s="830">
        <v>7315.5</v>
      </c>
      <c r="D77" s="647">
        <f t="shared" si="21"/>
        <v>7.1999999999998181</v>
      </c>
      <c r="E77" s="647">
        <v>12</v>
      </c>
      <c r="F77" s="648"/>
      <c r="G77" s="648"/>
      <c r="H77" s="648"/>
      <c r="I77" s="648">
        <v>2.4</v>
      </c>
      <c r="J77" s="648">
        <v>4.8</v>
      </c>
      <c r="K77" s="648">
        <v>0</v>
      </c>
      <c r="L77" s="648"/>
      <c r="M77" s="648"/>
      <c r="N77" s="648"/>
      <c r="O77" s="648"/>
      <c r="P77" s="648"/>
      <c r="Q77" s="648">
        <f t="shared" si="40"/>
        <v>7.1999999999999993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>
        <v>5</v>
      </c>
      <c r="AI77" s="650">
        <v>8</v>
      </c>
      <c r="AJ77" s="650">
        <v>170.97</v>
      </c>
      <c r="AK77" s="650">
        <v>261.06</v>
      </c>
      <c r="AL77" s="649">
        <f t="shared" si="41"/>
        <v>13</v>
      </c>
      <c r="AM77" s="647">
        <f t="shared" si="42"/>
        <v>432.03</v>
      </c>
      <c r="AN77" s="649">
        <f>'24'!AR77</f>
        <v>120</v>
      </c>
      <c r="AO77" s="649">
        <v>150</v>
      </c>
      <c r="AP77" s="649">
        <f t="shared" si="28"/>
        <v>270</v>
      </c>
      <c r="AQ77" s="649">
        <f t="shared" si="29"/>
        <v>30</v>
      </c>
      <c r="AR77" s="649">
        <v>240</v>
      </c>
      <c r="AS77" s="651">
        <f t="shared" si="27"/>
        <v>4.1666666666667718</v>
      </c>
      <c r="AT77" s="651">
        <f>'08'!AT77</f>
        <v>0</v>
      </c>
      <c r="AU77" s="652">
        <f t="shared" si="30"/>
        <v>-240</v>
      </c>
      <c r="AV77" s="646"/>
      <c r="AW77" s="650">
        <f t="shared" si="31"/>
        <v>11</v>
      </c>
      <c r="AX77" s="650">
        <f t="shared" si="32"/>
        <v>0</v>
      </c>
      <c r="AY77" s="650">
        <f t="shared" si="33"/>
        <v>21</v>
      </c>
      <c r="AZ77" s="650">
        <f t="shared" si="34"/>
        <v>0</v>
      </c>
      <c r="BA77" s="650">
        <f t="shared" si="35"/>
        <v>0</v>
      </c>
      <c r="BB77" s="650"/>
      <c r="BC77" s="650"/>
    </row>
    <row r="78" spans="1:55" s="835" customFormat="1" ht="43.2">
      <c r="A78" s="783" t="str">
        <f>'ENTRY SHEET'!F78</f>
        <v>VICHELE NO.</v>
      </c>
      <c r="B78" s="301">
        <f>'24'!C78</f>
        <v>0</v>
      </c>
      <c r="C78" s="832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24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833">
        <f>'24'!AR78</f>
        <v>0</v>
      </c>
      <c r="AO78" s="833"/>
      <c r="AP78" s="833">
        <f t="shared" si="28"/>
        <v>0</v>
      </c>
      <c r="AQ78" s="882">
        <f t="shared" si="29"/>
        <v>0</v>
      </c>
      <c r="AR78" s="833"/>
      <c r="AS78" s="834" t="e">
        <f t="shared" si="27"/>
        <v>#VALUE!</v>
      </c>
      <c r="AT78" s="665">
        <f>'08'!AT78</f>
        <v>0</v>
      </c>
      <c r="AU78" s="666">
        <f t="shared" si="30"/>
        <v>0</v>
      </c>
      <c r="AV78" s="798"/>
      <c r="AW78" s="664" t="e">
        <f t="shared" si="31"/>
        <v>#VALUE!</v>
      </c>
      <c r="AX78" s="664" t="e">
        <f t="shared" si="32"/>
        <v>#VALUE!</v>
      </c>
      <c r="AY78" s="664" t="e">
        <f t="shared" si="33"/>
        <v>#VALUE!</v>
      </c>
      <c r="AZ78" s="664" t="e">
        <f t="shared" si="34"/>
        <v>#VALUE!</v>
      </c>
      <c r="BA78" s="664" t="e">
        <f t="shared" si="35"/>
        <v>#VALUE!</v>
      </c>
      <c r="BB78" s="794">
        <v>0</v>
      </c>
      <c r="BC78" s="794"/>
    </row>
    <row r="79" spans="1:55" s="599" customFormat="1">
      <c r="A79" s="783" t="str">
        <f>'ENTRY SHEET'!F79</f>
        <v>LOKO TRACK JAW</v>
      </c>
      <c r="B79" s="301">
        <f>'24'!C79</f>
        <v>16270</v>
      </c>
      <c r="C79" s="801">
        <v>16275</v>
      </c>
      <c r="D79" s="301">
        <f t="shared" si="21"/>
        <v>5</v>
      </c>
      <c r="E79" s="800">
        <v>12</v>
      </c>
      <c r="F79" s="362"/>
      <c r="G79" s="362"/>
      <c r="H79" s="362"/>
      <c r="I79" s="362"/>
      <c r="J79" s="362"/>
      <c r="K79" s="362"/>
      <c r="L79" s="801">
        <f>D79-G79-H79-I79-J79-K79-M79-N79-O79-P79</f>
        <v>5</v>
      </c>
      <c r="M79" s="362"/>
      <c r="N79" s="362"/>
      <c r="O79" s="362"/>
      <c r="P79" s="362"/>
      <c r="Q79" s="801">
        <f t="shared" ref="Q79:Q80" si="43">G79+H79+I79+J79+P79+K79+L79+M79+N79+O79+F79</f>
        <v>5</v>
      </c>
      <c r="R79" s="301">
        <v>0</v>
      </c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2"/>
        <v>0</v>
      </c>
      <c r="AN79" s="663">
        <f>'24'!AR79</f>
        <v>240</v>
      </c>
      <c r="AO79" s="663">
        <v>100</v>
      </c>
      <c r="AP79" s="663">
        <f t="shared" si="28"/>
        <v>340</v>
      </c>
      <c r="AQ79" s="649">
        <f t="shared" si="29"/>
        <v>40</v>
      </c>
      <c r="AR79" s="663">
        <v>300</v>
      </c>
      <c r="AS79" s="665">
        <f t="shared" si="27"/>
        <v>8</v>
      </c>
      <c r="AT79" s="665">
        <f>'08'!AT79</f>
        <v>0</v>
      </c>
      <c r="AU79" s="666">
        <f t="shared" si="30"/>
        <v>-300</v>
      </c>
      <c r="AV79" s="800"/>
      <c r="AW79" s="664">
        <f t="shared" si="31"/>
        <v>0</v>
      </c>
      <c r="AX79" s="664">
        <f t="shared" si="32"/>
        <v>0</v>
      </c>
      <c r="AY79" s="664">
        <f t="shared" si="33"/>
        <v>0</v>
      </c>
      <c r="AZ79" s="664">
        <f t="shared" si="34"/>
        <v>40</v>
      </c>
      <c r="BA79" s="664">
        <f t="shared" si="35"/>
        <v>0</v>
      </c>
      <c r="BB79" s="664">
        <v>0</v>
      </c>
      <c r="BC79" s="664"/>
    </row>
    <row r="80" spans="1:55" s="1165" customFormat="1" ht="21.6" thickBot="1">
      <c r="A80" s="783" t="str">
        <f>'ENTRY SHEET'!F80</f>
        <v>LOKO CONE</v>
      </c>
      <c r="B80" s="301">
        <f>'24'!C80</f>
        <v>16829.099999999999</v>
      </c>
      <c r="C80" s="1162">
        <v>16833.5</v>
      </c>
      <c r="D80" s="301">
        <f t="shared" si="21"/>
        <v>4.4000000000014552</v>
      </c>
      <c r="E80" s="800">
        <v>12</v>
      </c>
      <c r="F80" s="362"/>
      <c r="G80" s="362"/>
      <c r="H80" s="362"/>
      <c r="I80" s="362"/>
      <c r="J80" s="362"/>
      <c r="K80" s="362"/>
      <c r="L80" s="801">
        <f t="shared" ref="L80:L81" si="44">D80-G80-H80-I80-J80-K80-M80-N80-O80-P80</f>
        <v>4.4000000000014552</v>
      </c>
      <c r="M80" s="362"/>
      <c r="N80" s="362"/>
      <c r="O80" s="362"/>
      <c r="P80" s="362"/>
      <c r="Q80" s="801">
        <f t="shared" si="43"/>
        <v>4.4000000000014552</v>
      </c>
      <c r="R80" s="301">
        <v>400</v>
      </c>
      <c r="S80" s="664">
        <v>200</v>
      </c>
      <c r="T80" s="664">
        <v>200</v>
      </c>
      <c r="U80" s="664"/>
      <c r="V80" s="664"/>
      <c r="W80" s="664"/>
      <c r="X80" s="664"/>
      <c r="Y80" s="664"/>
      <c r="Z80" s="301">
        <f t="shared" ref="Z80:Z84" si="45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6">AH80+AI80</f>
        <v>0</v>
      </c>
      <c r="AM80" s="301">
        <f t="shared" si="42"/>
        <v>0</v>
      </c>
      <c r="AN80" s="1163">
        <f>'24'!AR80</f>
        <v>220</v>
      </c>
      <c r="AO80" s="1163">
        <v>100</v>
      </c>
      <c r="AP80" s="1163">
        <f t="shared" si="28"/>
        <v>320</v>
      </c>
      <c r="AQ80" s="1167">
        <f t="shared" si="29"/>
        <v>10</v>
      </c>
      <c r="AR80" s="1163">
        <v>310</v>
      </c>
      <c r="AS80" s="1164">
        <f t="shared" si="27"/>
        <v>2.2727272727265211</v>
      </c>
      <c r="AT80" s="665">
        <f>'08'!AT80</f>
        <v>0</v>
      </c>
      <c r="AU80" s="666">
        <f t="shared" si="30"/>
        <v>-310</v>
      </c>
      <c r="AV80" s="800"/>
      <c r="AW80" s="664">
        <f t="shared" si="31"/>
        <v>0</v>
      </c>
      <c r="AX80" s="664">
        <f t="shared" si="32"/>
        <v>0</v>
      </c>
      <c r="AY80" s="664">
        <f t="shared" si="33"/>
        <v>0</v>
      </c>
      <c r="AZ80" s="664">
        <f t="shared" si="34"/>
        <v>10</v>
      </c>
      <c r="BA80" s="664">
        <f t="shared" si="35"/>
        <v>0</v>
      </c>
      <c r="BB80" s="664">
        <v>0</v>
      </c>
      <c r="BC80" s="664"/>
    </row>
    <row r="81" spans="1:55" s="599" customFormat="1" ht="21.6" thickTop="1">
      <c r="A81" s="783" t="str">
        <f>'ENTRY SHEET'!F81</f>
        <v>KOMASTU-200</v>
      </c>
      <c r="B81" s="301">
        <f>'24'!C81</f>
        <v>3491.6</v>
      </c>
      <c r="C81" s="1166">
        <v>3495.7</v>
      </c>
      <c r="D81" s="301">
        <f t="shared" si="21"/>
        <v>4.0999999999999091</v>
      </c>
      <c r="E81" s="800">
        <v>12</v>
      </c>
      <c r="F81" s="802"/>
      <c r="G81" s="802"/>
      <c r="H81" s="802"/>
      <c r="I81" s="802"/>
      <c r="J81" s="362"/>
      <c r="K81" s="802"/>
      <c r="L81" s="801">
        <f t="shared" si="44"/>
        <v>4.0999999999999091</v>
      </c>
      <c r="M81" s="362"/>
      <c r="N81" s="362"/>
      <c r="O81" s="362"/>
      <c r="P81" s="362"/>
      <c r="Q81" s="801">
        <f>G81+H81+I81+J81+P81+K81+L81+M81+N81+O81+F81</f>
        <v>4.0999999999999091</v>
      </c>
      <c r="R81" s="301">
        <v>0</v>
      </c>
      <c r="S81" s="362"/>
      <c r="T81" s="301"/>
      <c r="U81" s="362"/>
      <c r="V81" s="362"/>
      <c r="W81" s="362"/>
      <c r="X81" s="301"/>
      <c r="Y81" s="301"/>
      <c r="Z81" s="301">
        <f t="shared" si="45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6"/>
        <v>0</v>
      </c>
      <c r="AM81" s="301">
        <f t="shared" si="42"/>
        <v>0</v>
      </c>
      <c r="AN81" s="743">
        <f>'24'!AR81</f>
        <v>210</v>
      </c>
      <c r="AO81" s="743"/>
      <c r="AP81" s="743">
        <f t="shared" si="28"/>
        <v>210</v>
      </c>
      <c r="AQ81" s="707">
        <f t="shared" si="29"/>
        <v>50</v>
      </c>
      <c r="AR81" s="743">
        <v>160</v>
      </c>
      <c r="AS81" s="744">
        <f t="shared" si="27"/>
        <v>12.195121951219782</v>
      </c>
      <c r="AT81" s="665">
        <f>'08'!AT81</f>
        <v>0</v>
      </c>
      <c r="AU81" s="666">
        <f t="shared" si="30"/>
        <v>-160</v>
      </c>
      <c r="AV81" s="800"/>
      <c r="AW81" s="664">
        <f t="shared" si="31"/>
        <v>0</v>
      </c>
      <c r="AX81" s="664">
        <f t="shared" si="32"/>
        <v>0</v>
      </c>
      <c r="AY81" s="664">
        <f t="shared" si="33"/>
        <v>0</v>
      </c>
      <c r="AZ81" s="664">
        <f t="shared" si="34"/>
        <v>50</v>
      </c>
      <c r="BA81" s="664">
        <f t="shared" si="35"/>
        <v>0</v>
      </c>
      <c r="BB81" s="664">
        <v>0</v>
      </c>
      <c r="BC81" s="301"/>
    </row>
    <row r="82" spans="1:55">
      <c r="A82" s="223">
        <f>'ENTRY SHEET'!F82</f>
        <v>0</v>
      </c>
      <c r="B82" s="137">
        <f>'24'!C82</f>
        <v>0</v>
      </c>
      <c r="C82" s="234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47">F82+G82+H82+I82+J82+K82+M82+N82+O82+P82</f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5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6"/>
        <v>0</v>
      </c>
      <c r="AM82" s="137">
        <f t="shared" si="42"/>
        <v>0</v>
      </c>
      <c r="AN82" s="141">
        <f>'24'!AR82</f>
        <v>0</v>
      </c>
      <c r="AO82" s="141"/>
      <c r="AP82" s="141">
        <f t="shared" si="28"/>
        <v>0</v>
      </c>
      <c r="AQ82" s="649">
        <f t="shared" si="29"/>
        <v>0</v>
      </c>
      <c r="AR82" s="141"/>
      <c r="AS82" s="216" t="e">
        <f t="shared" si="27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'24'!C83</f>
        <v>0</v>
      </c>
      <c r="C83" s="234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48">G83-H83-I83-J83-K83-M83-N83-O83-P83-F83</f>
        <v>0</v>
      </c>
      <c r="M83" s="136"/>
      <c r="N83" s="136"/>
      <c r="O83" s="136"/>
      <c r="P83" s="136"/>
      <c r="Q83" s="136">
        <f t="shared" si="40"/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5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6"/>
        <v>0</v>
      </c>
      <c r="AM83" s="137">
        <f t="shared" si="42"/>
        <v>0</v>
      </c>
      <c r="AN83" s="141">
        <f>'24'!AR83</f>
        <v>0</v>
      </c>
      <c r="AO83" s="141"/>
      <c r="AP83" s="141">
        <f t="shared" si="28"/>
        <v>0</v>
      </c>
      <c r="AQ83" s="649">
        <f t="shared" si="29"/>
        <v>0</v>
      </c>
      <c r="AR83" s="141"/>
      <c r="AS83" s="216" t="e">
        <f t="shared" si="27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137">
        <f>'24'!C84</f>
        <v>0</v>
      </c>
      <c r="C84" s="234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48"/>
        <v>0</v>
      </c>
      <c r="M84" s="136"/>
      <c r="N84" s="136"/>
      <c r="O84" s="136"/>
      <c r="P84" s="136"/>
      <c r="Q84" s="136">
        <f t="shared" si="40"/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5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6"/>
        <v>0</v>
      </c>
      <c r="AM84" s="137">
        <f t="shared" si="42"/>
        <v>0</v>
      </c>
      <c r="AN84" s="141">
        <f>'24'!AR84</f>
        <v>0</v>
      </c>
      <c r="AO84" s="141"/>
      <c r="AP84" s="141">
        <f t="shared" si="28"/>
        <v>0</v>
      </c>
      <c r="AQ84" s="649">
        <f t="shared" si="29"/>
        <v>0</v>
      </c>
      <c r="AR84" s="141"/>
      <c r="AS84" s="216" t="e">
        <f t="shared" si="27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'24'!C85</f>
        <v>0</v>
      </c>
      <c r="C85" s="234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>
        <f t="shared" si="40"/>
        <v>0</v>
      </c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'24'!AR85</f>
        <v>0</v>
      </c>
      <c r="AO85" s="141">
        <v>36</v>
      </c>
      <c r="AP85" s="141">
        <f t="shared" si="28"/>
        <v>36</v>
      </c>
      <c r="AQ85" s="649">
        <f t="shared" si="29"/>
        <v>11</v>
      </c>
      <c r="AR85" s="141">
        <v>25</v>
      </c>
      <c r="AS85" s="216" t="e">
        <f t="shared" si="27"/>
        <v>#DIV/0!</v>
      </c>
      <c r="AT85" s="216">
        <f>'08'!AT85</f>
        <v>60</v>
      </c>
      <c r="AU85" s="224">
        <f t="shared" si="30"/>
        <v>35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'24'!C86</f>
        <v>185770</v>
      </c>
      <c r="C86" s="234">
        <v>185770</v>
      </c>
      <c r="D86" s="137">
        <f t="shared" si="21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'24'!AR86</f>
        <v>30</v>
      </c>
      <c r="AO86" s="141">
        <v>25</v>
      </c>
      <c r="AP86" s="141">
        <f t="shared" si="28"/>
        <v>55</v>
      </c>
      <c r="AQ86" s="649">
        <f t="shared" si="29"/>
        <v>7</v>
      </c>
      <c r="AR86" s="141">
        <v>48</v>
      </c>
      <c r="AS86" s="216" t="e">
        <f t="shared" si="27"/>
        <v>#DIV/0!</v>
      </c>
      <c r="AT86" s="216">
        <f>'08'!AT86</f>
        <v>80</v>
      </c>
      <c r="AU86" s="224">
        <f t="shared" si="30"/>
        <v>32</v>
      </c>
      <c r="AV86" s="221"/>
      <c r="AW86" s="138" t="e">
        <f t="shared" si="31"/>
        <v>#DIV/0!</v>
      </c>
      <c r="AX86" s="138" t="e">
        <f t="shared" si="32"/>
        <v>#DIV/0!</v>
      </c>
      <c r="AY86" s="138" t="e">
        <f t="shared" si="33"/>
        <v>#DIV/0!</v>
      </c>
      <c r="AZ86" s="138" t="e">
        <f t="shared" si="34"/>
        <v>#DIV/0!</v>
      </c>
      <c r="BA86" s="138" t="e">
        <f t="shared" si="35"/>
        <v>#DIV/0!</v>
      </c>
      <c r="BB86" s="138" t="e">
        <f t="shared" si="36"/>
        <v>#DIV/0!</v>
      </c>
      <c r="BC86" s="138"/>
    </row>
    <row r="87" spans="1:55">
      <c r="A87" s="223" t="str">
        <f>'ENTRY SHEET'!F87</f>
        <v>OD09K-7213 BSM BUS</v>
      </c>
      <c r="B87" s="137">
        <f>'24'!C87</f>
        <v>0</v>
      </c>
      <c r="C87" s="136"/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'24'!AR87</f>
        <v>90</v>
      </c>
      <c r="AO87" s="141"/>
      <c r="AP87" s="141">
        <f t="shared" si="28"/>
        <v>90</v>
      </c>
      <c r="AQ87" s="649">
        <f t="shared" si="29"/>
        <v>10</v>
      </c>
      <c r="AR87" s="141">
        <v>80</v>
      </c>
      <c r="AS87" s="216" t="e">
        <f t="shared" si="27"/>
        <v>#DIV/0!</v>
      </c>
      <c r="AT87" s="216">
        <f>'08'!AT87</f>
        <v>60</v>
      </c>
      <c r="AU87" s="224">
        <f t="shared" si="30"/>
        <v>-20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'24'!C88</f>
        <v>0</v>
      </c>
      <c r="C88" s="136"/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'24'!AR88</f>
        <v>35</v>
      </c>
      <c r="AO88" s="141"/>
      <c r="AP88" s="141">
        <f t="shared" si="28"/>
        <v>35</v>
      </c>
      <c r="AQ88" s="649">
        <f t="shared" si="29"/>
        <v>10</v>
      </c>
      <c r="AR88" s="141">
        <v>25</v>
      </c>
      <c r="AS88" s="216" t="e">
        <f t="shared" si="27"/>
        <v>#DIV/0!</v>
      </c>
      <c r="AT88" s="216">
        <f>'08'!AT88</f>
        <v>120</v>
      </c>
      <c r="AU88" s="224">
        <f t="shared" si="30"/>
        <v>95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'24'!C89</f>
        <v>0</v>
      </c>
      <c r="C89" s="136"/>
      <c r="D89" s="137">
        <f t="shared" si="50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'24'!AR89</f>
        <v>20</v>
      </c>
      <c r="AO89" s="141"/>
      <c r="AP89" s="141">
        <f t="shared" si="28"/>
        <v>20</v>
      </c>
      <c r="AQ89" s="649">
        <f t="shared" si="29"/>
        <v>10</v>
      </c>
      <c r="AR89" s="141">
        <v>10</v>
      </c>
      <c r="AS89" s="216" t="e">
        <f t="shared" si="27"/>
        <v>#DIV/0!</v>
      </c>
      <c r="AT89" s="216">
        <f>'08'!AT89</f>
        <v>60</v>
      </c>
      <c r="AU89" s="224">
        <f t="shared" si="30"/>
        <v>50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'24'!C90</f>
        <v>0</v>
      </c>
      <c r="C90" s="136"/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'24'!AR90</f>
        <v>0</v>
      </c>
      <c r="AO90" s="141">
        <v>10</v>
      </c>
      <c r="AP90" s="141">
        <f t="shared" si="28"/>
        <v>10</v>
      </c>
      <c r="AQ90" s="649">
        <f t="shared" si="29"/>
        <v>10</v>
      </c>
      <c r="AR90" s="141">
        <v>0</v>
      </c>
      <c r="AS90" s="216" t="e">
        <f t="shared" si="27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'24'!C91</f>
        <v>15582</v>
      </c>
      <c r="C91" s="136">
        <v>15587</v>
      </c>
      <c r="D91" s="137">
        <f t="shared" si="50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'24'!AR91</f>
        <v>40</v>
      </c>
      <c r="AO91" s="141">
        <v>50</v>
      </c>
      <c r="AP91" s="141">
        <f t="shared" si="28"/>
        <v>90</v>
      </c>
      <c r="AQ91" s="649">
        <f t="shared" si="29"/>
        <v>20</v>
      </c>
      <c r="AR91" s="141">
        <v>70</v>
      </c>
      <c r="AS91" s="216">
        <f t="shared" si="27"/>
        <v>4</v>
      </c>
      <c r="AT91" s="216">
        <f>'08'!AT91</f>
        <v>0</v>
      </c>
      <c r="AU91" s="224">
        <f t="shared" si="30"/>
        <v>-70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20</v>
      </c>
      <c r="BC91" s="138"/>
    </row>
    <row r="92" spans="1:55">
      <c r="A92" s="223" t="str">
        <f>'ENTRY SHEET'!F92</f>
        <v>OMC DG (NIGHT USE)</v>
      </c>
      <c r="B92" s="137">
        <f>'24'!C92</f>
        <v>0</v>
      </c>
      <c r="C92" s="136"/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'24'!AR92</f>
        <v>0</v>
      </c>
      <c r="AO92" s="141"/>
      <c r="AP92" s="141">
        <f t="shared" si="28"/>
        <v>0</v>
      </c>
      <c r="AQ92" s="649">
        <f t="shared" si="29"/>
        <v>0</v>
      </c>
      <c r="AR92" s="141"/>
      <c r="AS92" s="216" t="e">
        <f t="shared" si="27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'24'!C93</f>
        <v>0</v>
      </c>
      <c r="C93" s="136"/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'24'!AR93</f>
        <v>0</v>
      </c>
      <c r="AO93" s="141"/>
      <c r="AP93" s="141">
        <f t="shared" si="28"/>
        <v>0</v>
      </c>
      <c r="AQ93" s="649">
        <f t="shared" si="29"/>
        <v>0</v>
      </c>
      <c r="AR93" s="141"/>
      <c r="AS93" s="216" t="e">
        <f t="shared" si="27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>
      <c r="A94" s="223">
        <f>'ENTRY SHEET'!F94</f>
        <v>0</v>
      </c>
      <c r="B94" s="137">
        <f>'24'!C94</f>
        <v>0</v>
      </c>
      <c r="C94" s="137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'24'!AR94</f>
        <v>0</v>
      </c>
      <c r="AO94" s="141"/>
      <c r="AP94" s="141">
        <f t="shared" si="28"/>
        <v>0</v>
      </c>
      <c r="AQ94" s="649">
        <f t="shared" si="29"/>
        <v>0</v>
      </c>
      <c r="AR94" s="141"/>
      <c r="AS94" s="216" t="e">
        <f t="shared" si="27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'24'!C95</f>
        <v>0</v>
      </c>
      <c r="C95" s="137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'24'!AR95</f>
        <v>0</v>
      </c>
      <c r="AO95" s="141"/>
      <c r="AP95" s="141">
        <f t="shared" si="28"/>
        <v>0</v>
      </c>
      <c r="AQ95" s="649">
        <f t="shared" si="29"/>
        <v>0</v>
      </c>
      <c r="AR95" s="141"/>
      <c r="AS95" s="216" t="e">
        <f t="shared" si="27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'24'!C96</f>
        <v>0</v>
      </c>
      <c r="C96" s="137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'24'!AR96</f>
        <v>0</v>
      </c>
      <c r="AO96" s="141"/>
      <c r="AP96" s="141">
        <f t="shared" si="28"/>
        <v>0</v>
      </c>
      <c r="AQ96" s="649">
        <f t="shared" si="29"/>
        <v>0</v>
      </c>
      <c r="AR96" s="141"/>
      <c r="AS96" s="216" t="e">
        <f t="shared" si="27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'24'!C97</f>
        <v>0</v>
      </c>
      <c r="C97" s="137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'24'!AR97</f>
        <v>0</v>
      </c>
      <c r="AO97" s="141"/>
      <c r="AP97" s="141">
        <f t="shared" si="28"/>
        <v>0</v>
      </c>
      <c r="AQ97" s="649">
        <f t="shared" si="29"/>
        <v>0</v>
      </c>
      <c r="AR97" s="141"/>
      <c r="AS97" s="216" t="e">
        <f t="shared" si="27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'24'!C98</f>
        <v>0</v>
      </c>
      <c r="C98" s="137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'24'!AR98</f>
        <v>0</v>
      </c>
      <c r="AO98" s="141"/>
      <c r="AP98" s="141">
        <f t="shared" si="28"/>
        <v>0</v>
      </c>
      <c r="AQ98" s="649">
        <f t="shared" si="29"/>
        <v>0</v>
      </c>
      <c r="AR98" s="141"/>
      <c r="AS98" s="216" t="e">
        <f t="shared" si="27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'24'!C99</f>
        <v>0</v>
      </c>
      <c r="C99" s="137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'24'!AR99</f>
        <v>0</v>
      </c>
      <c r="AO99" s="141"/>
      <c r="AP99" s="141">
        <f t="shared" si="28"/>
        <v>0</v>
      </c>
      <c r="AQ99" s="649">
        <f t="shared" si="29"/>
        <v>0</v>
      </c>
      <c r="AR99" s="141"/>
      <c r="AS99" s="216" t="e">
        <f t="shared" si="27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'24'!C100</f>
        <v>0</v>
      </c>
      <c r="C100" s="137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'24'!AR100</f>
        <v>0</v>
      </c>
      <c r="AO100" s="141"/>
      <c r="AP100" s="141">
        <f t="shared" si="28"/>
        <v>0</v>
      </c>
      <c r="AQ100" s="649">
        <f t="shared" si="29"/>
        <v>0</v>
      </c>
      <c r="AR100" s="141"/>
      <c r="AS100" s="216" t="e">
        <f t="shared" si="27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'24'!C101</f>
        <v>0</v>
      </c>
      <c r="C101" s="137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'24'!AR101</f>
        <v>0</v>
      </c>
      <c r="AO101" s="141"/>
      <c r="AP101" s="141">
        <f t="shared" si="28"/>
        <v>0</v>
      </c>
      <c r="AQ101" s="649">
        <f t="shared" si="29"/>
        <v>0</v>
      </c>
      <c r="AR101" s="141"/>
      <c r="AS101" s="216" t="e">
        <f t="shared" si="27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'24'!C102</f>
        <v>0</v>
      </c>
      <c r="C102" s="137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'24'!AR102</f>
        <v>0</v>
      </c>
      <c r="AO102" s="141"/>
      <c r="AP102" s="141">
        <f t="shared" si="28"/>
        <v>0</v>
      </c>
      <c r="AQ102" s="649">
        <f t="shared" si="29"/>
        <v>0</v>
      </c>
      <c r="AR102" s="141"/>
      <c r="AS102" s="216" t="e">
        <f t="shared" si="27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'24'!C103</f>
        <v>0</v>
      </c>
      <c r="C103" s="137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'24'!AR103</f>
        <v>0</v>
      </c>
      <c r="AO103" s="141"/>
      <c r="AP103" s="141">
        <f t="shared" si="28"/>
        <v>0</v>
      </c>
      <c r="AQ103" s="649">
        <f t="shared" si="29"/>
        <v>0</v>
      </c>
      <c r="AR103" s="141"/>
      <c r="AS103" s="216" t="e">
        <f t="shared" si="27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'24'!C104</f>
        <v>0</v>
      </c>
      <c r="C104" s="137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'24'!AR104</f>
        <v>0</v>
      </c>
      <c r="AO104" s="141"/>
      <c r="AP104" s="141">
        <f t="shared" si="28"/>
        <v>0</v>
      </c>
      <c r="AQ104" s="649">
        <f t="shared" si="29"/>
        <v>0</v>
      </c>
      <c r="AR104" s="141"/>
      <c r="AS104" s="216" t="e">
        <f t="shared" si="27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318.02000000000299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1866.7999999999847</v>
      </c>
      <c r="U105" s="221">
        <f>SUM(U17:U56)</f>
        <v>73</v>
      </c>
      <c r="V105" s="221">
        <f t="shared" ref="V105:AM105" si="51">SUM(V17:V56)</f>
        <v>38</v>
      </c>
      <c r="W105" s="221">
        <f t="shared" si="51"/>
        <v>0</v>
      </c>
      <c r="X105" s="221">
        <f t="shared" si="51"/>
        <v>0</v>
      </c>
      <c r="Y105" s="221">
        <f t="shared" si="51"/>
        <v>111</v>
      </c>
      <c r="Z105" s="221">
        <f t="shared" si="51"/>
        <v>0</v>
      </c>
      <c r="AA105" s="221">
        <f t="shared" si="51"/>
        <v>0</v>
      </c>
      <c r="AB105" s="221">
        <f t="shared" si="51"/>
        <v>0</v>
      </c>
      <c r="AC105" s="221">
        <f t="shared" si="51"/>
        <v>0</v>
      </c>
      <c r="AD105" s="221">
        <f t="shared" si="51"/>
        <v>60</v>
      </c>
      <c r="AE105" s="221">
        <f t="shared" si="51"/>
        <v>13</v>
      </c>
      <c r="AF105" s="221">
        <f t="shared" si="51"/>
        <v>0</v>
      </c>
      <c r="AG105" s="221">
        <f t="shared" si="51"/>
        <v>73</v>
      </c>
      <c r="AH105" s="221">
        <f t="shared" si="51"/>
        <v>58</v>
      </c>
      <c r="AI105" s="221">
        <f t="shared" si="51"/>
        <v>62</v>
      </c>
      <c r="AJ105" s="221">
        <f t="shared" si="51"/>
        <v>1967.48</v>
      </c>
      <c r="AK105" s="221">
        <f t="shared" si="51"/>
        <v>1984.8100000000002</v>
      </c>
      <c r="AL105" s="221">
        <f t="shared" si="51"/>
        <v>120</v>
      </c>
      <c r="AM105" s="221">
        <f t="shared" si="51"/>
        <v>3952.2899999999995</v>
      </c>
      <c r="AN105" s="221">
        <f t="shared" ref="AN105:AU105" si="52">SUM(AN5:AN104)</f>
        <v>6152</v>
      </c>
      <c r="AO105" s="221">
        <f>SUM(AO5:AO104)-50</f>
        <v>4000</v>
      </c>
      <c r="AP105" s="221">
        <f t="shared" si="52"/>
        <v>10202</v>
      </c>
      <c r="AQ105" s="646">
        <f>SUM(AQ5:AQ104)-50</f>
        <v>3193</v>
      </c>
      <c r="AR105" s="221">
        <f t="shared" si="52"/>
        <v>6959</v>
      </c>
      <c r="AS105" s="221" t="e">
        <f t="shared" si="52"/>
        <v>#DIV/0!</v>
      </c>
      <c r="AT105" s="221">
        <f t="shared" si="52"/>
        <v>14070</v>
      </c>
      <c r="AU105" s="221">
        <f t="shared" si="52"/>
        <v>7111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3">SUM(AY5:AY104)</f>
        <v>#DIV/0!</v>
      </c>
      <c r="AZ105" s="138" t="e">
        <f t="shared" si="53"/>
        <v>#DIV/0!</v>
      </c>
      <c r="BA105" s="138" t="e">
        <f t="shared" si="53"/>
        <v>#DIV/0!</v>
      </c>
      <c r="BB105" s="138" t="e">
        <f t="shared" si="53"/>
        <v>#DIV/0!</v>
      </c>
      <c r="BC105" s="138">
        <f t="shared" si="53"/>
        <v>234</v>
      </c>
    </row>
    <row r="106" spans="1:55">
      <c r="AL106" s="1178" t="s">
        <v>203</v>
      </c>
      <c r="AM106" s="1178"/>
      <c r="AN106" s="1178"/>
      <c r="AO106" s="1178"/>
      <c r="AQ106" s="211" t="s">
        <v>204</v>
      </c>
    </row>
  </sheetData>
  <pageMargins left="0.7" right="0.7" top="0.75" bottom="0.75" header="0.3" footer="0.3"/>
  <pageSetup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C106"/>
  <sheetViews>
    <sheetView zoomScale="70" zoomScaleNormal="70" workbookViewId="0">
      <pane xSplit="1" ySplit="4" topLeftCell="B34" activePane="bottomRight" state="frozen"/>
      <selection pane="topRight" activeCell="B1" sqref="B1"/>
      <selection pane="bottomLeft" activeCell="A5" sqref="A5"/>
      <selection pane="bottomRight" activeCell="C43" sqref="C43"/>
    </sheetView>
  </sheetViews>
  <sheetFormatPr defaultColWidth="17.44140625" defaultRowHeight="21"/>
  <cols>
    <col min="1" max="1" width="44.6640625" style="145" bestFit="1" customWidth="1"/>
    <col min="2" max="4" width="17.44140625" style="145"/>
    <col min="5" max="6" width="17.44140625" style="145" customWidth="1"/>
    <col min="7" max="11" width="17.44140625" style="145"/>
    <col min="12" max="16" width="17.44140625" style="145" customWidth="1"/>
    <col min="17" max="25" width="17.44140625" style="145"/>
    <col min="26" max="39" width="17.44140625" style="145" customWidth="1"/>
    <col min="40" max="40" width="17.44140625" style="145"/>
    <col min="41" max="41" width="17.44140625" style="193"/>
    <col min="42" max="42" width="17.44140625" style="145"/>
    <col min="43" max="43" width="17.44140625" style="195"/>
    <col min="44" max="47" width="17.44140625" style="145"/>
    <col min="48" max="48" width="17.44140625" style="193"/>
    <col min="49" max="16384" width="17.44140625" style="145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'25'!S2+1</f>
        <v>46138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3"/>
      <c r="AR2" s="70"/>
      <c r="AS2" s="70"/>
      <c r="AT2" s="94"/>
      <c r="AU2" s="70"/>
      <c r="AV2" s="70"/>
    </row>
    <row r="3" spans="1:55" s="130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9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417" customFormat="1" ht="56.25" customHeight="1">
      <c r="A4" s="548" t="s">
        <v>5</v>
      </c>
      <c r="B4" s="406" t="s">
        <v>6</v>
      </c>
      <c r="C4" s="406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407" t="s">
        <v>6</v>
      </c>
      <c r="S4" s="407" t="s">
        <v>7</v>
      </c>
      <c r="T4" s="364" t="s">
        <v>9</v>
      </c>
      <c r="U4" s="408" t="s">
        <v>104</v>
      </c>
      <c r="V4" s="408" t="s">
        <v>105</v>
      </c>
      <c r="W4" s="408" t="s">
        <v>12</v>
      </c>
      <c r="X4" s="408" t="s">
        <v>13</v>
      </c>
      <c r="Y4" s="329" t="s">
        <v>14</v>
      </c>
      <c r="Z4" s="409" t="s">
        <v>43</v>
      </c>
      <c r="AA4" s="365" t="s">
        <v>44</v>
      </c>
      <c r="AB4" s="366" t="s">
        <v>45</v>
      </c>
      <c r="AC4" s="410" t="s">
        <v>46</v>
      </c>
      <c r="AD4" s="330" t="s">
        <v>121</v>
      </c>
      <c r="AE4" s="330" t="s">
        <v>67</v>
      </c>
      <c r="AF4" s="366" t="s">
        <v>105</v>
      </c>
      <c r="AG4" s="366" t="s">
        <v>32</v>
      </c>
      <c r="AH4" s="367" t="s">
        <v>41</v>
      </c>
      <c r="AI4" s="367" t="s">
        <v>42</v>
      </c>
      <c r="AJ4" s="365" t="s">
        <v>38</v>
      </c>
      <c r="AK4" s="365" t="s">
        <v>39</v>
      </c>
      <c r="AL4" s="368" t="s">
        <v>31</v>
      </c>
      <c r="AM4" s="367" t="s">
        <v>30</v>
      </c>
      <c r="AN4" s="369" t="s">
        <v>15</v>
      </c>
      <c r="AO4" s="369" t="s">
        <v>16</v>
      </c>
      <c r="AP4" s="369" t="s">
        <v>17</v>
      </c>
      <c r="AQ4" s="549" t="s">
        <v>35</v>
      </c>
      <c r="AR4" s="369" t="s">
        <v>18</v>
      </c>
      <c r="AS4" s="370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16" t="s">
        <v>51</v>
      </c>
      <c r="BC4" s="333" t="s">
        <v>87</v>
      </c>
    </row>
    <row r="5" spans="1:55">
      <c r="A5" s="223" t="str">
        <f>'ENTRY SHEET'!F5</f>
        <v>VOLVO 300-2</v>
      </c>
      <c r="B5" s="137">
        <f>'25'!C5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'25'!AR5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'25'!C6</f>
        <v>17775.2</v>
      </c>
      <c r="C6" s="137">
        <v>17775.2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'25'!AR6</f>
        <v>150</v>
      </c>
      <c r="AO6" s="141"/>
      <c r="AP6" s="141">
        <f t="shared" ref="AP6:AP69" si="7">AO6+AN6</f>
        <v>150</v>
      </c>
      <c r="AQ6" s="141">
        <f t="shared" ref="AQ6:AQ69" si="8">AP6-AR6</f>
        <v>0</v>
      </c>
      <c r="AR6" s="141">
        <v>150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320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38" t="e">
        <f t="shared" ref="BB6:BB69" si="15">AQ6-AW6-AX6-AY6</f>
        <v>#DIV/0!</v>
      </c>
      <c r="BC6" s="138"/>
    </row>
    <row r="7" spans="1:55">
      <c r="A7" s="223" t="str">
        <f>'ENTRY SHEET'!F7</f>
        <v>HITACHI-350</v>
      </c>
      <c r="B7" s="137">
        <f>'25'!C7</f>
        <v>15866</v>
      </c>
      <c r="C7" s="137">
        <v>15866</v>
      </c>
      <c r="D7" s="137">
        <f t="shared" si="4"/>
        <v>0</v>
      </c>
      <c r="E7" s="137">
        <v>12</v>
      </c>
      <c r="F7" s="136"/>
      <c r="G7" s="136">
        <f t="shared" si="5"/>
        <v>0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0</v>
      </c>
      <c r="R7" s="137"/>
      <c r="S7" s="137"/>
      <c r="T7" s="137"/>
      <c r="U7" s="137"/>
      <c r="V7" s="137"/>
      <c r="W7" s="137"/>
      <c r="X7" s="137"/>
      <c r="Y7" s="137">
        <f t="shared" ref="Y7:Y62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'25'!AR7</f>
        <v>160</v>
      </c>
      <c r="AO7" s="141"/>
      <c r="AP7" s="141">
        <f t="shared" si="7"/>
        <v>160</v>
      </c>
      <c r="AQ7" s="141">
        <f t="shared" si="8"/>
        <v>0</v>
      </c>
      <c r="AR7" s="141">
        <v>160</v>
      </c>
      <c r="AS7" s="216" t="e">
        <f t="shared" si="3"/>
        <v>#DIV/0!</v>
      </c>
      <c r="AT7" s="216">
        <f>'08'!AT7</f>
        <v>630</v>
      </c>
      <c r="AU7" s="224">
        <f t="shared" si="9"/>
        <v>470</v>
      </c>
      <c r="AV7" s="138"/>
      <c r="AW7" s="138" t="e">
        <f t="shared" si="10"/>
        <v>#DIV/0!</v>
      </c>
      <c r="AX7" s="138" t="e">
        <f t="shared" si="11"/>
        <v>#DIV/0!</v>
      </c>
      <c r="AY7" s="138" t="e">
        <f t="shared" si="12"/>
        <v>#DIV/0!</v>
      </c>
      <c r="AZ7" s="138" t="e">
        <f t="shared" si="13"/>
        <v>#DIV/0!</v>
      </c>
      <c r="BA7" s="138" t="e">
        <f t="shared" si="14"/>
        <v>#DIV/0!</v>
      </c>
      <c r="BB7" s="138" t="e">
        <f t="shared" si="15"/>
        <v>#DIV/0!</v>
      </c>
      <c r="BC7" s="138"/>
    </row>
    <row r="8" spans="1:55">
      <c r="A8" s="223" t="str">
        <f>'ENTRY SHEET'!F8</f>
        <v>VOLVO-480</v>
      </c>
      <c r="B8" s="137">
        <f>'25'!C8</f>
        <v>1012.5</v>
      </c>
      <c r="C8" s="137">
        <v>1012.5</v>
      </c>
      <c r="D8" s="137">
        <f t="shared" si="4"/>
        <v>0</v>
      </c>
      <c r="E8" s="137">
        <v>12</v>
      </c>
      <c r="F8" s="136"/>
      <c r="G8" s="136">
        <f t="shared" si="5"/>
        <v>0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0</v>
      </c>
      <c r="R8" s="226"/>
      <c r="S8" s="226"/>
      <c r="T8" s="137"/>
      <c r="U8" s="137"/>
      <c r="V8" s="137"/>
      <c r="W8" s="137"/>
      <c r="X8" s="137"/>
      <c r="Y8" s="137">
        <f t="shared" si="16"/>
        <v>0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'25'!AR8</f>
        <v>265</v>
      </c>
      <c r="AO8" s="141"/>
      <c r="AP8" s="141">
        <f t="shared" si="7"/>
        <v>265</v>
      </c>
      <c r="AQ8" s="141">
        <f t="shared" si="8"/>
        <v>0</v>
      </c>
      <c r="AR8" s="141">
        <v>265</v>
      </c>
      <c r="AS8" s="216" t="e">
        <f t="shared" si="3"/>
        <v>#DIV/0!</v>
      </c>
      <c r="AT8" s="216">
        <f>'08'!AT8</f>
        <v>650</v>
      </c>
      <c r="AU8" s="224">
        <f t="shared" si="9"/>
        <v>385</v>
      </c>
      <c r="AV8" s="138"/>
      <c r="AW8" s="138" t="e">
        <f t="shared" si="10"/>
        <v>#DIV/0!</v>
      </c>
      <c r="AX8" s="138" t="e">
        <f t="shared" si="11"/>
        <v>#DIV/0!</v>
      </c>
      <c r="AY8" s="138" t="e">
        <f t="shared" si="12"/>
        <v>#DIV/0!</v>
      </c>
      <c r="AZ8" s="138" t="e">
        <f t="shared" si="13"/>
        <v>#DIV/0!</v>
      </c>
      <c r="BA8" s="138" t="e">
        <f t="shared" si="14"/>
        <v>#DIV/0!</v>
      </c>
      <c r="BB8" s="138" t="e">
        <f t="shared" si="15"/>
        <v>#DIV/0!</v>
      </c>
      <c r="BC8" s="138"/>
    </row>
    <row r="9" spans="1:55" ht="18" customHeight="1">
      <c r="A9" s="223" t="str">
        <f>'ENTRY SHEET'!F9</f>
        <v>KOMASTU-350 DMC</v>
      </c>
      <c r="B9" s="137">
        <f>'25'!C9</f>
        <v>12718.1</v>
      </c>
      <c r="C9" s="137">
        <v>12718.1</v>
      </c>
      <c r="D9" s="137">
        <f t="shared" si="4"/>
        <v>0</v>
      </c>
      <c r="E9" s="137">
        <v>12</v>
      </c>
      <c r="F9" s="136"/>
      <c r="G9" s="136">
        <f t="shared" si="5"/>
        <v>0</v>
      </c>
      <c r="H9" s="136"/>
      <c r="I9" s="136"/>
      <c r="J9" s="136"/>
      <c r="K9" s="136"/>
      <c r="L9" s="136"/>
      <c r="M9" s="136"/>
      <c r="N9" s="136"/>
      <c r="O9" s="136"/>
      <c r="P9" s="136"/>
      <c r="Q9" s="136">
        <f t="shared" si="6"/>
        <v>0</v>
      </c>
      <c r="R9" s="137"/>
      <c r="S9" s="137"/>
      <c r="T9" s="137"/>
      <c r="U9" s="137"/>
      <c r="V9" s="137"/>
      <c r="W9" s="137"/>
      <c r="X9" s="137"/>
      <c r="Y9" s="137">
        <f t="shared" si="16"/>
        <v>0</v>
      </c>
      <c r="Z9" s="137"/>
      <c r="AA9" s="137"/>
      <c r="AB9" s="137"/>
      <c r="AC9" s="137"/>
      <c r="AD9" s="137"/>
      <c r="AE9" s="137"/>
      <c r="AF9" s="137"/>
      <c r="AG9" s="137">
        <f t="shared" si="17"/>
        <v>0</v>
      </c>
      <c r="AH9" s="137"/>
      <c r="AI9" s="137"/>
      <c r="AJ9" s="137"/>
      <c r="AK9" s="138"/>
      <c r="AL9" s="141">
        <f t="shared" si="0"/>
        <v>0</v>
      </c>
      <c r="AM9" s="137">
        <f t="shared" si="1"/>
        <v>0</v>
      </c>
      <c r="AN9" s="141">
        <f>'25'!AR9</f>
        <v>0</v>
      </c>
      <c r="AO9" s="141"/>
      <c r="AP9" s="141">
        <f t="shared" si="7"/>
        <v>0</v>
      </c>
      <c r="AQ9" s="141">
        <f t="shared" si="8"/>
        <v>0</v>
      </c>
      <c r="AR9" s="141">
        <v>0</v>
      </c>
      <c r="AS9" s="216" t="e">
        <f t="shared" si="3"/>
        <v>#DIV/0!</v>
      </c>
      <c r="AT9" s="216">
        <f>'08'!AT9</f>
        <v>0</v>
      </c>
      <c r="AU9" s="224">
        <f t="shared" si="9"/>
        <v>0</v>
      </c>
      <c r="AV9" s="138"/>
      <c r="AW9" s="138" t="e">
        <f t="shared" si="10"/>
        <v>#DIV/0!</v>
      </c>
      <c r="AX9" s="138" t="e">
        <f t="shared" si="11"/>
        <v>#DIV/0!</v>
      </c>
      <c r="AY9" s="138" t="e">
        <f t="shared" si="12"/>
        <v>#DIV/0!</v>
      </c>
      <c r="AZ9" s="138" t="e">
        <f t="shared" si="13"/>
        <v>#DIV/0!</v>
      </c>
      <c r="BA9" s="138" t="e">
        <f t="shared" si="14"/>
        <v>#DIV/0!</v>
      </c>
      <c r="BB9" s="138" t="e">
        <f t="shared" si="15"/>
        <v>#DIV/0!</v>
      </c>
      <c r="BC9" s="138"/>
    </row>
    <row r="10" spans="1:55" ht="18" customHeight="1">
      <c r="A10" s="223" t="str">
        <f>'ENTRY SHEET'!F10</f>
        <v>VOLVO-300(5)</v>
      </c>
      <c r="B10" s="137">
        <f>'25'!C10</f>
        <v>2533.1999999999998</v>
      </c>
      <c r="C10" s="137">
        <v>2533.1999999999998</v>
      </c>
      <c r="D10" s="137">
        <f t="shared" si="4"/>
        <v>0</v>
      </c>
      <c r="E10" s="137">
        <v>12</v>
      </c>
      <c r="F10" s="136"/>
      <c r="G10" s="136">
        <f t="shared" si="5"/>
        <v>0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0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'25'!AR10</f>
        <v>247</v>
      </c>
      <c r="AO10" s="141"/>
      <c r="AP10" s="141">
        <f t="shared" si="7"/>
        <v>247</v>
      </c>
      <c r="AQ10" s="141">
        <f t="shared" si="8"/>
        <v>0</v>
      </c>
      <c r="AR10" s="141">
        <v>247</v>
      </c>
      <c r="AS10" s="216" t="e">
        <f t="shared" si="3"/>
        <v>#DIV/0!</v>
      </c>
      <c r="AT10" s="216">
        <f>'08'!AT10</f>
        <v>0</v>
      </c>
      <c r="AU10" s="224">
        <f t="shared" si="9"/>
        <v>-247</v>
      </c>
      <c r="AV10" s="138"/>
      <c r="AW10" s="138" t="e">
        <f t="shared" si="10"/>
        <v>#DIV/0!</v>
      </c>
      <c r="AX10" s="138" t="e">
        <f t="shared" si="11"/>
        <v>#DIV/0!</v>
      </c>
      <c r="AY10" s="138" t="e">
        <f t="shared" si="12"/>
        <v>#DIV/0!</v>
      </c>
      <c r="AZ10" s="138" t="e">
        <f t="shared" si="13"/>
        <v>#DIV/0!</v>
      </c>
      <c r="BA10" s="138" t="e">
        <f t="shared" si="14"/>
        <v>#DIV/0!</v>
      </c>
      <c r="BB10" s="138" t="e">
        <f t="shared" si="15"/>
        <v>#DIV/0!</v>
      </c>
      <c r="BC10" s="138"/>
    </row>
    <row r="11" spans="1:55">
      <c r="A11" s="223" t="str">
        <f>'ENTRY SHEET'!F11</f>
        <v>VOLVO-380</v>
      </c>
      <c r="B11" s="137">
        <f>'25'!C11</f>
        <v>72.5</v>
      </c>
      <c r="C11" s="137">
        <v>72.5</v>
      </c>
      <c r="D11" s="137">
        <f t="shared" si="4"/>
        <v>0</v>
      </c>
      <c r="E11" s="137">
        <v>12</v>
      </c>
      <c r="F11" s="136"/>
      <c r="G11" s="136">
        <f t="shared" si="5"/>
        <v>0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0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'25'!AR11</f>
        <v>220</v>
      </c>
      <c r="AO11" s="141"/>
      <c r="AP11" s="141">
        <f t="shared" si="7"/>
        <v>220</v>
      </c>
      <c r="AQ11" s="141">
        <f t="shared" si="8"/>
        <v>0</v>
      </c>
      <c r="AR11" s="141">
        <v>220</v>
      </c>
      <c r="AS11" s="216" t="e">
        <f t="shared" si="3"/>
        <v>#DIV/0!</v>
      </c>
      <c r="AT11" s="216">
        <f>'08'!AT11</f>
        <v>0</v>
      </c>
      <c r="AU11" s="224">
        <f t="shared" si="9"/>
        <v>-220</v>
      </c>
      <c r="AV11" s="138"/>
      <c r="AW11" s="138" t="e">
        <f t="shared" si="10"/>
        <v>#DIV/0!</v>
      </c>
      <c r="AX11" s="138" t="e">
        <f t="shared" si="11"/>
        <v>#DIV/0!</v>
      </c>
      <c r="AY11" s="138" t="e">
        <f t="shared" si="12"/>
        <v>#DIV/0!</v>
      </c>
      <c r="AZ11" s="138" t="e">
        <f t="shared" si="13"/>
        <v>#DIV/0!</v>
      </c>
      <c r="BA11" s="138" t="e">
        <f t="shared" si="14"/>
        <v>#DIV/0!</v>
      </c>
      <c r="BB11" s="138" t="e">
        <f t="shared" si="15"/>
        <v>#DIV/0!</v>
      </c>
      <c r="BC11" s="138"/>
    </row>
    <row r="12" spans="1:55">
      <c r="A12" s="223" t="str">
        <f>'ENTRY SHEET'!F12</f>
        <v>DOZZER D65E</v>
      </c>
      <c r="B12" s="137">
        <f>'25'!C12</f>
        <v>2333.1999999999998</v>
      </c>
      <c r="C12" s="137">
        <v>2333.1999999999998</v>
      </c>
      <c r="D12" s="137">
        <f t="shared" si="4"/>
        <v>0</v>
      </c>
      <c r="E12" s="137">
        <v>12</v>
      </c>
      <c r="F12" s="136"/>
      <c r="G12" s="136">
        <f t="shared" si="5"/>
        <v>0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0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'25'!AR12</f>
        <v>185</v>
      </c>
      <c r="AO12" s="141"/>
      <c r="AP12" s="141">
        <f t="shared" si="7"/>
        <v>185</v>
      </c>
      <c r="AQ12" s="141">
        <f t="shared" si="8"/>
        <v>0</v>
      </c>
      <c r="AR12" s="141">
        <v>185</v>
      </c>
      <c r="AS12" s="216" t="e">
        <f t="shared" si="3"/>
        <v>#DIV/0!</v>
      </c>
      <c r="AT12" s="216">
        <f>'08'!AT12</f>
        <v>350</v>
      </c>
      <c r="AU12" s="224">
        <f t="shared" si="9"/>
        <v>165</v>
      </c>
      <c r="AV12" s="138"/>
      <c r="AW12" s="138" t="e">
        <f t="shared" si="10"/>
        <v>#DIV/0!</v>
      </c>
      <c r="AX12" s="138" t="e">
        <f t="shared" si="11"/>
        <v>#DIV/0!</v>
      </c>
      <c r="AY12" s="138" t="e">
        <f t="shared" si="12"/>
        <v>#DIV/0!</v>
      </c>
      <c r="AZ12" s="138" t="e">
        <f t="shared" si="13"/>
        <v>#DIV/0!</v>
      </c>
      <c r="BA12" s="138" t="e">
        <f t="shared" si="14"/>
        <v>#DIV/0!</v>
      </c>
      <c r="BB12" s="138" t="e">
        <f t="shared" si="15"/>
        <v>#DIV/0!</v>
      </c>
      <c r="BC12" s="138"/>
    </row>
    <row r="13" spans="1:55">
      <c r="A13" s="223" t="str">
        <f>'ENTRY SHEET'!F13</f>
        <v>BD 85 DOZER</v>
      </c>
      <c r="B13" s="137">
        <f>'25'!C13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'25'!AR13</f>
        <v>110</v>
      </c>
      <c r="AO13" s="141"/>
      <c r="AP13" s="141">
        <f t="shared" si="7"/>
        <v>110</v>
      </c>
      <c r="AQ13" s="141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138" t="e">
        <f t="shared" si="15"/>
        <v>#DIV/0!</v>
      </c>
      <c r="BC13" s="138"/>
    </row>
    <row r="14" spans="1:55">
      <c r="A14" s="223" t="str">
        <f>'ENTRY SHEET'!F14</f>
        <v>KOBELCO-380 DMCS</v>
      </c>
      <c r="B14" s="137">
        <f>'25'!C14</f>
        <v>5728.5</v>
      </c>
      <c r="C14" s="137">
        <v>5728.5</v>
      </c>
      <c r="D14" s="137">
        <f t="shared" si="4"/>
        <v>0</v>
      </c>
      <c r="E14" s="137">
        <v>12</v>
      </c>
      <c r="F14" s="136"/>
      <c r="G14" s="136">
        <f t="shared" si="5"/>
        <v>0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0</v>
      </c>
      <c r="R14" s="137"/>
      <c r="S14" s="137"/>
      <c r="T14" s="137"/>
      <c r="U14" s="137"/>
      <c r="V14" s="137"/>
      <c r="W14" s="137"/>
      <c r="X14" s="137"/>
      <c r="Y14" s="137">
        <f t="shared" si="16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7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'25'!AR14</f>
        <v>0</v>
      </c>
      <c r="AO14" s="141"/>
      <c r="AP14" s="141">
        <f t="shared" si="7"/>
        <v>0</v>
      </c>
      <c r="AQ14" s="141">
        <f t="shared" si="8"/>
        <v>0</v>
      </c>
      <c r="AR14" s="141">
        <v>0</v>
      </c>
      <c r="AS14" s="216" t="e">
        <f t="shared" si="3"/>
        <v>#DIV/0!</v>
      </c>
      <c r="AT14" s="216">
        <f>'08'!AT14</f>
        <v>350</v>
      </c>
      <c r="AU14" s="224">
        <f t="shared" si="9"/>
        <v>350</v>
      </c>
      <c r="AV14" s="138"/>
      <c r="AW14" s="138" t="e">
        <f t="shared" si="10"/>
        <v>#DIV/0!</v>
      </c>
      <c r="AX14" s="138" t="e">
        <f t="shared" si="11"/>
        <v>#DIV/0!</v>
      </c>
      <c r="AY14" s="138" t="e">
        <f t="shared" si="12"/>
        <v>#DIV/0!</v>
      </c>
      <c r="AZ14" s="138" t="e">
        <f t="shared" si="13"/>
        <v>#DIV/0!</v>
      </c>
      <c r="BA14" s="138" t="e">
        <f t="shared" si="14"/>
        <v>#DIV/0!</v>
      </c>
      <c r="BB14" s="138" t="e">
        <f t="shared" si="15"/>
        <v>#DIV/0!</v>
      </c>
      <c r="BC14" s="138"/>
    </row>
    <row r="15" spans="1:55">
      <c r="A15" s="223" t="str">
        <f>'ENTRY SHEET'!F15</f>
        <v>GRADER OD09P-1732</v>
      </c>
      <c r="B15" s="137">
        <f>'25'!C15</f>
        <v>4615.8</v>
      </c>
      <c r="C15" s="137">
        <v>4615.8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'25'!AR15</f>
        <v>84</v>
      </c>
      <c r="AO15" s="141"/>
      <c r="AP15" s="141">
        <f t="shared" si="7"/>
        <v>84</v>
      </c>
      <c r="AQ15" s="141">
        <f t="shared" si="8"/>
        <v>0</v>
      </c>
      <c r="AR15" s="141">
        <v>84</v>
      </c>
      <c r="AS15" s="216" t="e">
        <f t="shared" si="3"/>
        <v>#DIV/0!</v>
      </c>
      <c r="AT15" s="216">
        <f>'08'!AT15</f>
        <v>350</v>
      </c>
      <c r="AU15" s="224">
        <f t="shared" si="9"/>
        <v>266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137">
        <f>'25'!C16</f>
        <v>0</v>
      </c>
      <c r="C16" s="137">
        <v>0</v>
      </c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'25'!AR16</f>
        <v>0</v>
      </c>
      <c r="AO16" s="141"/>
      <c r="AP16" s="141">
        <f t="shared" si="7"/>
        <v>0</v>
      </c>
      <c r="AQ16" s="141">
        <f t="shared" si="8"/>
        <v>0</v>
      </c>
      <c r="AR16" s="141">
        <v>0</v>
      </c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'25'!C17</f>
        <v>20713.8</v>
      </c>
      <c r="C17" s="137">
        <v>20713.8</v>
      </c>
      <c r="D17" s="137">
        <f t="shared" si="4"/>
        <v>0</v>
      </c>
      <c r="E17" s="137">
        <v>12</v>
      </c>
      <c r="F17" s="136"/>
      <c r="G17" s="136">
        <f>D17-H17-I17</f>
        <v>0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0</v>
      </c>
      <c r="R17" s="137">
        <f>'25'!S17</f>
        <v>156236.9</v>
      </c>
      <c r="S17" s="137">
        <v>156236.9</v>
      </c>
      <c r="T17" s="137">
        <f>S17-R17</f>
        <v>0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'25'!AR17</f>
        <v>100</v>
      </c>
      <c r="AO17" s="141"/>
      <c r="AP17" s="141">
        <f t="shared" si="7"/>
        <v>100</v>
      </c>
      <c r="AQ17" s="141">
        <f t="shared" si="8"/>
        <v>0</v>
      </c>
      <c r="AR17" s="141">
        <v>100</v>
      </c>
      <c r="AS17" s="216" t="e">
        <f t="shared" si="3"/>
        <v>#DIV/0!</v>
      </c>
      <c r="AT17" s="216">
        <f>'08'!AT17</f>
        <v>250</v>
      </c>
      <c r="AU17" s="224">
        <f t="shared" si="9"/>
        <v>150</v>
      </c>
      <c r="AV17" s="138"/>
      <c r="AW17" s="138" t="e">
        <f t="shared" si="10"/>
        <v>#DIV/0!</v>
      </c>
      <c r="AX17" s="138" t="e">
        <f t="shared" si="11"/>
        <v>#DIV/0!</v>
      </c>
      <c r="AY17" s="138" t="e">
        <f t="shared" si="12"/>
        <v>#DIV/0!</v>
      </c>
      <c r="AZ17" s="138" t="e">
        <f t="shared" si="13"/>
        <v>#DIV/0!</v>
      </c>
      <c r="BA17" s="138" t="e">
        <f t="shared" si="14"/>
        <v>#DIV/0!</v>
      </c>
      <c r="BB17" s="138" t="e">
        <f t="shared" si="15"/>
        <v>#DIV/0!</v>
      </c>
      <c r="BC17" s="138"/>
    </row>
    <row r="18" spans="1:55">
      <c r="A18" s="223" t="str">
        <f>'ENTRY SHEET'!F18</f>
        <v>OD09C-1964</v>
      </c>
      <c r="B18" s="137">
        <f>'25'!C18</f>
        <v>14490.2</v>
      </c>
      <c r="C18" s="137">
        <v>14490.2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'25'!S18</f>
        <v>152936.9</v>
      </c>
      <c r="S18" s="137">
        <v>152936.9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'25'!AR18</f>
        <v>100</v>
      </c>
      <c r="AO18" s="141"/>
      <c r="AP18" s="141">
        <f t="shared" si="7"/>
        <v>100</v>
      </c>
      <c r="AQ18" s="141">
        <f t="shared" si="8"/>
        <v>0</v>
      </c>
      <c r="AR18" s="141">
        <v>100</v>
      </c>
      <c r="AS18" s="216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138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'25'!C19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'25'!S19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'25'!AR19</f>
        <v>0</v>
      </c>
      <c r="AO19" s="141"/>
      <c r="AP19" s="141">
        <f t="shared" si="7"/>
        <v>0</v>
      </c>
      <c r="AQ19" s="141">
        <f t="shared" si="8"/>
        <v>0</v>
      </c>
      <c r="AR19" s="141">
        <v>0</v>
      </c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'25'!C20</f>
        <v>505.15</v>
      </c>
      <c r="C20" s="137">
        <v>505.15</v>
      </c>
      <c r="D20" s="137">
        <f t="shared" si="4"/>
        <v>0</v>
      </c>
      <c r="E20" s="137">
        <v>12</v>
      </c>
      <c r="F20" s="136"/>
      <c r="G20" s="136">
        <f t="shared" si="18"/>
        <v>0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0</v>
      </c>
      <c r="R20" s="137">
        <f>'25'!S20</f>
        <v>125492.7</v>
      </c>
      <c r="S20" s="137">
        <v>125492.7</v>
      </c>
      <c r="T20" s="137">
        <f t="shared" si="19"/>
        <v>0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'25'!AR20</f>
        <v>80</v>
      </c>
      <c r="AO20" s="141"/>
      <c r="AP20" s="141">
        <f t="shared" si="7"/>
        <v>80</v>
      </c>
      <c r="AQ20" s="141">
        <f t="shared" si="8"/>
        <v>0</v>
      </c>
      <c r="AR20" s="141">
        <v>80</v>
      </c>
      <c r="AS20" s="216" t="e">
        <f t="shared" si="3"/>
        <v>#DIV/0!</v>
      </c>
      <c r="AT20" s="216">
        <f>'08'!AT20</f>
        <v>250</v>
      </c>
      <c r="AU20" s="224">
        <f t="shared" si="9"/>
        <v>170</v>
      </c>
      <c r="AV20" s="138"/>
      <c r="AW20" s="138" t="e">
        <f t="shared" si="10"/>
        <v>#DIV/0!</v>
      </c>
      <c r="AX20" s="138" t="e">
        <f t="shared" si="11"/>
        <v>#DIV/0!</v>
      </c>
      <c r="AY20" s="138" t="e">
        <f t="shared" si="12"/>
        <v>#DIV/0!</v>
      </c>
      <c r="AZ20" s="138" t="e">
        <f t="shared" si="13"/>
        <v>#DIV/0!</v>
      </c>
      <c r="BA20" s="138" t="e">
        <f t="shared" si="14"/>
        <v>#DIV/0!</v>
      </c>
      <c r="BB20" s="138" t="e">
        <f t="shared" si="15"/>
        <v>#DIV/0!</v>
      </c>
      <c r="BC20" s="138"/>
    </row>
    <row r="21" spans="1:55">
      <c r="A21" s="223" t="str">
        <f>'ENTRY SHEET'!F21</f>
        <v>OD09C5137</v>
      </c>
      <c r="B21" s="137">
        <f>'25'!C21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'25'!S21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'25'!AR21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'25'!C22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'25'!S22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'25'!AR22</f>
        <v>0</v>
      </c>
      <c r="AO22" s="141"/>
      <c r="AP22" s="141">
        <f t="shared" si="7"/>
        <v>0</v>
      </c>
      <c r="AQ22" s="141">
        <f t="shared" si="8"/>
        <v>0</v>
      </c>
      <c r="AR22" s="141">
        <v>0</v>
      </c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'25'!C23</f>
        <v>24161</v>
      </c>
      <c r="C23" s="137">
        <v>24161</v>
      </c>
      <c r="D23" s="137">
        <f t="shared" si="4"/>
        <v>0</v>
      </c>
      <c r="E23" s="137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7">
        <f>'25'!S23</f>
        <v>88909.5</v>
      </c>
      <c r="S23" s="137">
        <v>88909.5</v>
      </c>
      <c r="T23" s="137">
        <f t="shared" si="19"/>
        <v>0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'25'!AR23</f>
        <v>50</v>
      </c>
      <c r="AO23" s="141"/>
      <c r="AP23" s="141">
        <f t="shared" si="7"/>
        <v>50</v>
      </c>
      <c r="AQ23" s="141">
        <f t="shared" si="8"/>
        <v>0</v>
      </c>
      <c r="AR23" s="141">
        <v>50</v>
      </c>
      <c r="AS23" s="216" t="e">
        <f t="shared" si="3"/>
        <v>#DIV/0!</v>
      </c>
      <c r="AT23" s="216">
        <f>'08'!AT23</f>
        <v>250</v>
      </c>
      <c r="AU23" s="224">
        <f t="shared" si="9"/>
        <v>200</v>
      </c>
      <c r="AV23" s="138"/>
      <c r="AW23" s="138" t="e">
        <f t="shared" si="10"/>
        <v>#DIV/0!</v>
      </c>
      <c r="AX23" s="138" t="e">
        <f t="shared" si="11"/>
        <v>#DIV/0!</v>
      </c>
      <c r="AY23" s="138" t="e">
        <f t="shared" si="12"/>
        <v>#DIV/0!</v>
      </c>
      <c r="AZ23" s="138" t="e">
        <f t="shared" si="13"/>
        <v>#DIV/0!</v>
      </c>
      <c r="BA23" s="138" t="e">
        <f t="shared" si="14"/>
        <v>#DIV/0!</v>
      </c>
      <c r="BB23" s="138" t="e">
        <f t="shared" si="15"/>
        <v>#DIV/0!</v>
      </c>
      <c r="BC23" s="138"/>
    </row>
    <row r="24" spans="1:55">
      <c r="A24" s="223" t="str">
        <f>'ENTRY SHEET'!F24</f>
        <v>OD09C4823</v>
      </c>
      <c r="B24" s="137">
        <f>'25'!C24</f>
        <v>24112.9</v>
      </c>
      <c r="C24" s="137">
        <v>24112.9</v>
      </c>
      <c r="D24" s="137">
        <f t="shared" si="4"/>
        <v>0</v>
      </c>
      <c r="E24" s="137">
        <v>12</v>
      </c>
      <c r="F24" s="136"/>
      <c r="G24" s="136">
        <f t="shared" si="18"/>
        <v>0</v>
      </c>
      <c r="H24" s="136"/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0</v>
      </c>
      <c r="R24" s="137">
        <f>'25'!S24</f>
        <v>146925</v>
      </c>
      <c r="S24" s="137">
        <v>146925</v>
      </c>
      <c r="T24" s="137">
        <f t="shared" si="19"/>
        <v>0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'25'!AR24</f>
        <v>90</v>
      </c>
      <c r="AO24" s="141"/>
      <c r="AP24" s="141">
        <f t="shared" si="7"/>
        <v>90</v>
      </c>
      <c r="AQ24" s="141">
        <f t="shared" si="8"/>
        <v>0</v>
      </c>
      <c r="AR24" s="141">
        <v>90</v>
      </c>
      <c r="AS24" s="216" t="e">
        <f t="shared" si="3"/>
        <v>#DIV/0!</v>
      </c>
      <c r="AT24" s="216">
        <f>'08'!AT24</f>
        <v>250</v>
      </c>
      <c r="AU24" s="224">
        <f t="shared" si="9"/>
        <v>160</v>
      </c>
      <c r="AV24" s="138"/>
      <c r="AW24" s="138" t="e">
        <f t="shared" si="10"/>
        <v>#DIV/0!</v>
      </c>
      <c r="AX24" s="138" t="e">
        <f t="shared" si="11"/>
        <v>#DIV/0!</v>
      </c>
      <c r="AY24" s="138" t="e">
        <f t="shared" si="12"/>
        <v>#DIV/0!</v>
      </c>
      <c r="AZ24" s="138" t="e">
        <f t="shared" si="13"/>
        <v>#DIV/0!</v>
      </c>
      <c r="BA24" s="138" t="e">
        <f t="shared" si="14"/>
        <v>#DIV/0!</v>
      </c>
      <c r="BB24" s="138" t="e">
        <f t="shared" si="15"/>
        <v>#DIV/0!</v>
      </c>
      <c r="BC24" s="138"/>
    </row>
    <row r="25" spans="1:55">
      <c r="A25" s="223" t="str">
        <f>'ENTRY SHEET'!F25</f>
        <v>OD09C-4824</v>
      </c>
      <c r="B25" s="137">
        <f>'25'!C25</f>
        <v>17224.2</v>
      </c>
      <c r="C25" s="137">
        <v>17224.2</v>
      </c>
      <c r="D25" s="137">
        <f t="shared" si="4"/>
        <v>0</v>
      </c>
      <c r="E25" s="137">
        <v>12</v>
      </c>
      <c r="F25" s="136"/>
      <c r="G25" s="136">
        <f t="shared" si="18"/>
        <v>0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0</v>
      </c>
      <c r="R25" s="137">
        <f>'25'!S25</f>
        <v>110200</v>
      </c>
      <c r="S25" s="137">
        <v>110200</v>
      </c>
      <c r="T25" s="137">
        <f t="shared" si="19"/>
        <v>0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'25'!AR25</f>
        <v>110</v>
      </c>
      <c r="AO25" s="141"/>
      <c r="AP25" s="141">
        <f t="shared" si="7"/>
        <v>110</v>
      </c>
      <c r="AQ25" s="141">
        <f t="shared" si="8"/>
        <v>0</v>
      </c>
      <c r="AR25" s="141">
        <v>110</v>
      </c>
      <c r="AS25" s="216" t="e">
        <f t="shared" si="3"/>
        <v>#DIV/0!</v>
      </c>
      <c r="AT25" s="216">
        <f>'08'!AT25</f>
        <v>250</v>
      </c>
      <c r="AU25" s="224">
        <f t="shared" si="9"/>
        <v>140</v>
      </c>
      <c r="AV25" s="138"/>
      <c r="AW25" s="138" t="e">
        <f t="shared" si="10"/>
        <v>#DIV/0!</v>
      </c>
      <c r="AX25" s="138" t="e">
        <f t="shared" si="11"/>
        <v>#DIV/0!</v>
      </c>
      <c r="AY25" s="138" t="e">
        <f t="shared" si="12"/>
        <v>#DIV/0!</v>
      </c>
      <c r="AZ25" s="138" t="e">
        <f t="shared" si="13"/>
        <v>#DIV/0!</v>
      </c>
      <c r="BA25" s="138" t="e">
        <f t="shared" si="14"/>
        <v>#DIV/0!</v>
      </c>
      <c r="BB25" s="138" t="e">
        <f t="shared" si="15"/>
        <v>#DIV/0!</v>
      </c>
      <c r="BC25" s="138"/>
    </row>
    <row r="26" spans="1:55">
      <c r="A26" s="223" t="str">
        <f>'ENTRY SHEET'!F26</f>
        <v>JH06H-3742</v>
      </c>
      <c r="B26" s="137">
        <f>'25'!C26</f>
        <v>0</v>
      </c>
      <c r="C26" s="137">
        <v>0</v>
      </c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'25'!S26</f>
        <v>0</v>
      </c>
      <c r="S26" s="137">
        <v>0</v>
      </c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'25'!AR26</f>
        <v>120</v>
      </c>
      <c r="AO26" s="141"/>
      <c r="AP26" s="141">
        <f t="shared" si="7"/>
        <v>120</v>
      </c>
      <c r="AQ26" s="141">
        <f t="shared" si="8"/>
        <v>0</v>
      </c>
      <c r="AR26" s="141">
        <v>120</v>
      </c>
      <c r="AS26" s="216" t="e">
        <f t="shared" si="3"/>
        <v>#DIV/0!</v>
      </c>
      <c r="AT26" s="216">
        <f>'08'!AT26</f>
        <v>250</v>
      </c>
      <c r="AU26" s="224">
        <f t="shared" si="9"/>
        <v>130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138" t="e">
        <f t="shared" si="15"/>
        <v>#DIV/0!</v>
      </c>
      <c r="BC26" s="138"/>
    </row>
    <row r="27" spans="1:55">
      <c r="A27" s="223" t="str">
        <f>'ENTRY SHEET'!F27</f>
        <v>OD09C-4879</v>
      </c>
      <c r="B27" s="137">
        <f>'25'!C27</f>
        <v>13065</v>
      </c>
      <c r="C27" s="137">
        <v>13065</v>
      </c>
      <c r="D27" s="137">
        <f t="shared" si="4"/>
        <v>0</v>
      </c>
      <c r="E27" s="137">
        <v>12</v>
      </c>
      <c r="F27" s="136"/>
      <c r="G27" s="136">
        <f t="shared" si="18"/>
        <v>0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0</v>
      </c>
      <c r="R27" s="137">
        <f>'25'!S27</f>
        <v>0</v>
      </c>
      <c r="S27" s="137">
        <v>0</v>
      </c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'25'!AR27</f>
        <v>65</v>
      </c>
      <c r="AO27" s="141"/>
      <c r="AP27" s="141">
        <f t="shared" si="7"/>
        <v>65</v>
      </c>
      <c r="AQ27" s="141">
        <f t="shared" si="8"/>
        <v>0</v>
      </c>
      <c r="AR27" s="141">
        <v>65</v>
      </c>
      <c r="AS27" s="216" t="e">
        <f t="shared" si="3"/>
        <v>#DIV/0!</v>
      </c>
      <c r="AT27" s="216">
        <f>'08'!AT27</f>
        <v>250</v>
      </c>
      <c r="AU27" s="224">
        <f t="shared" si="9"/>
        <v>185</v>
      </c>
      <c r="AV27" s="138"/>
      <c r="AW27" s="138" t="e">
        <f t="shared" si="10"/>
        <v>#DIV/0!</v>
      </c>
      <c r="AX27" s="138" t="e">
        <f t="shared" si="11"/>
        <v>#DIV/0!</v>
      </c>
      <c r="AY27" s="138" t="e">
        <f t="shared" si="12"/>
        <v>#DIV/0!</v>
      </c>
      <c r="AZ27" s="138" t="e">
        <f t="shared" si="13"/>
        <v>#DIV/0!</v>
      </c>
      <c r="BA27" s="138" t="e">
        <f t="shared" si="14"/>
        <v>#DIV/0!</v>
      </c>
      <c r="BB27" s="138" t="e">
        <f t="shared" si="15"/>
        <v>#DIV/0!</v>
      </c>
      <c r="BC27" s="138"/>
    </row>
    <row r="28" spans="1:55">
      <c r="A28" s="223" t="str">
        <f>'ENTRY SHEET'!F28</f>
        <v>OD09C-1371</v>
      </c>
      <c r="B28" s="137">
        <f>'25'!C28</f>
        <v>11546</v>
      </c>
      <c r="C28" s="137">
        <v>11546</v>
      </c>
      <c r="D28" s="137">
        <f t="shared" si="4"/>
        <v>0</v>
      </c>
      <c r="E28" s="137">
        <v>12</v>
      </c>
      <c r="F28" s="136"/>
      <c r="G28" s="136">
        <f t="shared" si="18"/>
        <v>0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0</v>
      </c>
      <c r="R28" s="137">
        <f>'25'!S28</f>
        <v>137831</v>
      </c>
      <c r="S28" s="137">
        <v>137831</v>
      </c>
      <c r="T28" s="137">
        <f t="shared" si="19"/>
        <v>0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'25'!AR28</f>
        <v>150</v>
      </c>
      <c r="AO28" s="141"/>
      <c r="AP28" s="141">
        <f t="shared" si="7"/>
        <v>150</v>
      </c>
      <c r="AQ28" s="141">
        <f t="shared" si="8"/>
        <v>0</v>
      </c>
      <c r="AR28" s="141">
        <v>150</v>
      </c>
      <c r="AS28" s="216" t="e">
        <f t="shared" si="3"/>
        <v>#DIV/0!</v>
      </c>
      <c r="AT28" s="216">
        <f>'08'!AT28</f>
        <v>250</v>
      </c>
      <c r="AU28" s="224">
        <f t="shared" si="9"/>
        <v>100</v>
      </c>
      <c r="AV28" s="138"/>
      <c r="AW28" s="138" t="e">
        <f t="shared" si="10"/>
        <v>#DIV/0!</v>
      </c>
      <c r="AX28" s="138" t="e">
        <f t="shared" si="11"/>
        <v>#DIV/0!</v>
      </c>
      <c r="AY28" s="138" t="e">
        <f t="shared" si="12"/>
        <v>#DIV/0!</v>
      </c>
      <c r="AZ28" s="138" t="e">
        <f t="shared" si="13"/>
        <v>#DIV/0!</v>
      </c>
      <c r="BA28" s="138" t="e">
        <f t="shared" si="14"/>
        <v>#DIV/0!</v>
      </c>
      <c r="BB28" s="138" t="e">
        <f t="shared" si="15"/>
        <v>#DIV/0!</v>
      </c>
      <c r="BC28" s="138"/>
    </row>
    <row r="29" spans="1:55" ht="18.75" customHeight="1">
      <c r="A29" s="223" t="str">
        <f>'ENTRY SHEET'!F29</f>
        <v>OD09C-4878</v>
      </c>
      <c r="B29" s="137">
        <f>'25'!C29</f>
        <v>0</v>
      </c>
      <c r="C29" s="137">
        <v>0</v>
      </c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'25'!S29</f>
        <v>0</v>
      </c>
      <c r="S29" s="137">
        <v>0</v>
      </c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'25'!AR29</f>
        <v>0</v>
      </c>
      <c r="AO29" s="141"/>
      <c r="AP29" s="141">
        <f t="shared" si="7"/>
        <v>0</v>
      </c>
      <c r="AQ29" s="141">
        <f t="shared" si="8"/>
        <v>0</v>
      </c>
      <c r="AR29" s="141">
        <v>0</v>
      </c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137">
        <f>'25'!C30</f>
        <v>13480.1</v>
      </c>
      <c r="C30" s="137">
        <v>13480.1</v>
      </c>
      <c r="D30" s="137">
        <f t="shared" si="4"/>
        <v>0</v>
      </c>
      <c r="E30" s="137">
        <v>12</v>
      </c>
      <c r="F30" s="136"/>
      <c r="G30" s="136">
        <f t="shared" si="18"/>
        <v>0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0</v>
      </c>
      <c r="R30" s="137">
        <f>'25'!S30</f>
        <v>62196</v>
      </c>
      <c r="S30" s="137">
        <v>62196</v>
      </c>
      <c r="T30" s="137">
        <f t="shared" si="19"/>
        <v>0</v>
      </c>
      <c r="U30" s="137"/>
      <c r="V30" s="137"/>
      <c r="W30" s="137"/>
      <c r="X30" s="137"/>
      <c r="Y30" s="137">
        <f t="shared" si="16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'25'!AR30</f>
        <v>130</v>
      </c>
      <c r="AO30" s="141"/>
      <c r="AP30" s="141">
        <f t="shared" si="7"/>
        <v>130</v>
      </c>
      <c r="AQ30" s="141">
        <f t="shared" si="8"/>
        <v>0</v>
      </c>
      <c r="AR30" s="141">
        <v>130</v>
      </c>
      <c r="AS30" s="216" t="e">
        <f t="shared" si="3"/>
        <v>#DIV/0!</v>
      </c>
      <c r="AT30" s="216">
        <f>'08'!AT30</f>
        <v>250</v>
      </c>
      <c r="AU30" s="224">
        <f t="shared" si="9"/>
        <v>120</v>
      </c>
      <c r="AV30" s="138"/>
      <c r="AW30" s="138" t="e">
        <f t="shared" si="10"/>
        <v>#DIV/0!</v>
      </c>
      <c r="AX30" s="138" t="e">
        <f t="shared" si="11"/>
        <v>#DIV/0!</v>
      </c>
      <c r="AY30" s="138" t="e">
        <f t="shared" si="12"/>
        <v>#DIV/0!</v>
      </c>
      <c r="AZ30" s="138" t="e">
        <f t="shared" si="13"/>
        <v>#DIV/0!</v>
      </c>
      <c r="BA30" s="138" t="e">
        <f t="shared" si="14"/>
        <v>#DIV/0!</v>
      </c>
      <c r="BB30" s="138" t="e">
        <f t="shared" si="15"/>
        <v>#DIV/0!</v>
      </c>
      <c r="BC30" s="138"/>
    </row>
    <row r="31" spans="1:55">
      <c r="A31" s="223" t="str">
        <f>'ENTRY SHEET'!F31</f>
        <v>OD09A-5106</v>
      </c>
      <c r="B31" s="137">
        <f>'25'!C31</f>
        <v>15110</v>
      </c>
      <c r="C31" s="137">
        <v>15110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'25'!S31</f>
        <v>123337</v>
      </c>
      <c r="S31" s="137">
        <v>123337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'25'!AR31</f>
        <v>100</v>
      </c>
      <c r="AO31" s="141"/>
      <c r="AP31" s="141">
        <f t="shared" si="7"/>
        <v>100</v>
      </c>
      <c r="AQ31" s="141">
        <f t="shared" si="8"/>
        <v>0</v>
      </c>
      <c r="AR31" s="141">
        <v>100</v>
      </c>
      <c r="AS31" s="216" t="e">
        <f t="shared" si="3"/>
        <v>#DIV/0!</v>
      </c>
      <c r="AT31" s="216">
        <f>'08'!AT31</f>
        <v>250</v>
      </c>
      <c r="AU31" s="224">
        <f t="shared" si="9"/>
        <v>150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38" t="e">
        <f t="shared" si="15"/>
        <v>#DIV/0!</v>
      </c>
      <c r="BC31" s="138"/>
    </row>
    <row r="32" spans="1:55">
      <c r="A32" s="223" t="str">
        <f>'ENTRY SHEET'!F32</f>
        <v>OD09C-8164</v>
      </c>
      <c r="B32" s="137">
        <f>'25'!C32</f>
        <v>10487.8</v>
      </c>
      <c r="C32" s="137">
        <v>10487.8</v>
      </c>
      <c r="D32" s="137">
        <f t="shared" si="4"/>
        <v>0</v>
      </c>
      <c r="E32" s="137">
        <v>12</v>
      </c>
      <c r="F32" s="136"/>
      <c r="G32" s="136">
        <f t="shared" si="18"/>
        <v>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0</v>
      </c>
      <c r="R32" s="137">
        <f>'25'!S32</f>
        <v>70281</v>
      </c>
      <c r="S32" s="137">
        <v>70281</v>
      </c>
      <c r="T32" s="137">
        <f t="shared" si="19"/>
        <v>0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'25'!AR32</f>
        <v>140</v>
      </c>
      <c r="AO32" s="141"/>
      <c r="AP32" s="141">
        <f t="shared" si="7"/>
        <v>140</v>
      </c>
      <c r="AQ32" s="141">
        <f t="shared" si="8"/>
        <v>0</v>
      </c>
      <c r="AR32" s="141">
        <v>140</v>
      </c>
      <c r="AS32" s="216" t="e">
        <f t="shared" si="3"/>
        <v>#DIV/0!</v>
      </c>
      <c r="AT32" s="216">
        <f>'08'!AT32</f>
        <v>250</v>
      </c>
      <c r="AU32" s="224">
        <f t="shared" si="9"/>
        <v>110</v>
      </c>
      <c r="AV32" s="138"/>
      <c r="AW32" s="138" t="e">
        <f t="shared" si="10"/>
        <v>#DIV/0!</v>
      </c>
      <c r="AX32" s="138" t="e">
        <f t="shared" si="11"/>
        <v>#DIV/0!</v>
      </c>
      <c r="AY32" s="138" t="e">
        <f t="shared" si="12"/>
        <v>#DIV/0!</v>
      </c>
      <c r="AZ32" s="138" t="e">
        <f t="shared" si="13"/>
        <v>#DIV/0!</v>
      </c>
      <c r="BA32" s="138" t="e">
        <f t="shared" si="14"/>
        <v>#DIV/0!</v>
      </c>
      <c r="BB32" s="138" t="e">
        <f t="shared" si="15"/>
        <v>#DIV/0!</v>
      </c>
      <c r="BC32" s="138"/>
    </row>
    <row r="33" spans="1:55">
      <c r="A33" s="223" t="str">
        <f>'ENTRY SHEET'!F33</f>
        <v>OD09C-1373</v>
      </c>
      <c r="B33" s="137">
        <f>'25'!C33</f>
        <v>0</v>
      </c>
      <c r="C33" s="137">
        <v>0</v>
      </c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'25'!S33</f>
        <v>0</v>
      </c>
      <c r="S33" s="137">
        <v>0</v>
      </c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'25'!AR33</f>
        <v>0</v>
      </c>
      <c r="AO33" s="141"/>
      <c r="AP33" s="141">
        <f t="shared" si="7"/>
        <v>0</v>
      </c>
      <c r="AQ33" s="141">
        <f t="shared" si="8"/>
        <v>0</v>
      </c>
      <c r="AR33" s="141">
        <v>0</v>
      </c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137">
        <f>'25'!C34</f>
        <v>21974</v>
      </c>
      <c r="C34" s="137">
        <v>21974</v>
      </c>
      <c r="D34" s="137">
        <f t="shared" si="4"/>
        <v>0</v>
      </c>
      <c r="E34" s="137">
        <v>12</v>
      </c>
      <c r="F34" s="136"/>
      <c r="G34" s="136">
        <f t="shared" si="18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0</v>
      </c>
      <c r="R34" s="137">
        <f>'25'!S34</f>
        <v>102735</v>
      </c>
      <c r="S34" s="137">
        <v>102735</v>
      </c>
      <c r="T34" s="137">
        <f t="shared" si="19"/>
        <v>0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'25'!AR34</f>
        <v>110</v>
      </c>
      <c r="AO34" s="141"/>
      <c r="AP34" s="141">
        <f t="shared" si="7"/>
        <v>110</v>
      </c>
      <c r="AQ34" s="141">
        <f t="shared" si="8"/>
        <v>0</v>
      </c>
      <c r="AR34" s="141">
        <v>110</v>
      </c>
      <c r="AS34" s="216" t="e">
        <f t="shared" si="3"/>
        <v>#DIV/0!</v>
      </c>
      <c r="AT34" s="216">
        <f>'08'!AT34</f>
        <v>250</v>
      </c>
      <c r="AU34" s="224">
        <f t="shared" si="9"/>
        <v>140</v>
      </c>
      <c r="AV34" s="138"/>
      <c r="AW34" s="138" t="e">
        <f t="shared" si="10"/>
        <v>#DIV/0!</v>
      </c>
      <c r="AX34" s="138" t="e">
        <f t="shared" si="11"/>
        <v>#DIV/0!</v>
      </c>
      <c r="AY34" s="138" t="e">
        <f t="shared" si="12"/>
        <v>#DIV/0!</v>
      </c>
      <c r="AZ34" s="138" t="e">
        <f t="shared" si="13"/>
        <v>#DIV/0!</v>
      </c>
      <c r="BA34" s="138" t="e">
        <f t="shared" si="14"/>
        <v>#DIV/0!</v>
      </c>
      <c r="BB34" s="138" t="e">
        <f t="shared" si="15"/>
        <v>#DIV/0!</v>
      </c>
      <c r="BC34" s="138"/>
    </row>
    <row r="35" spans="1:55">
      <c r="A35" s="223" t="str">
        <f>'ENTRY SHEET'!F35</f>
        <v>OD09A-6059</v>
      </c>
      <c r="B35" s="137">
        <f>'25'!C35</f>
        <v>14172</v>
      </c>
      <c r="C35" s="137">
        <v>14172</v>
      </c>
      <c r="D35" s="137">
        <f t="shared" si="4"/>
        <v>0</v>
      </c>
      <c r="E35" s="137">
        <v>12</v>
      </c>
      <c r="F35" s="136"/>
      <c r="G35" s="136">
        <f t="shared" si="18"/>
        <v>0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0</v>
      </c>
      <c r="R35" s="137">
        <f>'25'!S35</f>
        <v>92270</v>
      </c>
      <c r="S35" s="137">
        <v>92270</v>
      </c>
      <c r="T35" s="137">
        <f t="shared" si="19"/>
        <v>0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'25'!AR35</f>
        <v>130</v>
      </c>
      <c r="AO35" s="141"/>
      <c r="AP35" s="141">
        <f t="shared" si="7"/>
        <v>130</v>
      </c>
      <c r="AQ35" s="141">
        <f t="shared" si="8"/>
        <v>0</v>
      </c>
      <c r="AR35" s="141">
        <v>130</v>
      </c>
      <c r="AS35" s="216" t="e">
        <f t="shared" si="3"/>
        <v>#DIV/0!</v>
      </c>
      <c r="AT35" s="216">
        <f>'08'!AT35</f>
        <v>250</v>
      </c>
      <c r="AU35" s="224">
        <f t="shared" si="9"/>
        <v>120</v>
      </c>
      <c r="AV35" s="138"/>
      <c r="AW35" s="138" t="e">
        <f t="shared" si="10"/>
        <v>#DIV/0!</v>
      </c>
      <c r="AX35" s="138" t="e">
        <f t="shared" si="11"/>
        <v>#DIV/0!</v>
      </c>
      <c r="AY35" s="138" t="e">
        <f t="shared" si="12"/>
        <v>#DIV/0!</v>
      </c>
      <c r="AZ35" s="138" t="e">
        <f t="shared" si="13"/>
        <v>#DIV/0!</v>
      </c>
      <c r="BA35" s="138" t="e">
        <f t="shared" si="14"/>
        <v>#DIV/0!</v>
      </c>
      <c r="BB35" s="138" t="e">
        <f t="shared" si="15"/>
        <v>#DIV/0!</v>
      </c>
      <c r="BC35" s="138"/>
    </row>
    <row r="36" spans="1:55">
      <c r="A36" s="223" t="str">
        <f>'ENTRY SHEET'!F36</f>
        <v>JH06H-9654</v>
      </c>
      <c r="B36" s="137">
        <f>'25'!C36</f>
        <v>0</v>
      </c>
      <c r="C36" s="137">
        <v>0</v>
      </c>
      <c r="D36" s="137">
        <f t="shared" si="4"/>
        <v>0</v>
      </c>
      <c r="E36" s="137">
        <v>12</v>
      </c>
      <c r="F36" s="136"/>
      <c r="G36" s="136">
        <f t="shared" si="18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7">
        <f>'25'!S36</f>
        <v>101475</v>
      </c>
      <c r="S36" s="137">
        <v>101475</v>
      </c>
      <c r="T36" s="137">
        <f t="shared" si="19"/>
        <v>0</v>
      </c>
      <c r="U36" s="137"/>
      <c r="V36" s="137"/>
      <c r="W36" s="137"/>
      <c r="X36" s="138"/>
      <c r="Y36" s="137">
        <f t="shared" si="16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'25'!AR36</f>
        <v>120</v>
      </c>
      <c r="AO36" s="141"/>
      <c r="AP36" s="141">
        <f t="shared" si="7"/>
        <v>120</v>
      </c>
      <c r="AQ36" s="141">
        <f t="shared" si="8"/>
        <v>0</v>
      </c>
      <c r="AR36" s="141">
        <v>120</v>
      </c>
      <c r="AS36" s="216" t="e">
        <f t="shared" si="3"/>
        <v>#DIV/0!</v>
      </c>
      <c r="AT36" s="216">
        <f>'08'!AT36</f>
        <v>250</v>
      </c>
      <c r="AU36" s="224">
        <f t="shared" si="9"/>
        <v>130</v>
      </c>
      <c r="AV36" s="138"/>
      <c r="AW36" s="138" t="e">
        <f t="shared" si="10"/>
        <v>#DIV/0!</v>
      </c>
      <c r="AX36" s="138" t="e">
        <f t="shared" si="11"/>
        <v>#DIV/0!</v>
      </c>
      <c r="AY36" s="138" t="e">
        <f t="shared" si="12"/>
        <v>#DIV/0!</v>
      </c>
      <c r="AZ36" s="138" t="e">
        <f t="shared" si="13"/>
        <v>#DIV/0!</v>
      </c>
      <c r="BA36" s="138" t="e">
        <f t="shared" si="14"/>
        <v>#DIV/0!</v>
      </c>
      <c r="BB36" s="138" t="e">
        <f t="shared" si="15"/>
        <v>#DIV/0!</v>
      </c>
      <c r="BC36" s="138"/>
    </row>
    <row r="37" spans="1:55">
      <c r="A37" s="223" t="str">
        <f>'ENTRY SHEET'!F37</f>
        <v>OD09A-5105</v>
      </c>
      <c r="B37" s="137">
        <f>'25'!C37</f>
        <v>12757</v>
      </c>
      <c r="C37" s="137">
        <v>12757</v>
      </c>
      <c r="D37" s="137">
        <f t="shared" si="4"/>
        <v>0</v>
      </c>
      <c r="E37" s="137">
        <v>12</v>
      </c>
      <c r="F37" s="136"/>
      <c r="G37" s="136">
        <f t="shared" si="18"/>
        <v>0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0</v>
      </c>
      <c r="R37" s="137">
        <f>'25'!S37</f>
        <v>92193</v>
      </c>
      <c r="S37" s="137">
        <v>92193</v>
      </c>
      <c r="T37" s="137">
        <f t="shared" si="19"/>
        <v>0</v>
      </c>
      <c r="U37" s="137"/>
      <c r="V37" s="137"/>
      <c r="W37" s="137"/>
      <c r="X37" s="138"/>
      <c r="Y37" s="137">
        <f t="shared" si="16"/>
        <v>0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'25'!AR37</f>
        <v>95</v>
      </c>
      <c r="AO37" s="141"/>
      <c r="AP37" s="141">
        <f t="shared" si="7"/>
        <v>95</v>
      </c>
      <c r="AQ37" s="141">
        <f t="shared" si="8"/>
        <v>0</v>
      </c>
      <c r="AR37" s="141">
        <v>95</v>
      </c>
      <c r="AS37" s="216" t="e">
        <f t="shared" ref="AS37:AS68" si="20">AQ37/D37</f>
        <v>#DIV/0!</v>
      </c>
      <c r="AT37" s="216">
        <f>'08'!AT37</f>
        <v>250</v>
      </c>
      <c r="AU37" s="224">
        <f t="shared" si="9"/>
        <v>155</v>
      </c>
      <c r="AV37" s="138"/>
      <c r="AW37" s="138" t="e">
        <f t="shared" si="10"/>
        <v>#DIV/0!</v>
      </c>
      <c r="AX37" s="138" t="e">
        <f t="shared" si="11"/>
        <v>#DIV/0!</v>
      </c>
      <c r="AY37" s="138" t="e">
        <f t="shared" si="12"/>
        <v>#DIV/0!</v>
      </c>
      <c r="AZ37" s="138" t="e">
        <f t="shared" si="13"/>
        <v>#DIV/0!</v>
      </c>
      <c r="BA37" s="138" t="e">
        <f t="shared" si="14"/>
        <v>#DIV/0!</v>
      </c>
      <c r="BB37" s="138" t="e">
        <f t="shared" si="15"/>
        <v>#DIV/0!</v>
      </c>
      <c r="BC37" s="138"/>
    </row>
    <row r="38" spans="1:55">
      <c r="A38" s="223" t="str">
        <f>'ENTRY SHEET'!F38</f>
        <v>JH06G-4703</v>
      </c>
      <c r="B38" s="137">
        <f>'25'!C38</f>
        <v>8277</v>
      </c>
      <c r="C38" s="137">
        <v>8277</v>
      </c>
      <c r="D38" s="137">
        <f t="shared" si="4"/>
        <v>0</v>
      </c>
      <c r="E38" s="137">
        <v>12</v>
      </c>
      <c r="F38" s="136"/>
      <c r="G38" s="136">
        <f t="shared" si="18"/>
        <v>0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0</v>
      </c>
      <c r="R38" s="137">
        <f>'25'!S38</f>
        <v>96346</v>
      </c>
      <c r="S38" s="137">
        <v>96346</v>
      </c>
      <c r="T38" s="137">
        <f t="shared" si="19"/>
        <v>0</v>
      </c>
      <c r="U38" s="137"/>
      <c r="V38" s="137"/>
      <c r="W38" s="137"/>
      <c r="X38" s="141"/>
      <c r="Y38" s="137">
        <f t="shared" si="16"/>
        <v>0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'25'!AR38</f>
        <v>100</v>
      </c>
      <c r="AO38" s="141"/>
      <c r="AP38" s="141">
        <f t="shared" si="7"/>
        <v>100</v>
      </c>
      <c r="AQ38" s="141">
        <f t="shared" si="8"/>
        <v>0</v>
      </c>
      <c r="AR38" s="141">
        <v>100</v>
      </c>
      <c r="AS38" s="216" t="e">
        <f t="shared" si="20"/>
        <v>#DIV/0!</v>
      </c>
      <c r="AT38" s="216">
        <f>'08'!AT38</f>
        <v>250</v>
      </c>
      <c r="AU38" s="224">
        <f t="shared" si="9"/>
        <v>150</v>
      </c>
      <c r="AV38" s="138"/>
      <c r="AW38" s="138" t="e">
        <f t="shared" si="10"/>
        <v>#DIV/0!</v>
      </c>
      <c r="AX38" s="138" t="e">
        <f t="shared" si="11"/>
        <v>#DIV/0!</v>
      </c>
      <c r="AY38" s="138" t="e">
        <f t="shared" si="12"/>
        <v>#DIV/0!</v>
      </c>
      <c r="AZ38" s="138" t="e">
        <f t="shared" si="13"/>
        <v>#DIV/0!</v>
      </c>
      <c r="BA38" s="138" t="e">
        <f t="shared" si="14"/>
        <v>#DIV/0!</v>
      </c>
      <c r="BB38" s="138" t="e">
        <f t="shared" si="15"/>
        <v>#DIV/0!</v>
      </c>
      <c r="BC38" s="138"/>
    </row>
    <row r="39" spans="1:55">
      <c r="A39" s="223" t="str">
        <f>'ENTRY SHEET'!F39</f>
        <v>JH06H-5348</v>
      </c>
      <c r="B39" s="137">
        <f>'25'!C39</f>
        <v>523.9</v>
      </c>
      <c r="C39" s="137">
        <v>523.9</v>
      </c>
      <c r="D39" s="137">
        <f t="shared" si="4"/>
        <v>0</v>
      </c>
      <c r="E39" s="137">
        <v>12</v>
      </c>
      <c r="F39" s="136"/>
      <c r="G39" s="136">
        <f t="shared" si="18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0</v>
      </c>
      <c r="R39" s="137">
        <f>'25'!S39</f>
        <v>122632</v>
      </c>
      <c r="S39" s="137">
        <v>122632</v>
      </c>
      <c r="T39" s="137">
        <f t="shared" si="19"/>
        <v>0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'25'!AR39</f>
        <v>100</v>
      </c>
      <c r="AO39" s="141"/>
      <c r="AP39" s="141">
        <f t="shared" si="7"/>
        <v>100</v>
      </c>
      <c r="AQ39" s="141">
        <f t="shared" si="8"/>
        <v>0</v>
      </c>
      <c r="AR39" s="141">
        <v>100</v>
      </c>
      <c r="AS39" s="216" t="e">
        <f t="shared" si="20"/>
        <v>#DIV/0!</v>
      </c>
      <c r="AT39" s="216">
        <f>'08'!AT39</f>
        <v>0</v>
      </c>
      <c r="AU39" s="224">
        <f t="shared" si="9"/>
        <v>-100</v>
      </c>
      <c r="AV39" s="138"/>
      <c r="AW39" s="138" t="e">
        <f t="shared" si="10"/>
        <v>#DIV/0!</v>
      </c>
      <c r="AX39" s="138" t="e">
        <f t="shared" si="11"/>
        <v>#DIV/0!</v>
      </c>
      <c r="AY39" s="138" t="e">
        <f t="shared" si="12"/>
        <v>#DIV/0!</v>
      </c>
      <c r="AZ39" s="138" t="e">
        <f t="shared" si="13"/>
        <v>#DIV/0!</v>
      </c>
      <c r="BA39" s="138" t="e">
        <f t="shared" si="14"/>
        <v>#DIV/0!</v>
      </c>
      <c r="BB39" s="138" t="e">
        <f t="shared" si="15"/>
        <v>#DIV/0!</v>
      </c>
      <c r="BC39" s="138"/>
    </row>
    <row r="40" spans="1:55">
      <c r="A40" s="223" t="str">
        <f>'ENTRY SHEET'!F40</f>
        <v>OD09K-5036</v>
      </c>
      <c r="B40" s="137">
        <f>'25'!C40</f>
        <v>0</v>
      </c>
      <c r="C40" s="137">
        <v>0</v>
      </c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'25'!S40</f>
        <v>0</v>
      </c>
      <c r="S40" s="137">
        <v>0</v>
      </c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'25'!AR40</f>
        <v>0</v>
      </c>
      <c r="AO40" s="141"/>
      <c r="AP40" s="141">
        <f t="shared" si="7"/>
        <v>0</v>
      </c>
      <c r="AQ40" s="141">
        <f t="shared" si="8"/>
        <v>0</v>
      </c>
      <c r="AR40" s="141">
        <v>0</v>
      </c>
      <c r="AS40" s="216" t="e">
        <f t="shared" si="20"/>
        <v>#DIV/0!</v>
      </c>
      <c r="AT40" s="216">
        <f>'08'!AT40</f>
        <v>0</v>
      </c>
      <c r="AU40" s="224">
        <f t="shared" si="9"/>
        <v>0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137">
        <f>'25'!C41</f>
        <v>0</v>
      </c>
      <c r="C41" s="137">
        <v>0</v>
      </c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'25'!S41</f>
        <v>0</v>
      </c>
      <c r="S41" s="137">
        <v>0</v>
      </c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'25'!AR41</f>
        <v>0</v>
      </c>
      <c r="AO41" s="141"/>
      <c r="AP41" s="141">
        <f t="shared" si="7"/>
        <v>0</v>
      </c>
      <c r="AQ41" s="141">
        <f t="shared" si="8"/>
        <v>0</v>
      </c>
      <c r="AR41" s="141">
        <v>0</v>
      </c>
      <c r="AS41" s="216" t="e">
        <f t="shared" si="20"/>
        <v>#DIV/0!</v>
      </c>
      <c r="AT41" s="216">
        <f>'08'!AT41</f>
        <v>0</v>
      </c>
      <c r="AU41" s="224">
        <f t="shared" si="9"/>
        <v>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137">
        <f>'25'!C42</f>
        <v>16161.7</v>
      </c>
      <c r="C42" s="137">
        <v>16161.7</v>
      </c>
      <c r="D42" s="137">
        <f t="shared" si="4"/>
        <v>0</v>
      </c>
      <c r="E42" s="137">
        <v>12</v>
      </c>
      <c r="F42" s="136"/>
      <c r="G42" s="136">
        <f t="shared" si="18"/>
        <v>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0</v>
      </c>
      <c r="R42" s="137">
        <f>'25'!S42</f>
        <v>105987</v>
      </c>
      <c r="S42" s="137">
        <v>105987</v>
      </c>
      <c r="T42" s="137">
        <f t="shared" si="19"/>
        <v>0</v>
      </c>
      <c r="U42" s="137"/>
      <c r="V42" s="137"/>
      <c r="W42" s="137"/>
      <c r="X42" s="141"/>
      <c r="Y42" s="137">
        <f t="shared" si="16"/>
        <v>0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'25'!AR42</f>
        <v>140</v>
      </c>
      <c r="AO42" s="141"/>
      <c r="AP42" s="141">
        <f t="shared" si="7"/>
        <v>140</v>
      </c>
      <c r="AQ42" s="141">
        <f t="shared" si="8"/>
        <v>0</v>
      </c>
      <c r="AR42" s="141">
        <v>140</v>
      </c>
      <c r="AS42" s="216" t="e">
        <f t="shared" si="20"/>
        <v>#DIV/0!</v>
      </c>
      <c r="AT42" s="216">
        <f>'08'!AT42</f>
        <v>0</v>
      </c>
      <c r="AU42" s="224">
        <f t="shared" si="9"/>
        <v>-140</v>
      </c>
      <c r="AV42" s="138"/>
      <c r="AW42" s="138" t="e">
        <f t="shared" si="10"/>
        <v>#DIV/0!</v>
      </c>
      <c r="AX42" s="138" t="e">
        <f t="shared" si="11"/>
        <v>#DIV/0!</v>
      </c>
      <c r="AY42" s="138" t="e">
        <f t="shared" si="12"/>
        <v>#DIV/0!</v>
      </c>
      <c r="AZ42" s="138" t="e">
        <f t="shared" si="13"/>
        <v>#DIV/0!</v>
      </c>
      <c r="BA42" s="138" t="e">
        <f t="shared" si="14"/>
        <v>#DIV/0!</v>
      </c>
      <c r="BB42" s="138" t="e">
        <f t="shared" si="15"/>
        <v>#DIV/0!</v>
      </c>
      <c r="BC42" s="138"/>
    </row>
    <row r="43" spans="1:55">
      <c r="A43" s="223" t="str">
        <f>'ENTRY SHEET'!F43</f>
        <v>JH06H-7764</v>
      </c>
      <c r="B43" s="137">
        <f>'25'!C43</f>
        <v>18024.099999999999</v>
      </c>
      <c r="C43" s="137">
        <v>18024.099999999999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'25'!S43</f>
        <v>88158</v>
      </c>
      <c r="S43" s="137">
        <v>88158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'25'!AR43</f>
        <v>160</v>
      </c>
      <c r="AO43" s="141"/>
      <c r="AP43" s="141">
        <f t="shared" si="7"/>
        <v>160</v>
      </c>
      <c r="AQ43" s="141">
        <f t="shared" si="8"/>
        <v>0</v>
      </c>
      <c r="AR43" s="141">
        <v>160</v>
      </c>
      <c r="AS43" s="216" t="e">
        <f t="shared" si="20"/>
        <v>#DIV/0!</v>
      </c>
      <c r="AT43" s="216">
        <f>'08'!AT43</f>
        <v>0</v>
      </c>
      <c r="AU43" s="224">
        <f t="shared" si="9"/>
        <v>-160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138" t="e">
        <f t="shared" si="15"/>
        <v>#DIV/0!</v>
      </c>
      <c r="BC43" s="138"/>
    </row>
    <row r="44" spans="1:55">
      <c r="A44" s="223" t="str">
        <f>'ENTRY SHEET'!F44</f>
        <v>OD09AE-5513 DMC</v>
      </c>
      <c r="B44" s="137">
        <f>'25'!C44</f>
        <v>4057.6</v>
      </c>
      <c r="C44" s="137">
        <v>4057.6</v>
      </c>
      <c r="D44" s="137">
        <f t="shared" si="4"/>
        <v>0</v>
      </c>
      <c r="E44" s="137">
        <v>12</v>
      </c>
      <c r="F44" s="136"/>
      <c r="G44" s="136">
        <f t="shared" si="18"/>
        <v>0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>
        <f t="shared" si="6"/>
        <v>0</v>
      </c>
      <c r="R44" s="137">
        <f>'25'!S44</f>
        <v>23398.6</v>
      </c>
      <c r="S44" s="137">
        <v>23398.6</v>
      </c>
      <c r="T44" s="137">
        <f t="shared" si="19"/>
        <v>0</v>
      </c>
      <c r="U44" s="137"/>
      <c r="V44" s="137"/>
      <c r="W44" s="137"/>
      <c r="X44" s="141"/>
      <c r="Y44" s="137">
        <f t="shared" si="16"/>
        <v>0</v>
      </c>
      <c r="Z44" s="137"/>
      <c r="AA44" s="137"/>
      <c r="AB44" s="137"/>
      <c r="AC44" s="137"/>
      <c r="AD44" s="137"/>
      <c r="AE44" s="137"/>
      <c r="AF44" s="137"/>
      <c r="AG44" s="137">
        <f t="shared" si="17"/>
        <v>0</v>
      </c>
      <c r="AH44" s="137"/>
      <c r="AI44" s="137"/>
      <c r="AJ44" s="137"/>
      <c r="AK44" s="138"/>
      <c r="AL44" s="141">
        <f t="shared" si="0"/>
        <v>0</v>
      </c>
      <c r="AM44" s="137">
        <f t="shared" si="1"/>
        <v>0</v>
      </c>
      <c r="AN44" s="141">
        <f>'25'!AR44</f>
        <v>0</v>
      </c>
      <c r="AO44" s="141"/>
      <c r="AP44" s="141">
        <f t="shared" si="7"/>
        <v>0</v>
      </c>
      <c r="AQ44" s="141">
        <f t="shared" si="8"/>
        <v>0</v>
      </c>
      <c r="AR44" s="141">
        <v>0</v>
      </c>
      <c r="AS44" s="216" t="e">
        <f t="shared" si="20"/>
        <v>#DIV/0!</v>
      </c>
      <c r="AT44" s="216">
        <f>'08'!AT44</f>
        <v>0</v>
      </c>
      <c r="AU44" s="224">
        <f t="shared" si="9"/>
        <v>0</v>
      </c>
      <c r="AV44" s="138"/>
      <c r="AW44" s="138" t="e">
        <f t="shared" si="10"/>
        <v>#DIV/0!</v>
      </c>
      <c r="AX44" s="138" t="e">
        <f t="shared" si="11"/>
        <v>#DIV/0!</v>
      </c>
      <c r="AY44" s="138" t="e">
        <f t="shared" si="12"/>
        <v>#DIV/0!</v>
      </c>
      <c r="AZ44" s="138" t="e">
        <f t="shared" si="13"/>
        <v>#DIV/0!</v>
      </c>
      <c r="BA44" s="138" t="e">
        <f t="shared" si="14"/>
        <v>#DIV/0!</v>
      </c>
      <c r="BB44" s="138" t="e">
        <f t="shared" si="15"/>
        <v>#DIV/0!</v>
      </c>
      <c r="BC44" s="138"/>
    </row>
    <row r="45" spans="1:55">
      <c r="A45" s="223" t="str">
        <f>'ENTRY SHEET'!F45</f>
        <v>OD09Z-5713 DMC</v>
      </c>
      <c r="B45" s="137">
        <f>'25'!C45</f>
        <v>3880.8</v>
      </c>
      <c r="C45" s="137">
        <v>3880.8</v>
      </c>
      <c r="D45" s="137">
        <f t="shared" si="4"/>
        <v>0</v>
      </c>
      <c r="E45" s="137">
        <v>12</v>
      </c>
      <c r="F45" s="136"/>
      <c r="G45" s="136">
        <f t="shared" si="18"/>
        <v>0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>
        <f t="shared" si="6"/>
        <v>0</v>
      </c>
      <c r="R45" s="137">
        <f>'25'!S45</f>
        <v>22859.5</v>
      </c>
      <c r="S45" s="137">
        <v>22859.5</v>
      </c>
      <c r="T45" s="137">
        <f t="shared" si="19"/>
        <v>0</v>
      </c>
      <c r="U45" s="137"/>
      <c r="V45" s="137"/>
      <c r="W45" s="137"/>
      <c r="X45" s="141"/>
      <c r="Y45" s="137">
        <f t="shared" si="16"/>
        <v>0</v>
      </c>
      <c r="Z45" s="137"/>
      <c r="AA45" s="137"/>
      <c r="AB45" s="137"/>
      <c r="AC45" s="137"/>
      <c r="AD45" s="137"/>
      <c r="AE45" s="137"/>
      <c r="AF45" s="137"/>
      <c r="AG45" s="137">
        <f t="shared" si="17"/>
        <v>0</v>
      </c>
      <c r="AH45" s="137"/>
      <c r="AI45" s="137"/>
      <c r="AJ45" s="137"/>
      <c r="AK45" s="138"/>
      <c r="AL45" s="141">
        <f t="shared" si="0"/>
        <v>0</v>
      </c>
      <c r="AM45" s="137">
        <f t="shared" si="1"/>
        <v>0</v>
      </c>
      <c r="AN45" s="141">
        <f>'25'!AR45</f>
        <v>0</v>
      </c>
      <c r="AO45" s="141"/>
      <c r="AP45" s="141">
        <f t="shared" si="7"/>
        <v>0</v>
      </c>
      <c r="AQ45" s="141">
        <f t="shared" si="8"/>
        <v>0</v>
      </c>
      <c r="AR45" s="141">
        <v>0</v>
      </c>
      <c r="AS45" s="216" t="e">
        <f t="shared" si="20"/>
        <v>#DIV/0!</v>
      </c>
      <c r="AT45" s="216">
        <f>'08'!AT45</f>
        <v>0</v>
      </c>
      <c r="AU45" s="224">
        <f t="shared" si="9"/>
        <v>0</v>
      </c>
      <c r="AV45" s="138"/>
      <c r="AW45" s="138" t="e">
        <f t="shared" si="10"/>
        <v>#DIV/0!</v>
      </c>
      <c r="AX45" s="138" t="e">
        <f t="shared" si="11"/>
        <v>#DIV/0!</v>
      </c>
      <c r="AY45" s="138" t="e">
        <f t="shared" si="12"/>
        <v>#DIV/0!</v>
      </c>
      <c r="AZ45" s="138" t="e">
        <f t="shared" si="13"/>
        <v>#DIV/0!</v>
      </c>
      <c r="BA45" s="138" t="e">
        <f t="shared" si="14"/>
        <v>#DIV/0!</v>
      </c>
      <c r="BB45" s="138" t="e">
        <f t="shared" si="15"/>
        <v>#DIV/0!</v>
      </c>
      <c r="BC45" s="138"/>
    </row>
    <row r="46" spans="1:55" ht="18" customHeight="1">
      <c r="A46" s="223" t="str">
        <f>'ENTRY SHEET'!F46</f>
        <v>OD09Z-5813 DMC</v>
      </c>
      <c r="B46" s="137">
        <f>'25'!C46</f>
        <v>3810</v>
      </c>
      <c r="C46" s="137">
        <v>3810</v>
      </c>
      <c r="D46" s="137">
        <f t="shared" si="4"/>
        <v>0</v>
      </c>
      <c r="E46" s="137">
        <v>12</v>
      </c>
      <c r="F46" s="136"/>
      <c r="G46" s="136">
        <f t="shared" si="18"/>
        <v>0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>
        <f t="shared" si="6"/>
        <v>0</v>
      </c>
      <c r="R46" s="137">
        <f>'25'!S46</f>
        <v>21823.8</v>
      </c>
      <c r="S46" s="137">
        <v>21823.8</v>
      </c>
      <c r="T46" s="137">
        <f t="shared" si="19"/>
        <v>0</v>
      </c>
      <c r="U46" s="137"/>
      <c r="V46" s="137"/>
      <c r="W46" s="137"/>
      <c r="X46" s="141"/>
      <c r="Y46" s="137">
        <f t="shared" si="16"/>
        <v>0</v>
      </c>
      <c r="Z46" s="137"/>
      <c r="AA46" s="137"/>
      <c r="AB46" s="137"/>
      <c r="AC46" s="137"/>
      <c r="AD46" s="137"/>
      <c r="AE46" s="137"/>
      <c r="AF46" s="137"/>
      <c r="AG46" s="137">
        <f t="shared" si="17"/>
        <v>0</v>
      </c>
      <c r="AH46" s="137"/>
      <c r="AI46" s="137"/>
      <c r="AJ46" s="137"/>
      <c r="AK46" s="138"/>
      <c r="AL46" s="141">
        <f t="shared" si="0"/>
        <v>0</v>
      </c>
      <c r="AM46" s="137">
        <f t="shared" si="1"/>
        <v>0</v>
      </c>
      <c r="AN46" s="141">
        <f>'25'!AR46</f>
        <v>0</v>
      </c>
      <c r="AO46" s="141"/>
      <c r="AP46" s="141">
        <f t="shared" si="7"/>
        <v>0</v>
      </c>
      <c r="AQ46" s="141">
        <f t="shared" si="8"/>
        <v>0</v>
      </c>
      <c r="AR46" s="141">
        <v>0</v>
      </c>
      <c r="AS46" s="216" t="e">
        <f t="shared" si="20"/>
        <v>#DIV/0!</v>
      </c>
      <c r="AT46" s="216">
        <f>'08'!AT46</f>
        <v>0</v>
      </c>
      <c r="AU46" s="224">
        <f t="shared" si="9"/>
        <v>0</v>
      </c>
      <c r="AV46" s="138"/>
      <c r="AW46" s="138" t="e">
        <f t="shared" si="10"/>
        <v>#DIV/0!</v>
      </c>
      <c r="AX46" s="138" t="e">
        <f t="shared" si="11"/>
        <v>#DIV/0!</v>
      </c>
      <c r="AY46" s="138" t="e">
        <f t="shared" si="12"/>
        <v>#DIV/0!</v>
      </c>
      <c r="AZ46" s="138" t="e">
        <f t="shared" si="13"/>
        <v>#DIV/0!</v>
      </c>
      <c r="BA46" s="138" t="e">
        <f t="shared" si="14"/>
        <v>#DIV/0!</v>
      </c>
      <c r="BB46" s="138" t="e">
        <f t="shared" si="15"/>
        <v>#DIV/0!</v>
      </c>
      <c r="BC46" s="138"/>
    </row>
    <row r="47" spans="1:55">
      <c r="A47" s="223" t="str">
        <f>'ENTRY SHEET'!F47</f>
        <v>OD07AR-4113 DMC</v>
      </c>
      <c r="B47" s="137">
        <f>'25'!C47</f>
        <v>8787</v>
      </c>
      <c r="C47" s="137">
        <v>8787</v>
      </c>
      <c r="D47" s="137">
        <f t="shared" si="4"/>
        <v>0</v>
      </c>
      <c r="E47" s="137">
        <v>12</v>
      </c>
      <c r="F47" s="136"/>
      <c r="G47" s="136">
        <f t="shared" si="18"/>
        <v>0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>
        <f t="shared" si="6"/>
        <v>0</v>
      </c>
      <c r="R47" s="137">
        <f>'25'!S47</f>
        <v>48816.7</v>
      </c>
      <c r="S47" s="137">
        <v>48816.7</v>
      </c>
      <c r="T47" s="137">
        <f t="shared" si="19"/>
        <v>0</v>
      </c>
      <c r="U47" s="137"/>
      <c r="V47" s="137"/>
      <c r="W47" s="137"/>
      <c r="X47" s="141"/>
      <c r="Y47" s="137">
        <f t="shared" si="16"/>
        <v>0</v>
      </c>
      <c r="Z47" s="137"/>
      <c r="AA47" s="137"/>
      <c r="AB47" s="137"/>
      <c r="AC47" s="137"/>
      <c r="AD47" s="137"/>
      <c r="AE47" s="137"/>
      <c r="AF47" s="137"/>
      <c r="AG47" s="137">
        <f t="shared" si="17"/>
        <v>0</v>
      </c>
      <c r="AH47" s="137"/>
      <c r="AI47" s="137"/>
      <c r="AJ47" s="137"/>
      <c r="AK47" s="138"/>
      <c r="AL47" s="141">
        <f t="shared" si="0"/>
        <v>0</v>
      </c>
      <c r="AM47" s="137">
        <f t="shared" si="1"/>
        <v>0</v>
      </c>
      <c r="AN47" s="141">
        <f>'25'!AR47</f>
        <v>0</v>
      </c>
      <c r="AO47" s="141"/>
      <c r="AP47" s="141">
        <f t="shared" si="7"/>
        <v>0</v>
      </c>
      <c r="AQ47" s="141">
        <f t="shared" si="8"/>
        <v>0</v>
      </c>
      <c r="AR47" s="141">
        <v>0</v>
      </c>
      <c r="AS47" s="216" t="e">
        <f t="shared" si="20"/>
        <v>#DIV/0!</v>
      </c>
      <c r="AT47" s="216">
        <f>'08'!AT47</f>
        <v>0</v>
      </c>
      <c r="AU47" s="224">
        <f t="shared" si="9"/>
        <v>0</v>
      </c>
      <c r="AV47" s="138"/>
      <c r="AW47" s="138" t="e">
        <f t="shared" si="10"/>
        <v>#DIV/0!</v>
      </c>
      <c r="AX47" s="138" t="e">
        <f t="shared" si="11"/>
        <v>#DIV/0!</v>
      </c>
      <c r="AY47" s="138" t="e">
        <f t="shared" si="12"/>
        <v>#DIV/0!</v>
      </c>
      <c r="AZ47" s="138" t="e">
        <f t="shared" si="13"/>
        <v>#DIV/0!</v>
      </c>
      <c r="BA47" s="138" t="e">
        <f t="shared" si="14"/>
        <v>#DIV/0!</v>
      </c>
      <c r="BB47" s="138" t="e">
        <f t="shared" si="15"/>
        <v>#DIV/0!</v>
      </c>
      <c r="BC47" s="138"/>
    </row>
    <row r="48" spans="1:55">
      <c r="A48" s="223" t="str">
        <f>'ENTRY SHEET'!F48</f>
        <v>OD09Z-5913 DMC</v>
      </c>
      <c r="B48" s="137">
        <f>'25'!C48</f>
        <v>3933.8</v>
      </c>
      <c r="C48" s="137">
        <v>3933.8</v>
      </c>
      <c r="D48" s="137">
        <f t="shared" si="4"/>
        <v>0</v>
      </c>
      <c r="E48" s="137">
        <v>12</v>
      </c>
      <c r="F48" s="136"/>
      <c r="G48" s="136">
        <f t="shared" si="18"/>
        <v>0</v>
      </c>
      <c r="H48" s="136"/>
      <c r="I48" s="136"/>
      <c r="J48" s="136"/>
      <c r="K48" s="136"/>
      <c r="L48" s="136"/>
      <c r="M48" s="136"/>
      <c r="N48" s="136"/>
      <c r="O48" s="136"/>
      <c r="P48" s="136"/>
      <c r="Q48" s="136">
        <f t="shared" si="6"/>
        <v>0</v>
      </c>
      <c r="R48" s="137">
        <f>'25'!S48</f>
        <v>22735</v>
      </c>
      <c r="S48" s="137">
        <v>22735</v>
      </c>
      <c r="T48" s="137">
        <f t="shared" si="19"/>
        <v>0</v>
      </c>
      <c r="U48" s="137"/>
      <c r="V48" s="137"/>
      <c r="W48" s="137"/>
      <c r="X48" s="141"/>
      <c r="Y48" s="137">
        <f t="shared" si="16"/>
        <v>0</v>
      </c>
      <c r="Z48" s="137"/>
      <c r="AA48" s="137"/>
      <c r="AB48" s="137"/>
      <c r="AC48" s="137"/>
      <c r="AD48" s="137"/>
      <c r="AE48" s="137"/>
      <c r="AF48" s="137"/>
      <c r="AG48" s="137">
        <f t="shared" si="17"/>
        <v>0</v>
      </c>
      <c r="AH48" s="137"/>
      <c r="AI48" s="137"/>
      <c r="AJ48" s="137"/>
      <c r="AK48" s="138"/>
      <c r="AL48" s="141">
        <f t="shared" si="0"/>
        <v>0</v>
      </c>
      <c r="AM48" s="137">
        <f t="shared" si="1"/>
        <v>0</v>
      </c>
      <c r="AN48" s="141">
        <f>'25'!AR48</f>
        <v>0</v>
      </c>
      <c r="AO48" s="141"/>
      <c r="AP48" s="141">
        <f t="shared" si="7"/>
        <v>0</v>
      </c>
      <c r="AQ48" s="141">
        <f t="shared" si="8"/>
        <v>0</v>
      </c>
      <c r="AR48" s="141">
        <v>0</v>
      </c>
      <c r="AS48" s="216" t="e">
        <f t="shared" si="20"/>
        <v>#DIV/0!</v>
      </c>
      <c r="AT48" s="216">
        <f>'08'!AT48</f>
        <v>0</v>
      </c>
      <c r="AU48" s="224">
        <f t="shared" si="9"/>
        <v>0</v>
      </c>
      <c r="AV48" s="138"/>
      <c r="AW48" s="138" t="e">
        <f t="shared" si="10"/>
        <v>#DIV/0!</v>
      </c>
      <c r="AX48" s="138" t="e">
        <f t="shared" si="11"/>
        <v>#DIV/0!</v>
      </c>
      <c r="AY48" s="138" t="e">
        <f t="shared" si="12"/>
        <v>#DIV/0!</v>
      </c>
      <c r="AZ48" s="138" t="e">
        <f t="shared" si="13"/>
        <v>#DIV/0!</v>
      </c>
      <c r="BA48" s="138" t="e">
        <f t="shared" si="14"/>
        <v>#DIV/0!</v>
      </c>
      <c r="BB48" s="138" t="e">
        <f t="shared" si="15"/>
        <v>#DIV/0!</v>
      </c>
      <c r="BC48" s="138"/>
    </row>
    <row r="49" spans="1:55">
      <c r="A49" s="223" t="str">
        <f>'ENTRY SHEET'!F49</f>
        <v>OD09Z-5613 DMC</v>
      </c>
      <c r="B49" s="137">
        <f>'25'!C49</f>
        <v>3868.7</v>
      </c>
      <c r="C49" s="137">
        <v>3868.7</v>
      </c>
      <c r="D49" s="137">
        <f t="shared" si="4"/>
        <v>0</v>
      </c>
      <c r="E49" s="137">
        <v>12</v>
      </c>
      <c r="F49" s="136"/>
      <c r="G49" s="136">
        <f t="shared" si="18"/>
        <v>0</v>
      </c>
      <c r="H49" s="136"/>
      <c r="I49" s="136"/>
      <c r="J49" s="136"/>
      <c r="K49" s="136"/>
      <c r="L49" s="136"/>
      <c r="M49" s="136"/>
      <c r="N49" s="136"/>
      <c r="O49" s="136"/>
      <c r="P49" s="136"/>
      <c r="Q49" s="136">
        <f t="shared" si="6"/>
        <v>0</v>
      </c>
      <c r="R49" s="137">
        <f>'25'!S49</f>
        <v>23147.1</v>
      </c>
      <c r="S49" s="137">
        <v>23147.1</v>
      </c>
      <c r="T49" s="137">
        <f t="shared" si="19"/>
        <v>0</v>
      </c>
      <c r="U49" s="137"/>
      <c r="V49" s="137"/>
      <c r="W49" s="137"/>
      <c r="X49" s="141"/>
      <c r="Y49" s="137">
        <f t="shared" si="16"/>
        <v>0</v>
      </c>
      <c r="Z49" s="137"/>
      <c r="AA49" s="137"/>
      <c r="AB49" s="137"/>
      <c r="AC49" s="137"/>
      <c r="AD49" s="137"/>
      <c r="AE49" s="137"/>
      <c r="AF49" s="137"/>
      <c r="AG49" s="137">
        <f t="shared" si="17"/>
        <v>0</v>
      </c>
      <c r="AH49" s="137"/>
      <c r="AI49" s="137"/>
      <c r="AJ49" s="137"/>
      <c r="AK49" s="138"/>
      <c r="AL49" s="141">
        <f t="shared" si="0"/>
        <v>0</v>
      </c>
      <c r="AM49" s="137">
        <f t="shared" si="1"/>
        <v>0</v>
      </c>
      <c r="AN49" s="141">
        <f>'25'!AR49</f>
        <v>0</v>
      </c>
      <c r="AO49" s="141"/>
      <c r="AP49" s="141">
        <f t="shared" si="7"/>
        <v>0</v>
      </c>
      <c r="AQ49" s="141">
        <f t="shared" si="8"/>
        <v>0</v>
      </c>
      <c r="AR49" s="141">
        <v>0</v>
      </c>
      <c r="AS49" s="216" t="e">
        <f t="shared" si="20"/>
        <v>#DIV/0!</v>
      </c>
      <c r="AT49" s="216">
        <f>'08'!AT49</f>
        <v>0</v>
      </c>
      <c r="AU49" s="224">
        <f t="shared" si="9"/>
        <v>0</v>
      </c>
      <c r="AV49" s="138"/>
      <c r="AW49" s="138" t="e">
        <f t="shared" si="10"/>
        <v>#DIV/0!</v>
      </c>
      <c r="AX49" s="138" t="e">
        <f t="shared" si="11"/>
        <v>#DIV/0!</v>
      </c>
      <c r="AY49" s="138" t="e">
        <f t="shared" si="12"/>
        <v>#DIV/0!</v>
      </c>
      <c r="AZ49" s="138" t="e">
        <f t="shared" si="13"/>
        <v>#DIV/0!</v>
      </c>
      <c r="BA49" s="138" t="e">
        <f t="shared" si="14"/>
        <v>#DIV/0!</v>
      </c>
      <c r="BB49" s="138" t="e">
        <f t="shared" si="15"/>
        <v>#DIV/0!</v>
      </c>
      <c r="BC49" s="138"/>
    </row>
    <row r="50" spans="1:55">
      <c r="A50" s="223" t="str">
        <f>'ENTRY SHEET'!F50</f>
        <v>JH06G-5437</v>
      </c>
      <c r="B50" s="137">
        <f>'25'!C50</f>
        <v>12195</v>
      </c>
      <c r="C50" s="137">
        <v>12195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'25'!S50</f>
        <v>82940</v>
      </c>
      <c r="S50" s="137">
        <v>82940</v>
      </c>
      <c r="T50" s="137">
        <f t="shared" si="19"/>
        <v>0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'25'!AR50</f>
        <v>115</v>
      </c>
      <c r="AO50" s="141"/>
      <c r="AP50" s="141">
        <f t="shared" si="7"/>
        <v>115</v>
      </c>
      <c r="AQ50" s="141">
        <f t="shared" si="8"/>
        <v>0</v>
      </c>
      <c r="AR50" s="141">
        <v>115</v>
      </c>
      <c r="AS50" s="216" t="e">
        <f t="shared" si="20"/>
        <v>#DIV/0!</v>
      </c>
      <c r="AT50" s="216">
        <f>'08'!AT50</f>
        <v>0</v>
      </c>
      <c r="AU50" s="224">
        <f t="shared" si="9"/>
        <v>-115</v>
      </c>
      <c r="AV50" s="138"/>
      <c r="AW50" s="138" t="e">
        <f t="shared" si="10"/>
        <v>#DIV/0!</v>
      </c>
      <c r="AX50" s="138" t="e">
        <f t="shared" si="11"/>
        <v>#DIV/0!</v>
      </c>
      <c r="AY50" s="138" t="e">
        <f t="shared" si="12"/>
        <v>#DIV/0!</v>
      </c>
      <c r="AZ50" s="138" t="e">
        <f t="shared" si="13"/>
        <v>#DIV/0!</v>
      </c>
      <c r="BA50" s="138" t="e">
        <f t="shared" si="14"/>
        <v>#DIV/0!</v>
      </c>
      <c r="BB50" s="138" t="e">
        <f t="shared" si="15"/>
        <v>#DIV/0!</v>
      </c>
      <c r="BC50" s="138"/>
    </row>
    <row r="51" spans="1:55">
      <c r="A51" s="223" t="str">
        <f>'ENTRY SHEET'!F51</f>
        <v>OD09Z-1273</v>
      </c>
      <c r="B51" s="137">
        <f>'25'!C51</f>
        <v>2729.6</v>
      </c>
      <c r="C51" s="137">
        <v>2729.6</v>
      </c>
      <c r="D51" s="137">
        <f t="shared" si="4"/>
        <v>0</v>
      </c>
      <c r="E51" s="137">
        <v>12</v>
      </c>
      <c r="F51" s="136"/>
      <c r="G51" s="136">
        <f t="shared" si="18"/>
        <v>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0</v>
      </c>
      <c r="R51" s="137">
        <f>'25'!S51</f>
        <v>17342.900000000001</v>
      </c>
      <c r="S51" s="137">
        <v>17342.900000000001</v>
      </c>
      <c r="T51" s="137">
        <f t="shared" si="19"/>
        <v>0</v>
      </c>
      <c r="U51" s="137"/>
      <c r="V51" s="137"/>
      <c r="W51" s="137"/>
      <c r="X51" s="141"/>
      <c r="Y51" s="137">
        <f t="shared" si="16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'25'!AR51</f>
        <v>160</v>
      </c>
      <c r="AO51" s="141"/>
      <c r="AP51" s="141">
        <f t="shared" si="7"/>
        <v>160</v>
      </c>
      <c r="AQ51" s="141">
        <f t="shared" si="8"/>
        <v>0</v>
      </c>
      <c r="AR51" s="141">
        <v>160</v>
      </c>
      <c r="AS51" s="216" t="e">
        <f t="shared" si="20"/>
        <v>#DIV/0!</v>
      </c>
      <c r="AT51" s="216">
        <f>'08'!AT51</f>
        <v>0</v>
      </c>
      <c r="AU51" s="224">
        <f t="shared" si="9"/>
        <v>-160</v>
      </c>
      <c r="AV51" s="138"/>
      <c r="AW51" s="138" t="e">
        <f t="shared" si="10"/>
        <v>#DIV/0!</v>
      </c>
      <c r="AX51" s="138" t="e">
        <f t="shared" si="11"/>
        <v>#DIV/0!</v>
      </c>
      <c r="AY51" s="138" t="e">
        <f t="shared" si="12"/>
        <v>#DIV/0!</v>
      </c>
      <c r="AZ51" s="138" t="e">
        <f t="shared" si="13"/>
        <v>#DIV/0!</v>
      </c>
      <c r="BA51" s="138" t="e">
        <f t="shared" si="14"/>
        <v>#DIV/0!</v>
      </c>
      <c r="BB51" s="138" t="e">
        <f t="shared" si="15"/>
        <v>#DIV/0!</v>
      </c>
      <c r="BC51" s="138"/>
    </row>
    <row r="52" spans="1:55">
      <c r="A52" s="223" t="str">
        <f>'ENTRY SHEET'!F52</f>
        <v>OD09Z-1274</v>
      </c>
      <c r="B52" s="137">
        <f>'25'!C52</f>
        <v>3642.9</v>
      </c>
      <c r="C52" s="137">
        <v>3642.9</v>
      </c>
      <c r="D52" s="137">
        <f t="shared" si="4"/>
        <v>0</v>
      </c>
      <c r="E52" s="137">
        <v>12</v>
      </c>
      <c r="F52" s="136"/>
      <c r="G52" s="136">
        <f t="shared" si="18"/>
        <v>0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0</v>
      </c>
      <c r="R52" s="137">
        <f>'25'!S52</f>
        <v>25329.200000000001</v>
      </c>
      <c r="S52" s="137">
        <v>25329.200000000001</v>
      </c>
      <c r="T52" s="137">
        <f t="shared" si="19"/>
        <v>0</v>
      </c>
      <c r="U52" s="137"/>
      <c r="V52" s="137"/>
      <c r="W52" s="137"/>
      <c r="X52" s="141"/>
      <c r="Y52" s="137">
        <f t="shared" si="16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'25'!AR52</f>
        <v>100</v>
      </c>
      <c r="AO52" s="141"/>
      <c r="AP52" s="141">
        <f t="shared" si="7"/>
        <v>100</v>
      </c>
      <c r="AQ52" s="141">
        <f t="shared" si="8"/>
        <v>0</v>
      </c>
      <c r="AR52" s="141">
        <v>100</v>
      </c>
      <c r="AS52" s="216" t="e">
        <f t="shared" si="20"/>
        <v>#DIV/0!</v>
      </c>
      <c r="AT52" s="216">
        <f>'08'!AT52</f>
        <v>0</v>
      </c>
      <c r="AU52" s="224">
        <f t="shared" si="9"/>
        <v>-100</v>
      </c>
      <c r="AV52" s="271"/>
      <c r="AW52" s="138" t="e">
        <f t="shared" si="10"/>
        <v>#DIV/0!</v>
      </c>
      <c r="AX52" s="138" t="e">
        <f t="shared" si="11"/>
        <v>#DIV/0!</v>
      </c>
      <c r="AY52" s="138" t="e">
        <f t="shared" si="12"/>
        <v>#DIV/0!</v>
      </c>
      <c r="AZ52" s="138" t="e">
        <f t="shared" si="13"/>
        <v>#DIV/0!</v>
      </c>
      <c r="BA52" s="138" t="e">
        <f t="shared" si="14"/>
        <v>#DIV/0!</v>
      </c>
      <c r="BB52" s="138" t="e">
        <f t="shared" si="15"/>
        <v>#DIV/0!</v>
      </c>
      <c r="BC52" s="138"/>
    </row>
    <row r="53" spans="1:55">
      <c r="A53" s="223" t="str">
        <f>'ENTRY SHEET'!F53</f>
        <v>OD09Z-1202</v>
      </c>
      <c r="B53" s="137">
        <f>'25'!C53</f>
        <v>3650.1</v>
      </c>
      <c r="C53" s="137">
        <v>3650.1</v>
      </c>
      <c r="D53" s="137">
        <f t="shared" si="4"/>
        <v>0</v>
      </c>
      <c r="E53" s="137">
        <v>12</v>
      </c>
      <c r="F53" s="136"/>
      <c r="G53" s="136">
        <f t="shared" si="18"/>
        <v>0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0</v>
      </c>
      <c r="R53" s="137">
        <f>'25'!S53</f>
        <v>25924.1</v>
      </c>
      <c r="S53" s="137">
        <v>25924.1</v>
      </c>
      <c r="T53" s="137">
        <f t="shared" si="19"/>
        <v>0</v>
      </c>
      <c r="U53" s="137"/>
      <c r="V53" s="137"/>
      <c r="W53" s="137"/>
      <c r="X53" s="141"/>
      <c r="Y53" s="137">
        <f t="shared" si="16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'25'!AR53</f>
        <v>120</v>
      </c>
      <c r="AO53" s="141"/>
      <c r="AP53" s="141">
        <f t="shared" si="7"/>
        <v>120</v>
      </c>
      <c r="AQ53" s="141">
        <f t="shared" si="8"/>
        <v>0</v>
      </c>
      <c r="AR53" s="141">
        <v>120</v>
      </c>
      <c r="AS53" s="216" t="e">
        <f t="shared" si="20"/>
        <v>#DIV/0!</v>
      </c>
      <c r="AT53" s="216">
        <f>'08'!AT53</f>
        <v>0</v>
      </c>
      <c r="AU53" s="224">
        <f t="shared" si="9"/>
        <v>-120</v>
      </c>
      <c r="AV53" s="271"/>
      <c r="AW53" s="138" t="e">
        <f t="shared" si="10"/>
        <v>#DIV/0!</v>
      </c>
      <c r="AX53" s="138" t="e">
        <f t="shared" si="11"/>
        <v>#DIV/0!</v>
      </c>
      <c r="AY53" s="138" t="e">
        <f t="shared" si="12"/>
        <v>#DIV/0!</v>
      </c>
      <c r="AZ53" s="138" t="e">
        <f t="shared" si="13"/>
        <v>#DIV/0!</v>
      </c>
      <c r="BA53" s="138" t="e">
        <f t="shared" si="14"/>
        <v>#DIV/0!</v>
      </c>
      <c r="BB53" s="138" t="e">
        <f t="shared" si="15"/>
        <v>#DIV/0!</v>
      </c>
      <c r="BC53" s="138"/>
    </row>
    <row r="54" spans="1:55">
      <c r="A54" s="223">
        <f>'ENTRY SHEET'!F54</f>
        <v>0</v>
      </c>
      <c r="B54" s="137">
        <f>'25'!C54</f>
        <v>0</v>
      </c>
      <c r="C54" s="137">
        <v>0</v>
      </c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'25'!S54</f>
        <v>0</v>
      </c>
      <c r="S54" s="137">
        <v>0</v>
      </c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'25'!AR54</f>
        <v>0</v>
      </c>
      <c r="AO54" s="141"/>
      <c r="AP54" s="141">
        <f t="shared" si="7"/>
        <v>0</v>
      </c>
      <c r="AQ54" s="141">
        <f t="shared" si="8"/>
        <v>0</v>
      </c>
      <c r="AR54" s="141">
        <v>0</v>
      </c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'25'!C55</f>
        <v>0</v>
      </c>
      <c r="C55" s="137">
        <v>0</v>
      </c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'25'!S55</f>
        <v>0</v>
      </c>
      <c r="S55" s="137">
        <v>0</v>
      </c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'25'!AR55</f>
        <v>0</v>
      </c>
      <c r="AO55" s="141"/>
      <c r="AP55" s="141">
        <f t="shared" si="7"/>
        <v>0</v>
      </c>
      <c r="AQ55" s="141">
        <f t="shared" si="8"/>
        <v>0</v>
      </c>
      <c r="AR55" s="141">
        <v>0</v>
      </c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'25'!C56</f>
        <v>0</v>
      </c>
      <c r="C56" s="137">
        <v>0</v>
      </c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'25'!S56</f>
        <v>0</v>
      </c>
      <c r="S56" s="137">
        <v>0</v>
      </c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'25'!AR56</f>
        <v>0</v>
      </c>
      <c r="AO56" s="141"/>
      <c r="AP56" s="141">
        <f t="shared" si="7"/>
        <v>0</v>
      </c>
      <c r="AQ56" s="141">
        <f t="shared" si="8"/>
        <v>0</v>
      </c>
      <c r="AR56" s="141">
        <v>0</v>
      </c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'25'!C57</f>
        <v>4766.5</v>
      </c>
      <c r="C57" s="137">
        <v>4766.5</v>
      </c>
      <c r="D57" s="137">
        <f t="shared" si="4"/>
        <v>0</v>
      </c>
      <c r="E57" s="137">
        <v>12</v>
      </c>
      <c r="F57" s="136"/>
      <c r="G57" s="136">
        <f t="shared" si="18"/>
        <v>0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0</v>
      </c>
      <c r="R57" s="137">
        <f>'25'!S57</f>
        <v>53121.599999999999</v>
      </c>
      <c r="S57" s="137">
        <v>53121.599999999999</v>
      </c>
      <c r="T57" s="137">
        <f t="shared" si="19"/>
        <v>0</v>
      </c>
      <c r="U57" s="137"/>
      <c r="V57" s="137"/>
      <c r="W57" s="137"/>
      <c r="X57" s="141"/>
      <c r="Y57" s="137">
        <f t="shared" si="16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'25'!AR57</f>
        <v>70</v>
      </c>
      <c r="AO57" s="141"/>
      <c r="AP57" s="141">
        <f t="shared" si="7"/>
        <v>70</v>
      </c>
      <c r="AQ57" s="141">
        <f t="shared" si="8"/>
        <v>0</v>
      </c>
      <c r="AR57" s="141">
        <v>70</v>
      </c>
      <c r="AS57" s="216" t="e">
        <f t="shared" si="20"/>
        <v>#DIV/0!</v>
      </c>
      <c r="AT57" s="216">
        <f>'08'!AT57</f>
        <v>260</v>
      </c>
      <c r="AU57" s="224">
        <f t="shared" si="9"/>
        <v>190</v>
      </c>
      <c r="AV57" s="137"/>
      <c r="AW57" s="138" t="e">
        <f t="shared" si="10"/>
        <v>#DIV/0!</v>
      </c>
      <c r="AX57" s="138" t="e">
        <f t="shared" si="11"/>
        <v>#DIV/0!</v>
      </c>
      <c r="AY57" s="138" t="e">
        <f t="shared" si="12"/>
        <v>#DIV/0!</v>
      </c>
      <c r="AZ57" s="138" t="e">
        <f t="shared" si="13"/>
        <v>#DIV/0!</v>
      </c>
      <c r="BA57" s="138" t="e">
        <f t="shared" si="14"/>
        <v>#DIV/0!</v>
      </c>
      <c r="BB57" s="138"/>
      <c r="BC57" s="138"/>
    </row>
    <row r="58" spans="1:55">
      <c r="A58" s="223" t="str">
        <f>'ENTRY SHEET'!F58</f>
        <v>OD09K-2512 W.TANKER</v>
      </c>
      <c r="B58" s="137">
        <f>'25'!C58</f>
        <v>3089.9</v>
      </c>
      <c r="C58" s="137">
        <v>3089.9</v>
      </c>
      <c r="D58" s="137">
        <f t="shared" si="4"/>
        <v>0</v>
      </c>
      <c r="E58" s="137">
        <v>12</v>
      </c>
      <c r="F58" s="136"/>
      <c r="G58" s="136">
        <f t="shared" si="18"/>
        <v>0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0</v>
      </c>
      <c r="R58" s="137">
        <f>'25'!S58</f>
        <v>44976.2</v>
      </c>
      <c r="S58" s="137">
        <v>44976.2</v>
      </c>
      <c r="T58" s="137">
        <f t="shared" si="19"/>
        <v>0</v>
      </c>
      <c r="U58" s="137"/>
      <c r="V58" s="137"/>
      <c r="W58" s="137"/>
      <c r="X58" s="141"/>
      <c r="Y58" s="137">
        <f t="shared" si="16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'25'!AR58</f>
        <v>105</v>
      </c>
      <c r="AO58" s="141"/>
      <c r="AP58" s="141">
        <f t="shared" si="7"/>
        <v>105</v>
      </c>
      <c r="AQ58" s="141">
        <f t="shared" si="8"/>
        <v>0</v>
      </c>
      <c r="AR58" s="141">
        <v>105</v>
      </c>
      <c r="AS58" s="216" t="e">
        <f t="shared" si="20"/>
        <v>#DIV/0!</v>
      </c>
      <c r="AT58" s="216">
        <f>'08'!AT58</f>
        <v>250</v>
      </c>
      <c r="AU58" s="224">
        <f t="shared" si="9"/>
        <v>145</v>
      </c>
      <c r="AV58" s="221"/>
      <c r="AW58" s="138" t="e">
        <f t="shared" si="10"/>
        <v>#DIV/0!</v>
      </c>
      <c r="AX58" s="138" t="e">
        <f t="shared" si="11"/>
        <v>#DIV/0!</v>
      </c>
      <c r="AY58" s="138" t="e">
        <f t="shared" si="12"/>
        <v>#DIV/0!</v>
      </c>
      <c r="AZ58" s="138" t="e">
        <f t="shared" si="13"/>
        <v>#DIV/0!</v>
      </c>
      <c r="BA58" s="138" t="e">
        <f t="shared" si="14"/>
        <v>#DIV/0!</v>
      </c>
      <c r="BB58" s="138"/>
      <c r="BC58" s="138"/>
    </row>
    <row r="59" spans="1:55">
      <c r="A59" s="223">
        <f>'ENTRY SHEET'!F59</f>
        <v>0</v>
      </c>
      <c r="B59" s="137">
        <f>'25'!C59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'25'!S59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'25'!AR59</f>
        <v>0</v>
      </c>
      <c r="AO59" s="141"/>
      <c r="AP59" s="141">
        <f t="shared" si="7"/>
        <v>0</v>
      </c>
      <c r="AQ59" s="141">
        <f t="shared" si="8"/>
        <v>0</v>
      </c>
      <c r="AR59" s="141">
        <v>0</v>
      </c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373" customFormat="1" ht="31.2">
      <c r="A60" s="223" t="str">
        <f>'ENTRY SHEET'!F60</f>
        <v>DILLING DETALIS</v>
      </c>
      <c r="B60" s="137">
        <f>'25'!C60</f>
        <v>0</v>
      </c>
      <c r="C60" s="348">
        <v>0</v>
      </c>
      <c r="D60" s="346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7"/>
        <v>0</v>
      </c>
      <c r="AH60" s="332"/>
      <c r="AI60" s="332"/>
      <c r="AJ60" s="332"/>
      <c r="AK60" s="332"/>
      <c r="AL60" s="332"/>
      <c r="AM60" s="332"/>
      <c r="AN60" s="482">
        <f>'25'!AR60</f>
        <v>0</v>
      </c>
      <c r="AO60" s="482"/>
      <c r="AP60" s="482">
        <f t="shared" si="7"/>
        <v>0</v>
      </c>
      <c r="AQ60" s="482">
        <f t="shared" si="8"/>
        <v>0</v>
      </c>
      <c r="AR60" s="482">
        <v>0</v>
      </c>
      <c r="AS60" s="503"/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332"/>
      <c r="BC60" s="332"/>
    </row>
    <row r="61" spans="1:55">
      <c r="A61" s="223" t="str">
        <f>'ENTRY SHEET'!F61</f>
        <v>DRILL-ELGI-650</v>
      </c>
      <c r="B61" s="137">
        <f>'25'!C61</f>
        <v>794.8</v>
      </c>
      <c r="C61" s="221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'25'!AR61</f>
        <v>0</v>
      </c>
      <c r="AO61" s="141"/>
      <c r="AP61" s="141">
        <f t="shared" si="7"/>
        <v>0</v>
      </c>
      <c r="AQ61" s="141">
        <f t="shared" si="8"/>
        <v>0</v>
      </c>
      <c r="AR61" s="141">
        <v>0</v>
      </c>
      <c r="AS61" s="216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>
      <c r="A62" s="223" t="str">
        <f>'ENTRY SHEET'!F62</f>
        <v>JRD-600+CD-360</v>
      </c>
      <c r="B62" s="137">
        <f>'25'!C62</f>
        <v>0</v>
      </c>
      <c r="C62" s="221">
        <v>0</v>
      </c>
      <c r="D62" s="137">
        <f t="shared" si="21"/>
        <v>0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/>
      <c r="S62" s="137"/>
      <c r="T62" s="137"/>
      <c r="U62" s="137"/>
      <c r="V62" s="137"/>
      <c r="W62" s="137">
        <f>+T62+U62+V62</f>
        <v>0</v>
      </c>
      <c r="X62" s="141"/>
      <c r="Y62" s="137">
        <f t="shared" si="16"/>
        <v>0</v>
      </c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'25'!AR62</f>
        <v>0</v>
      </c>
      <c r="AO62" s="141"/>
      <c r="AP62" s="141">
        <f t="shared" si="7"/>
        <v>0</v>
      </c>
      <c r="AQ62" s="141">
        <f t="shared" si="8"/>
        <v>0</v>
      </c>
      <c r="AR62" s="141">
        <v>0</v>
      </c>
      <c r="AS62" s="216" t="e">
        <f t="shared" si="20"/>
        <v>#DIV/0!</v>
      </c>
      <c r="AT62" s="216">
        <f>'08'!AT62</f>
        <v>400</v>
      </c>
      <c r="AU62" s="224">
        <f t="shared" si="9"/>
        <v>400</v>
      </c>
      <c r="AV62" s="137"/>
      <c r="AW62" s="138" t="e">
        <f t="shared" si="10"/>
        <v>#DIV/0!</v>
      </c>
      <c r="AX62" s="138" t="e">
        <f t="shared" si="11"/>
        <v>#DIV/0!</v>
      </c>
      <c r="AY62" s="138" t="e">
        <f t="shared" si="12"/>
        <v>#DIV/0!</v>
      </c>
      <c r="AZ62" s="138" t="e">
        <f t="shared" si="13"/>
        <v>#DIV/0!</v>
      </c>
      <c r="BA62" s="138" t="e">
        <f t="shared" si="14"/>
        <v>#DIV/0!</v>
      </c>
      <c r="BB62" s="138"/>
      <c r="BC62" s="138"/>
    </row>
    <row r="63" spans="1:55">
      <c r="A63" s="223" t="str">
        <f>'ENTRY SHEET'!F63</f>
        <v>JRD-450+650-1</v>
      </c>
      <c r="B63" s="137">
        <f>'25'!C63</f>
        <v>8259.9</v>
      </c>
      <c r="C63" s="221">
        <v>8259.9</v>
      </c>
      <c r="D63" s="137">
        <f t="shared" si="21"/>
        <v>0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/>
      <c r="S63" s="137"/>
      <c r="T63" s="137"/>
      <c r="U63" s="137"/>
      <c r="V63" s="137"/>
      <c r="W63" s="137">
        <f t="shared" ref="W63:W64" si="22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'25'!AR63</f>
        <v>0</v>
      </c>
      <c r="AO63" s="141"/>
      <c r="AP63" s="141">
        <f t="shared" si="7"/>
        <v>0</v>
      </c>
      <c r="AQ63" s="141">
        <f t="shared" si="8"/>
        <v>0</v>
      </c>
      <c r="AR63" s="141">
        <v>0</v>
      </c>
      <c r="AS63" s="216" t="e">
        <f t="shared" si="20"/>
        <v>#DIV/0!</v>
      </c>
      <c r="AT63" s="216">
        <f>'08'!AT63</f>
        <v>400</v>
      </c>
      <c r="AU63" s="224">
        <f t="shared" si="9"/>
        <v>400</v>
      </c>
      <c r="AV63" s="137"/>
      <c r="AW63" s="138" t="e">
        <f t="shared" si="10"/>
        <v>#DIV/0!</v>
      </c>
      <c r="AX63" s="138" t="e">
        <f t="shared" si="11"/>
        <v>#DIV/0!</v>
      </c>
      <c r="AY63" s="138" t="e">
        <f t="shared" si="12"/>
        <v>#DIV/0!</v>
      </c>
      <c r="AZ63" s="138" t="e">
        <f t="shared" si="13"/>
        <v>#DIV/0!</v>
      </c>
      <c r="BA63" s="138" t="e">
        <f t="shared" si="14"/>
        <v>#DIV/0!</v>
      </c>
      <c r="BB63" s="138"/>
      <c r="BC63" s="138"/>
    </row>
    <row r="64" spans="1:55">
      <c r="A64" s="223">
        <f>'ENTRY SHEET'!F64</f>
        <v>0</v>
      </c>
      <c r="B64" s="137">
        <f>'25'!C64</f>
        <v>0</v>
      </c>
      <c r="C64" s="221">
        <v>0</v>
      </c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'25'!AR64</f>
        <v>0</v>
      </c>
      <c r="AO64" s="141"/>
      <c r="AP64" s="141">
        <f t="shared" si="7"/>
        <v>0</v>
      </c>
      <c r="AQ64" s="141">
        <f t="shared" si="8"/>
        <v>0</v>
      </c>
      <c r="AR64" s="141">
        <v>0</v>
      </c>
      <c r="AS64" s="216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373" customFormat="1" ht="31.2">
      <c r="A65" s="223" t="str">
        <f>'ENTRY SHEET'!F65</f>
        <v>CRUSHER DETAILS</v>
      </c>
      <c r="B65" s="137">
        <f>'25'!C65</f>
        <v>0</v>
      </c>
      <c r="C65" s="348" t="s">
        <v>6</v>
      </c>
      <c r="D65" s="332" t="s">
        <v>8</v>
      </c>
      <c r="E65" s="343" t="s">
        <v>116</v>
      </c>
      <c r="F65" s="346" t="s">
        <v>118</v>
      </c>
      <c r="G65" s="346" t="s">
        <v>113</v>
      </c>
      <c r="H65" s="346" t="s">
        <v>126</v>
      </c>
      <c r="I65" s="346" t="s">
        <v>125</v>
      </c>
      <c r="J65" s="346" t="s">
        <v>124</v>
      </c>
      <c r="K65" s="346" t="s">
        <v>52</v>
      </c>
      <c r="L65" s="346" t="s">
        <v>133</v>
      </c>
      <c r="M65" s="346" t="s">
        <v>117</v>
      </c>
      <c r="N65" s="346" t="s">
        <v>127</v>
      </c>
      <c r="O65" s="346" t="s">
        <v>138</v>
      </c>
      <c r="P65" s="346" t="s">
        <v>139</v>
      </c>
      <c r="Q65" s="346" t="s">
        <v>122</v>
      </c>
      <c r="R65" s="343" t="s">
        <v>88</v>
      </c>
      <c r="S65" s="343" t="s">
        <v>114</v>
      </c>
      <c r="T65" s="343" t="s">
        <v>115</v>
      </c>
      <c r="U65" s="343" t="s">
        <v>90</v>
      </c>
      <c r="V65" s="343" t="s">
        <v>91</v>
      </c>
      <c r="W65" s="343" t="s">
        <v>134</v>
      </c>
      <c r="X65" s="343"/>
      <c r="Y65" s="343" t="s">
        <v>92</v>
      </c>
      <c r="Z65" s="343" t="s">
        <v>43</v>
      </c>
      <c r="AA65" s="357" t="s">
        <v>44</v>
      </c>
      <c r="AB65" s="343" t="s">
        <v>45</v>
      </c>
      <c r="AC65" s="343" t="s">
        <v>46</v>
      </c>
      <c r="AD65" s="343" t="s">
        <v>121</v>
      </c>
      <c r="AE65" s="343" t="s">
        <v>67</v>
      </c>
      <c r="AF65" s="343" t="s">
        <v>105</v>
      </c>
      <c r="AG65" s="332" t="s">
        <v>32</v>
      </c>
      <c r="AH65" s="357" t="s">
        <v>41</v>
      </c>
      <c r="AI65" s="357" t="s">
        <v>42</v>
      </c>
      <c r="AJ65" s="357" t="s">
        <v>38</v>
      </c>
      <c r="AK65" s="357" t="s">
        <v>39</v>
      </c>
      <c r="AL65" s="343" t="s">
        <v>31</v>
      </c>
      <c r="AM65" s="357" t="s">
        <v>30</v>
      </c>
      <c r="AN65" s="482">
        <f>'25'!AR65</f>
        <v>0</v>
      </c>
      <c r="AO65" s="482"/>
      <c r="AP65" s="482">
        <f t="shared" si="7"/>
        <v>0</v>
      </c>
      <c r="AQ65" s="482">
        <f t="shared" si="8"/>
        <v>0</v>
      </c>
      <c r="AR65" s="482">
        <v>0</v>
      </c>
      <c r="AS65" s="503"/>
      <c r="AT65" s="216">
        <f>'08'!AT65</f>
        <v>0</v>
      </c>
      <c r="AU65" s="224">
        <f t="shared" si="9"/>
        <v>0</v>
      </c>
      <c r="AV65" s="428"/>
      <c r="AW65" s="138" t="e">
        <f t="shared" si="10"/>
        <v>#VALUE!</v>
      </c>
      <c r="AX65" s="138" t="e">
        <f t="shared" si="11"/>
        <v>#VALUE!</v>
      </c>
      <c r="AY65" s="138" t="e">
        <f t="shared" si="12"/>
        <v>#VALUE!</v>
      </c>
      <c r="AZ65" s="138" t="e">
        <f t="shared" si="13"/>
        <v>#VALUE!</v>
      </c>
      <c r="BA65" s="138" t="e">
        <f t="shared" si="14"/>
        <v>#VALUE!</v>
      </c>
      <c r="BB65" s="346"/>
      <c r="BC65" s="346"/>
    </row>
    <row r="66" spans="1:55">
      <c r="A66" s="223" t="str">
        <f>'ENTRY SHEET'!F66</f>
        <v>CRUSHER(FEEDER)</v>
      </c>
      <c r="B66" s="137">
        <f>'25'!C66</f>
        <v>1836.24</v>
      </c>
      <c r="C66" s="221">
        <v>1836.24</v>
      </c>
      <c r="D66" s="137">
        <f t="shared" si="21"/>
        <v>0</v>
      </c>
      <c r="E66" s="137">
        <v>16</v>
      </c>
      <c r="F66" s="136"/>
      <c r="G66" s="136"/>
      <c r="H66" s="136"/>
      <c r="I66" s="136"/>
      <c r="J66" s="136">
        <f>D66-G66-H66-I66-K66-L66-O66-P66-F66-M66-N66</f>
        <v>0</v>
      </c>
      <c r="K66" s="136"/>
      <c r="L66" s="136"/>
      <c r="M66" s="136"/>
      <c r="N66" s="136"/>
      <c r="O66" s="136"/>
      <c r="P66" s="136"/>
      <c r="Q66" s="136">
        <f>F66+G66+H66+I66+J66+K66+L66+M66+N66+O66+P66</f>
        <v>0</v>
      </c>
      <c r="R66" s="137"/>
      <c r="S66" s="137"/>
      <c r="T66" s="137">
        <f>R66-S66</f>
        <v>0</v>
      </c>
      <c r="U66" s="137"/>
      <c r="V66" s="137"/>
      <c r="W66" s="137"/>
      <c r="X66" s="141"/>
      <c r="Y66" s="137">
        <f>U66+V66+W66+X66</f>
        <v>0</v>
      </c>
      <c r="Z66" s="138"/>
      <c r="AA66" s="138"/>
      <c r="AB66" s="138"/>
      <c r="AC66" s="138"/>
      <c r="AD66" s="138"/>
      <c r="AE66" s="138"/>
      <c r="AF66" s="138"/>
      <c r="AG66" s="137">
        <f t="shared" ref="AG66:AG73" si="23">Z66+AA66+AB66+AC66+AD66+AE66+AF66</f>
        <v>0</v>
      </c>
      <c r="AH66" s="137"/>
      <c r="AI66" s="137"/>
      <c r="AJ66" s="137"/>
      <c r="AK66" s="138"/>
      <c r="AL66" s="141"/>
      <c r="AM66" s="137"/>
      <c r="AN66" s="141">
        <f>'25'!AR66</f>
        <v>0</v>
      </c>
      <c r="AO66" s="141"/>
      <c r="AP66" s="141">
        <f t="shared" si="7"/>
        <v>0</v>
      </c>
      <c r="AQ66" s="141">
        <f t="shared" si="8"/>
        <v>0</v>
      </c>
      <c r="AR66" s="141">
        <v>0</v>
      </c>
      <c r="AS66" s="216" t="e">
        <f t="shared" si="20"/>
        <v>#DIV/0!</v>
      </c>
      <c r="AT66" s="216">
        <f>'08'!AT66</f>
        <v>0</v>
      </c>
      <c r="AU66" s="224">
        <f t="shared" si="9"/>
        <v>0</v>
      </c>
      <c r="AV66" s="137"/>
      <c r="AW66" s="138" t="e">
        <f t="shared" si="10"/>
        <v>#DIV/0!</v>
      </c>
      <c r="AX66" s="138" t="e">
        <f t="shared" si="11"/>
        <v>#DIV/0!</v>
      </c>
      <c r="AY66" s="138" t="e">
        <f t="shared" si="12"/>
        <v>#DIV/0!</v>
      </c>
      <c r="AZ66" s="138" t="e">
        <f t="shared" si="13"/>
        <v>#DIV/0!</v>
      </c>
      <c r="BA66" s="138" t="e">
        <f t="shared" si="14"/>
        <v>#DIV/0!</v>
      </c>
      <c r="BB66" s="138" t="e">
        <f t="shared" si="15"/>
        <v>#DIV/0!</v>
      </c>
      <c r="BC66" s="138"/>
    </row>
    <row r="67" spans="1:55">
      <c r="A67" s="223" t="str">
        <f>'ENTRY SHEET'!F67</f>
        <v>CRUSHER ( JAW )</v>
      </c>
      <c r="B67" s="137">
        <f>'25'!C67</f>
        <v>13620</v>
      </c>
      <c r="C67" s="221">
        <v>13620</v>
      </c>
      <c r="D67" s="137">
        <f t="shared" si="21"/>
        <v>0</v>
      </c>
      <c r="E67" s="137">
        <v>16</v>
      </c>
      <c r="F67" s="136"/>
      <c r="G67" s="136"/>
      <c r="H67" s="136"/>
      <c r="I67" s="136"/>
      <c r="J67" s="136">
        <f t="shared" ref="J67:J73" si="24">D67-G67-H67-I67-K67-L67-O67-P67-F67-M67-N67</f>
        <v>0</v>
      </c>
      <c r="K67" s="136"/>
      <c r="L67" s="136"/>
      <c r="M67" s="136"/>
      <c r="N67" s="136"/>
      <c r="O67" s="136"/>
      <c r="P67" s="136"/>
      <c r="Q67" s="136">
        <f t="shared" ref="Q67:Q73" si="25">F67+G67+H67+I67+J67+K67+L67+M67+N67+O67+P67</f>
        <v>0</v>
      </c>
      <c r="R67" s="137"/>
      <c r="S67" s="137"/>
      <c r="T67" s="137"/>
      <c r="U67" s="137"/>
      <c r="V67" s="137"/>
      <c r="W67" s="137"/>
      <c r="X67" s="141"/>
      <c r="Y67" s="137">
        <f t="shared" ref="Y67:Y73" si="26">U67+V67+W67+X67</f>
        <v>0</v>
      </c>
      <c r="Z67" s="138"/>
      <c r="AA67" s="138"/>
      <c r="AB67" s="138"/>
      <c r="AC67" s="138"/>
      <c r="AD67" s="138"/>
      <c r="AE67" s="138"/>
      <c r="AF67" s="138"/>
      <c r="AG67" s="137">
        <f t="shared" si="23"/>
        <v>0</v>
      </c>
      <c r="AH67" s="137"/>
      <c r="AI67" s="137"/>
      <c r="AJ67" s="137"/>
      <c r="AK67" s="138"/>
      <c r="AL67" s="141"/>
      <c r="AM67" s="137"/>
      <c r="AN67" s="141">
        <f>'25'!AR67</f>
        <v>0</v>
      </c>
      <c r="AO67" s="141"/>
      <c r="AP67" s="141">
        <f t="shared" si="7"/>
        <v>0</v>
      </c>
      <c r="AQ67" s="141">
        <f t="shared" si="8"/>
        <v>0</v>
      </c>
      <c r="AR67" s="141">
        <v>0</v>
      </c>
      <c r="AS67" s="216" t="e">
        <f t="shared" si="20"/>
        <v>#DIV/0!</v>
      </c>
      <c r="AT67" s="216">
        <f>'08'!AT67</f>
        <v>0</v>
      </c>
      <c r="AU67" s="224">
        <f t="shared" si="9"/>
        <v>0</v>
      </c>
      <c r="AV67" s="137"/>
      <c r="AW67" s="138" t="e">
        <f t="shared" si="10"/>
        <v>#DIV/0!</v>
      </c>
      <c r="AX67" s="138" t="e">
        <f t="shared" si="11"/>
        <v>#DIV/0!</v>
      </c>
      <c r="AY67" s="138" t="e">
        <f t="shared" si="12"/>
        <v>#DIV/0!</v>
      </c>
      <c r="AZ67" s="138" t="e">
        <f t="shared" si="13"/>
        <v>#DIV/0!</v>
      </c>
      <c r="BA67" s="138" t="e">
        <f t="shared" si="14"/>
        <v>#DIV/0!</v>
      </c>
      <c r="BB67" s="138" t="e">
        <f t="shared" si="15"/>
        <v>#DIV/0!</v>
      </c>
      <c r="BC67" s="138"/>
    </row>
    <row r="68" spans="1:55">
      <c r="A68" s="223" t="str">
        <f>'ENTRY SHEET'!F68</f>
        <v>CRUSHER ( CONE )</v>
      </c>
      <c r="B68" s="137">
        <f>'25'!C68</f>
        <v>13694</v>
      </c>
      <c r="C68" s="221">
        <v>13694</v>
      </c>
      <c r="D68" s="137">
        <f t="shared" si="21"/>
        <v>0</v>
      </c>
      <c r="E68" s="137">
        <v>16</v>
      </c>
      <c r="F68" s="136"/>
      <c r="G68" s="136"/>
      <c r="H68" s="136"/>
      <c r="I68" s="136"/>
      <c r="J68" s="136">
        <f t="shared" si="24"/>
        <v>0</v>
      </c>
      <c r="K68" s="136"/>
      <c r="L68" s="136"/>
      <c r="M68" s="136"/>
      <c r="N68" s="136"/>
      <c r="O68" s="136"/>
      <c r="P68" s="136"/>
      <c r="Q68" s="136">
        <f t="shared" si="25"/>
        <v>0</v>
      </c>
      <c r="R68" s="137"/>
      <c r="S68" s="137"/>
      <c r="T68" s="137"/>
      <c r="U68" s="137"/>
      <c r="V68" s="137"/>
      <c r="W68" s="137"/>
      <c r="X68" s="137"/>
      <c r="Y68" s="137">
        <f t="shared" si="26"/>
        <v>0</v>
      </c>
      <c r="Z68" s="137"/>
      <c r="AA68" s="232"/>
      <c r="AB68" s="136"/>
      <c r="AC68" s="137"/>
      <c r="AD68" s="136"/>
      <c r="AE68" s="136"/>
      <c r="AF68" s="136"/>
      <c r="AG68" s="137">
        <f t="shared" si="23"/>
        <v>0</v>
      </c>
      <c r="AH68" s="232"/>
      <c r="AI68" s="232"/>
      <c r="AJ68" s="232"/>
      <c r="AK68" s="232"/>
      <c r="AL68" s="136"/>
      <c r="AM68" s="232"/>
      <c r="AN68" s="141">
        <f>'25'!AR68</f>
        <v>0</v>
      </c>
      <c r="AO68" s="141"/>
      <c r="AP68" s="141">
        <f t="shared" si="7"/>
        <v>0</v>
      </c>
      <c r="AQ68" s="141">
        <f t="shared" si="8"/>
        <v>0</v>
      </c>
      <c r="AR68" s="141">
        <v>0</v>
      </c>
      <c r="AS68" s="216" t="e">
        <f t="shared" si="20"/>
        <v>#DIV/0!</v>
      </c>
      <c r="AT68" s="216">
        <f>'08'!AT68</f>
        <v>0</v>
      </c>
      <c r="AU68" s="224">
        <f t="shared" si="9"/>
        <v>0</v>
      </c>
      <c r="AV68" s="221"/>
      <c r="AW68" s="138" t="e">
        <f t="shared" si="10"/>
        <v>#DIV/0!</v>
      </c>
      <c r="AX68" s="138" t="e">
        <f t="shared" si="11"/>
        <v>#DIV/0!</v>
      </c>
      <c r="AY68" s="138" t="e">
        <f t="shared" si="12"/>
        <v>#DIV/0!</v>
      </c>
      <c r="AZ68" s="138" t="e">
        <f t="shared" si="13"/>
        <v>#DIV/0!</v>
      </c>
      <c r="BA68" s="138" t="e">
        <f t="shared" si="14"/>
        <v>#DIV/0!</v>
      </c>
      <c r="BB68" s="138" t="e">
        <f t="shared" si="15"/>
        <v>#DIV/0!</v>
      </c>
      <c r="BC68" s="137"/>
    </row>
    <row r="69" spans="1:55">
      <c r="A69" s="223" t="str">
        <f>'ENTRY SHEET'!F69</f>
        <v>CRUSHER DG</v>
      </c>
      <c r="B69" s="137">
        <f>'25'!C69</f>
        <v>17211.259999999998</v>
      </c>
      <c r="C69" s="221">
        <v>17211.259999999998</v>
      </c>
      <c r="D69" s="137">
        <f t="shared" si="21"/>
        <v>0</v>
      </c>
      <c r="E69" s="137">
        <v>16</v>
      </c>
      <c r="F69" s="136"/>
      <c r="G69" s="136"/>
      <c r="H69" s="136"/>
      <c r="I69" s="136"/>
      <c r="J69" s="136">
        <f t="shared" si="24"/>
        <v>0</v>
      </c>
      <c r="K69" s="136"/>
      <c r="L69" s="136"/>
      <c r="M69" s="136"/>
      <c r="N69" s="136"/>
      <c r="O69" s="136"/>
      <c r="P69" s="136"/>
      <c r="Q69" s="136">
        <f t="shared" si="25"/>
        <v>0</v>
      </c>
      <c r="R69" s="137"/>
      <c r="S69" s="137"/>
      <c r="T69" s="137"/>
      <c r="U69" s="137"/>
      <c r="V69" s="137"/>
      <c r="W69" s="137"/>
      <c r="X69" s="141"/>
      <c r="Y69" s="137">
        <f t="shared" si="26"/>
        <v>0</v>
      </c>
      <c r="Z69" s="138"/>
      <c r="AA69" s="138"/>
      <c r="AB69" s="138"/>
      <c r="AC69" s="138"/>
      <c r="AD69" s="138"/>
      <c r="AE69" s="138"/>
      <c r="AF69" s="138"/>
      <c r="AG69" s="137">
        <f t="shared" si="23"/>
        <v>0</v>
      </c>
      <c r="AH69" s="137"/>
      <c r="AI69" s="137"/>
      <c r="AJ69" s="137"/>
      <c r="AK69" s="138"/>
      <c r="AL69" s="141">
        <f>AH69+AI69</f>
        <v>0</v>
      </c>
      <c r="AM69" s="137">
        <f>AJ69+AK69</f>
        <v>0</v>
      </c>
      <c r="AN69" s="141">
        <f>'25'!AR69</f>
        <v>400</v>
      </c>
      <c r="AO69" s="141"/>
      <c r="AP69" s="141">
        <f t="shared" si="7"/>
        <v>400</v>
      </c>
      <c r="AQ69" s="141">
        <f t="shared" si="8"/>
        <v>0</v>
      </c>
      <c r="AR69" s="141">
        <v>400</v>
      </c>
      <c r="AS69" s="216" t="e">
        <f t="shared" ref="AS69:AS104" si="27">AQ69/D69</f>
        <v>#DIV/0!</v>
      </c>
      <c r="AT69" s="216">
        <f>'08'!AT69</f>
        <v>1000</v>
      </c>
      <c r="AU69" s="224">
        <f t="shared" si="9"/>
        <v>600</v>
      </c>
      <c r="AV69" s="221"/>
      <c r="AW69" s="138" t="e">
        <f t="shared" si="10"/>
        <v>#DIV/0!</v>
      </c>
      <c r="AX69" s="138" t="e">
        <f t="shared" si="11"/>
        <v>#DIV/0!</v>
      </c>
      <c r="AY69" s="138" t="e">
        <f t="shared" si="12"/>
        <v>#DIV/0!</v>
      </c>
      <c r="AZ69" s="138" t="e">
        <f t="shared" si="13"/>
        <v>#DIV/0!</v>
      </c>
      <c r="BA69" s="138" t="e">
        <f t="shared" si="14"/>
        <v>#DIV/0!</v>
      </c>
      <c r="BB69" s="138" t="e">
        <f t="shared" si="15"/>
        <v>#DIV/0!</v>
      </c>
      <c r="BC69" s="138"/>
    </row>
    <row r="70" spans="1:55">
      <c r="A70" s="223" t="str">
        <f>'ENTRY SHEET'!F70</f>
        <v>KAMASTU-210</v>
      </c>
      <c r="B70" s="137">
        <f>'25'!C70</f>
        <v>26028.9</v>
      </c>
      <c r="C70" s="221">
        <v>26028.9</v>
      </c>
      <c r="D70" s="137">
        <f t="shared" si="21"/>
        <v>0</v>
      </c>
      <c r="E70" s="137">
        <v>16</v>
      </c>
      <c r="F70" s="136"/>
      <c r="G70" s="136"/>
      <c r="H70" s="136"/>
      <c r="I70" s="136"/>
      <c r="J70" s="136">
        <f t="shared" si="24"/>
        <v>0</v>
      </c>
      <c r="K70" s="136"/>
      <c r="L70" s="136"/>
      <c r="M70" s="136"/>
      <c r="N70" s="136"/>
      <c r="O70" s="136"/>
      <c r="P70" s="136"/>
      <c r="Q70" s="136">
        <f t="shared" si="25"/>
        <v>0</v>
      </c>
      <c r="R70" s="137"/>
      <c r="S70" s="137"/>
      <c r="T70" s="137"/>
      <c r="U70" s="137"/>
      <c r="V70" s="137"/>
      <c r="W70" s="137"/>
      <c r="X70" s="141"/>
      <c r="Y70" s="137">
        <f t="shared" si="26"/>
        <v>0</v>
      </c>
      <c r="Z70" s="138"/>
      <c r="AA70" s="138"/>
      <c r="AB70" s="138"/>
      <c r="AC70" s="138"/>
      <c r="AD70" s="138"/>
      <c r="AE70" s="138"/>
      <c r="AF70" s="138"/>
      <c r="AG70" s="137">
        <f t="shared" si="23"/>
        <v>0</v>
      </c>
      <c r="AH70" s="137"/>
      <c r="AI70" s="137"/>
      <c r="AJ70" s="137"/>
      <c r="AK70" s="138"/>
      <c r="AL70" s="141">
        <f>AH70+AI70</f>
        <v>0</v>
      </c>
      <c r="AM70" s="137">
        <f>AJ70+AK70</f>
        <v>0</v>
      </c>
      <c r="AN70" s="141">
        <f>'25'!AR70</f>
        <v>120</v>
      </c>
      <c r="AO70" s="141"/>
      <c r="AP70" s="141">
        <f t="shared" ref="AP70:AP104" si="28">AO70+AN70</f>
        <v>120</v>
      </c>
      <c r="AQ70" s="141">
        <f t="shared" ref="AQ70:AQ104" si="29">AP70-AR70</f>
        <v>0</v>
      </c>
      <c r="AR70" s="141">
        <v>120</v>
      </c>
      <c r="AS70" s="216" t="e">
        <f t="shared" si="27"/>
        <v>#DIV/0!</v>
      </c>
      <c r="AT70" s="216">
        <f>'08'!AT70</f>
        <v>340</v>
      </c>
      <c r="AU70" s="224">
        <f t="shared" ref="AU70:AU104" si="30">AT70-AR70</f>
        <v>220</v>
      </c>
      <c r="AV70" s="221"/>
      <c r="AW70" s="138" t="e">
        <f t="shared" ref="AW70:AW99" si="31">ROUNDUP(I70*AS70,0)</f>
        <v>#DIV/0!</v>
      </c>
      <c r="AX70" s="138" t="e">
        <f t="shared" ref="AX70:AX99" si="32">ROUNDUP(H70*AS70,0)</f>
        <v>#DIV/0!</v>
      </c>
      <c r="AY70" s="138" t="e">
        <f t="shared" ref="AY70:AY99" si="33">ROUNDUP(J70*AS70,0)</f>
        <v>#DIV/0!</v>
      </c>
      <c r="AZ70" s="138" t="e">
        <f t="shared" ref="AZ70:AZ99" si="34">AS70*L70</f>
        <v>#DIV/0!</v>
      </c>
      <c r="BA70" s="138" t="e">
        <f t="shared" ref="BA70:BA99" si="35">AS70*K70</f>
        <v>#DIV/0!</v>
      </c>
      <c r="BB70" s="138"/>
      <c r="BC70" s="138">
        <v>64</v>
      </c>
    </row>
    <row r="71" spans="1:55">
      <c r="A71" s="223" t="str">
        <f>'ENTRY SHEET'!F71</f>
        <v>JCB-8262 LOADER</v>
      </c>
      <c r="B71" s="137">
        <f>'25'!C71</f>
        <v>16190</v>
      </c>
      <c r="C71" s="221">
        <v>16190</v>
      </c>
      <c r="D71" s="137">
        <f t="shared" si="21"/>
        <v>0</v>
      </c>
      <c r="E71" s="137">
        <v>16</v>
      </c>
      <c r="F71" s="136"/>
      <c r="G71" s="136"/>
      <c r="H71" s="136"/>
      <c r="I71" s="136"/>
      <c r="J71" s="136">
        <f t="shared" si="24"/>
        <v>0</v>
      </c>
      <c r="K71" s="136"/>
      <c r="L71" s="136"/>
      <c r="M71" s="136"/>
      <c r="N71" s="136"/>
      <c r="O71" s="136"/>
      <c r="P71" s="136"/>
      <c r="Q71" s="136">
        <f t="shared" si="25"/>
        <v>0</v>
      </c>
      <c r="R71" s="137"/>
      <c r="S71" s="137"/>
      <c r="T71" s="137"/>
      <c r="U71" s="137"/>
      <c r="V71" s="137"/>
      <c r="W71" s="137"/>
      <c r="X71" s="141"/>
      <c r="Y71" s="137">
        <f t="shared" si="26"/>
        <v>0</v>
      </c>
      <c r="Z71" s="138"/>
      <c r="AA71" s="138"/>
      <c r="AB71" s="138"/>
      <c r="AC71" s="138"/>
      <c r="AD71" s="138"/>
      <c r="AE71" s="138"/>
      <c r="AF71" s="138"/>
      <c r="AG71" s="137">
        <f t="shared" si="23"/>
        <v>0</v>
      </c>
      <c r="AH71" s="137"/>
      <c r="AI71" s="137"/>
      <c r="AJ71" s="137"/>
      <c r="AK71" s="138"/>
      <c r="AL71" s="141">
        <f>AH71+AI71</f>
        <v>0</v>
      </c>
      <c r="AM71" s="137">
        <f>AJ71+AK71</f>
        <v>0</v>
      </c>
      <c r="AN71" s="141">
        <f>'25'!AR71</f>
        <v>100</v>
      </c>
      <c r="AO71" s="141"/>
      <c r="AP71" s="141">
        <f t="shared" si="28"/>
        <v>100</v>
      </c>
      <c r="AQ71" s="141">
        <f t="shared" si="29"/>
        <v>0</v>
      </c>
      <c r="AR71" s="141">
        <v>100</v>
      </c>
      <c r="AS71" s="216" t="e">
        <f t="shared" si="27"/>
        <v>#DIV/0!</v>
      </c>
      <c r="AT71" s="216">
        <f>'08'!AT71</f>
        <v>210</v>
      </c>
      <c r="AU71" s="224">
        <f t="shared" si="30"/>
        <v>110</v>
      </c>
      <c r="AV71" s="221"/>
      <c r="AW71" s="138" t="e">
        <f t="shared" si="31"/>
        <v>#DIV/0!</v>
      </c>
      <c r="AX71" s="138" t="e">
        <f t="shared" si="32"/>
        <v>#DIV/0!</v>
      </c>
      <c r="AY71" s="138" t="e">
        <f t="shared" si="33"/>
        <v>#DIV/0!</v>
      </c>
      <c r="AZ71" s="138" t="e">
        <f t="shared" si="34"/>
        <v>#DIV/0!</v>
      </c>
      <c r="BA71" s="138" t="e">
        <f t="shared" si="35"/>
        <v>#DIV/0!</v>
      </c>
      <c r="BB71" s="138" t="e">
        <f t="shared" ref="BB71:BB99" si="36">AQ71-AW71-AX71-AY71</f>
        <v>#DIV/0!</v>
      </c>
      <c r="BC71" s="138"/>
    </row>
    <row r="72" spans="1:55">
      <c r="A72" s="223" t="str">
        <f>'ENTRY SHEET'!F72</f>
        <v>OD09C-5609 JCB</v>
      </c>
      <c r="B72" s="137">
        <f>'25'!C72</f>
        <v>0</v>
      </c>
      <c r="C72" s="221">
        <v>0</v>
      </c>
      <c r="D72" s="137">
        <f t="shared" si="21"/>
        <v>0</v>
      </c>
      <c r="E72" s="137">
        <v>16</v>
      </c>
      <c r="F72" s="136"/>
      <c r="G72" s="136"/>
      <c r="H72" s="136"/>
      <c r="I72" s="136"/>
      <c r="J72" s="136">
        <f t="shared" si="24"/>
        <v>0</v>
      </c>
      <c r="K72" s="136"/>
      <c r="L72" s="136"/>
      <c r="M72" s="136"/>
      <c r="N72" s="136"/>
      <c r="O72" s="136"/>
      <c r="P72" s="136"/>
      <c r="Q72" s="136">
        <f t="shared" si="25"/>
        <v>0</v>
      </c>
      <c r="R72" s="137"/>
      <c r="S72" s="137"/>
      <c r="T72" s="137"/>
      <c r="U72" s="137"/>
      <c r="V72" s="137"/>
      <c r="W72" s="137"/>
      <c r="X72" s="141"/>
      <c r="Y72" s="137">
        <f t="shared" si="26"/>
        <v>0</v>
      </c>
      <c r="Z72" s="138"/>
      <c r="AA72" s="138"/>
      <c r="AB72" s="138"/>
      <c r="AC72" s="138"/>
      <c r="AD72" s="138"/>
      <c r="AE72" s="138"/>
      <c r="AF72" s="138"/>
      <c r="AG72" s="137">
        <f t="shared" si="23"/>
        <v>0</v>
      </c>
      <c r="AH72" s="137"/>
      <c r="AI72" s="137"/>
      <c r="AJ72" s="137"/>
      <c r="AK72" s="138"/>
      <c r="AL72" s="141">
        <f>AH72+AI72</f>
        <v>0</v>
      </c>
      <c r="AM72" s="137">
        <f>AJ72+AK72</f>
        <v>0</v>
      </c>
      <c r="AN72" s="141">
        <f>'25'!AR72</f>
        <v>90</v>
      </c>
      <c r="AO72" s="141"/>
      <c r="AP72" s="141">
        <f t="shared" si="28"/>
        <v>90</v>
      </c>
      <c r="AQ72" s="141">
        <f t="shared" si="29"/>
        <v>0</v>
      </c>
      <c r="AR72" s="141">
        <v>90</v>
      </c>
      <c r="AS72" s="216" t="e">
        <f t="shared" si="27"/>
        <v>#DIV/0!</v>
      </c>
      <c r="AT72" s="216">
        <f>'08'!AT72</f>
        <v>210</v>
      </c>
      <c r="AU72" s="224">
        <f t="shared" si="30"/>
        <v>120</v>
      </c>
      <c r="AV72" s="221"/>
      <c r="AW72" s="138" t="e">
        <f t="shared" si="31"/>
        <v>#DIV/0!</v>
      </c>
      <c r="AX72" s="138" t="e">
        <f t="shared" si="32"/>
        <v>#DIV/0!</v>
      </c>
      <c r="AY72" s="138" t="e">
        <f t="shared" si="33"/>
        <v>#DIV/0!</v>
      </c>
      <c r="AZ72" s="138" t="e">
        <f t="shared" si="34"/>
        <v>#DIV/0!</v>
      </c>
      <c r="BA72" s="138" t="e">
        <f t="shared" si="35"/>
        <v>#DIV/0!</v>
      </c>
      <c r="BB72" s="138" t="e">
        <f t="shared" si="36"/>
        <v>#DIV/0!</v>
      </c>
      <c r="BC72" s="138"/>
    </row>
    <row r="73" spans="1:55">
      <c r="A73" s="223" t="str">
        <f>'ENTRY SHEET'!F73</f>
        <v>TATA LOADER-OD02AY-0516</v>
      </c>
      <c r="B73" s="137">
        <f>'25'!C73</f>
        <v>15507.7</v>
      </c>
      <c r="C73" s="221">
        <v>15507.7</v>
      </c>
      <c r="D73" s="137">
        <f t="shared" si="21"/>
        <v>0</v>
      </c>
      <c r="E73" s="137"/>
      <c r="F73" s="136"/>
      <c r="G73" s="136"/>
      <c r="H73" s="136"/>
      <c r="I73" s="136"/>
      <c r="J73" s="136">
        <f t="shared" si="24"/>
        <v>0</v>
      </c>
      <c r="K73" s="136"/>
      <c r="L73" s="136"/>
      <c r="M73" s="136"/>
      <c r="N73" s="136"/>
      <c r="O73" s="136"/>
      <c r="P73" s="136"/>
      <c r="Q73" s="136">
        <f t="shared" si="25"/>
        <v>0</v>
      </c>
      <c r="R73" s="137"/>
      <c r="S73" s="137"/>
      <c r="T73" s="137"/>
      <c r="U73" s="137"/>
      <c r="V73" s="137"/>
      <c r="W73" s="137"/>
      <c r="X73" s="141"/>
      <c r="Y73" s="137">
        <f t="shared" si="26"/>
        <v>0</v>
      </c>
      <c r="Z73" s="138"/>
      <c r="AA73" s="138"/>
      <c r="AB73" s="138"/>
      <c r="AC73" s="138"/>
      <c r="AD73" s="138"/>
      <c r="AE73" s="138"/>
      <c r="AF73" s="138"/>
      <c r="AG73" s="137">
        <f t="shared" si="23"/>
        <v>0</v>
      </c>
      <c r="AH73" s="137"/>
      <c r="AI73" s="137"/>
      <c r="AJ73" s="137"/>
      <c r="AK73" s="138"/>
      <c r="AL73" s="141">
        <f>AH73+AI73</f>
        <v>0</v>
      </c>
      <c r="AM73" s="137">
        <f>AJ73+AK73</f>
        <v>0</v>
      </c>
      <c r="AN73" s="141">
        <f>'25'!AR73</f>
        <v>100</v>
      </c>
      <c r="AO73" s="141"/>
      <c r="AP73" s="141">
        <f t="shared" si="28"/>
        <v>100</v>
      </c>
      <c r="AQ73" s="141">
        <f t="shared" si="29"/>
        <v>0</v>
      </c>
      <c r="AR73" s="141">
        <v>100</v>
      </c>
      <c r="AS73" s="216" t="e">
        <f t="shared" si="27"/>
        <v>#DIV/0!</v>
      </c>
      <c r="AT73" s="216">
        <f>'08'!AT73</f>
        <v>0</v>
      </c>
      <c r="AU73" s="224">
        <f t="shared" si="30"/>
        <v>-100</v>
      </c>
      <c r="AV73" s="221"/>
      <c r="AW73" s="138" t="e">
        <f t="shared" si="31"/>
        <v>#DIV/0!</v>
      </c>
      <c r="AX73" s="138" t="e">
        <f t="shared" si="32"/>
        <v>#DIV/0!</v>
      </c>
      <c r="AY73" s="138" t="e">
        <f t="shared" si="33"/>
        <v>#DIV/0!</v>
      </c>
      <c r="AZ73" s="138" t="e">
        <f t="shared" si="34"/>
        <v>#DIV/0!</v>
      </c>
      <c r="BA73" s="138" t="e">
        <f t="shared" si="35"/>
        <v>#DIV/0!</v>
      </c>
      <c r="BB73" s="138"/>
      <c r="BC73" s="138"/>
    </row>
    <row r="74" spans="1:55" ht="63">
      <c r="A74" s="223" t="str">
        <f>'ENTRY SHEET'!F74</f>
        <v>POWER SCREEN DETAILS</v>
      </c>
      <c r="B74" s="137">
        <f>'25'!C74</f>
        <v>0</v>
      </c>
      <c r="C74" s="233" t="s">
        <v>6</v>
      </c>
      <c r="D74" s="229" t="s">
        <v>8</v>
      </c>
      <c r="E74" s="227" t="s">
        <v>116</v>
      </c>
      <c r="F74" s="227" t="s">
        <v>118</v>
      </c>
      <c r="G74" s="227" t="s">
        <v>113</v>
      </c>
      <c r="H74" s="227" t="s">
        <v>126</v>
      </c>
      <c r="I74" s="227" t="s">
        <v>125</v>
      </c>
      <c r="J74" s="227" t="s">
        <v>124</v>
      </c>
      <c r="K74" s="227" t="s">
        <v>52</v>
      </c>
      <c r="L74" s="227" t="s">
        <v>133</v>
      </c>
      <c r="M74" s="227" t="s">
        <v>117</v>
      </c>
      <c r="N74" s="227" t="s">
        <v>127</v>
      </c>
      <c r="O74" s="227" t="s">
        <v>138</v>
      </c>
      <c r="P74" s="227" t="s">
        <v>139</v>
      </c>
      <c r="Q74" s="136" t="s">
        <v>122</v>
      </c>
      <c r="R74" s="230" t="s">
        <v>88</v>
      </c>
      <c r="S74" s="230" t="s">
        <v>89</v>
      </c>
      <c r="T74" s="230" t="s">
        <v>106</v>
      </c>
      <c r="U74" s="230" t="s">
        <v>90</v>
      </c>
      <c r="V74" s="230" t="s">
        <v>91</v>
      </c>
      <c r="W74" s="230"/>
      <c r="X74" s="230"/>
      <c r="Y74" s="230" t="s">
        <v>92</v>
      </c>
      <c r="Z74" s="230" t="s">
        <v>43</v>
      </c>
      <c r="AA74" s="231" t="s">
        <v>44</v>
      </c>
      <c r="AB74" s="230" t="s">
        <v>45</v>
      </c>
      <c r="AC74" s="230" t="s">
        <v>46</v>
      </c>
      <c r="AD74" s="230" t="s">
        <v>121</v>
      </c>
      <c r="AE74" s="230" t="s">
        <v>67</v>
      </c>
      <c r="AF74" s="230" t="s">
        <v>105</v>
      </c>
      <c r="AG74" s="136" t="s">
        <v>32</v>
      </c>
      <c r="AH74" s="231"/>
      <c r="AI74" s="231" t="s">
        <v>42</v>
      </c>
      <c r="AJ74" s="231"/>
      <c r="AK74" s="231" t="s">
        <v>39</v>
      </c>
      <c r="AL74" s="230" t="s">
        <v>31</v>
      </c>
      <c r="AM74" s="231" t="s">
        <v>30</v>
      </c>
      <c r="AN74" s="141">
        <f>'25'!AR74</f>
        <v>0</v>
      </c>
      <c r="AO74" s="141"/>
      <c r="AP74" s="141">
        <f t="shared" si="28"/>
        <v>0</v>
      </c>
      <c r="AQ74" s="141">
        <f t="shared" si="29"/>
        <v>0</v>
      </c>
      <c r="AR74" s="141">
        <v>0</v>
      </c>
      <c r="AS74" s="216"/>
      <c r="AT74" s="216">
        <f>'08'!AT74</f>
        <v>0</v>
      </c>
      <c r="AU74" s="224">
        <f t="shared" si="30"/>
        <v>0</v>
      </c>
      <c r="AV74" s="428"/>
      <c r="AW74" s="138" t="e">
        <f t="shared" si="31"/>
        <v>#VALUE!</v>
      </c>
      <c r="AX74" s="138" t="e">
        <f t="shared" si="32"/>
        <v>#VALUE!</v>
      </c>
      <c r="AY74" s="138" t="e">
        <f t="shared" si="33"/>
        <v>#VALUE!</v>
      </c>
      <c r="AZ74" s="138" t="e">
        <f t="shared" si="34"/>
        <v>#VALUE!</v>
      </c>
      <c r="BA74" s="138" t="e">
        <f t="shared" si="35"/>
        <v>#VALUE!</v>
      </c>
      <c r="BB74" s="138" t="e">
        <f t="shared" si="36"/>
        <v>#VALUE!</v>
      </c>
      <c r="BC74" s="230"/>
    </row>
    <row r="75" spans="1:55">
      <c r="A75" s="223" t="str">
        <f>'ENTRY SHEET'!F75</f>
        <v>POWER SCREEN RHS</v>
      </c>
      <c r="B75" s="137">
        <f>'25'!C75</f>
        <v>4480.1000000000004</v>
      </c>
      <c r="C75" s="221">
        <v>4480.1000000000004</v>
      </c>
      <c r="D75" s="137">
        <f t="shared" si="21"/>
        <v>0</v>
      </c>
      <c r="E75" s="137">
        <v>12</v>
      </c>
      <c r="F75" s="136"/>
      <c r="G75" s="136"/>
      <c r="H75" s="136"/>
      <c r="I75" s="136"/>
      <c r="J75" s="136"/>
      <c r="K75" s="136">
        <f>D75-G75-H75-I75-J75-L75-M75-N75-O75-P75-F75</f>
        <v>0</v>
      </c>
      <c r="L75" s="136"/>
      <c r="M75" s="136"/>
      <c r="N75" s="136"/>
      <c r="O75" s="136"/>
      <c r="P75" s="136"/>
      <c r="Q75" s="136">
        <f>F75+G75+H75+I75+J75+K75+L75+M75+N75+O75+P75</f>
        <v>0</v>
      </c>
      <c r="R75" s="137"/>
      <c r="S75" s="137"/>
      <c r="T75" s="137"/>
      <c r="U75" s="137"/>
      <c r="V75" s="137"/>
      <c r="W75" s="137"/>
      <c r="X75" s="141"/>
      <c r="Y75" s="137">
        <f t="shared" ref="Y75:Y77" si="37">X75+W75+V75+U75</f>
        <v>0</v>
      </c>
      <c r="Z75" s="138"/>
      <c r="AA75" s="138"/>
      <c r="AB75" s="138"/>
      <c r="AC75" s="138"/>
      <c r="AD75" s="138"/>
      <c r="AE75" s="138"/>
      <c r="AF75" s="138"/>
      <c r="AG75" s="137">
        <f t="shared" ref="AG75:AG84" si="38">Z75+AA75+AB75+AC75+AD75+AE75+AF75</f>
        <v>0</v>
      </c>
      <c r="AH75" s="137"/>
      <c r="AI75" s="137"/>
      <c r="AJ75" s="137"/>
      <c r="AK75" s="138"/>
      <c r="AL75" s="141">
        <f>AH75+AI75</f>
        <v>0</v>
      </c>
      <c r="AM75" s="137">
        <f>AJ75+AK75</f>
        <v>0</v>
      </c>
      <c r="AN75" s="141">
        <f>'25'!AR75</f>
        <v>170</v>
      </c>
      <c r="AO75" s="141"/>
      <c r="AP75" s="141">
        <f t="shared" si="28"/>
        <v>170</v>
      </c>
      <c r="AQ75" s="141">
        <f t="shared" si="29"/>
        <v>0</v>
      </c>
      <c r="AR75" s="141">
        <v>170</v>
      </c>
      <c r="AS75" s="216" t="e">
        <f t="shared" si="27"/>
        <v>#DIV/0!</v>
      </c>
      <c r="AT75" s="216">
        <f>'08'!AT75</f>
        <v>0</v>
      </c>
      <c r="AU75" s="224">
        <f t="shared" si="30"/>
        <v>-170</v>
      </c>
      <c r="AV75" s="221"/>
      <c r="AW75" s="138" t="e">
        <f t="shared" si="31"/>
        <v>#DIV/0!</v>
      </c>
      <c r="AX75" s="138" t="e">
        <f t="shared" si="32"/>
        <v>#DIV/0!</v>
      </c>
      <c r="AY75" s="138" t="e">
        <f t="shared" si="33"/>
        <v>#DIV/0!</v>
      </c>
      <c r="AZ75" s="138" t="e">
        <f t="shared" si="34"/>
        <v>#DIV/0!</v>
      </c>
      <c r="BA75" s="138" t="e">
        <f t="shared" si="35"/>
        <v>#DIV/0!</v>
      </c>
      <c r="BB75" s="138"/>
      <c r="BC75" s="138">
        <f>AP75</f>
        <v>170</v>
      </c>
    </row>
    <row r="76" spans="1:55">
      <c r="A76" s="223" t="str">
        <f>'ENTRY SHEET'!F76</f>
        <v>HITACHI-120</v>
      </c>
      <c r="B76" s="137">
        <f>'25'!C76</f>
        <v>13159.3</v>
      </c>
      <c r="C76" s="141">
        <v>13159.3</v>
      </c>
      <c r="D76" s="137">
        <f t="shared" si="21"/>
        <v>0</v>
      </c>
      <c r="E76" s="137">
        <v>12</v>
      </c>
      <c r="F76" s="136"/>
      <c r="G76" s="136"/>
      <c r="H76" s="136"/>
      <c r="I76" s="136"/>
      <c r="J76" s="136"/>
      <c r="K76" s="136">
        <f t="shared" ref="K76:K77" si="39">D76-G76-H76-I76-J76-L76-M76-N76-O76-P76-F76</f>
        <v>0</v>
      </c>
      <c r="L76" s="136"/>
      <c r="M76" s="136"/>
      <c r="N76" s="136"/>
      <c r="O76" s="136"/>
      <c r="P76" s="136"/>
      <c r="Q76" s="136">
        <f t="shared" ref="Q76:Q77" si="40">F76+G76+H76+I76+J76+K76+L76+M76+N76</f>
        <v>0</v>
      </c>
      <c r="R76" s="138"/>
      <c r="S76" s="138"/>
      <c r="T76" s="138"/>
      <c r="U76" s="138"/>
      <c r="V76" s="138"/>
      <c r="W76" s="138"/>
      <c r="X76" s="138"/>
      <c r="Y76" s="137">
        <f t="shared" si="37"/>
        <v>0</v>
      </c>
      <c r="Z76" s="138"/>
      <c r="AA76" s="138"/>
      <c r="AB76" s="138"/>
      <c r="AC76" s="138"/>
      <c r="AD76" s="138"/>
      <c r="AE76" s="138"/>
      <c r="AF76" s="138"/>
      <c r="AG76" s="137">
        <f t="shared" si="38"/>
        <v>0</v>
      </c>
      <c r="AH76" s="138"/>
      <c r="AI76" s="138"/>
      <c r="AJ76" s="138"/>
      <c r="AK76" s="138"/>
      <c r="AL76" s="141">
        <f t="shared" ref="AL76:AL77" si="41">AH76+AI76</f>
        <v>0</v>
      </c>
      <c r="AM76" s="137">
        <f t="shared" ref="AM76:AM84" si="42">AJ76+AK76</f>
        <v>0</v>
      </c>
      <c r="AN76" s="141">
        <f>'25'!AR76</f>
        <v>240</v>
      </c>
      <c r="AO76" s="141"/>
      <c r="AP76" s="141">
        <f t="shared" si="28"/>
        <v>240</v>
      </c>
      <c r="AQ76" s="141">
        <f t="shared" si="29"/>
        <v>0</v>
      </c>
      <c r="AR76" s="141">
        <v>240</v>
      </c>
      <c r="AS76" s="216" t="e">
        <f t="shared" si="27"/>
        <v>#DIV/0!</v>
      </c>
      <c r="AT76" s="216">
        <f>'08'!AT76</f>
        <v>700</v>
      </c>
      <c r="AU76" s="224">
        <f t="shared" si="30"/>
        <v>460</v>
      </c>
      <c r="AV76" s="221"/>
      <c r="AW76" s="138" t="e">
        <f t="shared" si="31"/>
        <v>#DIV/0!</v>
      </c>
      <c r="AX76" s="138" t="e">
        <f t="shared" si="32"/>
        <v>#DIV/0!</v>
      </c>
      <c r="AY76" s="138" t="e">
        <f t="shared" si="33"/>
        <v>#DIV/0!</v>
      </c>
      <c r="AZ76" s="138" t="e">
        <f t="shared" si="34"/>
        <v>#DIV/0!</v>
      </c>
      <c r="BA76" s="138" t="e">
        <f t="shared" si="35"/>
        <v>#DIV/0!</v>
      </c>
      <c r="BB76" s="138" t="e">
        <f t="shared" si="36"/>
        <v>#DIV/0!</v>
      </c>
      <c r="BC76" s="138"/>
    </row>
    <row r="77" spans="1:55">
      <c r="A77" s="223" t="str">
        <f>'ENTRY SHEET'!F77</f>
        <v>L-6268 SDLG</v>
      </c>
      <c r="B77" s="137">
        <f>'25'!C77</f>
        <v>7315.5</v>
      </c>
      <c r="C77" s="221">
        <v>7315.5</v>
      </c>
      <c r="D77" s="137">
        <f t="shared" si="21"/>
        <v>0</v>
      </c>
      <c r="E77" s="137">
        <v>12</v>
      </c>
      <c r="F77" s="136"/>
      <c r="G77" s="136"/>
      <c r="H77" s="136"/>
      <c r="I77" s="136"/>
      <c r="J77" s="136"/>
      <c r="K77" s="136">
        <f t="shared" si="39"/>
        <v>0</v>
      </c>
      <c r="L77" s="136"/>
      <c r="M77" s="136"/>
      <c r="N77" s="136"/>
      <c r="O77" s="136"/>
      <c r="P77" s="136"/>
      <c r="Q77" s="136">
        <f t="shared" si="40"/>
        <v>0</v>
      </c>
      <c r="R77" s="138"/>
      <c r="S77" s="138"/>
      <c r="T77" s="138"/>
      <c r="U77" s="138"/>
      <c r="V77" s="138"/>
      <c r="W77" s="138"/>
      <c r="X77" s="138"/>
      <c r="Y77" s="137">
        <f t="shared" si="37"/>
        <v>0</v>
      </c>
      <c r="Z77" s="138"/>
      <c r="AA77" s="138"/>
      <c r="AB77" s="138"/>
      <c r="AC77" s="138"/>
      <c r="AD77" s="138"/>
      <c r="AE77" s="138"/>
      <c r="AF77" s="138"/>
      <c r="AG77" s="137">
        <f t="shared" si="38"/>
        <v>0</v>
      </c>
      <c r="AH77" s="138"/>
      <c r="AI77" s="138"/>
      <c r="AJ77" s="138"/>
      <c r="AK77" s="138"/>
      <c r="AL77" s="141">
        <f t="shared" si="41"/>
        <v>0</v>
      </c>
      <c r="AM77" s="137">
        <f t="shared" si="42"/>
        <v>0</v>
      </c>
      <c r="AN77" s="141">
        <f>'25'!AR77</f>
        <v>240</v>
      </c>
      <c r="AO77" s="141"/>
      <c r="AP77" s="141">
        <f t="shared" si="28"/>
        <v>240</v>
      </c>
      <c r="AQ77" s="141">
        <f t="shared" si="29"/>
        <v>0</v>
      </c>
      <c r="AR77" s="141">
        <v>240</v>
      </c>
      <c r="AS77" s="216" t="e">
        <f t="shared" si="27"/>
        <v>#DIV/0!</v>
      </c>
      <c r="AT77" s="216">
        <f>'08'!AT77</f>
        <v>0</v>
      </c>
      <c r="AU77" s="224">
        <f t="shared" si="30"/>
        <v>-240</v>
      </c>
      <c r="AV77" s="221"/>
      <c r="AW77" s="138" t="e">
        <f t="shared" si="31"/>
        <v>#DIV/0!</v>
      </c>
      <c r="AX77" s="138" t="e">
        <f t="shared" si="32"/>
        <v>#DIV/0!</v>
      </c>
      <c r="AY77" s="138" t="e">
        <f t="shared" si="33"/>
        <v>#DIV/0!</v>
      </c>
      <c r="AZ77" s="138" t="e">
        <f t="shared" si="34"/>
        <v>#DIV/0!</v>
      </c>
      <c r="BA77" s="138" t="e">
        <f t="shared" si="35"/>
        <v>#DIV/0!</v>
      </c>
      <c r="BB77" s="138"/>
      <c r="BC77" s="138"/>
    </row>
    <row r="78" spans="1:55" ht="63">
      <c r="A78" s="223" t="str">
        <f>'ENTRY SHEET'!F78</f>
        <v>VICHELE NO.</v>
      </c>
      <c r="B78" s="137">
        <f>'25'!C78</f>
        <v>0</v>
      </c>
      <c r="C78" s="221">
        <v>0</v>
      </c>
      <c r="D78" s="136" t="s">
        <v>8</v>
      </c>
      <c r="E78" s="136" t="s">
        <v>116</v>
      </c>
      <c r="F78" s="136" t="s">
        <v>118</v>
      </c>
      <c r="G78" s="136" t="s">
        <v>113</v>
      </c>
      <c r="H78" s="136" t="s">
        <v>126</v>
      </c>
      <c r="I78" s="136" t="s">
        <v>125</v>
      </c>
      <c r="J78" s="136" t="s">
        <v>124</v>
      </c>
      <c r="K78" s="136" t="s">
        <v>52</v>
      </c>
      <c r="L78" s="136" t="s">
        <v>133</v>
      </c>
      <c r="M78" s="136" t="s">
        <v>117</v>
      </c>
      <c r="N78" s="136" t="s">
        <v>127</v>
      </c>
      <c r="O78" s="136" t="s">
        <v>138</v>
      </c>
      <c r="P78" s="136" t="s">
        <v>139</v>
      </c>
      <c r="Q78" s="136" t="s">
        <v>122</v>
      </c>
      <c r="R78" s="136" t="s">
        <v>123</v>
      </c>
      <c r="S78" s="136" t="s">
        <v>101</v>
      </c>
      <c r="T78" s="136" t="s">
        <v>102</v>
      </c>
      <c r="U78" s="230" t="s">
        <v>90</v>
      </c>
      <c r="V78" s="136" t="s">
        <v>91</v>
      </c>
      <c r="W78" s="136" t="s">
        <v>135</v>
      </c>
      <c r="X78" s="136"/>
      <c r="Y78" s="136" t="s">
        <v>92</v>
      </c>
      <c r="Z78" s="227" t="s">
        <v>43</v>
      </c>
      <c r="AA78" s="227" t="s">
        <v>44</v>
      </c>
      <c r="AB78" s="227" t="s">
        <v>45</v>
      </c>
      <c r="AC78" s="227" t="s">
        <v>46</v>
      </c>
      <c r="AD78" s="227" t="s">
        <v>121</v>
      </c>
      <c r="AE78" s="227" t="s">
        <v>67</v>
      </c>
      <c r="AF78" s="227" t="s">
        <v>105</v>
      </c>
      <c r="AG78" s="136" t="s">
        <v>32</v>
      </c>
      <c r="AH78" s="136" t="s">
        <v>41</v>
      </c>
      <c r="AI78" s="136" t="s">
        <v>42</v>
      </c>
      <c r="AJ78" s="136" t="s">
        <v>38</v>
      </c>
      <c r="AK78" s="227" t="s">
        <v>39</v>
      </c>
      <c r="AL78" s="136" t="s">
        <v>31</v>
      </c>
      <c r="AM78" s="136" t="s">
        <v>30</v>
      </c>
      <c r="AN78" s="141">
        <f>'25'!AR78</f>
        <v>0</v>
      </c>
      <c r="AO78" s="141"/>
      <c r="AP78" s="141">
        <f t="shared" si="28"/>
        <v>0</v>
      </c>
      <c r="AQ78" s="141">
        <f t="shared" si="29"/>
        <v>0</v>
      </c>
      <c r="AR78" s="141">
        <v>0</v>
      </c>
      <c r="AS78" s="216" t="e">
        <f t="shared" si="27"/>
        <v>#VALUE!</v>
      </c>
      <c r="AT78" s="216">
        <f>'08'!AT78</f>
        <v>0</v>
      </c>
      <c r="AU78" s="224">
        <f t="shared" si="30"/>
        <v>0</v>
      </c>
      <c r="AV78" s="5"/>
      <c r="AW78" s="138" t="e">
        <f t="shared" si="31"/>
        <v>#VALUE!</v>
      </c>
      <c r="AX78" s="138" t="e">
        <f t="shared" si="32"/>
        <v>#VALUE!</v>
      </c>
      <c r="AY78" s="138" t="e">
        <f t="shared" si="33"/>
        <v>#VALUE!</v>
      </c>
      <c r="AZ78" s="138" t="e">
        <f t="shared" si="34"/>
        <v>#VALUE!</v>
      </c>
      <c r="BA78" s="138" t="e">
        <f t="shared" si="35"/>
        <v>#VALUE!</v>
      </c>
      <c r="BB78" s="227">
        <v>0</v>
      </c>
      <c r="BC78" s="227"/>
    </row>
    <row r="79" spans="1:55">
      <c r="A79" s="223" t="str">
        <f>'ENTRY SHEET'!F79</f>
        <v>LOKO TRACK JAW</v>
      </c>
      <c r="B79" s="137">
        <f>'25'!C79</f>
        <v>16275</v>
      </c>
      <c r="C79" s="221">
        <v>16275</v>
      </c>
      <c r="D79" s="137">
        <f t="shared" si="21"/>
        <v>0</v>
      </c>
      <c r="E79" s="221">
        <v>12</v>
      </c>
      <c r="F79" s="136"/>
      <c r="G79" s="136"/>
      <c r="H79" s="136"/>
      <c r="I79" s="136"/>
      <c r="J79" s="136"/>
      <c r="K79" s="136"/>
      <c r="L79" s="254">
        <f>D79-G79-H79-I79-J79-K79-M79-N79-O79-P79</f>
        <v>0</v>
      </c>
      <c r="M79" s="684"/>
      <c r="N79" s="684"/>
      <c r="O79" s="684"/>
      <c r="P79" s="684"/>
      <c r="Q79" s="254">
        <f t="shared" ref="Q79:Q80" si="43">G79+H79+I79+J79+P79+K79+L79+M79+N79+O79+F79</f>
        <v>0</v>
      </c>
      <c r="R79" s="137">
        <v>0</v>
      </c>
      <c r="S79" s="137"/>
      <c r="T79" s="137"/>
      <c r="U79" s="137"/>
      <c r="V79" s="137"/>
      <c r="W79" s="229"/>
      <c r="X79" s="137"/>
      <c r="Y79" s="141"/>
      <c r="Z79" s="137">
        <f>+V79+W79+X79</f>
        <v>0</v>
      </c>
      <c r="AA79" s="227"/>
      <c r="AB79" s="227"/>
      <c r="AC79" s="227"/>
      <c r="AD79" s="227"/>
      <c r="AE79" s="227"/>
      <c r="AF79" s="227"/>
      <c r="AG79" s="137">
        <f t="shared" si="38"/>
        <v>0</v>
      </c>
      <c r="AH79" s="136"/>
      <c r="AI79" s="136"/>
      <c r="AJ79" s="136"/>
      <c r="AK79" s="227"/>
      <c r="AL79" s="141">
        <f>AH79+AI79</f>
        <v>0</v>
      </c>
      <c r="AM79" s="137">
        <f t="shared" si="42"/>
        <v>0</v>
      </c>
      <c r="AN79" s="141">
        <f>'25'!AR79</f>
        <v>300</v>
      </c>
      <c r="AO79" s="141"/>
      <c r="AP79" s="141">
        <f t="shared" si="28"/>
        <v>300</v>
      </c>
      <c r="AQ79" s="141">
        <f t="shared" si="29"/>
        <v>0</v>
      </c>
      <c r="AR79" s="141">
        <v>300</v>
      </c>
      <c r="AS79" s="216" t="e">
        <f t="shared" si="27"/>
        <v>#DIV/0!</v>
      </c>
      <c r="AT79" s="216">
        <f>'08'!AT79</f>
        <v>0</v>
      </c>
      <c r="AU79" s="224">
        <f t="shared" si="30"/>
        <v>-300</v>
      </c>
      <c r="AV79" s="221"/>
      <c r="AW79" s="138" t="e">
        <f t="shared" si="31"/>
        <v>#DIV/0!</v>
      </c>
      <c r="AX79" s="138" t="e">
        <f t="shared" si="32"/>
        <v>#DIV/0!</v>
      </c>
      <c r="AY79" s="138" t="e">
        <f t="shared" si="33"/>
        <v>#DIV/0!</v>
      </c>
      <c r="AZ79" s="138" t="e">
        <f t="shared" si="34"/>
        <v>#DIV/0!</v>
      </c>
      <c r="BA79" s="138" t="e">
        <f t="shared" si="35"/>
        <v>#DIV/0!</v>
      </c>
      <c r="BB79" s="138">
        <v>0</v>
      </c>
      <c r="BC79" s="138"/>
    </row>
    <row r="80" spans="1:55">
      <c r="A80" s="223" t="str">
        <f>'ENTRY SHEET'!F80</f>
        <v>LOKO CONE</v>
      </c>
      <c r="B80" s="137">
        <f>'25'!C80</f>
        <v>16833.5</v>
      </c>
      <c r="C80" s="138">
        <v>16833.5</v>
      </c>
      <c r="D80" s="137">
        <f t="shared" si="21"/>
        <v>0</v>
      </c>
      <c r="E80" s="221">
        <v>12</v>
      </c>
      <c r="F80" s="136"/>
      <c r="G80" s="136"/>
      <c r="H80" s="136"/>
      <c r="I80" s="136"/>
      <c r="J80" s="136"/>
      <c r="K80" s="136"/>
      <c r="L80" s="254">
        <f t="shared" ref="L80:L81" si="44">D80-G80-H80-I80-J80-K80-M80-N80-O80-P80</f>
        <v>0</v>
      </c>
      <c r="M80" s="684"/>
      <c r="N80" s="684"/>
      <c r="O80" s="684"/>
      <c r="P80" s="684"/>
      <c r="Q80" s="254">
        <f t="shared" si="43"/>
        <v>0</v>
      </c>
      <c r="R80" s="137">
        <v>0</v>
      </c>
      <c r="S80" s="138"/>
      <c r="T80" s="138"/>
      <c r="U80" s="138"/>
      <c r="V80" s="138"/>
      <c r="W80" s="138"/>
      <c r="X80" s="138"/>
      <c r="Y80" s="138"/>
      <c r="Z80" s="137">
        <f t="shared" ref="Z80:Z84" si="45">+V80+W80+X80</f>
        <v>0</v>
      </c>
      <c r="AA80" s="138"/>
      <c r="AB80" s="137"/>
      <c r="AC80" s="137"/>
      <c r="AD80" s="137"/>
      <c r="AE80" s="137"/>
      <c r="AF80" s="137"/>
      <c r="AG80" s="137">
        <f t="shared" si="38"/>
        <v>0</v>
      </c>
      <c r="AH80" s="137"/>
      <c r="AI80" s="137"/>
      <c r="AJ80" s="137"/>
      <c r="AK80" s="138"/>
      <c r="AL80" s="141">
        <f t="shared" ref="AL80:AL84" si="46">AH80+AI80</f>
        <v>0</v>
      </c>
      <c r="AM80" s="137">
        <f t="shared" si="42"/>
        <v>0</v>
      </c>
      <c r="AN80" s="141">
        <f>'25'!AR80</f>
        <v>310</v>
      </c>
      <c r="AO80" s="141"/>
      <c r="AP80" s="141">
        <f t="shared" si="28"/>
        <v>310</v>
      </c>
      <c r="AQ80" s="141">
        <f t="shared" si="29"/>
        <v>0</v>
      </c>
      <c r="AR80" s="141">
        <v>310</v>
      </c>
      <c r="AS80" s="216" t="e">
        <f t="shared" si="27"/>
        <v>#DIV/0!</v>
      </c>
      <c r="AT80" s="216">
        <f>'08'!AT80</f>
        <v>0</v>
      </c>
      <c r="AU80" s="224">
        <f t="shared" si="30"/>
        <v>-310</v>
      </c>
      <c r="AV80" s="221"/>
      <c r="AW80" s="138" t="e">
        <f t="shared" si="31"/>
        <v>#DIV/0!</v>
      </c>
      <c r="AX80" s="138" t="e">
        <f t="shared" si="32"/>
        <v>#DIV/0!</v>
      </c>
      <c r="AY80" s="138" t="e">
        <f t="shared" si="33"/>
        <v>#DIV/0!</v>
      </c>
      <c r="AZ80" s="138" t="e">
        <f t="shared" si="34"/>
        <v>#DIV/0!</v>
      </c>
      <c r="BA80" s="138" t="e">
        <f t="shared" si="35"/>
        <v>#DIV/0!</v>
      </c>
      <c r="BB80" s="138">
        <v>0</v>
      </c>
      <c r="BC80" s="138"/>
    </row>
    <row r="81" spans="1:55">
      <c r="A81" s="223" t="str">
        <f>'ENTRY SHEET'!F81</f>
        <v>KOMASTU-200</v>
      </c>
      <c r="B81" s="137">
        <f>'25'!C81</f>
        <v>3495.7</v>
      </c>
      <c r="C81" s="221">
        <v>3495.7</v>
      </c>
      <c r="D81" s="137">
        <f t="shared" si="21"/>
        <v>0</v>
      </c>
      <c r="E81" s="221">
        <v>12</v>
      </c>
      <c r="F81" s="227"/>
      <c r="G81" s="227"/>
      <c r="H81" s="227"/>
      <c r="I81" s="227"/>
      <c r="J81" s="136"/>
      <c r="K81" s="227"/>
      <c r="L81" s="254">
        <f t="shared" si="44"/>
        <v>0</v>
      </c>
      <c r="M81" s="684"/>
      <c r="N81" s="684"/>
      <c r="O81" s="684"/>
      <c r="P81" s="684"/>
      <c r="Q81" s="254">
        <f>G81+H81+I81+J81+P81+K81+L81+M81+N81+O81+F81</f>
        <v>0</v>
      </c>
      <c r="R81" s="137">
        <v>0</v>
      </c>
      <c r="S81" s="136"/>
      <c r="T81" s="137"/>
      <c r="U81" s="136"/>
      <c r="V81" s="136"/>
      <c r="W81" s="136"/>
      <c r="X81" s="137"/>
      <c r="Y81" s="137"/>
      <c r="Z81" s="137">
        <f t="shared" si="45"/>
        <v>0</v>
      </c>
      <c r="AA81" s="138"/>
      <c r="AB81" s="138"/>
      <c r="AC81" s="138"/>
      <c r="AD81" s="138"/>
      <c r="AE81" s="138"/>
      <c r="AF81" s="138"/>
      <c r="AG81" s="137">
        <f t="shared" si="38"/>
        <v>0</v>
      </c>
      <c r="AH81" s="138"/>
      <c r="AI81" s="138"/>
      <c r="AJ81" s="138"/>
      <c r="AK81" s="138"/>
      <c r="AL81" s="141">
        <f t="shared" si="46"/>
        <v>0</v>
      </c>
      <c r="AM81" s="137">
        <f t="shared" si="42"/>
        <v>0</v>
      </c>
      <c r="AN81" s="141">
        <f>'25'!AR81</f>
        <v>160</v>
      </c>
      <c r="AO81" s="141"/>
      <c r="AP81" s="141">
        <f t="shared" si="28"/>
        <v>160</v>
      </c>
      <c r="AQ81" s="141">
        <f t="shared" si="29"/>
        <v>0</v>
      </c>
      <c r="AR81" s="141">
        <v>160</v>
      </c>
      <c r="AS81" s="216"/>
      <c r="AT81" s="216">
        <f>'08'!AT81</f>
        <v>0</v>
      </c>
      <c r="AU81" s="224">
        <f t="shared" si="30"/>
        <v>-160</v>
      </c>
      <c r="AV81" s="221"/>
      <c r="AW81" s="138">
        <f t="shared" si="31"/>
        <v>0</v>
      </c>
      <c r="AX81" s="138">
        <f t="shared" si="32"/>
        <v>0</v>
      </c>
      <c r="AY81" s="138">
        <f t="shared" si="33"/>
        <v>0</v>
      </c>
      <c r="AZ81" s="138">
        <f t="shared" si="34"/>
        <v>0</v>
      </c>
      <c r="BA81" s="138">
        <f t="shared" si="35"/>
        <v>0</v>
      </c>
      <c r="BB81" s="138">
        <v>0</v>
      </c>
      <c r="BC81" s="137"/>
    </row>
    <row r="82" spans="1:55">
      <c r="A82" s="223">
        <f>'ENTRY SHEET'!F82</f>
        <v>0</v>
      </c>
      <c r="B82" s="137">
        <f>'25'!C82</f>
        <v>0</v>
      </c>
      <c r="C82" s="221">
        <v>0</v>
      </c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47">F82+G82+H82+I82+J82+K82+M82+N82+O82+P82</f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5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6"/>
        <v>0</v>
      </c>
      <c r="AM82" s="137">
        <f t="shared" si="42"/>
        <v>0</v>
      </c>
      <c r="AN82" s="141">
        <f>'25'!AR82</f>
        <v>0</v>
      </c>
      <c r="AO82" s="141"/>
      <c r="AP82" s="141">
        <f t="shared" si="28"/>
        <v>0</v>
      </c>
      <c r="AQ82" s="141">
        <f t="shared" si="29"/>
        <v>0</v>
      </c>
      <c r="AR82" s="141">
        <v>0</v>
      </c>
      <c r="AS82" s="216" t="e">
        <f t="shared" si="27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'25'!C83</f>
        <v>0</v>
      </c>
      <c r="C83" s="221">
        <v>0</v>
      </c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48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5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6"/>
        <v>0</v>
      </c>
      <c r="AM83" s="137">
        <f t="shared" si="42"/>
        <v>0</v>
      </c>
      <c r="AN83" s="141">
        <f>'25'!AR83</f>
        <v>0</v>
      </c>
      <c r="AO83" s="141"/>
      <c r="AP83" s="141">
        <f t="shared" si="28"/>
        <v>0</v>
      </c>
      <c r="AQ83" s="141">
        <f t="shared" si="29"/>
        <v>0</v>
      </c>
      <c r="AR83" s="141">
        <v>0</v>
      </c>
      <c r="AS83" s="216" t="e">
        <f t="shared" si="27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137">
        <f>'25'!C84</f>
        <v>0</v>
      </c>
      <c r="C84" s="221">
        <v>0</v>
      </c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48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5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6"/>
        <v>0</v>
      </c>
      <c r="AM84" s="137">
        <f t="shared" si="42"/>
        <v>0</v>
      </c>
      <c r="AN84" s="141">
        <f>'25'!AR84</f>
        <v>0</v>
      </c>
      <c r="AO84" s="141"/>
      <c r="AP84" s="141">
        <f t="shared" si="28"/>
        <v>0</v>
      </c>
      <c r="AQ84" s="141">
        <f t="shared" si="29"/>
        <v>0</v>
      </c>
      <c r="AR84" s="141">
        <v>0</v>
      </c>
      <c r="AS84" s="216" t="e">
        <f t="shared" si="27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'25'!C85</f>
        <v>0</v>
      </c>
      <c r="C85" s="221">
        <v>0</v>
      </c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'25'!AR85</f>
        <v>25</v>
      </c>
      <c r="AO85" s="141"/>
      <c r="AP85" s="141">
        <f t="shared" si="28"/>
        <v>25</v>
      </c>
      <c r="AQ85" s="141">
        <f t="shared" si="29"/>
        <v>0</v>
      </c>
      <c r="AR85" s="141">
        <v>25</v>
      </c>
      <c r="AS85" s="216" t="e">
        <f t="shared" si="27"/>
        <v>#DIV/0!</v>
      </c>
      <c r="AT85" s="216">
        <f>'08'!AT85</f>
        <v>60</v>
      </c>
      <c r="AU85" s="224">
        <f t="shared" si="30"/>
        <v>35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'25'!C86</f>
        <v>185770</v>
      </c>
      <c r="C86" s="221">
        <v>185770</v>
      </c>
      <c r="D86" s="137">
        <f t="shared" si="21"/>
        <v>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'25'!AR86</f>
        <v>48</v>
      </c>
      <c r="AO86" s="141"/>
      <c r="AP86" s="141">
        <f t="shared" si="28"/>
        <v>48</v>
      </c>
      <c r="AQ86" s="141">
        <f t="shared" si="29"/>
        <v>0</v>
      </c>
      <c r="AR86" s="141">
        <v>48</v>
      </c>
      <c r="AS86" s="216" t="e">
        <f t="shared" si="27"/>
        <v>#DIV/0!</v>
      </c>
      <c r="AT86" s="216">
        <f>'08'!AT86</f>
        <v>80</v>
      </c>
      <c r="AU86" s="224">
        <f t="shared" si="30"/>
        <v>32</v>
      </c>
      <c r="AV86" s="221"/>
      <c r="AW86" s="138" t="e">
        <f t="shared" si="31"/>
        <v>#DIV/0!</v>
      </c>
      <c r="AX86" s="138" t="e">
        <f t="shared" si="32"/>
        <v>#DIV/0!</v>
      </c>
      <c r="AY86" s="138" t="e">
        <f t="shared" si="33"/>
        <v>#DIV/0!</v>
      </c>
      <c r="AZ86" s="138" t="e">
        <f t="shared" si="34"/>
        <v>#DIV/0!</v>
      </c>
      <c r="BA86" s="138" t="e">
        <f t="shared" si="35"/>
        <v>#DIV/0!</v>
      </c>
      <c r="BB86" s="138" t="e">
        <f t="shared" si="36"/>
        <v>#DIV/0!</v>
      </c>
      <c r="BC86" s="138"/>
    </row>
    <row r="87" spans="1:55">
      <c r="A87" s="223" t="str">
        <f>'ENTRY SHEET'!F87</f>
        <v>OD09K-7213 BSM BUS</v>
      </c>
      <c r="B87" s="137">
        <f>'25'!C87</f>
        <v>0</v>
      </c>
      <c r="C87" s="137">
        <v>0</v>
      </c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'25'!AR87</f>
        <v>80</v>
      </c>
      <c r="AO87" s="141"/>
      <c r="AP87" s="141">
        <f t="shared" si="28"/>
        <v>80</v>
      </c>
      <c r="AQ87" s="141">
        <f t="shared" si="29"/>
        <v>0</v>
      </c>
      <c r="AR87" s="141">
        <v>80</v>
      </c>
      <c r="AS87" s="216" t="e">
        <f t="shared" si="27"/>
        <v>#DIV/0!</v>
      </c>
      <c r="AT87" s="216">
        <f>'08'!AT87</f>
        <v>60</v>
      </c>
      <c r="AU87" s="224">
        <f t="shared" si="30"/>
        <v>-20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'25'!C88</f>
        <v>0</v>
      </c>
      <c r="C88" s="137">
        <v>0</v>
      </c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'25'!AR88</f>
        <v>25</v>
      </c>
      <c r="AO88" s="141"/>
      <c r="AP88" s="141">
        <f t="shared" si="28"/>
        <v>25</v>
      </c>
      <c r="AQ88" s="141">
        <f t="shared" si="29"/>
        <v>0</v>
      </c>
      <c r="AR88" s="141">
        <v>25</v>
      </c>
      <c r="AS88" s="216" t="e">
        <f t="shared" si="27"/>
        <v>#DIV/0!</v>
      </c>
      <c r="AT88" s="216">
        <f>'08'!AT88</f>
        <v>120</v>
      </c>
      <c r="AU88" s="224">
        <f t="shared" si="30"/>
        <v>95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'25'!C89</f>
        <v>0</v>
      </c>
      <c r="C89" s="137">
        <v>0</v>
      </c>
      <c r="D89" s="137">
        <f t="shared" si="50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'25'!AR89</f>
        <v>10</v>
      </c>
      <c r="AO89" s="141"/>
      <c r="AP89" s="141">
        <f t="shared" si="28"/>
        <v>10</v>
      </c>
      <c r="AQ89" s="141">
        <f t="shared" si="29"/>
        <v>0</v>
      </c>
      <c r="AR89" s="141">
        <v>10</v>
      </c>
      <c r="AS89" s="216" t="e">
        <f t="shared" si="27"/>
        <v>#DIV/0!</v>
      </c>
      <c r="AT89" s="216">
        <f>'08'!AT89</f>
        <v>60</v>
      </c>
      <c r="AU89" s="224">
        <f t="shared" si="30"/>
        <v>50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'25'!C90</f>
        <v>0</v>
      </c>
      <c r="C90" s="137">
        <v>0</v>
      </c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'25'!AR90</f>
        <v>0</v>
      </c>
      <c r="AO90" s="141"/>
      <c r="AP90" s="141">
        <f t="shared" si="28"/>
        <v>0</v>
      </c>
      <c r="AQ90" s="141">
        <f t="shared" si="29"/>
        <v>0</v>
      </c>
      <c r="AR90" s="141">
        <v>0</v>
      </c>
      <c r="AS90" s="216" t="e">
        <f t="shared" si="27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'25'!C91</f>
        <v>15587</v>
      </c>
      <c r="C91" s="137">
        <v>15587</v>
      </c>
      <c r="D91" s="137">
        <f t="shared" si="50"/>
        <v>0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'25'!AR91</f>
        <v>70</v>
      </c>
      <c r="AO91" s="141"/>
      <c r="AP91" s="141">
        <f t="shared" si="28"/>
        <v>70</v>
      </c>
      <c r="AQ91" s="141">
        <f t="shared" si="29"/>
        <v>0</v>
      </c>
      <c r="AR91" s="141">
        <v>70</v>
      </c>
      <c r="AS91" s="216" t="e">
        <f t="shared" si="27"/>
        <v>#DIV/0!</v>
      </c>
      <c r="AT91" s="216">
        <f>'08'!AT91</f>
        <v>0</v>
      </c>
      <c r="AU91" s="224">
        <f t="shared" si="30"/>
        <v>-70</v>
      </c>
      <c r="AV91" s="221"/>
      <c r="AW91" s="138" t="e">
        <f t="shared" si="31"/>
        <v>#DIV/0!</v>
      </c>
      <c r="AX91" s="138" t="e">
        <f t="shared" si="32"/>
        <v>#DIV/0!</v>
      </c>
      <c r="AY91" s="138" t="e">
        <f t="shared" si="33"/>
        <v>#DIV/0!</v>
      </c>
      <c r="AZ91" s="138" t="e">
        <f t="shared" si="34"/>
        <v>#DIV/0!</v>
      </c>
      <c r="BA91" s="138" t="e">
        <f t="shared" si="35"/>
        <v>#DIV/0!</v>
      </c>
      <c r="BB91" s="138" t="e">
        <f t="shared" si="36"/>
        <v>#DIV/0!</v>
      </c>
      <c r="BC91" s="138"/>
    </row>
    <row r="92" spans="1:55">
      <c r="A92" s="223" t="str">
        <f>'ENTRY SHEET'!F92</f>
        <v>OMC DG (NIGHT USE)</v>
      </c>
      <c r="B92" s="137">
        <f>'25'!C92</f>
        <v>0</v>
      </c>
      <c r="C92" s="137">
        <v>0</v>
      </c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'25'!AR92</f>
        <v>0</v>
      </c>
      <c r="AO92" s="141"/>
      <c r="AP92" s="141">
        <f t="shared" si="28"/>
        <v>0</v>
      </c>
      <c r="AQ92" s="141">
        <f t="shared" si="29"/>
        <v>0</v>
      </c>
      <c r="AR92" s="141">
        <v>0</v>
      </c>
      <c r="AS92" s="216" t="e">
        <f t="shared" si="27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'25'!C93</f>
        <v>0</v>
      </c>
      <c r="C93" s="137">
        <v>0</v>
      </c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'25'!AR93</f>
        <v>0</v>
      </c>
      <c r="AO93" s="141"/>
      <c r="AP93" s="141">
        <f t="shared" si="28"/>
        <v>0</v>
      </c>
      <c r="AQ93" s="141">
        <f t="shared" si="29"/>
        <v>0</v>
      </c>
      <c r="AR93" s="141">
        <v>0</v>
      </c>
      <c r="AS93" s="216" t="e">
        <f t="shared" si="27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>
      <c r="A94" s="223">
        <f>'ENTRY SHEET'!F94</f>
        <v>0</v>
      </c>
      <c r="B94" s="137">
        <f>'25'!C94</f>
        <v>0</v>
      </c>
      <c r="C94" s="137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'25'!AR94</f>
        <v>0</v>
      </c>
      <c r="AO94" s="141"/>
      <c r="AP94" s="141">
        <f t="shared" si="28"/>
        <v>0</v>
      </c>
      <c r="AQ94" s="141">
        <f t="shared" si="29"/>
        <v>0</v>
      </c>
      <c r="AR94" s="141">
        <v>0</v>
      </c>
      <c r="AS94" s="216" t="e">
        <f t="shared" si="27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>
      <c r="A95" s="223">
        <f>'ENTRY SHEET'!F95</f>
        <v>0</v>
      </c>
      <c r="B95" s="137">
        <f>'25'!C95</f>
        <v>0</v>
      </c>
      <c r="C95" s="137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'25'!AR95</f>
        <v>0</v>
      </c>
      <c r="AO95" s="141"/>
      <c r="AP95" s="141">
        <f t="shared" si="28"/>
        <v>0</v>
      </c>
      <c r="AQ95" s="141">
        <f t="shared" si="29"/>
        <v>0</v>
      </c>
      <c r="AR95" s="141">
        <v>0</v>
      </c>
      <c r="AS95" s="216" t="e">
        <f t="shared" si="27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>
      <c r="A96" s="223">
        <f>'ENTRY SHEET'!F96</f>
        <v>0</v>
      </c>
      <c r="B96" s="137">
        <f>'25'!C96</f>
        <v>0</v>
      </c>
      <c r="C96" s="137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'25'!AR96</f>
        <v>0</v>
      </c>
      <c r="AO96" s="141"/>
      <c r="AP96" s="141">
        <f t="shared" si="28"/>
        <v>0</v>
      </c>
      <c r="AQ96" s="141">
        <f t="shared" si="29"/>
        <v>0</v>
      </c>
      <c r="AR96" s="141">
        <v>0</v>
      </c>
      <c r="AS96" s="216" t="e">
        <f t="shared" si="27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>
      <c r="A97" s="223">
        <f>'ENTRY SHEET'!F97</f>
        <v>0</v>
      </c>
      <c r="B97" s="137">
        <f>'25'!C97</f>
        <v>0</v>
      </c>
      <c r="C97" s="137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'25'!AR97</f>
        <v>0</v>
      </c>
      <c r="AO97" s="141"/>
      <c r="AP97" s="141">
        <f t="shared" si="28"/>
        <v>0</v>
      </c>
      <c r="AQ97" s="141">
        <f t="shared" si="29"/>
        <v>0</v>
      </c>
      <c r="AR97" s="141">
        <v>0</v>
      </c>
      <c r="AS97" s="216" t="e">
        <f t="shared" si="27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>
      <c r="A98" s="223">
        <f>'ENTRY SHEET'!F98</f>
        <v>0</v>
      </c>
      <c r="B98" s="137">
        <f>'25'!C98</f>
        <v>0</v>
      </c>
      <c r="C98" s="137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'25'!AR98</f>
        <v>0</v>
      </c>
      <c r="AO98" s="141"/>
      <c r="AP98" s="141">
        <f t="shared" si="28"/>
        <v>0</v>
      </c>
      <c r="AQ98" s="141">
        <f t="shared" si="29"/>
        <v>0</v>
      </c>
      <c r="AR98" s="141">
        <v>0</v>
      </c>
      <c r="AS98" s="216" t="e">
        <f t="shared" si="27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>
      <c r="A99" s="223">
        <f>'ENTRY SHEET'!F99</f>
        <v>0</v>
      </c>
      <c r="B99" s="137">
        <f>'25'!C99</f>
        <v>0</v>
      </c>
      <c r="C99" s="137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'25'!AR99</f>
        <v>0</v>
      </c>
      <c r="AO99" s="141"/>
      <c r="AP99" s="141">
        <f t="shared" si="28"/>
        <v>0</v>
      </c>
      <c r="AQ99" s="141">
        <f t="shared" si="29"/>
        <v>0</v>
      </c>
      <c r="AR99" s="141">
        <v>0</v>
      </c>
      <c r="AS99" s="216" t="e">
        <f t="shared" si="27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>
      <c r="A100" s="223">
        <f>'ENTRY SHEET'!F100</f>
        <v>0</v>
      </c>
      <c r="B100" s="137">
        <f>'25'!C100</f>
        <v>0</v>
      </c>
      <c r="C100" s="137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'25'!AR100</f>
        <v>0</v>
      </c>
      <c r="AO100" s="141"/>
      <c r="AP100" s="141">
        <f t="shared" si="28"/>
        <v>0</v>
      </c>
      <c r="AQ100" s="141">
        <f t="shared" si="29"/>
        <v>0</v>
      </c>
      <c r="AR100" s="141">
        <v>0</v>
      </c>
      <c r="AS100" s="216" t="e">
        <f t="shared" si="27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>
      <c r="A101" s="223">
        <f>'ENTRY SHEET'!F101</f>
        <v>0</v>
      </c>
      <c r="B101" s="137">
        <f>'25'!C101</f>
        <v>0</v>
      </c>
      <c r="C101" s="137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'25'!AR101</f>
        <v>0</v>
      </c>
      <c r="AO101" s="141"/>
      <c r="AP101" s="141">
        <f t="shared" si="28"/>
        <v>0</v>
      </c>
      <c r="AQ101" s="141">
        <f t="shared" si="29"/>
        <v>0</v>
      </c>
      <c r="AR101" s="141">
        <v>0</v>
      </c>
      <c r="AS101" s="216" t="e">
        <f t="shared" si="27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>
      <c r="A102" s="223">
        <f>'ENTRY SHEET'!F102</f>
        <v>0</v>
      </c>
      <c r="B102" s="137">
        <f>'25'!C102</f>
        <v>0</v>
      </c>
      <c r="C102" s="137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'25'!AR102</f>
        <v>0</v>
      </c>
      <c r="AO102" s="141"/>
      <c r="AP102" s="141">
        <f t="shared" si="28"/>
        <v>0</v>
      </c>
      <c r="AQ102" s="141">
        <f t="shared" si="29"/>
        <v>0</v>
      </c>
      <c r="AR102" s="141">
        <v>0</v>
      </c>
      <c r="AS102" s="216" t="e">
        <f t="shared" si="27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>
      <c r="A103" s="223">
        <f>'ENTRY SHEET'!F103</f>
        <v>0</v>
      </c>
      <c r="B103" s="137">
        <f>'25'!C103</f>
        <v>0</v>
      </c>
      <c r="C103" s="137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'25'!AR103</f>
        <v>0</v>
      </c>
      <c r="AO103" s="141"/>
      <c r="AP103" s="141">
        <f t="shared" si="28"/>
        <v>0</v>
      </c>
      <c r="AQ103" s="141">
        <f t="shared" si="29"/>
        <v>0</v>
      </c>
      <c r="AR103" s="141">
        <v>0</v>
      </c>
      <c r="AS103" s="216" t="e">
        <f t="shared" si="27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>
      <c r="A104" s="223">
        <f>'ENTRY SHEET'!F104</f>
        <v>0</v>
      </c>
      <c r="B104" s="137">
        <f>'25'!C104</f>
        <v>0</v>
      </c>
      <c r="C104" s="137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'25'!AR104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27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0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0</v>
      </c>
      <c r="U105" s="221">
        <f>SUM(U17:U56)</f>
        <v>0</v>
      </c>
      <c r="V105" s="221">
        <f t="shared" ref="V105:AM105" si="51">SUM(V17:V56)</f>
        <v>0</v>
      </c>
      <c r="W105" s="221">
        <f t="shared" si="51"/>
        <v>0</v>
      </c>
      <c r="X105" s="221">
        <f t="shared" si="51"/>
        <v>0</v>
      </c>
      <c r="Y105" s="221">
        <f t="shared" si="51"/>
        <v>0</v>
      </c>
      <c r="Z105" s="221">
        <f t="shared" si="51"/>
        <v>0</v>
      </c>
      <c r="AA105" s="221">
        <f t="shared" si="51"/>
        <v>0</v>
      </c>
      <c r="AB105" s="221">
        <f t="shared" si="51"/>
        <v>0</v>
      </c>
      <c r="AC105" s="221">
        <f t="shared" si="51"/>
        <v>0</v>
      </c>
      <c r="AD105" s="221">
        <f t="shared" si="51"/>
        <v>0</v>
      </c>
      <c r="AE105" s="221">
        <f t="shared" si="51"/>
        <v>0</v>
      </c>
      <c r="AF105" s="221">
        <f t="shared" si="51"/>
        <v>0</v>
      </c>
      <c r="AG105" s="221">
        <f t="shared" si="51"/>
        <v>0</v>
      </c>
      <c r="AH105" s="221">
        <f t="shared" si="51"/>
        <v>0</v>
      </c>
      <c r="AI105" s="221">
        <f t="shared" si="51"/>
        <v>0</v>
      </c>
      <c r="AJ105" s="221">
        <f t="shared" si="51"/>
        <v>0</v>
      </c>
      <c r="AK105" s="221">
        <f t="shared" si="51"/>
        <v>0</v>
      </c>
      <c r="AL105" s="221">
        <f t="shared" si="51"/>
        <v>0</v>
      </c>
      <c r="AM105" s="221">
        <f t="shared" si="51"/>
        <v>0</v>
      </c>
      <c r="AN105" s="221">
        <f>SUM(AN5:AN104)</f>
        <v>6959</v>
      </c>
      <c r="AO105" s="221">
        <f t="shared" ref="AO105:AR105" si="52">SUM(AO5:AO104)</f>
        <v>0</v>
      </c>
      <c r="AP105" s="221">
        <f t="shared" si="52"/>
        <v>6959</v>
      </c>
      <c r="AQ105" s="221">
        <f t="shared" si="52"/>
        <v>0</v>
      </c>
      <c r="AR105" s="221">
        <f t="shared" si="52"/>
        <v>6959</v>
      </c>
      <c r="AS105" s="221" t="e">
        <f t="shared" ref="AS105:AU105" si="53">SUM(AS5:AS69)</f>
        <v>#DIV/0!</v>
      </c>
      <c r="AT105" s="221">
        <f t="shared" si="53"/>
        <v>12230</v>
      </c>
      <c r="AU105" s="221">
        <f t="shared" si="53"/>
        <v>7359</v>
      </c>
      <c r="AV105" s="137"/>
      <c r="AW105" s="138" t="e">
        <f>AS105*#REF!</f>
        <v>#DIV/0!</v>
      </c>
      <c r="AX105" s="138" t="e">
        <f>AS105*#REF!</f>
        <v>#DIV/0!</v>
      </c>
      <c r="AY105" s="138" t="e">
        <f t="shared" ref="AY105:BC105" si="54">SUM(AY5:AY104)</f>
        <v>#DIV/0!</v>
      </c>
      <c r="AZ105" s="138" t="e">
        <f t="shared" si="54"/>
        <v>#DIV/0!</v>
      </c>
      <c r="BA105" s="138" t="e">
        <f t="shared" si="54"/>
        <v>#DIV/0!</v>
      </c>
      <c r="BB105" s="138" t="e">
        <f t="shared" si="54"/>
        <v>#DIV/0!</v>
      </c>
      <c r="BC105" s="138">
        <f t="shared" si="54"/>
        <v>234</v>
      </c>
    </row>
    <row r="106" spans="1:55">
      <c r="AP106" s="212"/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C108"/>
  <sheetViews>
    <sheetView zoomScale="68" zoomScaleNormal="68" workbookViewId="0">
      <pane xSplit="1" ySplit="4" topLeftCell="R38" activePane="bottomRight" state="frozen"/>
      <selection pane="topRight"/>
      <selection pane="bottomLeft"/>
      <selection pane="bottomRight" activeCell="A42" sqref="A42:XFD43"/>
    </sheetView>
  </sheetViews>
  <sheetFormatPr defaultColWidth="30.5546875" defaultRowHeight="21"/>
  <cols>
    <col min="1" max="1" width="43.33203125" style="96" bestFit="1" customWidth="1"/>
    <col min="2" max="2" width="12.6640625" style="96" customWidth="1"/>
    <col min="3" max="3" width="14.5546875" style="96" bestFit="1" customWidth="1"/>
    <col min="4" max="4" width="13.33203125" style="96" bestFit="1" customWidth="1"/>
    <col min="5" max="6" width="13.21875" style="96" hidden="1" customWidth="1"/>
    <col min="7" max="12" width="13.21875" style="96" customWidth="1"/>
    <col min="13" max="15" width="13.21875" style="96" hidden="1" customWidth="1"/>
    <col min="16" max="17" width="13.21875" style="96" customWidth="1"/>
    <col min="18" max="18" width="14.88671875" style="96" bestFit="1" customWidth="1"/>
    <col min="19" max="19" width="15.88671875" style="96" customWidth="1"/>
    <col min="20" max="20" width="14.109375" style="96" bestFit="1" customWidth="1"/>
    <col min="21" max="21" width="9.5546875" style="96" bestFit="1" customWidth="1"/>
    <col min="22" max="22" width="10.44140625" style="96" customWidth="1"/>
    <col min="23" max="23" width="9.109375" style="96" customWidth="1"/>
    <col min="24" max="24" width="9.5546875" style="96" customWidth="1"/>
    <col min="25" max="25" width="10" style="96" customWidth="1"/>
    <col min="26" max="26" width="10.109375" style="96" customWidth="1"/>
    <col min="27" max="28" width="7.6640625" style="96" hidden="1" customWidth="1"/>
    <col min="29" max="30" width="10.33203125" style="96" hidden="1" customWidth="1"/>
    <col min="31" max="31" width="10.33203125" style="96" customWidth="1"/>
    <col min="32" max="32" width="9.77734375" style="96" hidden="1" customWidth="1"/>
    <col min="33" max="33" width="10.109375" style="96" customWidth="1"/>
    <col min="34" max="34" width="7.88671875" style="96" customWidth="1"/>
    <col min="35" max="35" width="8.44140625" style="96" customWidth="1"/>
    <col min="36" max="36" width="10.33203125" style="96" customWidth="1"/>
    <col min="37" max="37" width="11.33203125" style="96" bestFit="1" customWidth="1"/>
    <col min="38" max="38" width="12" style="96" customWidth="1"/>
    <col min="39" max="39" width="15.33203125" style="96" bestFit="1" customWidth="1"/>
    <col min="40" max="40" width="13.33203125" style="96" customWidth="1"/>
    <col min="41" max="41" width="11.88671875" style="187" customWidth="1"/>
    <col min="42" max="42" width="10.5546875" style="96" customWidth="1"/>
    <col min="43" max="43" width="13.109375" style="188" customWidth="1"/>
    <col min="44" max="44" width="13.109375" style="96" customWidth="1"/>
    <col min="45" max="45" width="11.21875" style="96" customWidth="1"/>
    <col min="46" max="46" width="13.44140625" style="96" customWidth="1"/>
    <col min="47" max="47" width="12.88671875" style="96" bestFit="1" customWidth="1"/>
    <col min="48" max="48" width="28.77734375" style="96" customWidth="1"/>
    <col min="49" max="49" width="10.88671875" style="96" customWidth="1"/>
    <col min="50" max="50" width="11" style="96" customWidth="1"/>
    <col min="51" max="51" width="11.109375" style="197" bestFit="1" customWidth="1"/>
    <col min="52" max="52" width="7.6640625" style="96" bestFit="1" customWidth="1"/>
    <col min="53" max="53" width="6.109375" style="96" bestFit="1" customWidth="1"/>
    <col min="54" max="54" width="11.109375" style="96" bestFit="1" customWidth="1"/>
    <col min="55" max="55" width="10" style="96" bestFit="1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'26'!S2+1</f>
        <v>46139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3"/>
      <c r="AR2" s="70"/>
      <c r="AS2" s="70"/>
      <c r="AT2" s="70"/>
      <c r="AU2" s="70"/>
      <c r="AV2" s="70"/>
    </row>
    <row r="3" spans="1:55" s="176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1196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107"/>
      <c r="AR3" s="107"/>
      <c r="AS3" s="107"/>
      <c r="AT3" s="107"/>
      <c r="AU3" s="107"/>
      <c r="AV3" s="205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483" customFormat="1" ht="56.25" customHeight="1">
      <c r="A4" s="553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09" t="s">
        <v>35</v>
      </c>
      <c r="AR4" s="337" t="s">
        <v>18</v>
      </c>
      <c r="AS4" s="338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340" t="s">
        <v>51</v>
      </c>
      <c r="BC4" s="332" t="s">
        <v>87</v>
      </c>
    </row>
    <row r="5" spans="1:55" s="550" customFormat="1">
      <c r="A5" s="249" t="str">
        <f>'ENTRY SHEET'!F5</f>
        <v>VOLVO 300-2</v>
      </c>
      <c r="B5" s="136">
        <f>'26'!C5</f>
        <v>22017.4</v>
      </c>
      <c r="C5" s="219">
        <v>22017.4</v>
      </c>
      <c r="D5" s="136">
        <f>C5-B5</f>
        <v>0</v>
      </c>
      <c r="E5" s="136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6"/>
      <c r="S5" s="136"/>
      <c r="T5" s="136"/>
      <c r="U5" s="136"/>
      <c r="V5" s="136"/>
      <c r="W5" s="136"/>
      <c r="X5" s="136"/>
      <c r="Y5" s="136">
        <f>X5+W5+V5+U5</f>
        <v>0</v>
      </c>
      <c r="Z5" s="136"/>
      <c r="AA5" s="136"/>
      <c r="AB5" s="136"/>
      <c r="AC5" s="136"/>
      <c r="AD5" s="136"/>
      <c r="AE5" s="136"/>
      <c r="AF5" s="136"/>
      <c r="AG5" s="136">
        <f>Z5+AA5+AB5+AC5+AD5+AE5+AF5</f>
        <v>0</v>
      </c>
      <c r="AH5" s="136"/>
      <c r="AI5" s="136"/>
      <c r="AJ5" s="136"/>
      <c r="AK5" s="236"/>
      <c r="AL5" s="236">
        <f t="shared" ref="AL5:AL59" si="0">AH5+AI5</f>
        <v>0</v>
      </c>
      <c r="AM5" s="136">
        <f t="shared" ref="AM5:AM59" si="1">AJ5+AK5</f>
        <v>0</v>
      </c>
      <c r="AN5" s="236">
        <f>'26'!AR5</f>
        <v>120</v>
      </c>
      <c r="AO5" s="236"/>
      <c r="AP5" s="236">
        <f>AO5+AN5</f>
        <v>120</v>
      </c>
      <c r="AQ5" s="236">
        <f t="shared" ref="AQ5" si="2">AP5-AR5</f>
        <v>0</v>
      </c>
      <c r="AR5" s="236">
        <v>120</v>
      </c>
      <c r="AS5" s="250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236" t="e">
        <f>AQ5-AW5-AX5-AY5</f>
        <v>#DIV/0!</v>
      </c>
      <c r="BC5" s="236"/>
    </row>
    <row r="6" spans="1:55" s="550" customFormat="1">
      <c r="A6" s="249" t="str">
        <f>'ENTRY SHEET'!F6</f>
        <v>VOLVO-300-7</v>
      </c>
      <c r="B6" s="136">
        <f>'26'!C6</f>
        <v>17775.2</v>
      </c>
      <c r="C6" s="219">
        <v>17782.3</v>
      </c>
      <c r="D6" s="136">
        <f t="shared" ref="D6:D59" si="4">C6-B6</f>
        <v>7.0999999999985448</v>
      </c>
      <c r="E6" s="136">
        <v>12</v>
      </c>
      <c r="F6" s="136"/>
      <c r="G6" s="136">
        <f t="shared" ref="G6:G15" si="5">D6-H6-I6-J6-K6-L6-M6-N6-O6-P6</f>
        <v>7.0999999999985448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7.0999999999985448</v>
      </c>
      <c r="R6" s="136"/>
      <c r="S6" s="136"/>
      <c r="T6" s="136"/>
      <c r="U6" s="136"/>
      <c r="V6" s="136"/>
      <c r="W6" s="136"/>
      <c r="X6" s="136"/>
      <c r="Y6" s="136">
        <f>X6+W6+V6+U6</f>
        <v>0</v>
      </c>
      <c r="Z6" s="136"/>
      <c r="AA6" s="136"/>
      <c r="AB6" s="136"/>
      <c r="AC6" s="136"/>
      <c r="AD6" s="136"/>
      <c r="AE6" s="136"/>
      <c r="AF6" s="136"/>
      <c r="AG6" s="136">
        <f>Z6+AA6+AB6+AC6+AD6+AE6+AF6</f>
        <v>0</v>
      </c>
      <c r="AH6" s="136"/>
      <c r="AI6" s="136"/>
      <c r="AJ6" s="136"/>
      <c r="AK6" s="236"/>
      <c r="AL6" s="236">
        <f t="shared" si="0"/>
        <v>0</v>
      </c>
      <c r="AM6" s="136">
        <f t="shared" si="1"/>
        <v>0</v>
      </c>
      <c r="AN6" s="236">
        <f>'26'!AR6</f>
        <v>150</v>
      </c>
      <c r="AO6" s="236"/>
      <c r="AP6" s="236">
        <f t="shared" ref="AP6:AP69" si="7">AO6+AN6</f>
        <v>150</v>
      </c>
      <c r="AQ6" s="236">
        <f t="shared" ref="AQ6:AQ69" si="8">AP6-AR6</f>
        <v>20</v>
      </c>
      <c r="AR6" s="236">
        <v>130</v>
      </c>
      <c r="AS6" s="250">
        <f t="shared" si="3"/>
        <v>2.8169014084512818</v>
      </c>
      <c r="AT6" s="216">
        <f>'08'!AT6</f>
        <v>470</v>
      </c>
      <c r="AU6" s="224">
        <f t="shared" ref="AU6:AU69" si="9">AT6-AR6</f>
        <v>340</v>
      </c>
      <c r="AV6" s="238"/>
      <c r="AW6" s="138">
        <f t="shared" ref="AW6:AW69" si="10">ROUNDUP(I6*AS6,0)</f>
        <v>0</v>
      </c>
      <c r="AX6" s="138">
        <f t="shared" ref="AX6:AX69" si="11">ROUNDUP(H6*AS6,0)</f>
        <v>0</v>
      </c>
      <c r="AY6" s="138">
        <f t="shared" ref="AY6:AY69" si="12">ROUNDUP(J6*AS6,0)</f>
        <v>0</v>
      </c>
      <c r="AZ6" s="138">
        <f t="shared" ref="AZ6:AZ69" si="13">AS6*L6</f>
        <v>0</v>
      </c>
      <c r="BA6" s="138">
        <f t="shared" ref="BA6:BA69" si="14">AS6*K6</f>
        <v>0</v>
      </c>
      <c r="BB6" s="236">
        <f t="shared" ref="BB6:BB69" si="15">AQ6-AW6-AX6-AY6</f>
        <v>20</v>
      </c>
      <c r="BC6" s="236"/>
    </row>
    <row r="7" spans="1:55" s="550" customFormat="1">
      <c r="A7" s="249" t="str">
        <f>'ENTRY SHEET'!F7</f>
        <v>HITACHI-350</v>
      </c>
      <c r="B7" s="136">
        <f>'26'!C7</f>
        <v>15866</v>
      </c>
      <c r="C7" s="219">
        <v>15874.1</v>
      </c>
      <c r="D7" s="136">
        <f t="shared" si="4"/>
        <v>8.1000000000003638</v>
      </c>
      <c r="E7" s="136">
        <v>12</v>
      </c>
      <c r="F7" s="136"/>
      <c r="G7" s="136">
        <v>0</v>
      </c>
      <c r="H7" s="136">
        <v>2</v>
      </c>
      <c r="I7" s="136">
        <v>2.6</v>
      </c>
      <c r="J7" s="136">
        <v>3.5</v>
      </c>
      <c r="K7" s="136"/>
      <c r="L7" s="136"/>
      <c r="M7" s="136"/>
      <c r="N7" s="136"/>
      <c r="O7" s="136"/>
      <c r="P7" s="136"/>
      <c r="Q7" s="136">
        <f t="shared" si="6"/>
        <v>8.1</v>
      </c>
      <c r="R7" s="136"/>
      <c r="S7" s="136"/>
      <c r="T7" s="136"/>
      <c r="U7" s="136"/>
      <c r="V7" s="136"/>
      <c r="W7" s="136"/>
      <c r="X7" s="136"/>
      <c r="Y7" s="136">
        <f t="shared" ref="Y7:Y59" si="16">X7+W7+V7+U7</f>
        <v>0</v>
      </c>
      <c r="Z7" s="136"/>
      <c r="AA7" s="136"/>
      <c r="AB7" s="136"/>
      <c r="AC7" s="136"/>
      <c r="AD7" s="136"/>
      <c r="AE7" s="136">
        <v>12</v>
      </c>
      <c r="AF7" s="136"/>
      <c r="AG7" s="136">
        <f t="shared" ref="AG7:AG64" si="17">Z7+AA7+AB7+AC7+AD7+AE7+AF7</f>
        <v>12</v>
      </c>
      <c r="AH7" s="136"/>
      <c r="AI7" s="136">
        <v>20</v>
      </c>
      <c r="AJ7" s="136"/>
      <c r="AK7" s="236">
        <v>634.52</v>
      </c>
      <c r="AL7" s="236">
        <f t="shared" si="0"/>
        <v>20</v>
      </c>
      <c r="AM7" s="136">
        <f t="shared" si="1"/>
        <v>634.52</v>
      </c>
      <c r="AN7" s="236">
        <f>'26'!AR7</f>
        <v>160</v>
      </c>
      <c r="AO7" s="236">
        <v>161</v>
      </c>
      <c r="AP7" s="236">
        <f t="shared" si="7"/>
        <v>321</v>
      </c>
      <c r="AQ7" s="236">
        <f t="shared" si="8"/>
        <v>251</v>
      </c>
      <c r="AR7" s="236">
        <v>70</v>
      </c>
      <c r="AS7" s="250">
        <f t="shared" si="3"/>
        <v>30.987654320986262</v>
      </c>
      <c r="AT7" s="216">
        <f>'08'!AT7</f>
        <v>630</v>
      </c>
      <c r="AU7" s="224">
        <f t="shared" si="9"/>
        <v>560</v>
      </c>
      <c r="AV7" s="138"/>
      <c r="AW7" s="138">
        <f t="shared" si="10"/>
        <v>81</v>
      </c>
      <c r="AX7" s="138">
        <f t="shared" si="11"/>
        <v>62</v>
      </c>
      <c r="AY7" s="138">
        <f t="shared" si="12"/>
        <v>109</v>
      </c>
      <c r="AZ7" s="138">
        <f t="shared" si="13"/>
        <v>0</v>
      </c>
      <c r="BA7" s="138">
        <f t="shared" si="14"/>
        <v>0</v>
      </c>
      <c r="BB7" s="236">
        <f t="shared" si="15"/>
        <v>-1</v>
      </c>
      <c r="BC7" s="236"/>
    </row>
    <row r="8" spans="1:55" s="550" customFormat="1">
      <c r="A8" s="249" t="str">
        <f>'ENTRY SHEET'!F8</f>
        <v>VOLVO-480</v>
      </c>
      <c r="B8" s="136">
        <f>'26'!C8</f>
        <v>1012.5</v>
      </c>
      <c r="C8" s="219">
        <v>1012.5</v>
      </c>
      <c r="D8" s="136">
        <f t="shared" si="4"/>
        <v>0</v>
      </c>
      <c r="E8" s="136">
        <v>12</v>
      </c>
      <c r="F8" s="136"/>
      <c r="G8" s="136">
        <f t="shared" si="5"/>
        <v>0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0</v>
      </c>
      <c r="R8" s="136"/>
      <c r="S8" s="136"/>
      <c r="T8" s="136"/>
      <c r="U8" s="136"/>
      <c r="V8" s="136"/>
      <c r="W8" s="136"/>
      <c r="X8" s="136"/>
      <c r="Y8" s="136">
        <f t="shared" si="16"/>
        <v>0</v>
      </c>
      <c r="Z8" s="136"/>
      <c r="AA8" s="136"/>
      <c r="AB8" s="136"/>
      <c r="AC8" s="136"/>
      <c r="AD8" s="136"/>
      <c r="AE8" s="136"/>
      <c r="AF8" s="136"/>
      <c r="AG8" s="136">
        <f t="shared" si="17"/>
        <v>0</v>
      </c>
      <c r="AH8" s="136"/>
      <c r="AI8" s="136"/>
      <c r="AJ8" s="136"/>
      <c r="AK8" s="236"/>
      <c r="AL8" s="236">
        <f t="shared" si="0"/>
        <v>0</v>
      </c>
      <c r="AM8" s="136">
        <f t="shared" si="1"/>
        <v>0</v>
      </c>
      <c r="AN8" s="236">
        <f>'26'!AR8</f>
        <v>265</v>
      </c>
      <c r="AO8" s="236"/>
      <c r="AP8" s="236">
        <f t="shared" si="7"/>
        <v>265</v>
      </c>
      <c r="AQ8" s="236">
        <f t="shared" si="8"/>
        <v>0</v>
      </c>
      <c r="AR8" s="236">
        <v>265</v>
      </c>
      <c r="AS8" s="250" t="e">
        <f t="shared" si="3"/>
        <v>#DIV/0!</v>
      </c>
      <c r="AT8" s="216">
        <f>'08'!AT8</f>
        <v>650</v>
      </c>
      <c r="AU8" s="224">
        <f t="shared" si="9"/>
        <v>385</v>
      </c>
      <c r="AV8" s="138"/>
      <c r="AW8" s="138" t="e">
        <f t="shared" si="10"/>
        <v>#DIV/0!</v>
      </c>
      <c r="AX8" s="138" t="e">
        <f t="shared" si="11"/>
        <v>#DIV/0!</v>
      </c>
      <c r="AY8" s="138" t="e">
        <f t="shared" si="12"/>
        <v>#DIV/0!</v>
      </c>
      <c r="AZ8" s="138" t="e">
        <f t="shared" si="13"/>
        <v>#DIV/0!</v>
      </c>
      <c r="BA8" s="138" t="e">
        <f t="shared" si="14"/>
        <v>#DIV/0!</v>
      </c>
      <c r="BB8" s="236" t="e">
        <f t="shared" si="15"/>
        <v>#DIV/0!</v>
      </c>
      <c r="BC8" s="236"/>
    </row>
    <row r="9" spans="1:55" s="1195" customFormat="1" ht="18" customHeight="1">
      <c r="A9" s="1108" t="str">
        <f>'ENTRY SHEET'!F9</f>
        <v>KOMASTU-350 DMC</v>
      </c>
      <c r="B9" s="362">
        <f>'26'!C9</f>
        <v>12718.1</v>
      </c>
      <c r="C9" s="1194">
        <v>12718.1</v>
      </c>
      <c r="D9" s="362">
        <f t="shared" si="4"/>
        <v>0</v>
      </c>
      <c r="E9" s="362">
        <v>12</v>
      </c>
      <c r="F9" s="362"/>
      <c r="G9" s="362">
        <f t="shared" si="5"/>
        <v>0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6"/>
        <v>0</v>
      </c>
      <c r="R9" s="362"/>
      <c r="S9" s="362"/>
      <c r="T9" s="362"/>
      <c r="U9" s="362"/>
      <c r="V9" s="362"/>
      <c r="W9" s="362"/>
      <c r="X9" s="362"/>
      <c r="Y9" s="362">
        <f t="shared" si="16"/>
        <v>0</v>
      </c>
      <c r="Z9" s="362"/>
      <c r="AA9" s="362"/>
      <c r="AB9" s="362"/>
      <c r="AC9" s="362"/>
      <c r="AD9" s="362"/>
      <c r="AE9" s="362"/>
      <c r="AF9" s="362"/>
      <c r="AG9" s="362">
        <f t="shared" si="17"/>
        <v>0</v>
      </c>
      <c r="AH9" s="362"/>
      <c r="AI9" s="362"/>
      <c r="AJ9" s="362"/>
      <c r="AK9" s="953"/>
      <c r="AL9" s="953">
        <f t="shared" si="0"/>
        <v>0</v>
      </c>
      <c r="AM9" s="362">
        <f t="shared" si="1"/>
        <v>0</v>
      </c>
      <c r="AN9" s="953">
        <f>'26'!AR9</f>
        <v>0</v>
      </c>
      <c r="AO9" s="953"/>
      <c r="AP9" s="953">
        <f t="shared" si="7"/>
        <v>0</v>
      </c>
      <c r="AQ9" s="953">
        <f t="shared" si="8"/>
        <v>0</v>
      </c>
      <c r="AR9" s="953"/>
      <c r="AS9" s="1077" t="e">
        <f t="shared" si="3"/>
        <v>#DIV/0!</v>
      </c>
      <c r="AT9" s="665">
        <f>'08'!AT9</f>
        <v>0</v>
      </c>
      <c r="AU9" s="666">
        <f t="shared" si="9"/>
        <v>0</v>
      </c>
      <c r="AV9" s="664"/>
      <c r="AW9" s="664" t="e">
        <f t="shared" si="10"/>
        <v>#DIV/0!</v>
      </c>
      <c r="AX9" s="664" t="e">
        <f t="shared" si="11"/>
        <v>#DIV/0!</v>
      </c>
      <c r="AY9" s="664" t="e">
        <f t="shared" si="12"/>
        <v>#DIV/0!</v>
      </c>
      <c r="AZ9" s="664" t="e">
        <f t="shared" si="13"/>
        <v>#DIV/0!</v>
      </c>
      <c r="BA9" s="664" t="e">
        <f t="shared" si="14"/>
        <v>#DIV/0!</v>
      </c>
      <c r="BB9" s="953" t="e">
        <f t="shared" si="15"/>
        <v>#DIV/0!</v>
      </c>
      <c r="BC9" s="953"/>
    </row>
    <row r="10" spans="1:55" s="550" customFormat="1" ht="18" customHeight="1">
      <c r="A10" s="249" t="str">
        <f>'ENTRY SHEET'!F10</f>
        <v>VOLVO-300(5)</v>
      </c>
      <c r="B10" s="136">
        <f>'26'!C10</f>
        <v>2533.1999999999998</v>
      </c>
      <c r="C10" s="219">
        <v>2541.3000000000002</v>
      </c>
      <c r="D10" s="136">
        <f t="shared" si="4"/>
        <v>8.1000000000003638</v>
      </c>
      <c r="E10" s="136">
        <v>12</v>
      </c>
      <c r="F10" s="136"/>
      <c r="G10" s="136">
        <f t="shared" si="5"/>
        <v>8.1000000000003638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8.1000000000003638</v>
      </c>
      <c r="R10" s="136"/>
      <c r="S10" s="136"/>
      <c r="T10" s="136"/>
      <c r="U10" s="136"/>
      <c r="V10" s="136">
        <v>2</v>
      </c>
      <c r="W10" s="136"/>
      <c r="X10" s="136">
        <v>32</v>
      </c>
      <c r="Y10" s="136">
        <f t="shared" si="16"/>
        <v>34</v>
      </c>
      <c r="Z10" s="136"/>
      <c r="AA10" s="136"/>
      <c r="AB10" s="136"/>
      <c r="AC10" s="136"/>
      <c r="AD10" s="136"/>
      <c r="AE10" s="136"/>
      <c r="AF10" s="136"/>
      <c r="AG10" s="136">
        <f t="shared" si="17"/>
        <v>0</v>
      </c>
      <c r="AH10" s="136"/>
      <c r="AI10" s="136"/>
      <c r="AJ10" s="136"/>
      <c r="AK10" s="236"/>
      <c r="AL10" s="236">
        <f t="shared" si="0"/>
        <v>0</v>
      </c>
      <c r="AM10" s="136">
        <f t="shared" si="1"/>
        <v>0</v>
      </c>
      <c r="AN10" s="236">
        <f>'26'!AR10</f>
        <v>247</v>
      </c>
      <c r="AO10" s="236">
        <v>100</v>
      </c>
      <c r="AP10" s="236">
        <f t="shared" si="7"/>
        <v>347</v>
      </c>
      <c r="AQ10" s="236">
        <f t="shared" si="8"/>
        <v>162</v>
      </c>
      <c r="AR10" s="236">
        <v>185</v>
      </c>
      <c r="AS10" s="250">
        <f t="shared" si="3"/>
        <v>19.999999999999101</v>
      </c>
      <c r="AT10" s="216">
        <f>'08'!AT10</f>
        <v>0</v>
      </c>
      <c r="AU10" s="224">
        <f t="shared" si="9"/>
        <v>-185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236">
        <f t="shared" si="15"/>
        <v>162</v>
      </c>
      <c r="BC10" s="236"/>
    </row>
    <row r="11" spans="1:55" s="550" customFormat="1">
      <c r="A11" s="249" t="str">
        <f>'ENTRY SHEET'!F11</f>
        <v>VOLVO-380</v>
      </c>
      <c r="B11" s="136">
        <f>'26'!C11</f>
        <v>72.5</v>
      </c>
      <c r="C11" s="219">
        <v>81.2</v>
      </c>
      <c r="D11" s="136">
        <f t="shared" si="4"/>
        <v>8.7000000000000028</v>
      </c>
      <c r="E11" s="136">
        <v>12</v>
      </c>
      <c r="F11" s="136"/>
      <c r="G11" s="136">
        <f t="shared" si="5"/>
        <v>8.7000000000000028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8.7000000000000028</v>
      </c>
      <c r="R11" s="136"/>
      <c r="S11" s="136"/>
      <c r="T11" s="136"/>
      <c r="U11" s="136">
        <v>5</v>
      </c>
      <c r="V11" s="136">
        <v>60</v>
      </c>
      <c r="W11" s="136"/>
      <c r="X11" s="136"/>
      <c r="Y11" s="136">
        <f t="shared" si="16"/>
        <v>65</v>
      </c>
      <c r="Z11" s="136"/>
      <c r="AA11" s="136"/>
      <c r="AB11" s="136"/>
      <c r="AC11" s="136"/>
      <c r="AD11" s="136"/>
      <c r="AE11" s="136"/>
      <c r="AF11" s="136"/>
      <c r="AG11" s="136">
        <f t="shared" si="17"/>
        <v>0</v>
      </c>
      <c r="AH11" s="136"/>
      <c r="AI11" s="136"/>
      <c r="AJ11" s="136"/>
      <c r="AK11" s="236"/>
      <c r="AL11" s="236">
        <f t="shared" si="0"/>
        <v>0</v>
      </c>
      <c r="AM11" s="136">
        <f t="shared" si="1"/>
        <v>0</v>
      </c>
      <c r="AN11" s="236">
        <f>'26'!AR11</f>
        <v>220</v>
      </c>
      <c r="AO11" s="236">
        <v>350</v>
      </c>
      <c r="AP11" s="236">
        <f t="shared" si="7"/>
        <v>570</v>
      </c>
      <c r="AQ11" s="236">
        <f t="shared" si="8"/>
        <v>250</v>
      </c>
      <c r="AR11" s="236">
        <v>320</v>
      </c>
      <c r="AS11" s="250">
        <f t="shared" si="3"/>
        <v>28.735632183908038</v>
      </c>
      <c r="AT11" s="216">
        <f>'08'!AT11</f>
        <v>0</v>
      </c>
      <c r="AU11" s="224">
        <f t="shared" si="9"/>
        <v>-320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236">
        <f t="shared" si="15"/>
        <v>250</v>
      </c>
      <c r="BC11" s="236"/>
    </row>
    <row r="12" spans="1:55" s="550" customFormat="1">
      <c r="A12" s="249" t="str">
        <f>'ENTRY SHEET'!F12</f>
        <v>DOZZER D65E</v>
      </c>
      <c r="B12" s="136">
        <f>'26'!C12</f>
        <v>2333.1999999999998</v>
      </c>
      <c r="C12" s="219">
        <v>2341.9</v>
      </c>
      <c r="D12" s="136">
        <f t="shared" si="4"/>
        <v>8.7000000000002728</v>
      </c>
      <c r="E12" s="136">
        <v>12</v>
      </c>
      <c r="F12" s="136"/>
      <c r="G12" s="136">
        <f t="shared" si="5"/>
        <v>8.7000000000002728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8.7000000000002728</v>
      </c>
      <c r="R12" s="136"/>
      <c r="S12" s="136"/>
      <c r="T12" s="136"/>
      <c r="U12" s="136"/>
      <c r="V12" s="136"/>
      <c r="W12" s="136"/>
      <c r="X12" s="136"/>
      <c r="Y12" s="136">
        <f t="shared" si="16"/>
        <v>0</v>
      </c>
      <c r="Z12" s="136"/>
      <c r="AA12" s="136"/>
      <c r="AB12" s="136"/>
      <c r="AC12" s="136"/>
      <c r="AD12" s="136"/>
      <c r="AE12" s="136"/>
      <c r="AF12" s="136"/>
      <c r="AG12" s="136">
        <f t="shared" si="17"/>
        <v>0</v>
      </c>
      <c r="AH12" s="136"/>
      <c r="AI12" s="136"/>
      <c r="AJ12" s="136"/>
      <c r="AK12" s="236"/>
      <c r="AL12" s="236">
        <f t="shared" si="0"/>
        <v>0</v>
      </c>
      <c r="AM12" s="136">
        <f t="shared" si="1"/>
        <v>0</v>
      </c>
      <c r="AN12" s="236">
        <f>'26'!AR12</f>
        <v>185</v>
      </c>
      <c r="AO12" s="236"/>
      <c r="AP12" s="236">
        <f t="shared" si="7"/>
        <v>185</v>
      </c>
      <c r="AQ12" s="236">
        <f t="shared" si="8"/>
        <v>115</v>
      </c>
      <c r="AR12" s="236">
        <v>70</v>
      </c>
      <c r="AS12" s="250">
        <f t="shared" si="3"/>
        <v>13.218390804597286</v>
      </c>
      <c r="AT12" s="216">
        <f>'08'!AT12</f>
        <v>350</v>
      </c>
      <c r="AU12" s="224">
        <f t="shared" si="9"/>
        <v>280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236">
        <f t="shared" si="15"/>
        <v>115</v>
      </c>
      <c r="BC12" s="236"/>
    </row>
    <row r="13" spans="1:55" s="550" customFormat="1">
      <c r="A13" s="249" t="str">
        <f>'ENTRY SHEET'!F13</f>
        <v>BD 85 DOZER</v>
      </c>
      <c r="B13" s="136">
        <f>'26'!C13</f>
        <v>340</v>
      </c>
      <c r="C13" s="219">
        <v>340</v>
      </c>
      <c r="D13" s="136">
        <f t="shared" si="4"/>
        <v>0</v>
      </c>
      <c r="E13" s="136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6"/>
      <c r="S13" s="136"/>
      <c r="T13" s="136"/>
      <c r="U13" s="136"/>
      <c r="V13" s="136"/>
      <c r="W13" s="136"/>
      <c r="X13" s="136"/>
      <c r="Y13" s="136">
        <f t="shared" si="16"/>
        <v>0</v>
      </c>
      <c r="Z13" s="136"/>
      <c r="AA13" s="136"/>
      <c r="AB13" s="136"/>
      <c r="AC13" s="136"/>
      <c r="AD13" s="136"/>
      <c r="AE13" s="136"/>
      <c r="AF13" s="136"/>
      <c r="AG13" s="136">
        <f t="shared" si="17"/>
        <v>0</v>
      </c>
      <c r="AH13" s="136"/>
      <c r="AI13" s="136"/>
      <c r="AJ13" s="136"/>
      <c r="AK13" s="236"/>
      <c r="AL13" s="236">
        <f t="shared" si="0"/>
        <v>0</v>
      </c>
      <c r="AM13" s="136">
        <f t="shared" si="1"/>
        <v>0</v>
      </c>
      <c r="AN13" s="236">
        <f>'26'!AR13</f>
        <v>110</v>
      </c>
      <c r="AO13" s="236"/>
      <c r="AP13" s="236">
        <f t="shared" si="7"/>
        <v>110</v>
      </c>
      <c r="AQ13" s="236">
        <f t="shared" si="8"/>
        <v>0</v>
      </c>
      <c r="AR13" s="236">
        <v>110</v>
      </c>
      <c r="AS13" s="250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236" t="e">
        <f t="shared" si="15"/>
        <v>#DIV/0!</v>
      </c>
      <c r="BC13" s="236"/>
    </row>
    <row r="14" spans="1:55" s="1195" customFormat="1">
      <c r="A14" s="1108" t="str">
        <f>'ENTRY SHEET'!F14</f>
        <v>KOBELCO-380 DMCS</v>
      </c>
      <c r="B14" s="362">
        <f>'26'!C14</f>
        <v>5728.5</v>
      </c>
      <c r="C14" s="1194">
        <v>5738.2</v>
      </c>
      <c r="D14" s="362">
        <f t="shared" si="4"/>
        <v>9.6999999999998181</v>
      </c>
      <c r="E14" s="362">
        <v>12</v>
      </c>
      <c r="F14" s="362"/>
      <c r="G14" s="362">
        <f t="shared" si="5"/>
        <v>9.6999999999998181</v>
      </c>
      <c r="H14" s="362"/>
      <c r="I14" s="362"/>
      <c r="J14" s="362"/>
      <c r="K14" s="362"/>
      <c r="L14" s="362"/>
      <c r="M14" s="362"/>
      <c r="N14" s="362"/>
      <c r="O14" s="362"/>
      <c r="P14" s="362"/>
      <c r="Q14" s="362">
        <f t="shared" si="6"/>
        <v>9.6999999999998181</v>
      </c>
      <c r="R14" s="362"/>
      <c r="S14" s="362"/>
      <c r="T14" s="362"/>
      <c r="U14" s="362"/>
      <c r="V14" s="362">
        <v>84</v>
      </c>
      <c r="W14" s="362"/>
      <c r="X14" s="362"/>
      <c r="Y14" s="362">
        <f t="shared" si="16"/>
        <v>84</v>
      </c>
      <c r="Z14" s="362"/>
      <c r="AA14" s="362"/>
      <c r="AB14" s="362"/>
      <c r="AC14" s="362"/>
      <c r="AD14" s="362"/>
      <c r="AE14" s="362"/>
      <c r="AF14" s="362"/>
      <c r="AG14" s="362">
        <f t="shared" si="17"/>
        <v>0</v>
      </c>
      <c r="AH14" s="362"/>
      <c r="AI14" s="362"/>
      <c r="AJ14" s="362"/>
      <c r="AK14" s="953"/>
      <c r="AL14" s="953">
        <f t="shared" si="0"/>
        <v>0</v>
      </c>
      <c r="AM14" s="362">
        <f t="shared" si="1"/>
        <v>0</v>
      </c>
      <c r="AN14" s="953">
        <f>'26'!AR14</f>
        <v>0</v>
      </c>
      <c r="AO14" s="953">
        <v>300</v>
      </c>
      <c r="AP14" s="953">
        <f t="shared" si="7"/>
        <v>300</v>
      </c>
      <c r="AQ14" s="953">
        <f t="shared" si="8"/>
        <v>300</v>
      </c>
      <c r="AR14" s="953">
        <v>0</v>
      </c>
      <c r="AS14" s="1077">
        <f t="shared" si="3"/>
        <v>30.927835051546971</v>
      </c>
      <c r="AT14" s="665">
        <f>'08'!AT14</f>
        <v>350</v>
      </c>
      <c r="AU14" s="666">
        <f t="shared" si="9"/>
        <v>350</v>
      </c>
      <c r="AV14" s="664"/>
      <c r="AW14" s="664">
        <f t="shared" si="10"/>
        <v>0</v>
      </c>
      <c r="AX14" s="664">
        <f t="shared" si="11"/>
        <v>0</v>
      </c>
      <c r="AY14" s="664">
        <f t="shared" si="12"/>
        <v>0</v>
      </c>
      <c r="AZ14" s="664">
        <f t="shared" si="13"/>
        <v>0</v>
      </c>
      <c r="BA14" s="664">
        <f t="shared" si="14"/>
        <v>0</v>
      </c>
      <c r="BB14" s="953">
        <f t="shared" si="15"/>
        <v>300</v>
      </c>
      <c r="BC14" s="953"/>
    </row>
    <row r="15" spans="1:55" s="550" customFormat="1">
      <c r="A15" s="249" t="str">
        <f>'ENTRY SHEET'!F15</f>
        <v>GRADER OD09P-1732</v>
      </c>
      <c r="B15" s="136">
        <f>'26'!C15</f>
        <v>4615.8</v>
      </c>
      <c r="C15" s="219">
        <v>4615.8</v>
      </c>
      <c r="D15" s="136">
        <f t="shared" si="4"/>
        <v>0</v>
      </c>
      <c r="E15" s="136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6"/>
      <c r="S15" s="136"/>
      <c r="T15" s="136"/>
      <c r="U15" s="136"/>
      <c r="V15" s="136"/>
      <c r="W15" s="136"/>
      <c r="X15" s="136"/>
      <c r="Y15" s="136">
        <f t="shared" si="16"/>
        <v>0</v>
      </c>
      <c r="Z15" s="136"/>
      <c r="AA15" s="136"/>
      <c r="AB15" s="136"/>
      <c r="AC15" s="136"/>
      <c r="AD15" s="136"/>
      <c r="AE15" s="136"/>
      <c r="AF15" s="136"/>
      <c r="AG15" s="136">
        <f t="shared" si="17"/>
        <v>0</v>
      </c>
      <c r="AH15" s="136"/>
      <c r="AI15" s="136"/>
      <c r="AJ15" s="136"/>
      <c r="AK15" s="236"/>
      <c r="AL15" s="236">
        <f t="shared" si="0"/>
        <v>0</v>
      </c>
      <c r="AM15" s="136">
        <f t="shared" si="1"/>
        <v>0</v>
      </c>
      <c r="AN15" s="236">
        <f>'26'!AR15</f>
        <v>84</v>
      </c>
      <c r="AO15" s="236"/>
      <c r="AP15" s="236">
        <f t="shared" si="7"/>
        <v>84</v>
      </c>
      <c r="AQ15" s="236">
        <f t="shared" si="8"/>
        <v>0</v>
      </c>
      <c r="AR15" s="236">
        <v>84</v>
      </c>
      <c r="AS15" s="250" t="e">
        <f t="shared" si="3"/>
        <v>#DIV/0!</v>
      </c>
      <c r="AT15" s="216">
        <f>'08'!AT15</f>
        <v>350</v>
      </c>
      <c r="AU15" s="224">
        <f t="shared" si="9"/>
        <v>266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236" t="e">
        <f t="shared" si="15"/>
        <v>#DIV/0!</v>
      </c>
      <c r="BC15" s="236"/>
    </row>
    <row r="16" spans="1:55" s="550" customFormat="1">
      <c r="A16" s="249">
        <f>'ENTRY SHEET'!F16</f>
        <v>0</v>
      </c>
      <c r="B16" s="136">
        <f>'26'!C16</f>
        <v>0</v>
      </c>
      <c r="C16" s="219"/>
      <c r="D16" s="136">
        <f t="shared" si="4"/>
        <v>0</v>
      </c>
      <c r="E16" s="136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6"/>
      <c r="S16" s="136"/>
      <c r="T16" s="136"/>
      <c r="U16" s="136"/>
      <c r="V16" s="136"/>
      <c r="W16" s="136"/>
      <c r="X16" s="136"/>
      <c r="Y16" s="136">
        <f t="shared" si="16"/>
        <v>0</v>
      </c>
      <c r="Z16" s="136"/>
      <c r="AA16" s="136"/>
      <c r="AB16" s="136"/>
      <c r="AC16" s="136"/>
      <c r="AD16" s="136"/>
      <c r="AE16" s="136"/>
      <c r="AF16" s="136"/>
      <c r="AG16" s="136">
        <f t="shared" si="17"/>
        <v>0</v>
      </c>
      <c r="AH16" s="136"/>
      <c r="AI16" s="136"/>
      <c r="AJ16" s="136"/>
      <c r="AK16" s="236"/>
      <c r="AL16" s="236">
        <f t="shared" si="0"/>
        <v>0</v>
      </c>
      <c r="AM16" s="136">
        <f t="shared" si="1"/>
        <v>0</v>
      </c>
      <c r="AN16" s="236">
        <f>'26'!AR16</f>
        <v>0</v>
      </c>
      <c r="AO16" s="236"/>
      <c r="AP16" s="236">
        <f t="shared" si="7"/>
        <v>0</v>
      </c>
      <c r="AQ16" s="236">
        <f t="shared" si="8"/>
        <v>0</v>
      </c>
      <c r="AR16" s="236"/>
      <c r="AS16" s="250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236" t="e">
        <f t="shared" si="15"/>
        <v>#DIV/0!</v>
      </c>
      <c r="BC16" s="236"/>
    </row>
    <row r="17" spans="1:55" s="550" customFormat="1">
      <c r="A17" s="249" t="str">
        <f>'ENTRY SHEET'!F17</f>
        <v>OD09C-1962</v>
      </c>
      <c r="B17" s="136">
        <f>'26'!C17</f>
        <v>20713.8</v>
      </c>
      <c r="C17" s="219">
        <v>20717.25</v>
      </c>
      <c r="D17" s="136">
        <f t="shared" si="4"/>
        <v>3.4500000000007276</v>
      </c>
      <c r="E17" s="136">
        <v>12</v>
      </c>
      <c r="F17" s="136"/>
      <c r="G17" s="136">
        <f>D17-H17-I17</f>
        <v>0.2000000000007276</v>
      </c>
      <c r="H17" s="136"/>
      <c r="I17" s="136">
        <v>3.25</v>
      </c>
      <c r="J17" s="136"/>
      <c r="K17" s="136"/>
      <c r="L17" s="136"/>
      <c r="M17" s="136"/>
      <c r="N17" s="136"/>
      <c r="O17" s="136"/>
      <c r="P17" s="136"/>
      <c r="Q17" s="136">
        <f t="shared" si="6"/>
        <v>3.4500000000007276</v>
      </c>
      <c r="R17" s="136">
        <f>'26'!S17</f>
        <v>156236.9</v>
      </c>
      <c r="S17" s="136">
        <v>156250.79999999999</v>
      </c>
      <c r="T17" s="136">
        <f>S17-R17</f>
        <v>13.899999999994179</v>
      </c>
      <c r="U17" s="136"/>
      <c r="V17" s="136"/>
      <c r="W17" s="136"/>
      <c r="X17" s="136"/>
      <c r="Y17" s="136">
        <f t="shared" si="16"/>
        <v>0</v>
      </c>
      <c r="Z17" s="136"/>
      <c r="AA17" s="136"/>
      <c r="AB17" s="136"/>
      <c r="AC17" s="136"/>
      <c r="AD17" s="136"/>
      <c r="AE17" s="136"/>
      <c r="AF17" s="136"/>
      <c r="AG17" s="136">
        <f t="shared" si="17"/>
        <v>0</v>
      </c>
      <c r="AH17" s="136"/>
      <c r="AI17" s="136">
        <v>8</v>
      </c>
      <c r="AJ17" s="136"/>
      <c r="AK17" s="236">
        <v>276.99</v>
      </c>
      <c r="AL17" s="236">
        <f t="shared" si="0"/>
        <v>8</v>
      </c>
      <c r="AM17" s="136">
        <f t="shared" si="1"/>
        <v>276.99</v>
      </c>
      <c r="AN17" s="236">
        <f>'26'!AR17</f>
        <v>100</v>
      </c>
      <c r="AO17" s="236"/>
      <c r="AP17" s="236">
        <f t="shared" si="7"/>
        <v>100</v>
      </c>
      <c r="AQ17" s="236">
        <f t="shared" si="8"/>
        <v>20</v>
      </c>
      <c r="AR17" s="236">
        <v>80</v>
      </c>
      <c r="AS17" s="250">
        <f t="shared" si="3"/>
        <v>5.7971014492741393</v>
      </c>
      <c r="AT17" s="216">
        <f>'08'!AT17</f>
        <v>250</v>
      </c>
      <c r="AU17" s="224">
        <f t="shared" si="9"/>
        <v>170</v>
      </c>
      <c r="AV17" s="138"/>
      <c r="AW17" s="138">
        <f t="shared" si="10"/>
        <v>19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236">
        <f t="shared" si="15"/>
        <v>1</v>
      </c>
      <c r="BC17" s="236"/>
    </row>
    <row r="18" spans="1:55" s="550" customFormat="1">
      <c r="A18" s="249" t="str">
        <f>'ENTRY SHEET'!F18</f>
        <v>OD09C-1964</v>
      </c>
      <c r="B18" s="136">
        <f>'26'!C18</f>
        <v>14490.2</v>
      </c>
      <c r="C18" s="219">
        <v>14490.2</v>
      </c>
      <c r="D18" s="136">
        <f t="shared" si="4"/>
        <v>0</v>
      </c>
      <c r="E18" s="136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6">
        <f>'26'!S18</f>
        <v>152936.9</v>
      </c>
      <c r="S18" s="136">
        <v>152936.9</v>
      </c>
      <c r="T18" s="136">
        <f t="shared" ref="T18:T59" si="19">S18-R18</f>
        <v>0</v>
      </c>
      <c r="U18" s="136"/>
      <c r="V18" s="136"/>
      <c r="W18" s="136"/>
      <c r="X18" s="136"/>
      <c r="Y18" s="136">
        <f t="shared" si="16"/>
        <v>0</v>
      </c>
      <c r="Z18" s="136"/>
      <c r="AA18" s="136"/>
      <c r="AB18" s="136"/>
      <c r="AC18" s="136"/>
      <c r="AD18" s="136"/>
      <c r="AE18" s="136"/>
      <c r="AF18" s="136"/>
      <c r="AG18" s="136">
        <f t="shared" si="17"/>
        <v>0</v>
      </c>
      <c r="AH18" s="136"/>
      <c r="AI18" s="136"/>
      <c r="AJ18" s="136"/>
      <c r="AK18" s="236"/>
      <c r="AL18" s="236">
        <f t="shared" si="0"/>
        <v>0</v>
      </c>
      <c r="AM18" s="136">
        <f t="shared" si="1"/>
        <v>0</v>
      </c>
      <c r="AN18" s="236">
        <f>'26'!AR18</f>
        <v>100</v>
      </c>
      <c r="AO18" s="236"/>
      <c r="AP18" s="236">
        <f t="shared" si="7"/>
        <v>100</v>
      </c>
      <c r="AQ18" s="236">
        <f t="shared" si="8"/>
        <v>0</v>
      </c>
      <c r="AR18" s="236">
        <v>100</v>
      </c>
      <c r="AS18" s="250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236" t="e">
        <f t="shared" si="15"/>
        <v>#DIV/0!</v>
      </c>
      <c r="BC18" s="236"/>
    </row>
    <row r="19" spans="1:55" s="550" customFormat="1">
      <c r="A19" s="249" t="str">
        <f>'ENTRY SHEET'!F19</f>
        <v>OD09C1965</v>
      </c>
      <c r="B19" s="136">
        <f>'26'!C19</f>
        <v>16565.8</v>
      </c>
      <c r="C19" s="219">
        <v>16565.8</v>
      </c>
      <c r="D19" s="136">
        <f t="shared" si="4"/>
        <v>0</v>
      </c>
      <c r="E19" s="136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6">
        <f>'26'!S19</f>
        <v>166053.29999999999</v>
      </c>
      <c r="S19" s="136">
        <v>166053.29999999999</v>
      </c>
      <c r="T19" s="136">
        <f t="shared" si="19"/>
        <v>0</v>
      </c>
      <c r="U19" s="136"/>
      <c r="V19" s="136"/>
      <c r="W19" s="136"/>
      <c r="X19" s="136"/>
      <c r="Y19" s="136">
        <f t="shared" si="16"/>
        <v>0</v>
      </c>
      <c r="Z19" s="136"/>
      <c r="AA19" s="136"/>
      <c r="AB19" s="136"/>
      <c r="AC19" s="136"/>
      <c r="AD19" s="136"/>
      <c r="AE19" s="136"/>
      <c r="AF19" s="136"/>
      <c r="AG19" s="136">
        <f t="shared" si="17"/>
        <v>0</v>
      </c>
      <c r="AH19" s="136"/>
      <c r="AI19" s="136"/>
      <c r="AJ19" s="136"/>
      <c r="AK19" s="236"/>
      <c r="AL19" s="236">
        <f t="shared" si="0"/>
        <v>0</v>
      </c>
      <c r="AM19" s="136">
        <f t="shared" si="1"/>
        <v>0</v>
      </c>
      <c r="AN19" s="236">
        <f>'26'!AR19</f>
        <v>0</v>
      </c>
      <c r="AO19" s="236"/>
      <c r="AP19" s="236">
        <f t="shared" si="7"/>
        <v>0</v>
      </c>
      <c r="AQ19" s="236">
        <f t="shared" si="8"/>
        <v>0</v>
      </c>
      <c r="AR19" s="236"/>
      <c r="AS19" s="250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236" t="e">
        <f t="shared" si="15"/>
        <v>#DIV/0!</v>
      </c>
      <c r="BC19" s="236"/>
    </row>
    <row r="20" spans="1:55" s="550" customFormat="1">
      <c r="A20" s="249" t="str">
        <f>'ENTRY SHEET'!F20</f>
        <v>ODO9C5136</v>
      </c>
      <c r="B20" s="136">
        <f>'26'!C20</f>
        <v>505.15</v>
      </c>
      <c r="C20" s="219">
        <v>510.7</v>
      </c>
      <c r="D20" s="136">
        <f t="shared" si="4"/>
        <v>5.5500000000000114</v>
      </c>
      <c r="E20" s="136">
        <v>12</v>
      </c>
      <c r="F20" s="136"/>
      <c r="G20" s="136">
        <f t="shared" si="18"/>
        <v>0.50000000000001155</v>
      </c>
      <c r="H20" s="136">
        <v>1</v>
      </c>
      <c r="I20" s="136">
        <v>4.05</v>
      </c>
      <c r="J20" s="136"/>
      <c r="K20" s="136"/>
      <c r="L20" s="136"/>
      <c r="M20" s="136"/>
      <c r="N20" s="136"/>
      <c r="O20" s="136"/>
      <c r="P20" s="136"/>
      <c r="Q20" s="136">
        <f t="shared" si="6"/>
        <v>5.5500000000000114</v>
      </c>
      <c r="R20" s="136">
        <f>'26'!S20</f>
        <v>125492.7</v>
      </c>
      <c r="S20" s="136">
        <v>125512.9</v>
      </c>
      <c r="T20" s="136">
        <f t="shared" si="19"/>
        <v>20.19999999999709</v>
      </c>
      <c r="U20" s="136"/>
      <c r="V20" s="136"/>
      <c r="W20" s="136"/>
      <c r="X20" s="136"/>
      <c r="Y20" s="136">
        <f t="shared" si="16"/>
        <v>0</v>
      </c>
      <c r="Z20" s="136"/>
      <c r="AA20" s="136"/>
      <c r="AB20" s="136"/>
      <c r="AC20" s="136"/>
      <c r="AD20" s="136"/>
      <c r="AE20" s="136">
        <v>4</v>
      </c>
      <c r="AF20" s="136"/>
      <c r="AG20" s="136">
        <f t="shared" si="17"/>
        <v>4</v>
      </c>
      <c r="AH20" s="136"/>
      <c r="AI20" s="136">
        <v>10</v>
      </c>
      <c r="AJ20" s="136"/>
      <c r="AK20" s="236">
        <v>311.58999999999997</v>
      </c>
      <c r="AL20" s="236">
        <f t="shared" si="0"/>
        <v>10</v>
      </c>
      <c r="AM20" s="136">
        <f t="shared" si="1"/>
        <v>311.58999999999997</v>
      </c>
      <c r="AN20" s="236">
        <f>'26'!AR20</f>
        <v>80</v>
      </c>
      <c r="AO20" s="236"/>
      <c r="AP20" s="236">
        <f t="shared" si="7"/>
        <v>80</v>
      </c>
      <c r="AQ20" s="236">
        <f t="shared" si="8"/>
        <v>30</v>
      </c>
      <c r="AR20" s="236">
        <v>50</v>
      </c>
      <c r="AS20" s="250">
        <f t="shared" si="3"/>
        <v>5.4054054054053946</v>
      </c>
      <c r="AT20" s="216">
        <f>'08'!AT20</f>
        <v>250</v>
      </c>
      <c r="AU20" s="224">
        <f t="shared" si="9"/>
        <v>200</v>
      </c>
      <c r="AV20" s="138"/>
      <c r="AW20" s="138">
        <f t="shared" si="10"/>
        <v>22</v>
      </c>
      <c r="AX20" s="138">
        <f t="shared" si="11"/>
        <v>6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236">
        <f t="shared" si="15"/>
        <v>2</v>
      </c>
      <c r="BC20" s="236"/>
    </row>
    <row r="21" spans="1:55" s="550" customFormat="1">
      <c r="A21" s="249" t="str">
        <f>'ENTRY SHEET'!F21</f>
        <v>OD09C5137</v>
      </c>
      <c r="B21" s="136">
        <f>'26'!C21</f>
        <v>17100.349999999999</v>
      </c>
      <c r="C21" s="219">
        <v>17100.349999999999</v>
      </c>
      <c r="D21" s="136">
        <f t="shared" si="4"/>
        <v>0</v>
      </c>
      <c r="E21" s="136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6">
        <f>'26'!S21</f>
        <v>131760.79999999999</v>
      </c>
      <c r="S21" s="136">
        <v>131760.79999999999</v>
      </c>
      <c r="T21" s="136">
        <f t="shared" si="19"/>
        <v>0</v>
      </c>
      <c r="U21" s="136"/>
      <c r="V21" s="136"/>
      <c r="W21" s="136"/>
      <c r="X21" s="136"/>
      <c r="Y21" s="136">
        <f t="shared" si="16"/>
        <v>0</v>
      </c>
      <c r="Z21" s="136"/>
      <c r="AA21" s="136"/>
      <c r="AB21" s="136"/>
      <c r="AC21" s="136"/>
      <c r="AD21" s="136"/>
      <c r="AE21" s="136"/>
      <c r="AF21" s="136"/>
      <c r="AG21" s="136">
        <f t="shared" si="17"/>
        <v>0</v>
      </c>
      <c r="AH21" s="136"/>
      <c r="AI21" s="136"/>
      <c r="AJ21" s="136"/>
      <c r="AK21" s="236"/>
      <c r="AL21" s="236">
        <f t="shared" si="0"/>
        <v>0</v>
      </c>
      <c r="AM21" s="136">
        <f t="shared" si="1"/>
        <v>0</v>
      </c>
      <c r="AN21" s="236">
        <f>'26'!AR21</f>
        <v>70</v>
      </c>
      <c r="AO21" s="236"/>
      <c r="AP21" s="236">
        <f t="shared" si="7"/>
        <v>70</v>
      </c>
      <c r="AQ21" s="236">
        <f t="shared" si="8"/>
        <v>0</v>
      </c>
      <c r="AR21" s="236">
        <v>70</v>
      </c>
      <c r="AS21" s="250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236" t="e">
        <f t="shared" si="15"/>
        <v>#DIV/0!</v>
      </c>
      <c r="BC21" s="236"/>
    </row>
    <row r="22" spans="1:55" s="550" customFormat="1">
      <c r="A22" s="249" t="str">
        <f>'ENTRY SHEET'!F22</f>
        <v>OD09C4623</v>
      </c>
      <c r="B22" s="136">
        <f>'26'!C22</f>
        <v>1457.5</v>
      </c>
      <c r="C22" s="219">
        <v>1457.5</v>
      </c>
      <c r="D22" s="136">
        <f t="shared" si="4"/>
        <v>0</v>
      </c>
      <c r="E22" s="136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6">
        <f>'26'!S22</f>
        <v>65563</v>
      </c>
      <c r="S22" s="136">
        <v>65563</v>
      </c>
      <c r="T22" s="136">
        <f t="shared" si="19"/>
        <v>0</v>
      </c>
      <c r="U22" s="136"/>
      <c r="V22" s="136"/>
      <c r="W22" s="136"/>
      <c r="X22" s="136"/>
      <c r="Y22" s="136">
        <f t="shared" si="16"/>
        <v>0</v>
      </c>
      <c r="Z22" s="136"/>
      <c r="AA22" s="136"/>
      <c r="AB22" s="136"/>
      <c r="AC22" s="136"/>
      <c r="AD22" s="136"/>
      <c r="AE22" s="136"/>
      <c r="AF22" s="136"/>
      <c r="AG22" s="136">
        <f t="shared" si="17"/>
        <v>0</v>
      </c>
      <c r="AH22" s="136"/>
      <c r="AI22" s="136"/>
      <c r="AJ22" s="136"/>
      <c r="AK22" s="236"/>
      <c r="AL22" s="236">
        <f t="shared" si="0"/>
        <v>0</v>
      </c>
      <c r="AM22" s="136">
        <f t="shared" si="1"/>
        <v>0</v>
      </c>
      <c r="AN22" s="236">
        <f>'26'!AR22</f>
        <v>0</v>
      </c>
      <c r="AO22" s="236"/>
      <c r="AP22" s="236">
        <f t="shared" si="7"/>
        <v>0</v>
      </c>
      <c r="AQ22" s="236">
        <f t="shared" si="8"/>
        <v>0</v>
      </c>
      <c r="AR22" s="236"/>
      <c r="AS22" s="250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236" t="e">
        <f t="shared" si="15"/>
        <v>#DIV/0!</v>
      </c>
      <c r="BC22" s="236"/>
    </row>
    <row r="23" spans="1:55" s="550" customFormat="1">
      <c r="A23" s="249" t="str">
        <f>'ENTRY SHEET'!F23</f>
        <v>OD09C4625</v>
      </c>
      <c r="B23" s="136">
        <f>'26'!C23</f>
        <v>24161</v>
      </c>
      <c r="C23" s="219">
        <v>24161</v>
      </c>
      <c r="D23" s="136">
        <f t="shared" si="4"/>
        <v>0</v>
      </c>
      <c r="E23" s="136">
        <v>12</v>
      </c>
      <c r="F23" s="136"/>
      <c r="G23" s="136">
        <f t="shared" si="18"/>
        <v>0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0</v>
      </c>
      <c r="R23" s="136">
        <f>'26'!S23</f>
        <v>88909.5</v>
      </c>
      <c r="S23" s="136">
        <v>88909.5</v>
      </c>
      <c r="T23" s="136">
        <f t="shared" si="19"/>
        <v>0</v>
      </c>
      <c r="U23" s="136"/>
      <c r="V23" s="136"/>
      <c r="W23" s="136"/>
      <c r="X23" s="136"/>
      <c r="Y23" s="136">
        <f t="shared" si="16"/>
        <v>0</v>
      </c>
      <c r="Z23" s="136"/>
      <c r="AA23" s="136"/>
      <c r="AB23" s="136"/>
      <c r="AC23" s="136"/>
      <c r="AD23" s="136"/>
      <c r="AE23" s="136"/>
      <c r="AF23" s="136"/>
      <c r="AG23" s="136">
        <f t="shared" si="17"/>
        <v>0</v>
      </c>
      <c r="AH23" s="136"/>
      <c r="AI23" s="136"/>
      <c r="AJ23" s="136"/>
      <c r="AK23" s="236"/>
      <c r="AL23" s="236">
        <f t="shared" si="0"/>
        <v>0</v>
      </c>
      <c r="AM23" s="136">
        <f t="shared" si="1"/>
        <v>0</v>
      </c>
      <c r="AN23" s="236">
        <f>'26'!AR23</f>
        <v>50</v>
      </c>
      <c r="AO23" s="236"/>
      <c r="AP23" s="236">
        <f t="shared" si="7"/>
        <v>50</v>
      </c>
      <c r="AQ23" s="236">
        <f t="shared" si="8"/>
        <v>0</v>
      </c>
      <c r="AR23" s="236">
        <v>50</v>
      </c>
      <c r="AS23" s="250" t="e">
        <f t="shared" si="3"/>
        <v>#DIV/0!</v>
      </c>
      <c r="AT23" s="216">
        <f>'08'!AT23</f>
        <v>250</v>
      </c>
      <c r="AU23" s="224">
        <f t="shared" si="9"/>
        <v>200</v>
      </c>
      <c r="AV23" s="138"/>
      <c r="AW23" s="138" t="e">
        <f t="shared" si="10"/>
        <v>#DIV/0!</v>
      </c>
      <c r="AX23" s="138" t="e">
        <f t="shared" si="11"/>
        <v>#DIV/0!</v>
      </c>
      <c r="AY23" s="138" t="e">
        <f t="shared" si="12"/>
        <v>#DIV/0!</v>
      </c>
      <c r="AZ23" s="138" t="e">
        <f t="shared" si="13"/>
        <v>#DIV/0!</v>
      </c>
      <c r="BA23" s="138" t="e">
        <f t="shared" si="14"/>
        <v>#DIV/0!</v>
      </c>
      <c r="BB23" s="236" t="e">
        <f t="shared" si="15"/>
        <v>#DIV/0!</v>
      </c>
      <c r="BC23" s="236"/>
    </row>
    <row r="24" spans="1:55" s="550" customFormat="1">
      <c r="A24" s="249" t="str">
        <f>'ENTRY SHEET'!F24</f>
        <v>OD09C4823</v>
      </c>
      <c r="B24" s="136">
        <f>'26'!C24</f>
        <v>24112.9</v>
      </c>
      <c r="C24" s="219">
        <v>24118.65</v>
      </c>
      <c r="D24" s="136">
        <f t="shared" si="4"/>
        <v>5.75</v>
      </c>
      <c r="E24" s="136">
        <v>12</v>
      </c>
      <c r="F24" s="136"/>
      <c r="G24" s="136">
        <f t="shared" si="18"/>
        <v>0</v>
      </c>
      <c r="H24" s="136">
        <v>1</v>
      </c>
      <c r="I24" s="136">
        <v>4.75</v>
      </c>
      <c r="J24" s="136"/>
      <c r="K24" s="136"/>
      <c r="L24" s="136"/>
      <c r="M24" s="136"/>
      <c r="N24" s="136"/>
      <c r="O24" s="136"/>
      <c r="P24" s="136"/>
      <c r="Q24" s="136">
        <f t="shared" si="6"/>
        <v>5.75</v>
      </c>
      <c r="R24" s="136">
        <f>'26'!S24</f>
        <v>146925</v>
      </c>
      <c r="S24" s="136">
        <v>146941.29999999999</v>
      </c>
      <c r="T24" s="136">
        <f t="shared" si="19"/>
        <v>16.299999999988358</v>
      </c>
      <c r="U24" s="136"/>
      <c r="V24" s="136"/>
      <c r="W24" s="136"/>
      <c r="X24" s="136"/>
      <c r="Y24" s="136">
        <f t="shared" si="16"/>
        <v>0</v>
      </c>
      <c r="Z24" s="136"/>
      <c r="AA24" s="136"/>
      <c r="AB24" s="136"/>
      <c r="AC24" s="136"/>
      <c r="AD24" s="136"/>
      <c r="AE24" s="136">
        <v>4</v>
      </c>
      <c r="AF24" s="136"/>
      <c r="AG24" s="136">
        <f t="shared" si="17"/>
        <v>4</v>
      </c>
      <c r="AH24" s="136"/>
      <c r="AI24" s="136">
        <v>8</v>
      </c>
      <c r="AJ24" s="136"/>
      <c r="AK24" s="236">
        <v>254.24</v>
      </c>
      <c r="AL24" s="236">
        <f t="shared" si="0"/>
        <v>8</v>
      </c>
      <c r="AM24" s="136">
        <f t="shared" si="1"/>
        <v>254.24</v>
      </c>
      <c r="AN24" s="236">
        <f>'26'!AR24</f>
        <v>90</v>
      </c>
      <c r="AO24" s="236"/>
      <c r="AP24" s="236">
        <f t="shared" si="7"/>
        <v>90</v>
      </c>
      <c r="AQ24" s="236">
        <f t="shared" si="8"/>
        <v>20</v>
      </c>
      <c r="AR24" s="236">
        <v>70</v>
      </c>
      <c r="AS24" s="250">
        <f t="shared" si="3"/>
        <v>3.4782608695652173</v>
      </c>
      <c r="AT24" s="216">
        <f>'08'!AT24</f>
        <v>250</v>
      </c>
      <c r="AU24" s="224">
        <f t="shared" si="9"/>
        <v>180</v>
      </c>
      <c r="AV24" s="138"/>
      <c r="AW24" s="138">
        <f t="shared" si="10"/>
        <v>17</v>
      </c>
      <c r="AX24" s="138">
        <f t="shared" si="11"/>
        <v>4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236">
        <f t="shared" si="15"/>
        <v>-1</v>
      </c>
      <c r="BC24" s="236"/>
    </row>
    <row r="25" spans="1:55" s="550" customFormat="1">
      <c r="A25" s="249" t="str">
        <f>'ENTRY SHEET'!F25</f>
        <v>OD09C-4824</v>
      </c>
      <c r="B25" s="136">
        <f>'26'!C25</f>
        <v>17224.2</v>
      </c>
      <c r="C25" s="219">
        <v>17229.599999999999</v>
      </c>
      <c r="D25" s="136">
        <f t="shared" si="4"/>
        <v>5.3999999999978172</v>
      </c>
      <c r="E25" s="136">
        <v>12</v>
      </c>
      <c r="F25" s="136"/>
      <c r="G25" s="136">
        <f t="shared" si="18"/>
        <v>9.999999999781739E-2</v>
      </c>
      <c r="H25" s="136"/>
      <c r="I25" s="136">
        <v>5.3</v>
      </c>
      <c r="J25" s="136"/>
      <c r="K25" s="136"/>
      <c r="L25" s="136"/>
      <c r="M25" s="136"/>
      <c r="N25" s="136"/>
      <c r="O25" s="136"/>
      <c r="P25" s="136"/>
      <c r="Q25" s="136">
        <f t="shared" si="6"/>
        <v>5.3999999999978172</v>
      </c>
      <c r="R25" s="136">
        <f>'26'!S25</f>
        <v>110200</v>
      </c>
      <c r="S25" s="136">
        <v>110224.1</v>
      </c>
      <c r="T25" s="136">
        <f t="shared" si="19"/>
        <v>24.100000000005821</v>
      </c>
      <c r="U25" s="136"/>
      <c r="V25" s="136"/>
      <c r="W25" s="136"/>
      <c r="X25" s="136"/>
      <c r="Y25" s="136">
        <f t="shared" si="16"/>
        <v>0</v>
      </c>
      <c r="Z25" s="136"/>
      <c r="AA25" s="136"/>
      <c r="AB25" s="136"/>
      <c r="AC25" s="136"/>
      <c r="AD25" s="136"/>
      <c r="AE25" s="136"/>
      <c r="AF25" s="136"/>
      <c r="AG25" s="136">
        <f t="shared" si="17"/>
        <v>0</v>
      </c>
      <c r="AH25" s="136"/>
      <c r="AI25" s="136">
        <v>10</v>
      </c>
      <c r="AJ25" s="136"/>
      <c r="AK25" s="236">
        <v>324.38</v>
      </c>
      <c r="AL25" s="236">
        <f t="shared" si="0"/>
        <v>10</v>
      </c>
      <c r="AM25" s="136">
        <f t="shared" si="1"/>
        <v>324.38</v>
      </c>
      <c r="AN25" s="236">
        <f>'26'!AR25</f>
        <v>110</v>
      </c>
      <c r="AO25" s="236"/>
      <c r="AP25" s="236">
        <f t="shared" si="7"/>
        <v>110</v>
      </c>
      <c r="AQ25" s="236">
        <f t="shared" si="8"/>
        <v>40</v>
      </c>
      <c r="AR25" s="236">
        <v>70</v>
      </c>
      <c r="AS25" s="250">
        <f t="shared" si="3"/>
        <v>7.4074074074104015</v>
      </c>
      <c r="AT25" s="216">
        <f>'08'!AT25</f>
        <v>250</v>
      </c>
      <c r="AU25" s="224">
        <f t="shared" si="9"/>
        <v>180</v>
      </c>
      <c r="AV25" s="138"/>
      <c r="AW25" s="138">
        <f t="shared" si="10"/>
        <v>40</v>
      </c>
      <c r="AX25" s="138">
        <f t="shared" si="11"/>
        <v>0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236">
        <f t="shared" si="15"/>
        <v>0</v>
      </c>
      <c r="BC25" s="236"/>
    </row>
    <row r="26" spans="1:55" s="550" customFormat="1">
      <c r="A26" s="249" t="str">
        <f>'ENTRY SHEET'!F26</f>
        <v>JH06H-3742</v>
      </c>
      <c r="B26" s="136">
        <f>'26'!C26</f>
        <v>0</v>
      </c>
      <c r="C26" s="219"/>
      <c r="D26" s="136">
        <v>8</v>
      </c>
      <c r="E26" s="136">
        <v>12</v>
      </c>
      <c r="F26" s="136"/>
      <c r="G26" s="136">
        <f t="shared" si="18"/>
        <v>3.5</v>
      </c>
      <c r="H26" s="136"/>
      <c r="I26" s="136">
        <v>4.5</v>
      </c>
      <c r="J26" s="136"/>
      <c r="K26" s="136"/>
      <c r="L26" s="136"/>
      <c r="M26" s="136"/>
      <c r="N26" s="136"/>
      <c r="O26" s="136"/>
      <c r="P26" s="136"/>
      <c r="Q26" s="136">
        <f t="shared" si="6"/>
        <v>8</v>
      </c>
      <c r="R26" s="136">
        <f>'26'!S26</f>
        <v>0</v>
      </c>
      <c r="S26" s="136"/>
      <c r="T26" s="136">
        <f t="shared" si="19"/>
        <v>0</v>
      </c>
      <c r="U26" s="136"/>
      <c r="V26" s="136"/>
      <c r="W26" s="136"/>
      <c r="X26" s="136"/>
      <c r="Y26" s="136">
        <f t="shared" si="16"/>
        <v>0</v>
      </c>
      <c r="Z26" s="136"/>
      <c r="AA26" s="136"/>
      <c r="AB26" s="136"/>
      <c r="AC26" s="136"/>
      <c r="AD26" s="136"/>
      <c r="AE26" s="136"/>
      <c r="AF26" s="136"/>
      <c r="AG26" s="136">
        <f t="shared" si="17"/>
        <v>0</v>
      </c>
      <c r="AH26" s="136"/>
      <c r="AI26" s="136">
        <v>9</v>
      </c>
      <c r="AJ26" s="136"/>
      <c r="AK26" s="236">
        <v>291.92</v>
      </c>
      <c r="AL26" s="236">
        <f t="shared" si="0"/>
        <v>9</v>
      </c>
      <c r="AM26" s="136">
        <f t="shared" si="1"/>
        <v>291.92</v>
      </c>
      <c r="AN26" s="236">
        <f>'26'!AR26</f>
        <v>120</v>
      </c>
      <c r="AO26" s="236"/>
      <c r="AP26" s="236">
        <f t="shared" si="7"/>
        <v>120</v>
      </c>
      <c r="AQ26" s="236">
        <f t="shared" si="8"/>
        <v>60</v>
      </c>
      <c r="AR26" s="236">
        <v>60</v>
      </c>
      <c r="AS26" s="250">
        <f t="shared" si="3"/>
        <v>7.5</v>
      </c>
      <c r="AT26" s="216">
        <f>'08'!AT26</f>
        <v>250</v>
      </c>
      <c r="AU26" s="224">
        <f t="shared" si="9"/>
        <v>190</v>
      </c>
      <c r="AV26" s="138"/>
      <c r="AW26" s="138">
        <f t="shared" si="10"/>
        <v>34</v>
      </c>
      <c r="AX26" s="138">
        <f t="shared" si="11"/>
        <v>0</v>
      </c>
      <c r="AY26" s="138">
        <f t="shared" si="12"/>
        <v>0</v>
      </c>
      <c r="AZ26" s="138">
        <f t="shared" si="13"/>
        <v>0</v>
      </c>
      <c r="BA26" s="138">
        <f t="shared" si="14"/>
        <v>0</v>
      </c>
      <c r="BB26" s="236">
        <f t="shared" si="15"/>
        <v>26</v>
      </c>
      <c r="BC26" s="236"/>
    </row>
    <row r="27" spans="1:55" s="550" customFormat="1">
      <c r="A27" s="249" t="str">
        <f>'ENTRY SHEET'!F27</f>
        <v>OD09C-4879</v>
      </c>
      <c r="B27" s="136">
        <f>'26'!C27</f>
        <v>13065</v>
      </c>
      <c r="C27" s="219">
        <v>13072</v>
      </c>
      <c r="D27" s="136">
        <f t="shared" si="4"/>
        <v>7</v>
      </c>
      <c r="E27" s="136">
        <v>12</v>
      </c>
      <c r="F27" s="136"/>
      <c r="G27" s="136">
        <f t="shared" si="18"/>
        <v>7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7</v>
      </c>
      <c r="R27" s="136">
        <f>'26'!S27</f>
        <v>0</v>
      </c>
      <c r="S27" s="136"/>
      <c r="T27" s="136">
        <f t="shared" si="19"/>
        <v>0</v>
      </c>
      <c r="U27" s="136"/>
      <c r="V27" s="136">
        <v>1</v>
      </c>
      <c r="W27" s="136"/>
      <c r="X27" s="136">
        <v>6</v>
      </c>
      <c r="Y27" s="136">
        <f t="shared" si="16"/>
        <v>7</v>
      </c>
      <c r="Z27" s="136"/>
      <c r="AA27" s="136"/>
      <c r="AB27" s="136"/>
      <c r="AC27" s="136"/>
      <c r="AD27" s="136"/>
      <c r="AE27" s="136"/>
      <c r="AF27" s="136"/>
      <c r="AG27" s="136">
        <f t="shared" si="17"/>
        <v>0</v>
      </c>
      <c r="AH27" s="136"/>
      <c r="AI27" s="136"/>
      <c r="AJ27" s="136"/>
      <c r="AK27" s="236"/>
      <c r="AL27" s="236">
        <f t="shared" si="0"/>
        <v>0</v>
      </c>
      <c r="AM27" s="136">
        <f t="shared" si="1"/>
        <v>0</v>
      </c>
      <c r="AN27" s="236">
        <f>'26'!AR27</f>
        <v>65</v>
      </c>
      <c r="AO27" s="236">
        <v>100</v>
      </c>
      <c r="AP27" s="236">
        <f t="shared" si="7"/>
        <v>165</v>
      </c>
      <c r="AQ27" s="236">
        <f t="shared" si="8"/>
        <v>75</v>
      </c>
      <c r="AR27" s="236">
        <v>90</v>
      </c>
      <c r="AS27" s="250">
        <f t="shared" si="3"/>
        <v>10.714285714285714</v>
      </c>
      <c r="AT27" s="216">
        <f>'08'!AT27</f>
        <v>250</v>
      </c>
      <c r="AU27" s="224">
        <f t="shared" si="9"/>
        <v>160</v>
      </c>
      <c r="AV27" s="138"/>
      <c r="AW27" s="138">
        <f t="shared" si="10"/>
        <v>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236">
        <f t="shared" si="15"/>
        <v>75</v>
      </c>
      <c r="BC27" s="236"/>
    </row>
    <row r="28" spans="1:55" s="550" customFormat="1">
      <c r="A28" s="249" t="str">
        <f>'ENTRY SHEET'!F28</f>
        <v>OD09C-1371</v>
      </c>
      <c r="B28" s="136">
        <f>'26'!C28</f>
        <v>11546</v>
      </c>
      <c r="C28" s="219">
        <v>11549</v>
      </c>
      <c r="D28" s="136">
        <f t="shared" si="4"/>
        <v>3</v>
      </c>
      <c r="E28" s="136">
        <v>12</v>
      </c>
      <c r="F28" s="136"/>
      <c r="G28" s="136">
        <f t="shared" si="18"/>
        <v>3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3</v>
      </c>
      <c r="R28" s="136">
        <f>'26'!S28</f>
        <v>137831</v>
      </c>
      <c r="S28" s="136">
        <v>137838</v>
      </c>
      <c r="T28" s="136">
        <f t="shared" si="19"/>
        <v>7</v>
      </c>
      <c r="U28" s="136"/>
      <c r="V28" s="136"/>
      <c r="W28" s="136"/>
      <c r="X28" s="136">
        <v>1</v>
      </c>
      <c r="Y28" s="136">
        <f t="shared" si="16"/>
        <v>1</v>
      </c>
      <c r="Z28" s="136"/>
      <c r="AA28" s="136"/>
      <c r="AB28" s="136"/>
      <c r="AC28" s="136"/>
      <c r="AD28" s="136"/>
      <c r="AE28" s="136"/>
      <c r="AF28" s="136"/>
      <c r="AG28" s="136">
        <f t="shared" si="17"/>
        <v>0</v>
      </c>
      <c r="AH28" s="136"/>
      <c r="AI28" s="136"/>
      <c r="AJ28" s="136"/>
      <c r="AK28" s="236"/>
      <c r="AL28" s="236">
        <f t="shared" si="0"/>
        <v>0</v>
      </c>
      <c r="AM28" s="136">
        <f t="shared" si="1"/>
        <v>0</v>
      </c>
      <c r="AN28" s="236">
        <f>'26'!AR28</f>
        <v>150</v>
      </c>
      <c r="AO28" s="236"/>
      <c r="AP28" s="236">
        <f t="shared" si="7"/>
        <v>150</v>
      </c>
      <c r="AQ28" s="236">
        <f t="shared" si="8"/>
        <v>10</v>
      </c>
      <c r="AR28" s="236">
        <v>140</v>
      </c>
      <c r="AS28" s="250">
        <f t="shared" si="3"/>
        <v>3.3333333333333335</v>
      </c>
      <c r="AT28" s="216">
        <f>'08'!AT28</f>
        <v>250</v>
      </c>
      <c r="AU28" s="224">
        <f t="shared" si="9"/>
        <v>110</v>
      </c>
      <c r="AV28" s="138"/>
      <c r="AW28" s="138">
        <f t="shared" si="10"/>
        <v>0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236">
        <f t="shared" si="15"/>
        <v>10</v>
      </c>
      <c r="BC28" s="236"/>
    </row>
    <row r="29" spans="1:55" s="550" customFormat="1" ht="18.75" customHeight="1">
      <c r="A29" s="249" t="str">
        <f>'ENTRY SHEET'!F29</f>
        <v>OD09C-4878</v>
      </c>
      <c r="B29" s="136">
        <f>'26'!C29</f>
        <v>0</v>
      </c>
      <c r="C29" s="219"/>
      <c r="D29" s="136">
        <f t="shared" si="4"/>
        <v>0</v>
      </c>
      <c r="E29" s="136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6">
        <f>'26'!S29</f>
        <v>0</v>
      </c>
      <c r="S29" s="136"/>
      <c r="T29" s="136">
        <f t="shared" si="19"/>
        <v>0</v>
      </c>
      <c r="U29" s="136"/>
      <c r="V29" s="136"/>
      <c r="W29" s="136"/>
      <c r="X29" s="136"/>
      <c r="Y29" s="136">
        <f t="shared" si="16"/>
        <v>0</v>
      </c>
      <c r="Z29" s="136"/>
      <c r="AA29" s="136"/>
      <c r="AB29" s="136"/>
      <c r="AC29" s="136"/>
      <c r="AD29" s="136"/>
      <c r="AE29" s="136"/>
      <c r="AF29" s="136"/>
      <c r="AG29" s="136">
        <f t="shared" si="17"/>
        <v>0</v>
      </c>
      <c r="AH29" s="136"/>
      <c r="AI29" s="136"/>
      <c r="AJ29" s="136"/>
      <c r="AK29" s="236"/>
      <c r="AL29" s="236">
        <f t="shared" si="0"/>
        <v>0</v>
      </c>
      <c r="AM29" s="136">
        <f t="shared" si="1"/>
        <v>0</v>
      </c>
      <c r="AN29" s="236">
        <f>'26'!AR29</f>
        <v>0</v>
      </c>
      <c r="AO29" s="236"/>
      <c r="AP29" s="236">
        <f t="shared" si="7"/>
        <v>0</v>
      </c>
      <c r="AQ29" s="236">
        <f t="shared" si="8"/>
        <v>0</v>
      </c>
      <c r="AR29" s="236"/>
      <c r="AS29" s="250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236" t="e">
        <f t="shared" si="15"/>
        <v>#DIV/0!</v>
      </c>
      <c r="BC29" s="236"/>
    </row>
    <row r="30" spans="1:55" s="550" customFormat="1">
      <c r="A30" s="249" t="str">
        <f>'ENTRY SHEET'!F30</f>
        <v>OD09C-8163</v>
      </c>
      <c r="B30" s="136">
        <f>'26'!C30</f>
        <v>13480.1</v>
      </c>
      <c r="C30" s="219">
        <v>13484.6</v>
      </c>
      <c r="D30" s="136">
        <f t="shared" si="4"/>
        <v>4.5</v>
      </c>
      <c r="E30" s="136">
        <v>12</v>
      </c>
      <c r="F30" s="136"/>
      <c r="G30" s="136">
        <f t="shared" si="18"/>
        <v>1.2000000000000002</v>
      </c>
      <c r="H30" s="136"/>
      <c r="I30" s="136">
        <v>3.3</v>
      </c>
      <c r="J30" s="136"/>
      <c r="K30" s="136"/>
      <c r="L30" s="136"/>
      <c r="M30" s="136"/>
      <c r="N30" s="136"/>
      <c r="O30" s="136"/>
      <c r="P30" s="136"/>
      <c r="Q30" s="136">
        <f t="shared" si="6"/>
        <v>4.5</v>
      </c>
      <c r="R30" s="136">
        <f>'26'!S30</f>
        <v>62196</v>
      </c>
      <c r="S30" s="136">
        <v>62213</v>
      </c>
      <c r="T30" s="136">
        <f t="shared" si="19"/>
        <v>17</v>
      </c>
      <c r="U30" s="136"/>
      <c r="V30" s="136"/>
      <c r="W30" s="136"/>
      <c r="X30" s="136"/>
      <c r="Y30" s="136">
        <f t="shared" si="16"/>
        <v>0</v>
      </c>
      <c r="Z30" s="136"/>
      <c r="AA30" s="136"/>
      <c r="AB30" s="136"/>
      <c r="AC30" s="136"/>
      <c r="AD30" s="136"/>
      <c r="AE30" s="136"/>
      <c r="AF30" s="136"/>
      <c r="AG30" s="136">
        <f t="shared" si="17"/>
        <v>0</v>
      </c>
      <c r="AH30" s="136"/>
      <c r="AI30" s="136">
        <v>9</v>
      </c>
      <c r="AJ30" s="136"/>
      <c r="AK30" s="236">
        <v>274.91000000000003</v>
      </c>
      <c r="AL30" s="236">
        <f t="shared" si="0"/>
        <v>9</v>
      </c>
      <c r="AM30" s="136">
        <f t="shared" si="1"/>
        <v>274.91000000000003</v>
      </c>
      <c r="AN30" s="236">
        <f>'26'!AR30</f>
        <v>130</v>
      </c>
      <c r="AO30" s="236"/>
      <c r="AP30" s="236">
        <f t="shared" si="7"/>
        <v>130</v>
      </c>
      <c r="AQ30" s="236">
        <f t="shared" si="8"/>
        <v>30</v>
      </c>
      <c r="AR30" s="236">
        <v>100</v>
      </c>
      <c r="AS30" s="250">
        <f t="shared" si="3"/>
        <v>6.666666666666667</v>
      </c>
      <c r="AT30" s="216">
        <f>'08'!AT30</f>
        <v>250</v>
      </c>
      <c r="AU30" s="224">
        <f t="shared" si="9"/>
        <v>150</v>
      </c>
      <c r="AV30" s="138"/>
      <c r="AW30" s="138">
        <f t="shared" si="10"/>
        <v>22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236">
        <f t="shared" si="15"/>
        <v>8</v>
      </c>
      <c r="BC30" s="236"/>
    </row>
    <row r="31" spans="1:55" s="550" customFormat="1">
      <c r="A31" s="249" t="str">
        <f>'ENTRY SHEET'!F31</f>
        <v>OD09A-5106</v>
      </c>
      <c r="B31" s="136">
        <f>'26'!C31</f>
        <v>15110</v>
      </c>
      <c r="C31" s="219">
        <v>15110</v>
      </c>
      <c r="D31" s="136">
        <f t="shared" si="4"/>
        <v>0</v>
      </c>
      <c r="E31" s="136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6">
        <f>'26'!S31</f>
        <v>123337</v>
      </c>
      <c r="S31" s="136">
        <v>123337</v>
      </c>
      <c r="T31" s="136">
        <f t="shared" si="19"/>
        <v>0</v>
      </c>
      <c r="U31" s="136"/>
      <c r="V31" s="136"/>
      <c r="W31" s="136"/>
      <c r="X31" s="136"/>
      <c r="Y31" s="136">
        <f t="shared" si="16"/>
        <v>0</v>
      </c>
      <c r="Z31" s="136"/>
      <c r="AA31" s="136"/>
      <c r="AB31" s="136"/>
      <c r="AC31" s="136"/>
      <c r="AD31" s="136"/>
      <c r="AE31" s="136"/>
      <c r="AF31" s="136"/>
      <c r="AG31" s="136">
        <f t="shared" si="17"/>
        <v>0</v>
      </c>
      <c r="AH31" s="136"/>
      <c r="AI31" s="136"/>
      <c r="AJ31" s="136"/>
      <c r="AK31" s="236"/>
      <c r="AL31" s="236">
        <f t="shared" si="0"/>
        <v>0</v>
      </c>
      <c r="AM31" s="136">
        <f t="shared" si="1"/>
        <v>0</v>
      </c>
      <c r="AN31" s="236">
        <f>'26'!AR31</f>
        <v>100</v>
      </c>
      <c r="AO31" s="236"/>
      <c r="AP31" s="236">
        <f t="shared" si="7"/>
        <v>100</v>
      </c>
      <c r="AQ31" s="236">
        <f t="shared" si="8"/>
        <v>0</v>
      </c>
      <c r="AR31" s="236">
        <v>100</v>
      </c>
      <c r="AS31" s="250" t="e">
        <f t="shared" si="3"/>
        <v>#DIV/0!</v>
      </c>
      <c r="AT31" s="216">
        <f>'08'!AT31</f>
        <v>250</v>
      </c>
      <c r="AU31" s="224">
        <f t="shared" si="9"/>
        <v>150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236" t="e">
        <f t="shared" si="15"/>
        <v>#DIV/0!</v>
      </c>
      <c r="BC31" s="236"/>
    </row>
    <row r="32" spans="1:55" s="550" customFormat="1">
      <c r="A32" s="249" t="str">
        <f>'ENTRY SHEET'!F32</f>
        <v>OD09C-8164</v>
      </c>
      <c r="B32" s="136">
        <f>'26'!C32</f>
        <v>10487.8</v>
      </c>
      <c r="C32" s="219">
        <v>10494.5</v>
      </c>
      <c r="D32" s="136">
        <f t="shared" si="4"/>
        <v>6.7000000000007276</v>
      </c>
      <c r="E32" s="136">
        <v>12</v>
      </c>
      <c r="F32" s="136"/>
      <c r="G32" s="136">
        <f t="shared" si="18"/>
        <v>6.7000000000007276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6.7000000000007276</v>
      </c>
      <c r="R32" s="136">
        <f>'26'!S32</f>
        <v>70281</v>
      </c>
      <c r="S32" s="136">
        <v>70323</v>
      </c>
      <c r="T32" s="136">
        <f t="shared" si="19"/>
        <v>42</v>
      </c>
      <c r="U32" s="136"/>
      <c r="V32" s="136">
        <v>11</v>
      </c>
      <c r="W32" s="136"/>
      <c r="X32" s="136"/>
      <c r="Y32" s="136">
        <f t="shared" si="16"/>
        <v>11</v>
      </c>
      <c r="Z32" s="136"/>
      <c r="AA32" s="136"/>
      <c r="AB32" s="136"/>
      <c r="AC32" s="136"/>
      <c r="AD32" s="136"/>
      <c r="AE32" s="136"/>
      <c r="AF32" s="136"/>
      <c r="AG32" s="136">
        <f t="shared" si="17"/>
        <v>0</v>
      </c>
      <c r="AH32" s="136"/>
      <c r="AI32" s="136"/>
      <c r="AJ32" s="136"/>
      <c r="AK32" s="236"/>
      <c r="AL32" s="236">
        <f t="shared" si="0"/>
        <v>0</v>
      </c>
      <c r="AM32" s="136">
        <f t="shared" si="1"/>
        <v>0</v>
      </c>
      <c r="AN32" s="236">
        <f>'26'!AR32</f>
        <v>140</v>
      </c>
      <c r="AO32" s="236">
        <v>80</v>
      </c>
      <c r="AP32" s="236">
        <f t="shared" si="7"/>
        <v>220</v>
      </c>
      <c r="AQ32" s="236">
        <f t="shared" si="8"/>
        <v>70</v>
      </c>
      <c r="AR32" s="236">
        <v>150</v>
      </c>
      <c r="AS32" s="250">
        <f t="shared" si="3"/>
        <v>10.447761194028717</v>
      </c>
      <c r="AT32" s="216">
        <f>'08'!AT32</f>
        <v>250</v>
      </c>
      <c r="AU32" s="224">
        <f t="shared" si="9"/>
        <v>100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236">
        <f t="shared" si="15"/>
        <v>70</v>
      </c>
      <c r="BC32" s="236"/>
    </row>
    <row r="33" spans="1:55" s="550" customFormat="1">
      <c r="A33" s="249" t="str">
        <f>'ENTRY SHEET'!F33</f>
        <v>OD09C-1373</v>
      </c>
      <c r="B33" s="136">
        <f>'26'!C33</f>
        <v>0</v>
      </c>
      <c r="C33" s="219"/>
      <c r="D33" s="136">
        <f t="shared" si="4"/>
        <v>0</v>
      </c>
      <c r="E33" s="136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6">
        <f>'26'!S33</f>
        <v>0</v>
      </c>
      <c r="S33" s="136"/>
      <c r="T33" s="136">
        <f t="shared" si="19"/>
        <v>0</v>
      </c>
      <c r="U33" s="136"/>
      <c r="V33" s="136"/>
      <c r="W33" s="136"/>
      <c r="X33" s="136"/>
      <c r="Y33" s="136">
        <f t="shared" si="16"/>
        <v>0</v>
      </c>
      <c r="Z33" s="136"/>
      <c r="AA33" s="136"/>
      <c r="AB33" s="136"/>
      <c r="AC33" s="136"/>
      <c r="AD33" s="136"/>
      <c r="AE33" s="136"/>
      <c r="AF33" s="136"/>
      <c r="AG33" s="136">
        <f t="shared" si="17"/>
        <v>0</v>
      </c>
      <c r="AH33" s="136"/>
      <c r="AI33" s="136"/>
      <c r="AJ33" s="136"/>
      <c r="AK33" s="236"/>
      <c r="AL33" s="236">
        <f t="shared" si="0"/>
        <v>0</v>
      </c>
      <c r="AM33" s="136">
        <f t="shared" si="1"/>
        <v>0</v>
      </c>
      <c r="AN33" s="236">
        <f>'26'!AR33</f>
        <v>0</v>
      </c>
      <c r="AO33" s="236"/>
      <c r="AP33" s="236">
        <f t="shared" si="7"/>
        <v>0</v>
      </c>
      <c r="AQ33" s="236">
        <f t="shared" si="8"/>
        <v>0</v>
      </c>
      <c r="AR33" s="236"/>
      <c r="AS33" s="250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236" t="e">
        <f t="shared" si="15"/>
        <v>#DIV/0!</v>
      </c>
      <c r="BC33" s="236"/>
    </row>
    <row r="34" spans="1:55" s="550" customFormat="1">
      <c r="A34" s="249" t="str">
        <f>'ENTRY SHEET'!F34</f>
        <v>OD09A-5666</v>
      </c>
      <c r="B34" s="136">
        <f>'26'!C34</f>
        <v>21974</v>
      </c>
      <c r="C34" s="219">
        <v>21974</v>
      </c>
      <c r="D34" s="136">
        <f t="shared" si="4"/>
        <v>0</v>
      </c>
      <c r="E34" s="136">
        <v>12</v>
      </c>
      <c r="F34" s="136"/>
      <c r="G34" s="136">
        <f t="shared" si="18"/>
        <v>0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0</v>
      </c>
      <c r="R34" s="136">
        <f>'26'!S34</f>
        <v>102735</v>
      </c>
      <c r="S34" s="136">
        <v>102735</v>
      </c>
      <c r="T34" s="136">
        <f t="shared" si="19"/>
        <v>0</v>
      </c>
      <c r="U34" s="136"/>
      <c r="V34" s="136"/>
      <c r="W34" s="136"/>
      <c r="X34" s="236"/>
      <c r="Y34" s="136">
        <f t="shared" si="16"/>
        <v>0</v>
      </c>
      <c r="Z34" s="136"/>
      <c r="AA34" s="136"/>
      <c r="AB34" s="136"/>
      <c r="AC34" s="136"/>
      <c r="AD34" s="136"/>
      <c r="AE34" s="136"/>
      <c r="AF34" s="136"/>
      <c r="AG34" s="136">
        <f t="shared" si="17"/>
        <v>0</v>
      </c>
      <c r="AH34" s="136"/>
      <c r="AI34" s="136"/>
      <c r="AJ34" s="136"/>
      <c r="AK34" s="236"/>
      <c r="AL34" s="236">
        <f t="shared" si="0"/>
        <v>0</v>
      </c>
      <c r="AM34" s="136">
        <f t="shared" si="1"/>
        <v>0</v>
      </c>
      <c r="AN34" s="236">
        <f>'26'!AR34</f>
        <v>110</v>
      </c>
      <c r="AO34" s="236"/>
      <c r="AP34" s="236">
        <f t="shared" si="7"/>
        <v>110</v>
      </c>
      <c r="AQ34" s="236">
        <f t="shared" si="8"/>
        <v>0</v>
      </c>
      <c r="AR34" s="236">
        <v>110</v>
      </c>
      <c r="AS34" s="250" t="e">
        <f t="shared" si="3"/>
        <v>#DIV/0!</v>
      </c>
      <c r="AT34" s="216">
        <f>'08'!AT34</f>
        <v>250</v>
      </c>
      <c r="AU34" s="224">
        <f t="shared" si="9"/>
        <v>140</v>
      </c>
      <c r="AV34" s="138"/>
      <c r="AW34" s="138" t="e">
        <f t="shared" si="10"/>
        <v>#DIV/0!</v>
      </c>
      <c r="AX34" s="138" t="e">
        <f t="shared" si="11"/>
        <v>#DIV/0!</v>
      </c>
      <c r="AY34" s="138" t="e">
        <f t="shared" si="12"/>
        <v>#DIV/0!</v>
      </c>
      <c r="AZ34" s="138" t="e">
        <f t="shared" si="13"/>
        <v>#DIV/0!</v>
      </c>
      <c r="BA34" s="138" t="e">
        <f t="shared" si="14"/>
        <v>#DIV/0!</v>
      </c>
      <c r="BB34" s="236" t="e">
        <f t="shared" si="15"/>
        <v>#DIV/0!</v>
      </c>
      <c r="BC34" s="236"/>
    </row>
    <row r="35" spans="1:55" s="550" customFormat="1">
      <c r="A35" s="249" t="str">
        <f>'ENTRY SHEET'!F35</f>
        <v>OD09A-6059</v>
      </c>
      <c r="B35" s="136">
        <f>'26'!C35</f>
        <v>14172</v>
      </c>
      <c r="C35" s="219">
        <v>14179</v>
      </c>
      <c r="D35" s="136">
        <f t="shared" si="4"/>
        <v>7</v>
      </c>
      <c r="E35" s="136">
        <v>12</v>
      </c>
      <c r="F35" s="136"/>
      <c r="G35" s="136">
        <f t="shared" si="18"/>
        <v>7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7</v>
      </c>
      <c r="R35" s="136">
        <f>'26'!S35</f>
        <v>92270</v>
      </c>
      <c r="S35" s="136">
        <v>92329</v>
      </c>
      <c r="T35" s="136">
        <f t="shared" si="19"/>
        <v>59</v>
      </c>
      <c r="U35" s="136"/>
      <c r="V35" s="136">
        <v>1</v>
      </c>
      <c r="W35" s="136"/>
      <c r="X35" s="236">
        <v>6</v>
      </c>
      <c r="Y35" s="136">
        <f t="shared" si="16"/>
        <v>7</v>
      </c>
      <c r="Z35" s="136"/>
      <c r="AA35" s="136"/>
      <c r="AB35" s="136"/>
      <c r="AC35" s="136"/>
      <c r="AD35" s="136"/>
      <c r="AE35" s="136"/>
      <c r="AF35" s="136"/>
      <c r="AG35" s="136">
        <f t="shared" si="17"/>
        <v>0</v>
      </c>
      <c r="AH35" s="136"/>
      <c r="AI35" s="136"/>
      <c r="AJ35" s="136"/>
      <c r="AK35" s="236"/>
      <c r="AL35" s="236">
        <f t="shared" si="0"/>
        <v>0</v>
      </c>
      <c r="AM35" s="136">
        <f t="shared" si="1"/>
        <v>0</v>
      </c>
      <c r="AN35" s="236">
        <f>'26'!AR35</f>
        <v>130</v>
      </c>
      <c r="AO35" s="236">
        <v>50</v>
      </c>
      <c r="AP35" s="236">
        <f t="shared" si="7"/>
        <v>180</v>
      </c>
      <c r="AQ35" s="236">
        <f t="shared" si="8"/>
        <v>60</v>
      </c>
      <c r="AR35" s="236">
        <v>120</v>
      </c>
      <c r="AS35" s="250">
        <f t="shared" si="3"/>
        <v>8.5714285714285712</v>
      </c>
      <c r="AT35" s="216">
        <f>'08'!AT35</f>
        <v>250</v>
      </c>
      <c r="AU35" s="224">
        <f t="shared" si="9"/>
        <v>130</v>
      </c>
      <c r="AV35" s="138"/>
      <c r="AW35" s="138">
        <f t="shared" si="10"/>
        <v>0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236">
        <f t="shared" si="15"/>
        <v>60</v>
      </c>
      <c r="BC35" s="236"/>
    </row>
    <row r="36" spans="1:55" s="550" customFormat="1">
      <c r="A36" s="249" t="str">
        <f>'ENTRY SHEET'!F36</f>
        <v>JH06H-9654</v>
      </c>
      <c r="B36" s="136">
        <f>'26'!C36</f>
        <v>0</v>
      </c>
      <c r="C36" s="219"/>
      <c r="D36" s="136">
        <v>2</v>
      </c>
      <c r="E36" s="136">
        <v>12</v>
      </c>
      <c r="F36" s="136"/>
      <c r="G36" s="136">
        <f t="shared" si="18"/>
        <v>2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2</v>
      </c>
      <c r="R36" s="136">
        <f>'26'!S36</f>
        <v>101475</v>
      </c>
      <c r="S36" s="136">
        <v>101495</v>
      </c>
      <c r="T36" s="136">
        <f t="shared" si="19"/>
        <v>20</v>
      </c>
      <c r="U36" s="136"/>
      <c r="V36" s="136"/>
      <c r="W36" s="136"/>
      <c r="X36" s="236">
        <v>3</v>
      </c>
      <c r="Y36" s="136">
        <f t="shared" si="16"/>
        <v>3</v>
      </c>
      <c r="Z36" s="136"/>
      <c r="AA36" s="136"/>
      <c r="AB36" s="136"/>
      <c r="AC36" s="136"/>
      <c r="AD36" s="136"/>
      <c r="AE36" s="136"/>
      <c r="AF36" s="136"/>
      <c r="AG36" s="136">
        <f t="shared" si="17"/>
        <v>0</v>
      </c>
      <c r="AH36" s="136"/>
      <c r="AI36" s="136"/>
      <c r="AJ36" s="136"/>
      <c r="AK36" s="236"/>
      <c r="AL36" s="236">
        <f t="shared" si="0"/>
        <v>0</v>
      </c>
      <c r="AM36" s="136">
        <f t="shared" si="1"/>
        <v>0</v>
      </c>
      <c r="AN36" s="236">
        <f>'26'!AR36</f>
        <v>120</v>
      </c>
      <c r="AO36" s="236"/>
      <c r="AP36" s="236">
        <f t="shared" si="7"/>
        <v>120</v>
      </c>
      <c r="AQ36" s="236">
        <f t="shared" si="8"/>
        <v>20</v>
      </c>
      <c r="AR36" s="236">
        <v>100</v>
      </c>
      <c r="AS36" s="250">
        <f t="shared" si="3"/>
        <v>10</v>
      </c>
      <c r="AT36" s="216">
        <f>'08'!AT36</f>
        <v>250</v>
      </c>
      <c r="AU36" s="224">
        <f t="shared" si="9"/>
        <v>150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236">
        <f t="shared" si="15"/>
        <v>20</v>
      </c>
      <c r="BC36" s="236"/>
    </row>
    <row r="37" spans="1:55" s="550" customFormat="1">
      <c r="A37" s="249" t="str">
        <f>'ENTRY SHEET'!F37</f>
        <v>OD09A-5105</v>
      </c>
      <c r="B37" s="136">
        <f>'26'!C37</f>
        <v>12757</v>
      </c>
      <c r="C37" s="219">
        <v>12759</v>
      </c>
      <c r="D37" s="136">
        <f t="shared" si="4"/>
        <v>2</v>
      </c>
      <c r="E37" s="136">
        <v>12</v>
      </c>
      <c r="F37" s="136"/>
      <c r="G37" s="136">
        <f t="shared" si="18"/>
        <v>2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2</v>
      </c>
      <c r="R37" s="136">
        <f>'26'!S37</f>
        <v>92193</v>
      </c>
      <c r="S37" s="136">
        <v>92210</v>
      </c>
      <c r="T37" s="136">
        <f t="shared" si="19"/>
        <v>17</v>
      </c>
      <c r="U37" s="136"/>
      <c r="V37" s="136"/>
      <c r="W37" s="136"/>
      <c r="X37" s="236">
        <v>3</v>
      </c>
      <c r="Y37" s="136">
        <f t="shared" si="16"/>
        <v>3</v>
      </c>
      <c r="Z37" s="136"/>
      <c r="AA37" s="136"/>
      <c r="AB37" s="136"/>
      <c r="AC37" s="136"/>
      <c r="AD37" s="136"/>
      <c r="AE37" s="136"/>
      <c r="AF37" s="136"/>
      <c r="AG37" s="136">
        <f t="shared" si="17"/>
        <v>0</v>
      </c>
      <c r="AH37" s="136"/>
      <c r="AI37" s="136"/>
      <c r="AJ37" s="136"/>
      <c r="AK37" s="236"/>
      <c r="AL37" s="236">
        <f t="shared" si="0"/>
        <v>0</v>
      </c>
      <c r="AM37" s="136">
        <f t="shared" si="1"/>
        <v>0</v>
      </c>
      <c r="AN37" s="236">
        <f>'26'!AR37</f>
        <v>95</v>
      </c>
      <c r="AO37" s="236"/>
      <c r="AP37" s="236">
        <f t="shared" si="7"/>
        <v>95</v>
      </c>
      <c r="AQ37" s="236">
        <f t="shared" si="8"/>
        <v>15</v>
      </c>
      <c r="AR37" s="236">
        <v>80</v>
      </c>
      <c r="AS37" s="250">
        <f t="shared" ref="AS37:AS68" si="20">AQ37/D37</f>
        <v>7.5</v>
      </c>
      <c r="AT37" s="216">
        <f>'08'!AT37</f>
        <v>250</v>
      </c>
      <c r="AU37" s="224">
        <f t="shared" si="9"/>
        <v>170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236">
        <f t="shared" si="15"/>
        <v>15</v>
      </c>
      <c r="BC37" s="236"/>
    </row>
    <row r="38" spans="1:55" s="550" customFormat="1">
      <c r="A38" s="249" t="str">
        <f>'ENTRY SHEET'!F38</f>
        <v>JH06G-4703</v>
      </c>
      <c r="B38" s="136">
        <f>'26'!C38</f>
        <v>8277</v>
      </c>
      <c r="C38" s="219">
        <v>8284</v>
      </c>
      <c r="D38" s="136">
        <f t="shared" si="4"/>
        <v>7</v>
      </c>
      <c r="E38" s="136">
        <v>12</v>
      </c>
      <c r="F38" s="136"/>
      <c r="G38" s="136">
        <f t="shared" si="18"/>
        <v>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7</v>
      </c>
      <c r="R38" s="136">
        <f>'26'!S38</f>
        <v>96346</v>
      </c>
      <c r="S38" s="136">
        <v>96409</v>
      </c>
      <c r="T38" s="136">
        <f t="shared" si="19"/>
        <v>63</v>
      </c>
      <c r="U38" s="136"/>
      <c r="V38" s="136"/>
      <c r="W38" s="136"/>
      <c r="X38" s="236">
        <v>8</v>
      </c>
      <c r="Y38" s="136">
        <f t="shared" si="16"/>
        <v>8</v>
      </c>
      <c r="Z38" s="136"/>
      <c r="AA38" s="136"/>
      <c r="AB38" s="136"/>
      <c r="AC38" s="136"/>
      <c r="AD38" s="136"/>
      <c r="AE38" s="136"/>
      <c r="AF38" s="136"/>
      <c r="AG38" s="136">
        <f t="shared" si="17"/>
        <v>0</v>
      </c>
      <c r="AH38" s="136"/>
      <c r="AI38" s="136"/>
      <c r="AJ38" s="136"/>
      <c r="AK38" s="236"/>
      <c r="AL38" s="236">
        <f t="shared" si="0"/>
        <v>0</v>
      </c>
      <c r="AM38" s="136">
        <f t="shared" si="1"/>
        <v>0</v>
      </c>
      <c r="AN38" s="236">
        <f>'26'!AR38</f>
        <v>100</v>
      </c>
      <c r="AO38" s="236">
        <v>80</v>
      </c>
      <c r="AP38" s="236">
        <f t="shared" si="7"/>
        <v>180</v>
      </c>
      <c r="AQ38" s="236">
        <f t="shared" si="8"/>
        <v>80</v>
      </c>
      <c r="AR38" s="236">
        <v>100</v>
      </c>
      <c r="AS38" s="250">
        <f t="shared" si="20"/>
        <v>11.428571428571429</v>
      </c>
      <c r="AT38" s="216">
        <f>'08'!AT38</f>
        <v>250</v>
      </c>
      <c r="AU38" s="224">
        <f t="shared" si="9"/>
        <v>150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236">
        <f t="shared" si="15"/>
        <v>80</v>
      </c>
      <c r="BC38" s="236"/>
    </row>
    <row r="39" spans="1:55" s="550" customFormat="1">
      <c r="A39" s="249" t="str">
        <f>'ENTRY SHEET'!F39</f>
        <v>JH06H-5348</v>
      </c>
      <c r="B39" s="136">
        <f>'26'!C39</f>
        <v>523.9</v>
      </c>
      <c r="C39" s="219">
        <v>529.4</v>
      </c>
      <c r="D39" s="136">
        <f t="shared" si="4"/>
        <v>5.5</v>
      </c>
      <c r="E39" s="136">
        <v>12</v>
      </c>
      <c r="F39" s="136"/>
      <c r="G39" s="136">
        <f t="shared" si="18"/>
        <v>4.5</v>
      </c>
      <c r="H39" s="136">
        <v>1</v>
      </c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5.5</v>
      </c>
      <c r="R39" s="136">
        <f>'26'!S39</f>
        <v>122632</v>
      </c>
      <c r="S39" s="136">
        <v>122666</v>
      </c>
      <c r="T39" s="136">
        <f t="shared" si="19"/>
        <v>34</v>
      </c>
      <c r="U39" s="136"/>
      <c r="V39" s="136">
        <v>5</v>
      </c>
      <c r="W39" s="136"/>
      <c r="X39" s="236"/>
      <c r="Y39" s="136">
        <f t="shared" si="16"/>
        <v>5</v>
      </c>
      <c r="Z39" s="136"/>
      <c r="AA39" s="136"/>
      <c r="AB39" s="136"/>
      <c r="AC39" s="136"/>
      <c r="AD39" s="136"/>
      <c r="AE39" s="136">
        <v>4</v>
      </c>
      <c r="AF39" s="136"/>
      <c r="AG39" s="136">
        <f t="shared" si="17"/>
        <v>4</v>
      </c>
      <c r="AH39" s="136"/>
      <c r="AI39" s="136"/>
      <c r="AJ39" s="136"/>
      <c r="AK39" s="236"/>
      <c r="AL39" s="236">
        <f t="shared" si="0"/>
        <v>0</v>
      </c>
      <c r="AM39" s="136">
        <f t="shared" si="1"/>
        <v>0</v>
      </c>
      <c r="AN39" s="236">
        <f>'26'!AR39</f>
        <v>100</v>
      </c>
      <c r="AO39" s="236">
        <v>80</v>
      </c>
      <c r="AP39" s="236">
        <f t="shared" si="7"/>
        <v>180</v>
      </c>
      <c r="AQ39" s="236">
        <f t="shared" si="8"/>
        <v>40</v>
      </c>
      <c r="AR39" s="236">
        <v>140</v>
      </c>
      <c r="AS39" s="250">
        <f t="shared" si="20"/>
        <v>7.2727272727272725</v>
      </c>
      <c r="AT39" s="216">
        <f>'08'!AT39</f>
        <v>0</v>
      </c>
      <c r="AU39" s="224">
        <f t="shared" si="9"/>
        <v>-140</v>
      </c>
      <c r="AV39" s="138"/>
      <c r="AW39" s="138">
        <f t="shared" si="10"/>
        <v>0</v>
      </c>
      <c r="AX39" s="138">
        <f t="shared" si="11"/>
        <v>8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236">
        <f t="shared" si="15"/>
        <v>32</v>
      </c>
      <c r="BC39" s="236"/>
    </row>
    <row r="40" spans="1:55" s="550" customFormat="1">
      <c r="A40" s="249" t="str">
        <f>'ENTRY SHEET'!F40</f>
        <v>OD09K-5036</v>
      </c>
      <c r="B40" s="136">
        <f>'26'!C40</f>
        <v>0</v>
      </c>
      <c r="C40" s="219"/>
      <c r="D40" s="136">
        <f t="shared" si="4"/>
        <v>0</v>
      </c>
      <c r="E40" s="136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6">
        <f>'26'!S40</f>
        <v>0</v>
      </c>
      <c r="S40" s="136"/>
      <c r="T40" s="136">
        <f t="shared" si="19"/>
        <v>0</v>
      </c>
      <c r="U40" s="136"/>
      <c r="V40" s="136"/>
      <c r="W40" s="136"/>
      <c r="X40" s="236"/>
      <c r="Y40" s="136">
        <f t="shared" si="16"/>
        <v>0</v>
      </c>
      <c r="Z40" s="136"/>
      <c r="AA40" s="136"/>
      <c r="AB40" s="136"/>
      <c r="AC40" s="136"/>
      <c r="AD40" s="136"/>
      <c r="AE40" s="136"/>
      <c r="AF40" s="136"/>
      <c r="AG40" s="136">
        <f t="shared" si="17"/>
        <v>0</v>
      </c>
      <c r="AH40" s="136"/>
      <c r="AI40" s="136"/>
      <c r="AJ40" s="136"/>
      <c r="AK40" s="236"/>
      <c r="AL40" s="236">
        <f t="shared" si="0"/>
        <v>0</v>
      </c>
      <c r="AM40" s="136">
        <f t="shared" si="1"/>
        <v>0</v>
      </c>
      <c r="AN40" s="236">
        <f>'26'!AR40</f>
        <v>0</v>
      </c>
      <c r="AO40" s="236"/>
      <c r="AP40" s="236">
        <f t="shared" si="7"/>
        <v>0</v>
      </c>
      <c r="AQ40" s="236">
        <f t="shared" si="8"/>
        <v>0</v>
      </c>
      <c r="AR40" s="236"/>
      <c r="AS40" s="250" t="e">
        <f t="shared" si="20"/>
        <v>#DIV/0!</v>
      </c>
      <c r="AT40" s="216">
        <f>'08'!AT40</f>
        <v>0</v>
      </c>
      <c r="AU40" s="224">
        <f t="shared" si="9"/>
        <v>0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236" t="e">
        <f t="shared" si="15"/>
        <v>#DIV/0!</v>
      </c>
      <c r="BC40" s="236"/>
    </row>
    <row r="41" spans="1:55" s="550" customFormat="1">
      <c r="A41" s="249" t="str">
        <f>'ENTRY SHEET'!F41</f>
        <v>OD09K-1394</v>
      </c>
      <c r="B41" s="136">
        <f>'26'!C41</f>
        <v>0</v>
      </c>
      <c r="C41" s="219"/>
      <c r="D41" s="136">
        <f t="shared" si="4"/>
        <v>0</v>
      </c>
      <c r="E41" s="136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6">
        <f>'26'!S41</f>
        <v>0</v>
      </c>
      <c r="S41" s="136"/>
      <c r="T41" s="136">
        <f t="shared" si="19"/>
        <v>0</v>
      </c>
      <c r="U41" s="136"/>
      <c r="V41" s="136"/>
      <c r="W41" s="136"/>
      <c r="X41" s="236"/>
      <c r="Y41" s="136">
        <f t="shared" si="16"/>
        <v>0</v>
      </c>
      <c r="Z41" s="136"/>
      <c r="AA41" s="136"/>
      <c r="AB41" s="136"/>
      <c r="AC41" s="136"/>
      <c r="AD41" s="136"/>
      <c r="AE41" s="136"/>
      <c r="AF41" s="136"/>
      <c r="AG41" s="136">
        <f t="shared" si="17"/>
        <v>0</v>
      </c>
      <c r="AH41" s="136"/>
      <c r="AI41" s="136"/>
      <c r="AJ41" s="136"/>
      <c r="AK41" s="236"/>
      <c r="AL41" s="236">
        <f t="shared" si="0"/>
        <v>0</v>
      </c>
      <c r="AM41" s="136">
        <f t="shared" si="1"/>
        <v>0</v>
      </c>
      <c r="AN41" s="236">
        <f>'26'!AR41</f>
        <v>0</v>
      </c>
      <c r="AO41" s="236"/>
      <c r="AP41" s="236">
        <f t="shared" si="7"/>
        <v>0</v>
      </c>
      <c r="AQ41" s="236">
        <f t="shared" si="8"/>
        <v>0</v>
      </c>
      <c r="AR41" s="236"/>
      <c r="AS41" s="250" t="e">
        <f t="shared" si="20"/>
        <v>#DIV/0!</v>
      </c>
      <c r="AT41" s="216">
        <f>'08'!AT41</f>
        <v>0</v>
      </c>
      <c r="AU41" s="224">
        <f t="shared" si="9"/>
        <v>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236" t="e">
        <f t="shared" si="15"/>
        <v>#DIV/0!</v>
      </c>
      <c r="BC41" s="236"/>
    </row>
    <row r="42" spans="1:55" s="550" customFormat="1">
      <c r="A42" s="249" t="str">
        <f>'ENTRY SHEET'!F42</f>
        <v>JH06T-7706</v>
      </c>
      <c r="B42" s="136">
        <f>'26'!C42</f>
        <v>16161.7</v>
      </c>
      <c r="C42" s="219">
        <v>16168.5</v>
      </c>
      <c r="D42" s="136">
        <f t="shared" si="4"/>
        <v>6.7999999999992724</v>
      </c>
      <c r="E42" s="136">
        <v>12</v>
      </c>
      <c r="F42" s="136"/>
      <c r="G42" s="136">
        <f t="shared" si="18"/>
        <v>6.7999999999992724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6.7999999999992724</v>
      </c>
      <c r="R42" s="136">
        <f>'26'!S42</f>
        <v>105987</v>
      </c>
      <c r="S42" s="136">
        <v>106034</v>
      </c>
      <c r="T42" s="136">
        <f t="shared" si="19"/>
        <v>47</v>
      </c>
      <c r="U42" s="136"/>
      <c r="V42" s="136">
        <v>13</v>
      </c>
      <c r="W42" s="136"/>
      <c r="X42" s="236"/>
      <c r="Y42" s="136">
        <f t="shared" si="16"/>
        <v>13</v>
      </c>
      <c r="Z42" s="136"/>
      <c r="AA42" s="136"/>
      <c r="AB42" s="136"/>
      <c r="AC42" s="136"/>
      <c r="AD42" s="136"/>
      <c r="AE42" s="136"/>
      <c r="AF42" s="136"/>
      <c r="AG42" s="136">
        <f t="shared" si="17"/>
        <v>0</v>
      </c>
      <c r="AH42" s="136"/>
      <c r="AI42" s="136"/>
      <c r="AJ42" s="136"/>
      <c r="AK42" s="236"/>
      <c r="AL42" s="236">
        <f t="shared" si="0"/>
        <v>0</v>
      </c>
      <c r="AM42" s="136">
        <f t="shared" si="1"/>
        <v>0</v>
      </c>
      <c r="AN42" s="236">
        <f>'26'!AR42</f>
        <v>140</v>
      </c>
      <c r="AO42" s="236">
        <v>80</v>
      </c>
      <c r="AP42" s="236">
        <f t="shared" si="7"/>
        <v>220</v>
      </c>
      <c r="AQ42" s="236">
        <f t="shared" si="8"/>
        <v>70</v>
      </c>
      <c r="AR42" s="236">
        <v>150</v>
      </c>
      <c r="AS42" s="250">
        <f t="shared" si="20"/>
        <v>10.294117647059926</v>
      </c>
      <c r="AT42" s="216">
        <f>'08'!AT42</f>
        <v>0</v>
      </c>
      <c r="AU42" s="224">
        <f t="shared" si="9"/>
        <v>-150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236">
        <f t="shared" si="15"/>
        <v>70</v>
      </c>
      <c r="BC42" s="236"/>
    </row>
    <row r="43" spans="1:55" s="550" customFormat="1">
      <c r="A43" s="249" t="str">
        <f>'ENTRY SHEET'!F43</f>
        <v>JH06H-7764</v>
      </c>
      <c r="B43" s="136">
        <f>'26'!C43</f>
        <v>18024.099999999999</v>
      </c>
      <c r="C43" s="219">
        <v>18024.099999999999</v>
      </c>
      <c r="D43" s="136">
        <f t="shared" si="4"/>
        <v>0</v>
      </c>
      <c r="E43" s="136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6">
        <f>'26'!S43</f>
        <v>88158</v>
      </c>
      <c r="S43" s="136">
        <v>88158</v>
      </c>
      <c r="T43" s="136">
        <f t="shared" si="19"/>
        <v>0</v>
      </c>
      <c r="U43" s="136"/>
      <c r="V43" s="136"/>
      <c r="W43" s="136"/>
      <c r="X43" s="236"/>
      <c r="Y43" s="136">
        <f t="shared" si="16"/>
        <v>0</v>
      </c>
      <c r="Z43" s="136"/>
      <c r="AA43" s="136"/>
      <c r="AB43" s="136"/>
      <c r="AC43" s="136"/>
      <c r="AD43" s="136"/>
      <c r="AE43" s="136"/>
      <c r="AF43" s="136"/>
      <c r="AG43" s="136">
        <f t="shared" si="17"/>
        <v>0</v>
      </c>
      <c r="AH43" s="136"/>
      <c r="AI43" s="136"/>
      <c r="AJ43" s="136"/>
      <c r="AK43" s="236"/>
      <c r="AL43" s="236">
        <f t="shared" si="0"/>
        <v>0</v>
      </c>
      <c r="AM43" s="136">
        <f t="shared" si="1"/>
        <v>0</v>
      </c>
      <c r="AN43" s="236">
        <f>'26'!AR43</f>
        <v>160</v>
      </c>
      <c r="AO43" s="236"/>
      <c r="AP43" s="236">
        <f t="shared" si="7"/>
        <v>160</v>
      </c>
      <c r="AQ43" s="236">
        <f t="shared" si="8"/>
        <v>0</v>
      </c>
      <c r="AR43" s="236">
        <v>160</v>
      </c>
      <c r="AS43" s="250" t="e">
        <f t="shared" si="20"/>
        <v>#DIV/0!</v>
      </c>
      <c r="AT43" s="216">
        <f>'08'!AT43</f>
        <v>0</v>
      </c>
      <c r="AU43" s="224">
        <f t="shared" si="9"/>
        <v>-160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236" t="e">
        <f t="shared" si="15"/>
        <v>#DIV/0!</v>
      </c>
      <c r="BC43" s="236"/>
    </row>
    <row r="44" spans="1:55" s="1195" customFormat="1">
      <c r="A44" s="1108" t="str">
        <f>'ENTRY SHEET'!F44</f>
        <v>OD09AE-5513 DMC</v>
      </c>
      <c r="B44" s="362">
        <f>'26'!C44</f>
        <v>4057.6</v>
      </c>
      <c r="C44" s="1194">
        <v>4062.2</v>
      </c>
      <c r="D44" s="362">
        <f t="shared" si="4"/>
        <v>4.5999999999999091</v>
      </c>
      <c r="E44" s="362">
        <v>12</v>
      </c>
      <c r="F44" s="362"/>
      <c r="G44" s="362">
        <f t="shared" si="18"/>
        <v>4.5999999999999091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4.5999999999999091</v>
      </c>
      <c r="R44" s="362">
        <f>'26'!S44</f>
        <v>23398.6</v>
      </c>
      <c r="S44" s="362">
        <v>23421.1</v>
      </c>
      <c r="T44" s="362">
        <f t="shared" si="19"/>
        <v>22.5</v>
      </c>
      <c r="U44" s="362"/>
      <c r="V44" s="362">
        <v>10</v>
      </c>
      <c r="W44" s="362"/>
      <c r="X44" s="953"/>
      <c r="Y44" s="362">
        <f t="shared" si="16"/>
        <v>10</v>
      </c>
      <c r="Z44" s="362"/>
      <c r="AA44" s="362"/>
      <c r="AB44" s="362"/>
      <c r="AC44" s="362"/>
      <c r="AD44" s="362"/>
      <c r="AE44" s="362"/>
      <c r="AF44" s="362"/>
      <c r="AG44" s="362">
        <f t="shared" si="17"/>
        <v>0</v>
      </c>
      <c r="AH44" s="362"/>
      <c r="AI44" s="362"/>
      <c r="AJ44" s="362"/>
      <c r="AK44" s="953"/>
      <c r="AL44" s="953">
        <f t="shared" si="0"/>
        <v>0</v>
      </c>
      <c r="AM44" s="362">
        <f t="shared" si="1"/>
        <v>0</v>
      </c>
      <c r="AN44" s="953">
        <f>'26'!AR44</f>
        <v>0</v>
      </c>
      <c r="AO44" s="953"/>
      <c r="AP44" s="953">
        <f t="shared" si="7"/>
        <v>0</v>
      </c>
      <c r="AQ44" s="953">
        <f t="shared" si="8"/>
        <v>0</v>
      </c>
      <c r="AR44" s="953"/>
      <c r="AS44" s="1077">
        <f t="shared" si="20"/>
        <v>0</v>
      </c>
      <c r="AT44" s="665">
        <f>'08'!AT44</f>
        <v>0</v>
      </c>
      <c r="AU44" s="666">
        <f t="shared" si="9"/>
        <v>0</v>
      </c>
      <c r="AV44" s="664"/>
      <c r="AW44" s="664">
        <f t="shared" si="10"/>
        <v>0</v>
      </c>
      <c r="AX44" s="664">
        <f t="shared" si="11"/>
        <v>0</v>
      </c>
      <c r="AY44" s="664">
        <f t="shared" si="12"/>
        <v>0</v>
      </c>
      <c r="AZ44" s="664">
        <f t="shared" si="13"/>
        <v>0</v>
      </c>
      <c r="BA44" s="664">
        <f t="shared" si="14"/>
        <v>0</v>
      </c>
      <c r="BB44" s="953">
        <f t="shared" si="15"/>
        <v>0</v>
      </c>
      <c r="BC44" s="953"/>
    </row>
    <row r="45" spans="1:55" s="1195" customFormat="1">
      <c r="A45" s="1108" t="str">
        <f>'ENTRY SHEET'!F45</f>
        <v>OD09Z-5713 DMC</v>
      </c>
      <c r="B45" s="362">
        <f>'26'!C45</f>
        <v>3880.8</v>
      </c>
      <c r="C45" s="1194">
        <v>3885.4</v>
      </c>
      <c r="D45" s="362">
        <f t="shared" si="4"/>
        <v>4.5999999999999091</v>
      </c>
      <c r="E45" s="362">
        <v>12</v>
      </c>
      <c r="F45" s="362"/>
      <c r="G45" s="362">
        <f t="shared" si="18"/>
        <v>4.5999999999999091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4.5999999999999091</v>
      </c>
      <c r="R45" s="362">
        <f>'26'!S45</f>
        <v>22859.5</v>
      </c>
      <c r="S45" s="362">
        <v>22891.7</v>
      </c>
      <c r="T45" s="362">
        <f t="shared" si="19"/>
        <v>32.200000000000728</v>
      </c>
      <c r="U45" s="362"/>
      <c r="V45" s="362">
        <v>15</v>
      </c>
      <c r="W45" s="362"/>
      <c r="X45" s="953"/>
      <c r="Y45" s="362">
        <f t="shared" si="16"/>
        <v>15</v>
      </c>
      <c r="Z45" s="362"/>
      <c r="AA45" s="362"/>
      <c r="AB45" s="362"/>
      <c r="AC45" s="362"/>
      <c r="AD45" s="362"/>
      <c r="AE45" s="362"/>
      <c r="AF45" s="362"/>
      <c r="AG45" s="362">
        <f t="shared" si="17"/>
        <v>0</v>
      </c>
      <c r="AH45" s="362"/>
      <c r="AI45" s="362"/>
      <c r="AJ45" s="362"/>
      <c r="AK45" s="953"/>
      <c r="AL45" s="953">
        <f t="shared" si="0"/>
        <v>0</v>
      </c>
      <c r="AM45" s="362">
        <f t="shared" si="1"/>
        <v>0</v>
      </c>
      <c r="AN45" s="953">
        <f>'26'!AR45</f>
        <v>0</v>
      </c>
      <c r="AO45" s="953">
        <v>50</v>
      </c>
      <c r="AP45" s="953">
        <f t="shared" si="7"/>
        <v>50</v>
      </c>
      <c r="AQ45" s="953">
        <f t="shared" si="8"/>
        <v>50</v>
      </c>
      <c r="AR45" s="953"/>
      <c r="AS45" s="1077">
        <f t="shared" si="20"/>
        <v>10.86956521739152</v>
      </c>
      <c r="AT45" s="665">
        <f>'08'!AT45</f>
        <v>0</v>
      </c>
      <c r="AU45" s="666">
        <f t="shared" si="9"/>
        <v>0</v>
      </c>
      <c r="AV45" s="664"/>
      <c r="AW45" s="664">
        <f t="shared" si="10"/>
        <v>0</v>
      </c>
      <c r="AX45" s="664">
        <f t="shared" si="11"/>
        <v>0</v>
      </c>
      <c r="AY45" s="664">
        <f t="shared" si="12"/>
        <v>0</v>
      </c>
      <c r="AZ45" s="664">
        <f t="shared" si="13"/>
        <v>0</v>
      </c>
      <c r="BA45" s="664">
        <f t="shared" si="14"/>
        <v>0</v>
      </c>
      <c r="BB45" s="953">
        <f t="shared" si="15"/>
        <v>50</v>
      </c>
      <c r="BC45" s="953"/>
    </row>
    <row r="46" spans="1:55" s="1195" customFormat="1">
      <c r="A46" s="1108" t="str">
        <f>'ENTRY SHEET'!F46</f>
        <v>OD09Z-5813 DMC</v>
      </c>
      <c r="B46" s="362">
        <f>'26'!C46</f>
        <v>3810</v>
      </c>
      <c r="C46" s="1194">
        <v>3817.8</v>
      </c>
      <c r="D46" s="362">
        <f t="shared" si="4"/>
        <v>7.8000000000001819</v>
      </c>
      <c r="E46" s="362">
        <v>12</v>
      </c>
      <c r="F46" s="362"/>
      <c r="G46" s="362">
        <f t="shared" si="18"/>
        <v>7.8000000000001819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7.8000000000001819</v>
      </c>
      <c r="R46" s="362">
        <f>'26'!S46</f>
        <v>21823.8</v>
      </c>
      <c r="S46" s="362">
        <v>21857.7</v>
      </c>
      <c r="T46" s="362">
        <f t="shared" si="19"/>
        <v>33.900000000001455</v>
      </c>
      <c r="U46" s="362"/>
      <c r="V46" s="362">
        <v>15</v>
      </c>
      <c r="W46" s="362"/>
      <c r="X46" s="953"/>
      <c r="Y46" s="362">
        <f t="shared" si="16"/>
        <v>15</v>
      </c>
      <c r="Z46" s="362"/>
      <c r="AA46" s="362"/>
      <c r="AB46" s="362"/>
      <c r="AC46" s="362"/>
      <c r="AD46" s="362"/>
      <c r="AE46" s="362"/>
      <c r="AF46" s="362"/>
      <c r="AG46" s="362">
        <f t="shared" si="17"/>
        <v>0</v>
      </c>
      <c r="AH46" s="362"/>
      <c r="AI46" s="362"/>
      <c r="AJ46" s="362"/>
      <c r="AK46" s="953"/>
      <c r="AL46" s="953">
        <f t="shared" si="0"/>
        <v>0</v>
      </c>
      <c r="AM46" s="362">
        <f t="shared" si="1"/>
        <v>0</v>
      </c>
      <c r="AN46" s="953">
        <f>'26'!AR46</f>
        <v>0</v>
      </c>
      <c r="AO46" s="953"/>
      <c r="AP46" s="953">
        <f t="shared" si="7"/>
        <v>0</v>
      </c>
      <c r="AQ46" s="953">
        <f t="shared" si="8"/>
        <v>0</v>
      </c>
      <c r="AR46" s="953"/>
      <c r="AS46" s="1077">
        <f t="shared" si="20"/>
        <v>0</v>
      </c>
      <c r="AT46" s="665">
        <f>'08'!AT46</f>
        <v>0</v>
      </c>
      <c r="AU46" s="666">
        <f t="shared" si="9"/>
        <v>0</v>
      </c>
      <c r="AV46" s="664"/>
      <c r="AW46" s="664">
        <f t="shared" si="10"/>
        <v>0</v>
      </c>
      <c r="AX46" s="664">
        <f t="shared" si="11"/>
        <v>0</v>
      </c>
      <c r="AY46" s="664">
        <f t="shared" si="12"/>
        <v>0</v>
      </c>
      <c r="AZ46" s="664">
        <f t="shared" si="13"/>
        <v>0</v>
      </c>
      <c r="BA46" s="664">
        <f t="shared" si="14"/>
        <v>0</v>
      </c>
      <c r="BB46" s="953">
        <f t="shared" si="15"/>
        <v>0</v>
      </c>
      <c r="BC46" s="953"/>
    </row>
    <row r="47" spans="1:55" s="1195" customFormat="1">
      <c r="A47" s="1108" t="str">
        <f>'ENTRY SHEET'!F47</f>
        <v>OD07AR-4113 DMC</v>
      </c>
      <c r="B47" s="362">
        <f>'26'!C47</f>
        <v>8787</v>
      </c>
      <c r="C47" s="1194">
        <v>8788</v>
      </c>
      <c r="D47" s="362">
        <f t="shared" si="4"/>
        <v>1</v>
      </c>
      <c r="E47" s="362">
        <v>12</v>
      </c>
      <c r="F47" s="362"/>
      <c r="G47" s="362">
        <f t="shared" si="18"/>
        <v>1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1</v>
      </c>
      <c r="R47" s="362">
        <f>'26'!S47</f>
        <v>48816.7</v>
      </c>
      <c r="S47" s="362">
        <v>48839</v>
      </c>
      <c r="T47" s="362">
        <f t="shared" si="19"/>
        <v>22.30000000000291</v>
      </c>
      <c r="U47" s="362"/>
      <c r="V47" s="362">
        <v>10</v>
      </c>
      <c r="W47" s="362"/>
      <c r="X47" s="953"/>
      <c r="Y47" s="362">
        <f t="shared" si="16"/>
        <v>10</v>
      </c>
      <c r="Z47" s="362"/>
      <c r="AA47" s="362"/>
      <c r="AB47" s="362"/>
      <c r="AC47" s="362"/>
      <c r="AD47" s="362"/>
      <c r="AE47" s="362"/>
      <c r="AF47" s="362"/>
      <c r="AG47" s="362">
        <f t="shared" si="17"/>
        <v>0</v>
      </c>
      <c r="AH47" s="362"/>
      <c r="AI47" s="362"/>
      <c r="AJ47" s="362"/>
      <c r="AK47" s="953"/>
      <c r="AL47" s="953">
        <f t="shared" si="0"/>
        <v>0</v>
      </c>
      <c r="AM47" s="362">
        <f t="shared" si="1"/>
        <v>0</v>
      </c>
      <c r="AN47" s="953">
        <f>'26'!AR47</f>
        <v>0</v>
      </c>
      <c r="AO47" s="953">
        <v>100</v>
      </c>
      <c r="AP47" s="953">
        <f t="shared" si="7"/>
        <v>100</v>
      </c>
      <c r="AQ47" s="953">
        <f t="shared" si="8"/>
        <v>100</v>
      </c>
      <c r="AR47" s="953"/>
      <c r="AS47" s="1077">
        <f t="shared" si="20"/>
        <v>100</v>
      </c>
      <c r="AT47" s="665">
        <f>'08'!AT47</f>
        <v>0</v>
      </c>
      <c r="AU47" s="666">
        <f t="shared" si="9"/>
        <v>0</v>
      </c>
      <c r="AV47" s="664"/>
      <c r="AW47" s="664">
        <f t="shared" si="10"/>
        <v>0</v>
      </c>
      <c r="AX47" s="664">
        <f t="shared" si="11"/>
        <v>0</v>
      </c>
      <c r="AY47" s="664">
        <f t="shared" si="12"/>
        <v>0</v>
      </c>
      <c r="AZ47" s="664">
        <f t="shared" si="13"/>
        <v>0</v>
      </c>
      <c r="BA47" s="664">
        <f t="shared" si="14"/>
        <v>0</v>
      </c>
      <c r="BB47" s="953">
        <f t="shared" si="15"/>
        <v>100</v>
      </c>
      <c r="BC47" s="953"/>
    </row>
    <row r="48" spans="1:55" s="1195" customFormat="1">
      <c r="A48" s="1108" t="str">
        <f>'ENTRY SHEET'!F48</f>
        <v>OD09Z-5913 DMC</v>
      </c>
      <c r="B48" s="362">
        <f>'26'!C48</f>
        <v>3933.8</v>
      </c>
      <c r="C48" s="1194">
        <v>3942</v>
      </c>
      <c r="D48" s="362">
        <f t="shared" si="4"/>
        <v>8.1999999999998181</v>
      </c>
      <c r="E48" s="362">
        <v>12</v>
      </c>
      <c r="F48" s="362"/>
      <c r="G48" s="362">
        <f t="shared" si="18"/>
        <v>8.1999999999998181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8.1999999999998181</v>
      </c>
      <c r="R48" s="362">
        <f>'26'!S48</f>
        <v>22735</v>
      </c>
      <c r="S48" s="362">
        <v>22773.599999999999</v>
      </c>
      <c r="T48" s="362">
        <f t="shared" si="19"/>
        <v>38.599999999998545</v>
      </c>
      <c r="U48" s="362"/>
      <c r="V48" s="362">
        <v>17</v>
      </c>
      <c r="W48" s="362"/>
      <c r="X48" s="953"/>
      <c r="Y48" s="362">
        <f t="shared" si="16"/>
        <v>17</v>
      </c>
      <c r="Z48" s="362"/>
      <c r="AA48" s="362"/>
      <c r="AB48" s="362"/>
      <c r="AC48" s="362"/>
      <c r="AD48" s="362"/>
      <c r="AE48" s="362"/>
      <c r="AF48" s="362"/>
      <c r="AG48" s="362">
        <f t="shared" si="17"/>
        <v>0</v>
      </c>
      <c r="AH48" s="362"/>
      <c r="AI48" s="362"/>
      <c r="AJ48" s="362"/>
      <c r="AK48" s="953"/>
      <c r="AL48" s="953">
        <f t="shared" si="0"/>
        <v>0</v>
      </c>
      <c r="AM48" s="362">
        <f t="shared" si="1"/>
        <v>0</v>
      </c>
      <c r="AN48" s="953">
        <f>'26'!AR48</f>
        <v>0</v>
      </c>
      <c r="AO48" s="953">
        <v>50</v>
      </c>
      <c r="AP48" s="953">
        <f t="shared" si="7"/>
        <v>50</v>
      </c>
      <c r="AQ48" s="953">
        <f t="shared" si="8"/>
        <v>50</v>
      </c>
      <c r="AR48" s="953"/>
      <c r="AS48" s="1077">
        <f t="shared" si="20"/>
        <v>6.0975609756098912</v>
      </c>
      <c r="AT48" s="665">
        <f>'08'!AT48</f>
        <v>0</v>
      </c>
      <c r="AU48" s="666">
        <f t="shared" si="9"/>
        <v>0</v>
      </c>
      <c r="AV48" s="664"/>
      <c r="AW48" s="664">
        <f t="shared" si="10"/>
        <v>0</v>
      </c>
      <c r="AX48" s="664">
        <f t="shared" si="11"/>
        <v>0</v>
      </c>
      <c r="AY48" s="664">
        <f t="shared" si="12"/>
        <v>0</v>
      </c>
      <c r="AZ48" s="664">
        <f t="shared" si="13"/>
        <v>0</v>
      </c>
      <c r="BA48" s="664">
        <f t="shared" si="14"/>
        <v>0</v>
      </c>
      <c r="BB48" s="953">
        <f t="shared" si="15"/>
        <v>50</v>
      </c>
      <c r="BC48" s="953"/>
    </row>
    <row r="49" spans="1:55" s="1195" customFormat="1">
      <c r="A49" s="1108" t="str">
        <f>'ENTRY SHEET'!F49</f>
        <v>OD09Z-5613 DMC</v>
      </c>
      <c r="B49" s="362">
        <f>'26'!C49</f>
        <v>3868.7</v>
      </c>
      <c r="C49" s="1194">
        <v>3875.5</v>
      </c>
      <c r="D49" s="362">
        <f t="shared" si="4"/>
        <v>6.8000000000001819</v>
      </c>
      <c r="E49" s="362">
        <v>12</v>
      </c>
      <c r="F49" s="362"/>
      <c r="G49" s="362">
        <f t="shared" si="18"/>
        <v>6.8000000000001819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6.8000000000001819</v>
      </c>
      <c r="R49" s="362">
        <f>'26'!S49</f>
        <v>23147.1</v>
      </c>
      <c r="S49" s="362">
        <v>23181.9</v>
      </c>
      <c r="T49" s="362">
        <f t="shared" si="19"/>
        <v>34.80000000000291</v>
      </c>
      <c r="U49" s="362"/>
      <c r="V49" s="362">
        <v>17</v>
      </c>
      <c r="W49" s="362"/>
      <c r="X49" s="953"/>
      <c r="Y49" s="362">
        <f t="shared" si="16"/>
        <v>17</v>
      </c>
      <c r="Z49" s="362"/>
      <c r="AA49" s="362"/>
      <c r="AB49" s="362"/>
      <c r="AC49" s="362"/>
      <c r="AD49" s="362"/>
      <c r="AE49" s="362"/>
      <c r="AF49" s="362"/>
      <c r="AG49" s="362">
        <f t="shared" si="17"/>
        <v>0</v>
      </c>
      <c r="AH49" s="362"/>
      <c r="AI49" s="362"/>
      <c r="AJ49" s="362"/>
      <c r="AK49" s="953"/>
      <c r="AL49" s="953">
        <f t="shared" si="0"/>
        <v>0</v>
      </c>
      <c r="AM49" s="362">
        <f t="shared" si="1"/>
        <v>0</v>
      </c>
      <c r="AN49" s="953">
        <f>'26'!AR49</f>
        <v>0</v>
      </c>
      <c r="AO49" s="953">
        <v>50</v>
      </c>
      <c r="AP49" s="953">
        <f t="shared" si="7"/>
        <v>50</v>
      </c>
      <c r="AQ49" s="953">
        <f t="shared" si="8"/>
        <v>50</v>
      </c>
      <c r="AR49" s="953"/>
      <c r="AS49" s="1077">
        <f t="shared" si="20"/>
        <v>7.3529411764703916</v>
      </c>
      <c r="AT49" s="665">
        <f>'08'!AT49</f>
        <v>0</v>
      </c>
      <c r="AU49" s="666">
        <f t="shared" si="9"/>
        <v>0</v>
      </c>
      <c r="AV49" s="664"/>
      <c r="AW49" s="664">
        <f t="shared" si="10"/>
        <v>0</v>
      </c>
      <c r="AX49" s="664">
        <f t="shared" si="11"/>
        <v>0</v>
      </c>
      <c r="AY49" s="664">
        <f t="shared" si="12"/>
        <v>0</v>
      </c>
      <c r="AZ49" s="664">
        <f t="shared" si="13"/>
        <v>0</v>
      </c>
      <c r="BA49" s="664">
        <f t="shared" si="14"/>
        <v>0</v>
      </c>
      <c r="BB49" s="953">
        <f t="shared" si="15"/>
        <v>50</v>
      </c>
      <c r="BC49" s="953"/>
    </row>
    <row r="50" spans="1:55" s="550" customFormat="1">
      <c r="A50" s="249" t="str">
        <f>'ENTRY SHEET'!F50</f>
        <v>JH06G-5437</v>
      </c>
      <c r="B50" s="136">
        <f>'26'!C50</f>
        <v>12195</v>
      </c>
      <c r="C50" s="219">
        <v>12197</v>
      </c>
      <c r="D50" s="136">
        <f t="shared" si="4"/>
        <v>2</v>
      </c>
      <c r="E50" s="136">
        <v>12</v>
      </c>
      <c r="F50" s="136"/>
      <c r="G50" s="136">
        <f t="shared" si="18"/>
        <v>2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2</v>
      </c>
      <c r="R50" s="136">
        <f>'26'!S50</f>
        <v>82940</v>
      </c>
      <c r="S50" s="136">
        <v>82955</v>
      </c>
      <c r="T50" s="136">
        <f t="shared" si="19"/>
        <v>15</v>
      </c>
      <c r="U50" s="136"/>
      <c r="V50" s="136"/>
      <c r="W50" s="136"/>
      <c r="X50" s="236">
        <v>3</v>
      </c>
      <c r="Y50" s="136">
        <f t="shared" si="16"/>
        <v>3</v>
      </c>
      <c r="Z50" s="136"/>
      <c r="AA50" s="136"/>
      <c r="AB50" s="136"/>
      <c r="AC50" s="136"/>
      <c r="AD50" s="136"/>
      <c r="AE50" s="136"/>
      <c r="AF50" s="136"/>
      <c r="AG50" s="136">
        <f t="shared" si="17"/>
        <v>0</v>
      </c>
      <c r="AH50" s="136"/>
      <c r="AI50" s="136"/>
      <c r="AJ50" s="136"/>
      <c r="AK50" s="236"/>
      <c r="AL50" s="236">
        <f t="shared" si="0"/>
        <v>0</v>
      </c>
      <c r="AM50" s="136">
        <f t="shared" si="1"/>
        <v>0</v>
      </c>
      <c r="AN50" s="236">
        <f>'26'!AR50</f>
        <v>115</v>
      </c>
      <c r="AO50" s="236"/>
      <c r="AP50" s="236">
        <f t="shared" si="7"/>
        <v>115</v>
      </c>
      <c r="AQ50" s="236">
        <f t="shared" si="8"/>
        <v>20</v>
      </c>
      <c r="AR50" s="236">
        <v>95</v>
      </c>
      <c r="AS50" s="250">
        <f t="shared" si="20"/>
        <v>10</v>
      </c>
      <c r="AT50" s="216">
        <f>'08'!AT50</f>
        <v>0</v>
      </c>
      <c r="AU50" s="224">
        <f t="shared" si="9"/>
        <v>-95</v>
      </c>
      <c r="AV50" s="138"/>
      <c r="AW50" s="138">
        <f t="shared" si="10"/>
        <v>0</v>
      </c>
      <c r="AX50" s="138">
        <f t="shared" si="11"/>
        <v>0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236">
        <f t="shared" si="15"/>
        <v>20</v>
      </c>
      <c r="BC50" s="236"/>
    </row>
    <row r="51" spans="1:55" s="550" customFormat="1">
      <c r="A51" s="249" t="str">
        <f>'ENTRY SHEET'!F51</f>
        <v>OD09Z-1273</v>
      </c>
      <c r="B51" s="136">
        <f>'26'!C51</f>
        <v>2729.6</v>
      </c>
      <c r="C51" s="219">
        <v>2736.8</v>
      </c>
      <c r="D51" s="136">
        <f t="shared" si="4"/>
        <v>7.2000000000002728</v>
      </c>
      <c r="E51" s="136">
        <v>12</v>
      </c>
      <c r="F51" s="136"/>
      <c r="G51" s="136">
        <f t="shared" si="18"/>
        <v>7.2000000000002728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7.2000000000002728</v>
      </c>
      <c r="R51" s="136">
        <f>'26'!S51</f>
        <v>17342.900000000001</v>
      </c>
      <c r="S51" s="136">
        <v>17396.099999999999</v>
      </c>
      <c r="T51" s="136">
        <f t="shared" si="19"/>
        <v>53.19999999999709</v>
      </c>
      <c r="U51" s="136">
        <v>1</v>
      </c>
      <c r="V51" s="136">
        <v>9</v>
      </c>
      <c r="W51" s="136"/>
      <c r="X51" s="236">
        <v>2</v>
      </c>
      <c r="Y51" s="136">
        <f t="shared" si="16"/>
        <v>12</v>
      </c>
      <c r="Z51" s="136"/>
      <c r="AA51" s="136"/>
      <c r="AB51" s="136"/>
      <c r="AC51" s="136"/>
      <c r="AD51" s="136"/>
      <c r="AE51" s="136"/>
      <c r="AF51" s="136"/>
      <c r="AG51" s="136">
        <f t="shared" si="17"/>
        <v>0</v>
      </c>
      <c r="AH51" s="136"/>
      <c r="AI51" s="136"/>
      <c r="AJ51" s="136"/>
      <c r="AK51" s="236"/>
      <c r="AL51" s="236">
        <f t="shared" si="0"/>
        <v>0</v>
      </c>
      <c r="AM51" s="136">
        <f t="shared" si="1"/>
        <v>0</v>
      </c>
      <c r="AN51" s="236">
        <f>'26'!AR51</f>
        <v>160</v>
      </c>
      <c r="AO51" s="236">
        <v>50</v>
      </c>
      <c r="AP51" s="236">
        <f t="shared" si="7"/>
        <v>210</v>
      </c>
      <c r="AQ51" s="236">
        <f t="shared" si="8"/>
        <v>70</v>
      </c>
      <c r="AR51" s="236">
        <v>140</v>
      </c>
      <c r="AS51" s="250">
        <f t="shared" si="20"/>
        <v>9.7222222222218537</v>
      </c>
      <c r="AT51" s="216">
        <f>'08'!AT51</f>
        <v>0</v>
      </c>
      <c r="AU51" s="224">
        <f t="shared" si="9"/>
        <v>-140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236">
        <f t="shared" si="15"/>
        <v>70</v>
      </c>
      <c r="BC51" s="236"/>
    </row>
    <row r="52" spans="1:55" s="550" customFormat="1">
      <c r="A52" s="249" t="str">
        <f>'ENTRY SHEET'!F52</f>
        <v>OD09Z-1274</v>
      </c>
      <c r="B52" s="136">
        <f>'26'!C52</f>
        <v>3642.9</v>
      </c>
      <c r="C52" s="219">
        <v>3650.5</v>
      </c>
      <c r="D52" s="136">
        <f t="shared" si="4"/>
        <v>7.5999999999999091</v>
      </c>
      <c r="E52" s="136">
        <v>12</v>
      </c>
      <c r="F52" s="136"/>
      <c r="G52" s="136">
        <f t="shared" si="18"/>
        <v>7.5999999999999091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7.5999999999999091</v>
      </c>
      <c r="R52" s="136">
        <f>'26'!S52</f>
        <v>25329.200000000001</v>
      </c>
      <c r="S52" s="136">
        <v>25380.3</v>
      </c>
      <c r="T52" s="136">
        <f t="shared" si="19"/>
        <v>51.099999999998545</v>
      </c>
      <c r="U52" s="136">
        <v>2</v>
      </c>
      <c r="V52" s="136">
        <v>11</v>
      </c>
      <c r="W52" s="136"/>
      <c r="X52" s="236"/>
      <c r="Y52" s="136">
        <f t="shared" si="16"/>
        <v>13</v>
      </c>
      <c r="Z52" s="136"/>
      <c r="AA52" s="136"/>
      <c r="AB52" s="136"/>
      <c r="AC52" s="136"/>
      <c r="AD52" s="136"/>
      <c r="AE52" s="136"/>
      <c r="AF52" s="136"/>
      <c r="AG52" s="136">
        <f t="shared" si="17"/>
        <v>0</v>
      </c>
      <c r="AH52" s="136"/>
      <c r="AI52" s="136"/>
      <c r="AJ52" s="136"/>
      <c r="AK52" s="236"/>
      <c r="AL52" s="236">
        <f t="shared" si="0"/>
        <v>0</v>
      </c>
      <c r="AM52" s="136">
        <f t="shared" si="1"/>
        <v>0</v>
      </c>
      <c r="AN52" s="236">
        <f>'26'!AR52</f>
        <v>100</v>
      </c>
      <c r="AO52" s="236">
        <v>100</v>
      </c>
      <c r="AP52" s="236">
        <f t="shared" si="7"/>
        <v>200</v>
      </c>
      <c r="AQ52" s="236">
        <f t="shared" si="8"/>
        <v>80</v>
      </c>
      <c r="AR52" s="236">
        <v>120</v>
      </c>
      <c r="AS52" s="250">
        <f t="shared" si="20"/>
        <v>10.526315789473809</v>
      </c>
      <c r="AT52" s="216">
        <f>'08'!AT52</f>
        <v>0</v>
      </c>
      <c r="AU52" s="224">
        <f t="shared" si="9"/>
        <v>-120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236">
        <f t="shared" si="15"/>
        <v>80</v>
      </c>
      <c r="BC52" s="236"/>
    </row>
    <row r="53" spans="1:55" s="550" customFormat="1">
      <c r="A53" s="249" t="str">
        <f>'ENTRY SHEET'!F53</f>
        <v>OD09Z-1202</v>
      </c>
      <c r="B53" s="136">
        <f>'26'!C53</f>
        <v>3650.1</v>
      </c>
      <c r="C53" s="219">
        <v>3658.2</v>
      </c>
      <c r="D53" s="136">
        <f t="shared" si="4"/>
        <v>8.0999999999999091</v>
      </c>
      <c r="E53" s="136">
        <v>12</v>
      </c>
      <c r="F53" s="136"/>
      <c r="G53" s="136">
        <f t="shared" si="18"/>
        <v>8.0999999999999091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8.0999999999999091</v>
      </c>
      <c r="R53" s="136">
        <f>'26'!S53</f>
        <v>25924.1</v>
      </c>
      <c r="S53" s="136">
        <v>25974.3</v>
      </c>
      <c r="T53" s="136">
        <f t="shared" si="19"/>
        <v>50.200000000000728</v>
      </c>
      <c r="U53" s="136">
        <v>2</v>
      </c>
      <c r="V53" s="136">
        <v>11</v>
      </c>
      <c r="W53" s="136"/>
      <c r="X53" s="236"/>
      <c r="Y53" s="136">
        <f t="shared" si="16"/>
        <v>13</v>
      </c>
      <c r="Z53" s="136"/>
      <c r="AA53" s="136"/>
      <c r="AB53" s="136"/>
      <c r="AC53" s="136"/>
      <c r="AD53" s="136"/>
      <c r="AE53" s="136"/>
      <c r="AF53" s="136"/>
      <c r="AG53" s="136">
        <f t="shared" si="17"/>
        <v>0</v>
      </c>
      <c r="AH53" s="136"/>
      <c r="AI53" s="136"/>
      <c r="AJ53" s="136"/>
      <c r="AK53" s="236"/>
      <c r="AL53" s="236">
        <f t="shared" si="0"/>
        <v>0</v>
      </c>
      <c r="AM53" s="136">
        <f t="shared" si="1"/>
        <v>0</v>
      </c>
      <c r="AN53" s="236">
        <f>'26'!AR53</f>
        <v>120</v>
      </c>
      <c r="AO53" s="236">
        <v>80</v>
      </c>
      <c r="AP53" s="236">
        <f t="shared" si="7"/>
        <v>200</v>
      </c>
      <c r="AQ53" s="236">
        <f t="shared" si="8"/>
        <v>40</v>
      </c>
      <c r="AR53" s="236">
        <v>160</v>
      </c>
      <c r="AS53" s="250">
        <f t="shared" si="20"/>
        <v>4.9382716049383273</v>
      </c>
      <c r="AT53" s="216">
        <f>'08'!AT53</f>
        <v>0</v>
      </c>
      <c r="AU53" s="224">
        <f t="shared" si="9"/>
        <v>-160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236">
        <f t="shared" si="15"/>
        <v>40</v>
      </c>
      <c r="BC53" s="236"/>
    </row>
    <row r="54" spans="1:55" s="550" customFormat="1">
      <c r="A54" s="249">
        <f>'ENTRY SHEET'!F54</f>
        <v>0</v>
      </c>
      <c r="B54" s="136">
        <f>'26'!C54</f>
        <v>0</v>
      </c>
      <c r="C54" s="219"/>
      <c r="D54" s="136">
        <f t="shared" si="4"/>
        <v>0</v>
      </c>
      <c r="E54" s="136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6">
        <f>'26'!S54</f>
        <v>0</v>
      </c>
      <c r="S54" s="136"/>
      <c r="T54" s="136">
        <f t="shared" si="19"/>
        <v>0</v>
      </c>
      <c r="U54" s="136"/>
      <c r="V54" s="136"/>
      <c r="W54" s="136"/>
      <c r="X54" s="236"/>
      <c r="Y54" s="136">
        <f t="shared" si="16"/>
        <v>0</v>
      </c>
      <c r="Z54" s="136"/>
      <c r="AA54" s="136"/>
      <c r="AB54" s="136"/>
      <c r="AC54" s="136"/>
      <c r="AD54" s="136"/>
      <c r="AE54" s="136"/>
      <c r="AF54" s="136"/>
      <c r="AG54" s="136">
        <f t="shared" si="17"/>
        <v>0</v>
      </c>
      <c r="AH54" s="136"/>
      <c r="AI54" s="136"/>
      <c r="AJ54" s="136"/>
      <c r="AK54" s="236"/>
      <c r="AL54" s="236">
        <f t="shared" si="0"/>
        <v>0</v>
      </c>
      <c r="AM54" s="136">
        <f t="shared" si="1"/>
        <v>0</v>
      </c>
      <c r="AN54" s="236">
        <f>'26'!AR54</f>
        <v>0</v>
      </c>
      <c r="AO54" s="236"/>
      <c r="AP54" s="236">
        <f t="shared" si="7"/>
        <v>0</v>
      </c>
      <c r="AQ54" s="236">
        <f t="shared" si="8"/>
        <v>0</v>
      </c>
      <c r="AR54" s="236"/>
      <c r="AS54" s="250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236" t="e">
        <f t="shared" si="15"/>
        <v>#DIV/0!</v>
      </c>
      <c r="BC54" s="236"/>
    </row>
    <row r="55" spans="1:55" s="550" customFormat="1">
      <c r="A55" s="249">
        <f>'ENTRY SHEET'!F55</f>
        <v>0</v>
      </c>
      <c r="B55" s="136">
        <f>'26'!C55</f>
        <v>0</v>
      </c>
      <c r="C55" s="219"/>
      <c r="D55" s="136">
        <f t="shared" si="4"/>
        <v>0</v>
      </c>
      <c r="E55" s="136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6">
        <f>'26'!S55</f>
        <v>0</v>
      </c>
      <c r="S55" s="136"/>
      <c r="T55" s="136">
        <f t="shared" si="19"/>
        <v>0</v>
      </c>
      <c r="U55" s="136"/>
      <c r="V55" s="136"/>
      <c r="W55" s="136"/>
      <c r="X55" s="236"/>
      <c r="Y55" s="136">
        <f t="shared" si="16"/>
        <v>0</v>
      </c>
      <c r="Z55" s="136"/>
      <c r="AA55" s="136"/>
      <c r="AB55" s="136"/>
      <c r="AC55" s="136"/>
      <c r="AD55" s="136"/>
      <c r="AE55" s="136"/>
      <c r="AF55" s="136"/>
      <c r="AG55" s="136">
        <f t="shared" si="17"/>
        <v>0</v>
      </c>
      <c r="AH55" s="136"/>
      <c r="AI55" s="136"/>
      <c r="AJ55" s="136"/>
      <c r="AK55" s="236"/>
      <c r="AL55" s="236">
        <f t="shared" si="0"/>
        <v>0</v>
      </c>
      <c r="AM55" s="136">
        <f t="shared" si="1"/>
        <v>0</v>
      </c>
      <c r="AN55" s="236">
        <f>'26'!AR55</f>
        <v>0</v>
      </c>
      <c r="AO55" s="236"/>
      <c r="AP55" s="236">
        <f t="shared" si="7"/>
        <v>0</v>
      </c>
      <c r="AQ55" s="236">
        <f t="shared" si="8"/>
        <v>0</v>
      </c>
      <c r="AR55" s="236"/>
      <c r="AS55" s="250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236" t="e">
        <f t="shared" si="15"/>
        <v>#DIV/0!</v>
      </c>
      <c r="BC55" s="236"/>
    </row>
    <row r="56" spans="1:55" s="550" customFormat="1">
      <c r="A56" s="249">
        <f>'ENTRY SHEET'!F56</f>
        <v>0</v>
      </c>
      <c r="B56" s="136">
        <f>'26'!C56</f>
        <v>0</v>
      </c>
      <c r="C56" s="219"/>
      <c r="D56" s="136">
        <f t="shared" si="4"/>
        <v>0</v>
      </c>
      <c r="E56" s="136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6">
        <f>'26'!S56</f>
        <v>0</v>
      </c>
      <c r="S56" s="136"/>
      <c r="T56" s="136">
        <f t="shared" si="19"/>
        <v>0</v>
      </c>
      <c r="U56" s="136"/>
      <c r="V56" s="136"/>
      <c r="W56" s="136"/>
      <c r="X56" s="236"/>
      <c r="Y56" s="136">
        <f t="shared" si="16"/>
        <v>0</v>
      </c>
      <c r="Z56" s="136"/>
      <c r="AA56" s="136"/>
      <c r="AB56" s="136"/>
      <c r="AC56" s="136"/>
      <c r="AD56" s="136"/>
      <c r="AE56" s="136"/>
      <c r="AF56" s="136"/>
      <c r="AG56" s="136">
        <f t="shared" si="17"/>
        <v>0</v>
      </c>
      <c r="AH56" s="136"/>
      <c r="AI56" s="136"/>
      <c r="AJ56" s="136"/>
      <c r="AK56" s="236"/>
      <c r="AL56" s="236">
        <f t="shared" si="0"/>
        <v>0</v>
      </c>
      <c r="AM56" s="136">
        <f t="shared" si="1"/>
        <v>0</v>
      </c>
      <c r="AN56" s="236">
        <f>'26'!AR56</f>
        <v>0</v>
      </c>
      <c r="AO56" s="236"/>
      <c r="AP56" s="236">
        <f t="shared" si="7"/>
        <v>0</v>
      </c>
      <c r="AQ56" s="236">
        <f t="shared" si="8"/>
        <v>0</v>
      </c>
      <c r="AR56" s="236"/>
      <c r="AS56" s="250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236" t="e">
        <f t="shared" si="15"/>
        <v>#DIV/0!</v>
      </c>
      <c r="BC56" s="236"/>
    </row>
    <row r="57" spans="1:55" s="550" customFormat="1">
      <c r="A57" s="249" t="str">
        <f>'ENTRY SHEET'!F57</f>
        <v>OD09P-6973 W.TANKER</v>
      </c>
      <c r="B57" s="136">
        <f>'26'!C57</f>
        <v>4766.5</v>
      </c>
      <c r="C57" s="219">
        <v>4772.3</v>
      </c>
      <c r="D57" s="136">
        <f t="shared" si="4"/>
        <v>5.8000000000001819</v>
      </c>
      <c r="E57" s="136">
        <v>12</v>
      </c>
      <c r="F57" s="136"/>
      <c r="G57" s="136">
        <f t="shared" si="18"/>
        <v>5.8000000000001819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5.8000000000001819</v>
      </c>
      <c r="R57" s="136">
        <f>'26'!S57</f>
        <v>53121.599999999999</v>
      </c>
      <c r="S57" s="136">
        <v>53171.7</v>
      </c>
      <c r="T57" s="136">
        <f t="shared" si="19"/>
        <v>50.099999999998545</v>
      </c>
      <c r="U57" s="136">
        <v>5</v>
      </c>
      <c r="V57" s="136"/>
      <c r="W57" s="136"/>
      <c r="X57" s="236"/>
      <c r="Y57" s="136">
        <f t="shared" si="16"/>
        <v>5</v>
      </c>
      <c r="Z57" s="136"/>
      <c r="AA57" s="136"/>
      <c r="AB57" s="136"/>
      <c r="AC57" s="136"/>
      <c r="AD57" s="136"/>
      <c r="AE57" s="136"/>
      <c r="AF57" s="136"/>
      <c r="AG57" s="136">
        <f t="shared" si="17"/>
        <v>0</v>
      </c>
      <c r="AH57" s="136"/>
      <c r="AI57" s="136"/>
      <c r="AJ57" s="136"/>
      <c r="AK57" s="236"/>
      <c r="AL57" s="236">
        <f t="shared" si="0"/>
        <v>0</v>
      </c>
      <c r="AM57" s="136">
        <f t="shared" si="1"/>
        <v>0</v>
      </c>
      <c r="AN57" s="236">
        <f>'26'!AR57</f>
        <v>70</v>
      </c>
      <c r="AO57" s="236">
        <v>100</v>
      </c>
      <c r="AP57" s="236">
        <f t="shared" si="7"/>
        <v>170</v>
      </c>
      <c r="AQ57" s="236">
        <f t="shared" si="8"/>
        <v>60</v>
      </c>
      <c r="AR57" s="236">
        <v>110</v>
      </c>
      <c r="AS57" s="250">
        <f t="shared" si="20"/>
        <v>10.344827586206572</v>
      </c>
      <c r="AT57" s="216">
        <f>'08'!AT57</f>
        <v>260</v>
      </c>
      <c r="AU57" s="224">
        <f t="shared" si="9"/>
        <v>150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236"/>
      <c r="BC57" s="236"/>
    </row>
    <row r="58" spans="1:55" s="550" customFormat="1">
      <c r="A58" s="249" t="str">
        <f>'ENTRY SHEET'!F58</f>
        <v>OD09K-2512 W.TANKER</v>
      </c>
      <c r="B58" s="136">
        <f>'26'!C58</f>
        <v>3089.9</v>
      </c>
      <c r="C58" s="219">
        <v>3092.4</v>
      </c>
      <c r="D58" s="136">
        <f t="shared" si="4"/>
        <v>2.5</v>
      </c>
      <c r="E58" s="136">
        <v>12</v>
      </c>
      <c r="F58" s="136"/>
      <c r="G58" s="136">
        <f t="shared" si="18"/>
        <v>2.5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2.5</v>
      </c>
      <c r="R58" s="136">
        <f>'26'!S58</f>
        <v>44976.2</v>
      </c>
      <c r="S58" s="136">
        <v>45007.8</v>
      </c>
      <c r="T58" s="136">
        <f t="shared" si="19"/>
        <v>31.600000000005821</v>
      </c>
      <c r="U58" s="136">
        <v>6</v>
      </c>
      <c r="V58" s="136"/>
      <c r="W58" s="136"/>
      <c r="X58" s="236"/>
      <c r="Y58" s="136">
        <f t="shared" si="16"/>
        <v>6</v>
      </c>
      <c r="Z58" s="136"/>
      <c r="AA58" s="136"/>
      <c r="AB58" s="136"/>
      <c r="AC58" s="136"/>
      <c r="AD58" s="136"/>
      <c r="AE58" s="136"/>
      <c r="AF58" s="136"/>
      <c r="AG58" s="136">
        <f t="shared" si="17"/>
        <v>0</v>
      </c>
      <c r="AH58" s="136"/>
      <c r="AI58" s="136"/>
      <c r="AJ58" s="136"/>
      <c r="AK58" s="236"/>
      <c r="AL58" s="236">
        <f t="shared" si="0"/>
        <v>0</v>
      </c>
      <c r="AM58" s="136">
        <f t="shared" si="1"/>
        <v>0</v>
      </c>
      <c r="AN58" s="236">
        <f>'26'!AR58</f>
        <v>105</v>
      </c>
      <c r="AO58" s="236"/>
      <c r="AP58" s="236">
        <f t="shared" si="7"/>
        <v>105</v>
      </c>
      <c r="AQ58" s="236">
        <f t="shared" si="8"/>
        <v>60</v>
      </c>
      <c r="AR58" s="236">
        <v>45</v>
      </c>
      <c r="AS58" s="250">
        <f t="shared" si="20"/>
        <v>24</v>
      </c>
      <c r="AT58" s="216">
        <f>'08'!AT58</f>
        <v>250</v>
      </c>
      <c r="AU58" s="224">
        <f t="shared" si="9"/>
        <v>205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236"/>
      <c r="BC58" s="236"/>
    </row>
    <row r="59" spans="1:55" s="550" customFormat="1">
      <c r="A59" s="249">
        <f>'ENTRY SHEET'!F59</f>
        <v>0</v>
      </c>
      <c r="B59" s="136">
        <f>'26'!C59</f>
        <v>0</v>
      </c>
      <c r="C59" s="219"/>
      <c r="D59" s="136">
        <f t="shared" si="4"/>
        <v>0</v>
      </c>
      <c r="E59" s="136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6">
        <f>'26'!S59</f>
        <v>0</v>
      </c>
      <c r="S59" s="136"/>
      <c r="T59" s="136">
        <f t="shared" si="19"/>
        <v>0</v>
      </c>
      <c r="U59" s="136"/>
      <c r="V59" s="136"/>
      <c r="W59" s="136"/>
      <c r="X59" s="236"/>
      <c r="Y59" s="136">
        <f t="shared" si="16"/>
        <v>0</v>
      </c>
      <c r="Z59" s="136"/>
      <c r="AA59" s="136"/>
      <c r="AB59" s="136"/>
      <c r="AC59" s="136"/>
      <c r="AD59" s="136"/>
      <c r="AE59" s="136"/>
      <c r="AF59" s="136"/>
      <c r="AG59" s="136">
        <f t="shared" si="17"/>
        <v>0</v>
      </c>
      <c r="AH59" s="136"/>
      <c r="AI59" s="136"/>
      <c r="AJ59" s="136"/>
      <c r="AK59" s="236"/>
      <c r="AL59" s="236">
        <f t="shared" si="0"/>
        <v>0</v>
      </c>
      <c r="AM59" s="136">
        <f t="shared" si="1"/>
        <v>0</v>
      </c>
      <c r="AN59" s="236">
        <f>'26'!AR59</f>
        <v>0</v>
      </c>
      <c r="AO59" s="236"/>
      <c r="AP59" s="236">
        <f t="shared" si="7"/>
        <v>0</v>
      </c>
      <c r="AQ59" s="236">
        <f t="shared" si="8"/>
        <v>0</v>
      </c>
      <c r="AR59" s="236"/>
      <c r="AS59" s="250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236"/>
      <c r="BC59" s="236"/>
    </row>
    <row r="60" spans="1:55" s="552" customFormat="1" ht="46.8">
      <c r="A60" s="249" t="str">
        <f>'ENTRY SHEET'!F60</f>
        <v>DILLING DETALIS</v>
      </c>
      <c r="B60" s="136">
        <f>'26'!C60</f>
        <v>0</v>
      </c>
      <c r="C60" s="348"/>
      <c r="D60" s="332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7"/>
        <v>0</v>
      </c>
      <c r="AH60" s="332"/>
      <c r="AI60" s="332"/>
      <c r="AJ60" s="332"/>
      <c r="AK60" s="332"/>
      <c r="AL60" s="332"/>
      <c r="AM60" s="332"/>
      <c r="AN60" s="482">
        <f>'26'!AR60</f>
        <v>0</v>
      </c>
      <c r="AO60" s="482"/>
      <c r="AP60" s="482">
        <f t="shared" si="7"/>
        <v>0</v>
      </c>
      <c r="AQ60" s="482">
        <f t="shared" si="8"/>
        <v>0</v>
      </c>
      <c r="AR60" s="482"/>
      <c r="AS60" s="503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332"/>
      <c r="BC60" s="332"/>
    </row>
    <row r="61" spans="1:55" s="550" customFormat="1">
      <c r="A61" s="249" t="str">
        <f>'ENTRY SHEET'!F61</f>
        <v>DRILL-ELGI-650</v>
      </c>
      <c r="B61" s="136">
        <f>'26'!C61</f>
        <v>794.8</v>
      </c>
      <c r="C61" s="262">
        <v>794.8</v>
      </c>
      <c r="D61" s="136">
        <f t="shared" ref="D61:E86" si="21">C61-B61</f>
        <v>0</v>
      </c>
      <c r="E61" s="136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6"/>
      <c r="S61" s="136"/>
      <c r="T61" s="136"/>
      <c r="U61" s="136"/>
      <c r="V61" s="136"/>
      <c r="W61" s="136">
        <f>+T61+U61+V61</f>
        <v>0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>
        <f t="shared" si="17"/>
        <v>0</v>
      </c>
      <c r="AH61" s="136"/>
      <c r="AI61" s="136"/>
      <c r="AJ61" s="136"/>
      <c r="AK61" s="136"/>
      <c r="AL61" s="136"/>
      <c r="AM61" s="136"/>
      <c r="AN61" s="236">
        <f>'26'!AR61</f>
        <v>0</v>
      </c>
      <c r="AO61" s="236"/>
      <c r="AP61" s="236">
        <f t="shared" si="7"/>
        <v>0</v>
      </c>
      <c r="AQ61" s="236">
        <f t="shared" si="8"/>
        <v>0</v>
      </c>
      <c r="AR61" s="236"/>
      <c r="AS61" s="250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236"/>
      <c r="BC61" s="236"/>
    </row>
    <row r="62" spans="1:55" s="550" customFormat="1">
      <c r="A62" s="249" t="str">
        <f>'ENTRY SHEET'!F62</f>
        <v>JRD-600+CD-360</v>
      </c>
      <c r="B62" s="136">
        <f>'26'!C62</f>
        <v>0</v>
      </c>
      <c r="C62" s="262"/>
      <c r="D62" s="136">
        <v>3.6</v>
      </c>
      <c r="E62" s="136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6">
        <v>54.3</v>
      </c>
      <c r="S62" s="136">
        <v>8</v>
      </c>
      <c r="T62" s="136"/>
      <c r="U62" s="136">
        <v>54.3</v>
      </c>
      <c r="V62" s="136"/>
      <c r="W62" s="136">
        <f>+T62+U62+V62</f>
        <v>54.3</v>
      </c>
      <c r="X62" s="236"/>
      <c r="Y62" s="136"/>
      <c r="Z62" s="136"/>
      <c r="AA62" s="136"/>
      <c r="AB62" s="136"/>
      <c r="AC62" s="136"/>
      <c r="AD62" s="136"/>
      <c r="AE62" s="136"/>
      <c r="AF62" s="136"/>
      <c r="AG62" s="136">
        <f t="shared" si="17"/>
        <v>0</v>
      </c>
      <c r="AH62" s="136"/>
      <c r="AI62" s="136"/>
      <c r="AJ62" s="136"/>
      <c r="AK62" s="236"/>
      <c r="AL62" s="236"/>
      <c r="AM62" s="136"/>
      <c r="AN62" s="236">
        <f>'26'!AR62</f>
        <v>0</v>
      </c>
      <c r="AO62" s="236">
        <v>300</v>
      </c>
      <c r="AP62" s="236">
        <f t="shared" si="7"/>
        <v>300</v>
      </c>
      <c r="AQ62" s="236">
        <f t="shared" si="8"/>
        <v>300</v>
      </c>
      <c r="AR62" s="236"/>
      <c r="AS62" s="250">
        <f t="shared" si="20"/>
        <v>83.333333333333329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236"/>
      <c r="BC62" s="236"/>
    </row>
    <row r="63" spans="1:55" s="550" customFormat="1">
      <c r="A63" s="249" t="str">
        <f>'ENTRY SHEET'!F63</f>
        <v>JRD-450+650-1</v>
      </c>
      <c r="B63" s="136">
        <f>'26'!C63</f>
        <v>8259.9</v>
      </c>
      <c r="C63" s="262">
        <v>8263.7000000000007</v>
      </c>
      <c r="D63" s="136">
        <f t="shared" si="21"/>
        <v>3.8000000000010914</v>
      </c>
      <c r="E63" s="136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6">
        <v>61.1</v>
      </c>
      <c r="S63" s="136">
        <v>9</v>
      </c>
      <c r="T63" s="136">
        <v>0</v>
      </c>
      <c r="U63" s="136">
        <v>61.1</v>
      </c>
      <c r="V63" s="136"/>
      <c r="W63" s="136">
        <f t="shared" ref="W63:W64" si="22">+T63+U63+V63</f>
        <v>61.1</v>
      </c>
      <c r="X63" s="236"/>
      <c r="Y63" s="136"/>
      <c r="Z63" s="236"/>
      <c r="AA63" s="236"/>
      <c r="AB63" s="236"/>
      <c r="AC63" s="236"/>
      <c r="AD63" s="236"/>
      <c r="AE63" s="236"/>
      <c r="AF63" s="236"/>
      <c r="AG63" s="136">
        <f t="shared" si="17"/>
        <v>0</v>
      </c>
      <c r="AH63" s="136"/>
      <c r="AI63" s="136"/>
      <c r="AJ63" s="136"/>
      <c r="AK63" s="236"/>
      <c r="AL63" s="236"/>
      <c r="AM63" s="136"/>
      <c r="AN63" s="236">
        <f>'26'!AR63</f>
        <v>0</v>
      </c>
      <c r="AO63" s="236">
        <v>300</v>
      </c>
      <c r="AP63" s="236">
        <f t="shared" si="7"/>
        <v>300</v>
      </c>
      <c r="AQ63" s="236">
        <f t="shared" si="8"/>
        <v>300</v>
      </c>
      <c r="AR63" s="236"/>
      <c r="AS63" s="250">
        <f t="shared" si="20"/>
        <v>78.947368421029964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236"/>
      <c r="BC63" s="236"/>
    </row>
    <row r="64" spans="1:55" s="550" customFormat="1">
      <c r="A64" s="249">
        <f>'ENTRY SHEET'!F64</f>
        <v>0</v>
      </c>
      <c r="B64" s="136">
        <f>'26'!C64</f>
        <v>0</v>
      </c>
      <c r="C64" s="262"/>
      <c r="D64" s="136">
        <f t="shared" si="21"/>
        <v>0</v>
      </c>
      <c r="E64" s="136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6"/>
      <c r="S64" s="136"/>
      <c r="T64" s="136"/>
      <c r="U64" s="136"/>
      <c r="V64" s="136"/>
      <c r="W64" s="136">
        <f t="shared" si="22"/>
        <v>0</v>
      </c>
      <c r="X64" s="236"/>
      <c r="Y64" s="136"/>
      <c r="Z64" s="236"/>
      <c r="AA64" s="236"/>
      <c r="AB64" s="236"/>
      <c r="AC64" s="236"/>
      <c r="AD64" s="236"/>
      <c r="AE64" s="236"/>
      <c r="AF64" s="236"/>
      <c r="AG64" s="136">
        <f t="shared" si="17"/>
        <v>0</v>
      </c>
      <c r="AH64" s="136"/>
      <c r="AI64" s="136"/>
      <c r="AJ64" s="136"/>
      <c r="AK64" s="236"/>
      <c r="AL64" s="236"/>
      <c r="AM64" s="136"/>
      <c r="AN64" s="236">
        <f>'26'!AR64</f>
        <v>0</v>
      </c>
      <c r="AO64" s="236"/>
      <c r="AP64" s="236">
        <f t="shared" si="7"/>
        <v>0</v>
      </c>
      <c r="AQ64" s="236">
        <f t="shared" si="8"/>
        <v>0</v>
      </c>
      <c r="AR64" s="236"/>
      <c r="AS64" s="250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236"/>
      <c r="BC64" s="236"/>
    </row>
    <row r="65" spans="1:55" s="1191" customFormat="1" ht="62.4">
      <c r="A65" s="1056" t="str">
        <f>'ENTRY SHEET'!F65</f>
        <v>CRUSHER DETAILS</v>
      </c>
      <c r="B65" s="139" t="str">
        <f>'26'!C65</f>
        <v>OMR</v>
      </c>
      <c r="C65" s="668"/>
      <c r="D65" s="331" t="s">
        <v>8</v>
      </c>
      <c r="E65" s="331" t="s">
        <v>116</v>
      </c>
      <c r="F65" s="331" t="s">
        <v>118</v>
      </c>
      <c r="G65" s="331" t="s">
        <v>113</v>
      </c>
      <c r="H65" s="331" t="s">
        <v>126</v>
      </c>
      <c r="I65" s="331" t="s">
        <v>125</v>
      </c>
      <c r="J65" s="331" t="s">
        <v>124</v>
      </c>
      <c r="K65" s="331" t="s">
        <v>52</v>
      </c>
      <c r="L65" s="331" t="s">
        <v>133</v>
      </c>
      <c r="M65" s="331" t="s">
        <v>117</v>
      </c>
      <c r="N65" s="331" t="s">
        <v>127</v>
      </c>
      <c r="O65" s="331" t="s">
        <v>138</v>
      </c>
      <c r="P65" s="331" t="s">
        <v>139</v>
      </c>
      <c r="Q65" s="331" t="s">
        <v>122</v>
      </c>
      <c r="R65" s="331" t="s">
        <v>88</v>
      </c>
      <c r="S65" s="331" t="s">
        <v>114</v>
      </c>
      <c r="T65" s="331" t="s">
        <v>115</v>
      </c>
      <c r="U65" s="331" t="s">
        <v>90</v>
      </c>
      <c r="V65" s="331" t="s">
        <v>91</v>
      </c>
      <c r="W65" s="331" t="s">
        <v>134</v>
      </c>
      <c r="X65" s="331"/>
      <c r="Y65" s="331" t="s">
        <v>92</v>
      </c>
      <c r="Z65" s="331" t="s">
        <v>43</v>
      </c>
      <c r="AA65" s="615" t="s">
        <v>44</v>
      </c>
      <c r="AB65" s="331" t="s">
        <v>45</v>
      </c>
      <c r="AC65" s="331" t="s">
        <v>46</v>
      </c>
      <c r="AD65" s="331" t="s">
        <v>121</v>
      </c>
      <c r="AE65" s="331" t="s">
        <v>67</v>
      </c>
      <c r="AF65" s="331" t="s">
        <v>105</v>
      </c>
      <c r="AG65" s="331" t="s">
        <v>32</v>
      </c>
      <c r="AH65" s="615" t="s">
        <v>41</v>
      </c>
      <c r="AI65" s="615" t="s">
        <v>42</v>
      </c>
      <c r="AJ65" s="615" t="s">
        <v>38</v>
      </c>
      <c r="AK65" s="615" t="s">
        <v>39</v>
      </c>
      <c r="AL65" s="331" t="s">
        <v>31</v>
      </c>
      <c r="AM65" s="615" t="s">
        <v>30</v>
      </c>
      <c r="AN65" s="986">
        <f>'26'!AR65</f>
        <v>0</v>
      </c>
      <c r="AO65" s="986"/>
      <c r="AP65" s="986">
        <f t="shared" si="7"/>
        <v>0</v>
      </c>
      <c r="AQ65" s="986">
        <f t="shared" si="8"/>
        <v>0</v>
      </c>
      <c r="AR65" s="986"/>
      <c r="AS65" s="987" t="e">
        <f t="shared" si="20"/>
        <v>#VALUE!</v>
      </c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331"/>
      <c r="BC65" s="331"/>
    </row>
    <row r="66" spans="1:55" s="1193" customFormat="1">
      <c r="A66" s="1056" t="str">
        <f>'ENTRY SHEET'!F66</f>
        <v>CRUSHER(FEEDER)</v>
      </c>
      <c r="B66" s="139">
        <f>'26'!C66</f>
        <v>1836.24</v>
      </c>
      <c r="C66" s="1192">
        <v>1846.41</v>
      </c>
      <c r="D66" s="139">
        <f t="shared" si="21"/>
        <v>10.170000000000073</v>
      </c>
      <c r="E66" s="139">
        <v>16</v>
      </c>
      <c r="F66" s="139"/>
      <c r="G66" s="139"/>
      <c r="H66" s="139"/>
      <c r="I66" s="139"/>
      <c r="J66" s="139">
        <f>D66-G66-H66-I66-K66-L66-O66-P66-F66-M66-N66</f>
        <v>10.170000000000073</v>
      </c>
      <c r="K66" s="139"/>
      <c r="L66" s="139"/>
      <c r="M66" s="139"/>
      <c r="N66" s="139"/>
      <c r="O66" s="139"/>
      <c r="P66" s="139"/>
      <c r="Q66" s="139">
        <f>F66+G66+H66+I66+J66+K66+L66+M66+N66+O66+P66</f>
        <v>10.170000000000073</v>
      </c>
      <c r="R66" s="139">
        <v>1450</v>
      </c>
      <c r="S66" s="139">
        <v>700</v>
      </c>
      <c r="T66" s="139">
        <f>R66-S66</f>
        <v>750</v>
      </c>
      <c r="U66" s="139"/>
      <c r="V66" s="139"/>
      <c r="W66" s="139"/>
      <c r="X66" s="956"/>
      <c r="Y66" s="139">
        <f>U66+V66+W66+X66</f>
        <v>0</v>
      </c>
      <c r="Z66" s="956"/>
      <c r="AA66" s="956"/>
      <c r="AB66" s="956"/>
      <c r="AC66" s="956"/>
      <c r="AD66" s="956"/>
      <c r="AE66" s="956"/>
      <c r="AF66" s="956"/>
      <c r="AG66" s="139">
        <f t="shared" ref="AG66:AG73" si="23">Z66+AA66+AB66+AC66+AD66+AE66+AF66</f>
        <v>0</v>
      </c>
      <c r="AH66" s="139"/>
      <c r="AI66" s="139"/>
      <c r="AJ66" s="139"/>
      <c r="AK66" s="956"/>
      <c r="AL66" s="956"/>
      <c r="AM66" s="139"/>
      <c r="AN66" s="956">
        <f>'26'!AR66</f>
        <v>0</v>
      </c>
      <c r="AO66" s="956"/>
      <c r="AP66" s="956">
        <f t="shared" si="7"/>
        <v>0</v>
      </c>
      <c r="AQ66" s="956">
        <f t="shared" si="8"/>
        <v>0</v>
      </c>
      <c r="AR66" s="956"/>
      <c r="AS66" s="1057">
        <f t="shared" si="20"/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956">
        <f t="shared" si="15"/>
        <v>0</v>
      </c>
      <c r="BC66" s="956"/>
    </row>
    <row r="67" spans="1:55" s="1193" customFormat="1">
      <c r="A67" s="1056" t="str">
        <f>'ENTRY SHEET'!F67</f>
        <v>CRUSHER ( JAW )</v>
      </c>
      <c r="B67" s="139">
        <f>'26'!C67</f>
        <v>13620</v>
      </c>
      <c r="C67" s="1192">
        <v>13630</v>
      </c>
      <c r="D67" s="139">
        <f t="shared" si="21"/>
        <v>10</v>
      </c>
      <c r="E67" s="139">
        <v>16</v>
      </c>
      <c r="F67" s="139"/>
      <c r="G67" s="139"/>
      <c r="H67" s="139"/>
      <c r="I67" s="139"/>
      <c r="J67" s="139">
        <f t="shared" ref="J67:J73" si="24">D67-G67-H67-I67-K67-L67-O67-P67-F67-M67-N67</f>
        <v>10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10</v>
      </c>
      <c r="R67" s="139"/>
      <c r="S67" s="139"/>
      <c r="T67" s="139"/>
      <c r="U67" s="139"/>
      <c r="V67" s="139"/>
      <c r="W67" s="139"/>
      <c r="X67" s="956"/>
      <c r="Y67" s="139">
        <f t="shared" ref="Y67:Y73" si="26">U67+V67+W67+X67</f>
        <v>0</v>
      </c>
      <c r="Z67" s="956"/>
      <c r="AA67" s="956"/>
      <c r="AB67" s="956"/>
      <c r="AC67" s="956"/>
      <c r="AD67" s="956"/>
      <c r="AE67" s="956"/>
      <c r="AF67" s="956"/>
      <c r="AG67" s="139">
        <f t="shared" si="23"/>
        <v>0</v>
      </c>
      <c r="AH67" s="139"/>
      <c r="AI67" s="139"/>
      <c r="AJ67" s="139"/>
      <c r="AK67" s="956"/>
      <c r="AL67" s="956"/>
      <c r="AM67" s="139"/>
      <c r="AN67" s="956">
        <f>'26'!AR67</f>
        <v>0</v>
      </c>
      <c r="AO67" s="956"/>
      <c r="AP67" s="956">
        <f t="shared" si="7"/>
        <v>0</v>
      </c>
      <c r="AQ67" s="956">
        <f t="shared" si="8"/>
        <v>0</v>
      </c>
      <c r="AR67" s="956"/>
      <c r="AS67" s="1057">
        <f t="shared" si="20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956">
        <f t="shared" si="15"/>
        <v>0</v>
      </c>
      <c r="BC67" s="956"/>
    </row>
    <row r="68" spans="1:55" s="1193" customFormat="1">
      <c r="A68" s="1056" t="str">
        <f>'ENTRY SHEET'!F68</f>
        <v>CRUSHER ( CONE )</v>
      </c>
      <c r="B68" s="139">
        <f>'26'!C68</f>
        <v>13694</v>
      </c>
      <c r="C68" s="674">
        <v>13705</v>
      </c>
      <c r="D68" s="139">
        <f t="shared" si="21"/>
        <v>11</v>
      </c>
      <c r="E68" s="139">
        <v>16</v>
      </c>
      <c r="F68" s="139"/>
      <c r="G68" s="139"/>
      <c r="H68" s="139"/>
      <c r="I68" s="139"/>
      <c r="J68" s="139">
        <f t="shared" si="24"/>
        <v>11</v>
      </c>
      <c r="K68" s="139"/>
      <c r="L68" s="139"/>
      <c r="M68" s="139"/>
      <c r="N68" s="139"/>
      <c r="O68" s="139"/>
      <c r="P68" s="139"/>
      <c r="Q68" s="139">
        <f t="shared" si="25"/>
        <v>11</v>
      </c>
      <c r="R68" s="139"/>
      <c r="S68" s="139"/>
      <c r="T68" s="139"/>
      <c r="U68" s="139"/>
      <c r="V68" s="139"/>
      <c r="W68" s="139"/>
      <c r="X68" s="139"/>
      <c r="Y68" s="139">
        <f t="shared" si="26"/>
        <v>0</v>
      </c>
      <c r="Z68" s="139"/>
      <c r="AA68" s="661"/>
      <c r="AB68" s="139"/>
      <c r="AC68" s="139"/>
      <c r="AD68" s="139"/>
      <c r="AE68" s="139"/>
      <c r="AF68" s="139"/>
      <c r="AG68" s="139">
        <f t="shared" si="23"/>
        <v>0</v>
      </c>
      <c r="AH68" s="661"/>
      <c r="AI68" s="661"/>
      <c r="AJ68" s="661"/>
      <c r="AK68" s="661"/>
      <c r="AL68" s="139"/>
      <c r="AM68" s="661"/>
      <c r="AN68" s="956">
        <f>'26'!AR68</f>
        <v>0</v>
      </c>
      <c r="AO68" s="956"/>
      <c r="AP68" s="956">
        <f t="shared" si="7"/>
        <v>0</v>
      </c>
      <c r="AQ68" s="956">
        <f t="shared" si="8"/>
        <v>0</v>
      </c>
      <c r="AR68" s="956"/>
      <c r="AS68" s="1057">
        <f t="shared" si="20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956">
        <f t="shared" si="15"/>
        <v>0</v>
      </c>
      <c r="BC68" s="139"/>
    </row>
    <row r="69" spans="1:55" s="1193" customFormat="1">
      <c r="A69" s="1056" t="str">
        <f>'ENTRY SHEET'!F69</f>
        <v>CRUSHER DG</v>
      </c>
      <c r="B69" s="139">
        <f>'26'!C69</f>
        <v>17211.259999999998</v>
      </c>
      <c r="C69" s="1192">
        <v>17211.259999999998</v>
      </c>
      <c r="D69" s="139">
        <f t="shared" si="21"/>
        <v>0</v>
      </c>
      <c r="E69" s="139">
        <v>16</v>
      </c>
      <c r="F69" s="139"/>
      <c r="G69" s="139"/>
      <c r="H69" s="139"/>
      <c r="I69" s="139"/>
      <c r="J69" s="139">
        <f t="shared" si="24"/>
        <v>0</v>
      </c>
      <c r="K69" s="139"/>
      <c r="L69" s="139"/>
      <c r="M69" s="139"/>
      <c r="N69" s="139"/>
      <c r="O69" s="139"/>
      <c r="P69" s="139"/>
      <c r="Q69" s="139">
        <f t="shared" si="25"/>
        <v>0</v>
      </c>
      <c r="R69" s="139"/>
      <c r="S69" s="139"/>
      <c r="T69" s="139"/>
      <c r="U69" s="139"/>
      <c r="V69" s="139"/>
      <c r="W69" s="139"/>
      <c r="X69" s="956"/>
      <c r="Y69" s="139">
        <f t="shared" si="26"/>
        <v>0</v>
      </c>
      <c r="Z69" s="956"/>
      <c r="AA69" s="956"/>
      <c r="AB69" s="956"/>
      <c r="AC69" s="956"/>
      <c r="AD69" s="956"/>
      <c r="AE69" s="956"/>
      <c r="AF69" s="956"/>
      <c r="AG69" s="139">
        <f t="shared" si="23"/>
        <v>0</v>
      </c>
      <c r="AH69" s="139"/>
      <c r="AI69" s="139"/>
      <c r="AJ69" s="139"/>
      <c r="AK69" s="956"/>
      <c r="AL69" s="956">
        <f>AH69+AI69</f>
        <v>0</v>
      </c>
      <c r="AM69" s="139">
        <f>AJ69+AK69</f>
        <v>0</v>
      </c>
      <c r="AN69" s="956">
        <f>'26'!AR69</f>
        <v>400</v>
      </c>
      <c r="AO69" s="956"/>
      <c r="AP69" s="956">
        <f t="shared" si="7"/>
        <v>400</v>
      </c>
      <c r="AQ69" s="956">
        <f t="shared" si="8"/>
        <v>0</v>
      </c>
      <c r="AR69" s="956">
        <v>400</v>
      </c>
      <c r="AS69" s="1057" t="e">
        <f t="shared" ref="AS69:AS104" si="27">AQ69/D69</f>
        <v>#DIV/0!</v>
      </c>
      <c r="AT69" s="659">
        <f>'08'!AT69</f>
        <v>1000</v>
      </c>
      <c r="AU69" s="660">
        <f t="shared" si="9"/>
        <v>600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956" t="e">
        <f t="shared" si="15"/>
        <v>#DIV/0!</v>
      </c>
      <c r="BC69" s="956"/>
    </row>
    <row r="70" spans="1:55" s="1193" customFormat="1">
      <c r="A70" s="1056" t="str">
        <f>'ENTRY SHEET'!F70</f>
        <v>KAMASTU-210</v>
      </c>
      <c r="B70" s="139">
        <f>'26'!C70</f>
        <v>26028.9</v>
      </c>
      <c r="C70" s="1192">
        <v>26041.5</v>
      </c>
      <c r="D70" s="139">
        <f t="shared" si="21"/>
        <v>12.599999999998545</v>
      </c>
      <c r="E70" s="139">
        <v>16</v>
      </c>
      <c r="F70" s="139"/>
      <c r="G70" s="139"/>
      <c r="H70" s="139"/>
      <c r="I70" s="139"/>
      <c r="J70" s="139">
        <f t="shared" si="24"/>
        <v>12.599999999998545</v>
      </c>
      <c r="K70" s="139"/>
      <c r="L70" s="139"/>
      <c r="M70" s="139"/>
      <c r="N70" s="139"/>
      <c r="O70" s="139"/>
      <c r="P70" s="139"/>
      <c r="Q70" s="139">
        <f t="shared" si="25"/>
        <v>12.599999999998545</v>
      </c>
      <c r="R70" s="139"/>
      <c r="S70" s="139"/>
      <c r="T70" s="139"/>
      <c r="U70" s="139"/>
      <c r="V70" s="139"/>
      <c r="W70" s="139"/>
      <c r="X70" s="956"/>
      <c r="Y70" s="139">
        <f t="shared" si="26"/>
        <v>0</v>
      </c>
      <c r="Z70" s="956"/>
      <c r="AA70" s="956"/>
      <c r="AB70" s="956"/>
      <c r="AC70" s="956"/>
      <c r="AD70" s="956"/>
      <c r="AE70" s="956"/>
      <c r="AF70" s="956"/>
      <c r="AG70" s="139">
        <f t="shared" si="23"/>
        <v>0</v>
      </c>
      <c r="AH70" s="139"/>
      <c r="AI70" s="139"/>
      <c r="AJ70" s="139"/>
      <c r="AK70" s="956"/>
      <c r="AL70" s="956">
        <f>AH70+AI70</f>
        <v>0</v>
      </c>
      <c r="AM70" s="139">
        <f>AJ70+AK70</f>
        <v>0</v>
      </c>
      <c r="AN70" s="956">
        <f>'26'!AR70</f>
        <v>120</v>
      </c>
      <c r="AO70" s="956">
        <v>200</v>
      </c>
      <c r="AP70" s="956">
        <f t="shared" ref="AP70:AP104" si="28">AO70+AN70</f>
        <v>320</v>
      </c>
      <c r="AQ70" s="956">
        <f t="shared" ref="AQ70:AQ104" si="29">AP70-AR70</f>
        <v>190</v>
      </c>
      <c r="AR70" s="956">
        <v>130</v>
      </c>
      <c r="AS70" s="1057">
        <f t="shared" si="27"/>
        <v>15.079365079366822</v>
      </c>
      <c r="AT70" s="659">
        <f>'08'!AT70</f>
        <v>340</v>
      </c>
      <c r="AU70" s="660">
        <f t="shared" ref="AU70:AU104" si="30">AT70-AR70</f>
        <v>210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190</v>
      </c>
      <c r="AZ70" s="619">
        <f t="shared" ref="AZ70:AZ99" si="34">AS70*L70</f>
        <v>0</v>
      </c>
      <c r="BA70" s="619">
        <f t="shared" ref="BA70:BA99" si="35">AS70*K70</f>
        <v>0</v>
      </c>
      <c r="BB70" s="956"/>
      <c r="BC70" s="956">
        <v>64</v>
      </c>
    </row>
    <row r="71" spans="1:55" s="1193" customFormat="1">
      <c r="A71" s="1056" t="str">
        <f>'ENTRY SHEET'!F71</f>
        <v>JCB-8262 LOADER</v>
      </c>
      <c r="B71" s="139">
        <f>'26'!C71</f>
        <v>16190</v>
      </c>
      <c r="C71" s="1192">
        <v>16201.8</v>
      </c>
      <c r="D71" s="139">
        <f t="shared" si="21"/>
        <v>11.799999999999272</v>
      </c>
      <c r="E71" s="139">
        <v>16</v>
      </c>
      <c r="F71" s="139"/>
      <c r="G71" s="139"/>
      <c r="H71" s="139"/>
      <c r="I71" s="139">
        <v>5</v>
      </c>
      <c r="J71" s="139">
        <f t="shared" si="24"/>
        <v>6.7999999999992724</v>
      </c>
      <c r="K71" s="139"/>
      <c r="L71" s="139"/>
      <c r="M71" s="139"/>
      <c r="N71" s="139"/>
      <c r="O71" s="139"/>
      <c r="P71" s="139"/>
      <c r="Q71" s="139">
        <f t="shared" si="25"/>
        <v>11.799999999999272</v>
      </c>
      <c r="R71" s="139"/>
      <c r="S71" s="139"/>
      <c r="T71" s="139"/>
      <c r="U71" s="139"/>
      <c r="V71" s="139"/>
      <c r="W71" s="139"/>
      <c r="X71" s="956"/>
      <c r="Y71" s="139">
        <f t="shared" si="26"/>
        <v>0</v>
      </c>
      <c r="Z71" s="956"/>
      <c r="AA71" s="956"/>
      <c r="AB71" s="956"/>
      <c r="AC71" s="956"/>
      <c r="AD71" s="956"/>
      <c r="AE71" s="956"/>
      <c r="AF71" s="956"/>
      <c r="AG71" s="139">
        <f t="shared" si="23"/>
        <v>0</v>
      </c>
      <c r="AH71" s="139"/>
      <c r="AI71" s="139">
        <v>34</v>
      </c>
      <c r="AJ71" s="139"/>
      <c r="AK71" s="956">
        <v>1099.51</v>
      </c>
      <c r="AL71" s="956">
        <f>AH71+AI71</f>
        <v>34</v>
      </c>
      <c r="AM71" s="139">
        <f>AJ71+AK71</f>
        <v>1099.51</v>
      </c>
      <c r="AN71" s="956">
        <f>'26'!AR71</f>
        <v>100</v>
      </c>
      <c r="AO71" s="956">
        <v>140</v>
      </c>
      <c r="AP71" s="956">
        <f t="shared" si="28"/>
        <v>240</v>
      </c>
      <c r="AQ71" s="956">
        <f t="shared" si="29"/>
        <v>150</v>
      </c>
      <c r="AR71" s="956">
        <v>90</v>
      </c>
      <c r="AS71" s="1057">
        <f t="shared" si="27"/>
        <v>12.711864406780444</v>
      </c>
      <c r="AT71" s="659">
        <f>'08'!AT71</f>
        <v>210</v>
      </c>
      <c r="AU71" s="660">
        <f t="shared" si="30"/>
        <v>120</v>
      </c>
      <c r="AV71" s="657"/>
      <c r="AW71" s="619">
        <f t="shared" si="31"/>
        <v>64</v>
      </c>
      <c r="AX71" s="619">
        <f t="shared" si="32"/>
        <v>0</v>
      </c>
      <c r="AY71" s="619">
        <f t="shared" si="33"/>
        <v>87</v>
      </c>
      <c r="AZ71" s="619">
        <f t="shared" si="34"/>
        <v>0</v>
      </c>
      <c r="BA71" s="619">
        <f t="shared" si="35"/>
        <v>0</v>
      </c>
      <c r="BB71" s="956">
        <f t="shared" ref="BB71:BB99" si="36">AQ71-AW71-AX71-AY71</f>
        <v>-1</v>
      </c>
      <c r="BC71" s="956"/>
    </row>
    <row r="72" spans="1:55" s="1193" customFormat="1">
      <c r="A72" s="1056" t="str">
        <f>'ENTRY SHEET'!F72</f>
        <v>OD09C-5609 JCB</v>
      </c>
      <c r="B72" s="139">
        <f>'26'!C72</f>
        <v>0</v>
      </c>
      <c r="C72" s="1192"/>
      <c r="D72" s="139">
        <f t="shared" si="21"/>
        <v>0</v>
      </c>
      <c r="E72" s="139">
        <v>16</v>
      </c>
      <c r="F72" s="139"/>
      <c r="G72" s="139"/>
      <c r="H72" s="139"/>
      <c r="I72" s="139"/>
      <c r="J72" s="139">
        <f t="shared" si="24"/>
        <v>0</v>
      </c>
      <c r="K72" s="139"/>
      <c r="L72" s="139"/>
      <c r="M72" s="139"/>
      <c r="N72" s="139"/>
      <c r="O72" s="139"/>
      <c r="P72" s="139"/>
      <c r="Q72" s="139">
        <f t="shared" si="25"/>
        <v>0</v>
      </c>
      <c r="R72" s="139"/>
      <c r="S72" s="139"/>
      <c r="T72" s="139"/>
      <c r="U72" s="139"/>
      <c r="V72" s="139"/>
      <c r="W72" s="139"/>
      <c r="X72" s="956"/>
      <c r="Y72" s="139">
        <f t="shared" si="26"/>
        <v>0</v>
      </c>
      <c r="Z72" s="956"/>
      <c r="AA72" s="956"/>
      <c r="AB72" s="956"/>
      <c r="AC72" s="956"/>
      <c r="AD72" s="956"/>
      <c r="AE72" s="956"/>
      <c r="AF72" s="956"/>
      <c r="AG72" s="139">
        <f t="shared" si="23"/>
        <v>0</v>
      </c>
      <c r="AH72" s="139"/>
      <c r="AI72" s="139"/>
      <c r="AJ72" s="139"/>
      <c r="AK72" s="956"/>
      <c r="AL72" s="956">
        <f>AH72+AI72</f>
        <v>0</v>
      </c>
      <c r="AM72" s="139">
        <f>AJ72+AK72</f>
        <v>0</v>
      </c>
      <c r="AN72" s="956">
        <f>'26'!AR72</f>
        <v>90</v>
      </c>
      <c r="AO72" s="956"/>
      <c r="AP72" s="956">
        <f t="shared" si="28"/>
        <v>90</v>
      </c>
      <c r="AQ72" s="956">
        <f t="shared" si="29"/>
        <v>0</v>
      </c>
      <c r="AR72" s="956">
        <v>90</v>
      </c>
      <c r="AS72" s="1057" t="e">
        <f t="shared" si="27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956" t="e">
        <f t="shared" si="36"/>
        <v>#DIV/0!</v>
      </c>
      <c r="BC72" s="956"/>
    </row>
    <row r="73" spans="1:55" s="1193" customFormat="1">
      <c r="A73" s="1056" t="str">
        <f>'ENTRY SHEET'!F73</f>
        <v>TATA LOADER-OD02AY-0516</v>
      </c>
      <c r="B73" s="139">
        <f>'26'!C73</f>
        <v>15507.7</v>
      </c>
      <c r="C73" s="1192">
        <v>15507.7</v>
      </c>
      <c r="D73" s="139">
        <f t="shared" si="21"/>
        <v>0</v>
      </c>
      <c r="E73" s="139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139"/>
      <c r="S73" s="139"/>
      <c r="T73" s="139"/>
      <c r="U73" s="139"/>
      <c r="V73" s="139"/>
      <c r="W73" s="139"/>
      <c r="X73" s="956"/>
      <c r="Y73" s="139">
        <f t="shared" si="26"/>
        <v>0</v>
      </c>
      <c r="Z73" s="956"/>
      <c r="AA73" s="956"/>
      <c r="AB73" s="956"/>
      <c r="AC73" s="956"/>
      <c r="AD73" s="956"/>
      <c r="AE73" s="956"/>
      <c r="AF73" s="956"/>
      <c r="AG73" s="139">
        <f t="shared" si="23"/>
        <v>0</v>
      </c>
      <c r="AH73" s="139"/>
      <c r="AI73" s="139"/>
      <c r="AJ73" s="139"/>
      <c r="AK73" s="956"/>
      <c r="AL73" s="956">
        <f>AH73+AI73</f>
        <v>0</v>
      </c>
      <c r="AM73" s="139">
        <f>AJ73+AK73</f>
        <v>0</v>
      </c>
      <c r="AN73" s="956">
        <f>'26'!AR73</f>
        <v>100</v>
      </c>
      <c r="AO73" s="956"/>
      <c r="AP73" s="956">
        <f t="shared" si="28"/>
        <v>100</v>
      </c>
      <c r="AQ73" s="956">
        <f t="shared" si="29"/>
        <v>0</v>
      </c>
      <c r="AR73" s="956">
        <v>100</v>
      </c>
      <c r="AS73" s="1057" t="e">
        <f t="shared" si="27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956"/>
      <c r="BC73" s="956"/>
    </row>
    <row r="74" spans="1:55" s="1187" customFormat="1" ht="46.8">
      <c r="A74" s="1059" t="str">
        <f>'ENTRY SHEET'!F74</f>
        <v>POWER SCREEN DETAILS</v>
      </c>
      <c r="B74" s="648" t="str">
        <f>'26'!C74</f>
        <v>OMR</v>
      </c>
      <c r="C74" s="1185"/>
      <c r="D74" s="606" t="s">
        <v>8</v>
      </c>
      <c r="E74" s="606" t="s">
        <v>116</v>
      </c>
      <c r="F74" s="606" t="s">
        <v>118</v>
      </c>
      <c r="G74" s="606" t="s">
        <v>113</v>
      </c>
      <c r="H74" s="606" t="s">
        <v>126</v>
      </c>
      <c r="I74" s="606" t="s">
        <v>125</v>
      </c>
      <c r="J74" s="606" t="s">
        <v>124</v>
      </c>
      <c r="K74" s="606" t="s">
        <v>52</v>
      </c>
      <c r="L74" s="606" t="s">
        <v>133</v>
      </c>
      <c r="M74" s="606" t="s">
        <v>117</v>
      </c>
      <c r="N74" s="606" t="s">
        <v>127</v>
      </c>
      <c r="O74" s="606" t="s">
        <v>138</v>
      </c>
      <c r="P74" s="606" t="s">
        <v>139</v>
      </c>
      <c r="Q74" s="606" t="s">
        <v>122</v>
      </c>
      <c r="R74" s="606" t="s">
        <v>88</v>
      </c>
      <c r="S74" s="606" t="s">
        <v>89</v>
      </c>
      <c r="T74" s="606" t="s">
        <v>106</v>
      </c>
      <c r="U74" s="606" t="s">
        <v>90</v>
      </c>
      <c r="V74" s="606" t="s">
        <v>91</v>
      </c>
      <c r="W74" s="606"/>
      <c r="X74" s="606"/>
      <c r="Y74" s="606" t="s">
        <v>92</v>
      </c>
      <c r="Z74" s="606" t="s">
        <v>43</v>
      </c>
      <c r="AA74" s="1186" t="s">
        <v>44</v>
      </c>
      <c r="AB74" s="606" t="s">
        <v>45</v>
      </c>
      <c r="AC74" s="606" t="s">
        <v>46</v>
      </c>
      <c r="AD74" s="606" t="s">
        <v>121</v>
      </c>
      <c r="AE74" s="606" t="s">
        <v>67</v>
      </c>
      <c r="AF74" s="606" t="s">
        <v>105</v>
      </c>
      <c r="AG74" s="606" t="s">
        <v>32</v>
      </c>
      <c r="AH74" s="1186"/>
      <c r="AI74" s="1186" t="s">
        <v>42</v>
      </c>
      <c r="AJ74" s="1186"/>
      <c r="AK74" s="1186" t="s">
        <v>39</v>
      </c>
      <c r="AL74" s="606" t="s">
        <v>31</v>
      </c>
      <c r="AM74" s="1186" t="s">
        <v>30</v>
      </c>
      <c r="AN74" s="990">
        <f>'26'!AR74</f>
        <v>0</v>
      </c>
      <c r="AO74" s="990"/>
      <c r="AP74" s="990">
        <f t="shared" si="28"/>
        <v>0</v>
      </c>
      <c r="AQ74" s="990">
        <f t="shared" si="29"/>
        <v>0</v>
      </c>
      <c r="AR74" s="990"/>
      <c r="AS74" s="991" t="e">
        <f t="shared" si="27"/>
        <v>#VALUE!</v>
      </c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990" t="e">
        <f t="shared" si="36"/>
        <v>#VALUE!</v>
      </c>
      <c r="BC74" s="606"/>
    </row>
    <row r="75" spans="1:55" s="1189" customFormat="1">
      <c r="A75" s="1059" t="str">
        <f>'ENTRY SHEET'!F75</f>
        <v>POWER SCREEN RHS</v>
      </c>
      <c r="B75" s="648">
        <f>'26'!C75</f>
        <v>4480.1000000000004</v>
      </c>
      <c r="C75" s="1188">
        <v>4484.7</v>
      </c>
      <c r="D75" s="648">
        <f t="shared" si="21"/>
        <v>4.5999999999994543</v>
      </c>
      <c r="E75" s="648">
        <v>12</v>
      </c>
      <c r="F75" s="648"/>
      <c r="G75" s="648"/>
      <c r="H75" s="648"/>
      <c r="I75" s="648"/>
      <c r="J75" s="648"/>
      <c r="K75" s="648">
        <f>D75-G75-H75-I75-J75-L75-M75-N75-O75-P75-F75</f>
        <v>4.5999999999994543</v>
      </c>
      <c r="L75" s="648"/>
      <c r="M75" s="648"/>
      <c r="N75" s="648"/>
      <c r="O75" s="648"/>
      <c r="P75" s="648"/>
      <c r="Q75" s="648">
        <f>F75+G75+H75+I75+J75+K75+L75+M75+N75+O75+P75</f>
        <v>4.5999999999994543</v>
      </c>
      <c r="R75" s="648">
        <v>400</v>
      </c>
      <c r="S75" s="648"/>
      <c r="T75" s="648"/>
      <c r="U75" s="648"/>
      <c r="V75" s="648"/>
      <c r="W75" s="648"/>
      <c r="X75" s="831"/>
      <c r="Y75" s="648">
        <f t="shared" ref="Y75:Y77" si="37">X75+W75+V75+U75</f>
        <v>0</v>
      </c>
      <c r="Z75" s="831"/>
      <c r="AA75" s="831"/>
      <c r="AB75" s="831"/>
      <c r="AC75" s="831"/>
      <c r="AD75" s="831"/>
      <c r="AE75" s="831"/>
      <c r="AF75" s="831"/>
      <c r="AG75" s="648">
        <f t="shared" ref="AG75:AG84" si="38">Z75+AA75+AB75+AC75+AD75+AE75+AF75</f>
        <v>0</v>
      </c>
      <c r="AH75" s="648"/>
      <c r="AI75" s="648"/>
      <c r="AJ75" s="648"/>
      <c r="AK75" s="831"/>
      <c r="AL75" s="831">
        <f>AH75+AI75</f>
        <v>0</v>
      </c>
      <c r="AM75" s="648">
        <f>AJ75+AK75</f>
        <v>0</v>
      </c>
      <c r="AN75" s="831">
        <f>'26'!AR75</f>
        <v>170</v>
      </c>
      <c r="AO75" s="831"/>
      <c r="AP75" s="831">
        <f t="shared" si="28"/>
        <v>170</v>
      </c>
      <c r="AQ75" s="831">
        <f t="shared" si="29"/>
        <v>50</v>
      </c>
      <c r="AR75" s="831">
        <v>120</v>
      </c>
      <c r="AS75" s="1063">
        <f t="shared" si="27"/>
        <v>10.869565217392594</v>
      </c>
      <c r="AT75" s="651">
        <f>'08'!AT75</f>
        <v>0</v>
      </c>
      <c r="AU75" s="652">
        <f t="shared" si="30"/>
        <v>-120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50</v>
      </c>
      <c r="BB75" s="831"/>
      <c r="BC75" s="831">
        <f>AP75</f>
        <v>170</v>
      </c>
    </row>
    <row r="76" spans="1:55" s="1189" customFormat="1">
      <c r="A76" s="1059" t="str">
        <f>'ENTRY SHEET'!F76</f>
        <v>HITACHI-120</v>
      </c>
      <c r="B76" s="648">
        <f>'26'!C76</f>
        <v>13159.3</v>
      </c>
      <c r="C76" s="1190">
        <v>13176.4</v>
      </c>
      <c r="D76" s="648">
        <f t="shared" si="21"/>
        <v>17.100000000000364</v>
      </c>
      <c r="E76" s="648">
        <v>12</v>
      </c>
      <c r="F76" s="648"/>
      <c r="G76" s="648">
        <v>17.100000000000001</v>
      </c>
      <c r="H76" s="648"/>
      <c r="I76" s="648"/>
      <c r="J76" s="648"/>
      <c r="K76" s="648">
        <v>0</v>
      </c>
      <c r="L76" s="648"/>
      <c r="M76" s="648"/>
      <c r="N76" s="648"/>
      <c r="O76" s="648"/>
      <c r="P76" s="648"/>
      <c r="Q76" s="648">
        <f t="shared" ref="Q76:Q77" si="39">F76+G76+H76+I76+J76+K76+L76+M76+N76</f>
        <v>17.100000000000001</v>
      </c>
      <c r="R76" s="831"/>
      <c r="S76" s="831"/>
      <c r="T76" s="831"/>
      <c r="U76" s="831"/>
      <c r="V76" s="831"/>
      <c r="W76" s="831"/>
      <c r="X76" s="831"/>
      <c r="Y76" s="648">
        <f t="shared" si="37"/>
        <v>0</v>
      </c>
      <c r="Z76" s="831"/>
      <c r="AA76" s="831"/>
      <c r="AB76" s="831"/>
      <c r="AC76" s="831"/>
      <c r="AD76" s="831"/>
      <c r="AE76" s="831"/>
      <c r="AF76" s="831"/>
      <c r="AG76" s="648">
        <f t="shared" si="38"/>
        <v>0</v>
      </c>
      <c r="AH76" s="831"/>
      <c r="AI76" s="831"/>
      <c r="AJ76" s="831"/>
      <c r="AK76" s="831"/>
      <c r="AL76" s="831">
        <f t="shared" ref="AL76:AL77" si="40">AH76+AI76</f>
        <v>0</v>
      </c>
      <c r="AM76" s="648">
        <f t="shared" ref="AM76:AM84" si="41">AJ76+AK76</f>
        <v>0</v>
      </c>
      <c r="AN76" s="831">
        <f>'26'!AR76</f>
        <v>240</v>
      </c>
      <c r="AO76" s="831">
        <v>150</v>
      </c>
      <c r="AP76" s="831">
        <f t="shared" si="28"/>
        <v>390</v>
      </c>
      <c r="AQ76" s="831">
        <f t="shared" si="29"/>
        <v>250</v>
      </c>
      <c r="AR76" s="831">
        <v>140</v>
      </c>
      <c r="AS76" s="1063">
        <f t="shared" si="27"/>
        <v>14.619883040935362</v>
      </c>
      <c r="AT76" s="651">
        <f>'08'!AT76</f>
        <v>700</v>
      </c>
      <c r="AU76" s="652">
        <f t="shared" si="30"/>
        <v>560</v>
      </c>
      <c r="AV76" s="646" t="s">
        <v>205</v>
      </c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0</v>
      </c>
      <c r="BB76" s="831">
        <f t="shared" si="36"/>
        <v>250</v>
      </c>
      <c r="BC76" s="831"/>
    </row>
    <row r="77" spans="1:55" s="1189" customFormat="1">
      <c r="A77" s="1059" t="str">
        <f>'ENTRY SHEET'!F77</f>
        <v>L-6268 SDLG</v>
      </c>
      <c r="B77" s="648">
        <f>'26'!C77</f>
        <v>7315.5</v>
      </c>
      <c r="C77" s="830">
        <v>7321.8</v>
      </c>
      <c r="D77" s="648">
        <f t="shared" si="21"/>
        <v>6.3000000000001819</v>
      </c>
      <c r="E77" s="648">
        <v>12</v>
      </c>
      <c r="F77" s="648"/>
      <c r="G77" s="648"/>
      <c r="H77" s="648"/>
      <c r="I77" s="648"/>
      <c r="J77" s="648"/>
      <c r="K77" s="648">
        <f t="shared" ref="K77" si="42">D77-G77-H77-I77-J77-L77-M77-N77-O77-P77-F77</f>
        <v>6.3000000000001819</v>
      </c>
      <c r="L77" s="648"/>
      <c r="M77" s="648"/>
      <c r="N77" s="648"/>
      <c r="O77" s="648"/>
      <c r="P77" s="648"/>
      <c r="Q77" s="648">
        <f t="shared" si="39"/>
        <v>6.3000000000001819</v>
      </c>
      <c r="R77" s="831"/>
      <c r="S77" s="831"/>
      <c r="T77" s="831"/>
      <c r="U77" s="831"/>
      <c r="V77" s="831"/>
      <c r="W77" s="831"/>
      <c r="X77" s="831"/>
      <c r="Y77" s="648">
        <f t="shared" si="37"/>
        <v>0</v>
      </c>
      <c r="Z77" s="831"/>
      <c r="AA77" s="831"/>
      <c r="AB77" s="831"/>
      <c r="AC77" s="831"/>
      <c r="AD77" s="831"/>
      <c r="AE77" s="831"/>
      <c r="AF77" s="831"/>
      <c r="AG77" s="648">
        <f t="shared" si="38"/>
        <v>0</v>
      </c>
      <c r="AH77" s="831"/>
      <c r="AI77" s="831"/>
      <c r="AJ77" s="831"/>
      <c r="AK77" s="831"/>
      <c r="AL77" s="831">
        <f t="shared" si="40"/>
        <v>0</v>
      </c>
      <c r="AM77" s="648">
        <f t="shared" si="41"/>
        <v>0</v>
      </c>
      <c r="AN77" s="831">
        <f>'26'!AR77</f>
        <v>240</v>
      </c>
      <c r="AO77" s="831"/>
      <c r="AP77" s="831">
        <f t="shared" si="28"/>
        <v>240</v>
      </c>
      <c r="AQ77" s="831">
        <f t="shared" si="29"/>
        <v>140</v>
      </c>
      <c r="AR77" s="831">
        <v>100</v>
      </c>
      <c r="AS77" s="1063">
        <f t="shared" si="27"/>
        <v>22.222222222221582</v>
      </c>
      <c r="AT77" s="651">
        <f>'08'!AT77</f>
        <v>0</v>
      </c>
      <c r="AU77" s="652">
        <f t="shared" si="30"/>
        <v>-100</v>
      </c>
      <c r="AV77" s="646"/>
      <c r="AW77" s="650">
        <f t="shared" si="31"/>
        <v>0</v>
      </c>
      <c r="AX77" s="650">
        <f t="shared" si="32"/>
        <v>0</v>
      </c>
      <c r="AY77" s="650">
        <f t="shared" si="33"/>
        <v>0</v>
      </c>
      <c r="AZ77" s="650">
        <f t="shared" si="34"/>
        <v>0</v>
      </c>
      <c r="BA77" s="650">
        <f t="shared" si="35"/>
        <v>140</v>
      </c>
      <c r="BB77" s="831"/>
      <c r="BC77" s="831"/>
    </row>
    <row r="78" spans="1:55" s="1181" customFormat="1" ht="62.4">
      <c r="A78" s="1179" t="str">
        <f>'ENTRY SHEET'!F78</f>
        <v>VICHELE NO.</v>
      </c>
      <c r="B78" s="684">
        <f>'26'!C78</f>
        <v>0</v>
      </c>
      <c r="C78" s="1180"/>
      <c r="D78" s="510" t="s">
        <v>8</v>
      </c>
      <c r="E78" s="510" t="s">
        <v>116</v>
      </c>
      <c r="F78" s="510" t="s">
        <v>118</v>
      </c>
      <c r="G78" s="510" t="s">
        <v>113</v>
      </c>
      <c r="H78" s="510" t="s">
        <v>126</v>
      </c>
      <c r="I78" s="510" t="s">
        <v>125</v>
      </c>
      <c r="J78" s="510" t="s">
        <v>124</v>
      </c>
      <c r="K78" s="510" t="s">
        <v>52</v>
      </c>
      <c r="L78" s="510" t="s">
        <v>133</v>
      </c>
      <c r="M78" s="510" t="s">
        <v>117</v>
      </c>
      <c r="N78" s="510" t="s">
        <v>127</v>
      </c>
      <c r="O78" s="510" t="s">
        <v>138</v>
      </c>
      <c r="P78" s="510" t="s">
        <v>139</v>
      </c>
      <c r="Q78" s="510" t="s">
        <v>122</v>
      </c>
      <c r="R78" s="510" t="s">
        <v>123</v>
      </c>
      <c r="S78" s="510" t="s">
        <v>101</v>
      </c>
      <c r="T78" s="510" t="s">
        <v>102</v>
      </c>
      <c r="U78" s="510" t="s">
        <v>90</v>
      </c>
      <c r="V78" s="510" t="s">
        <v>91</v>
      </c>
      <c r="W78" s="510" t="s">
        <v>135</v>
      </c>
      <c r="X78" s="510"/>
      <c r="Y78" s="510" t="s">
        <v>92</v>
      </c>
      <c r="Z78" s="510" t="s">
        <v>43</v>
      </c>
      <c r="AA78" s="510" t="s">
        <v>44</v>
      </c>
      <c r="AB78" s="510" t="s">
        <v>45</v>
      </c>
      <c r="AC78" s="510" t="s">
        <v>46</v>
      </c>
      <c r="AD78" s="510" t="s">
        <v>121</v>
      </c>
      <c r="AE78" s="510" t="s">
        <v>67</v>
      </c>
      <c r="AF78" s="510" t="s">
        <v>105</v>
      </c>
      <c r="AG78" s="510" t="s">
        <v>32</v>
      </c>
      <c r="AH78" s="510" t="s">
        <v>41</v>
      </c>
      <c r="AI78" s="510" t="s">
        <v>42</v>
      </c>
      <c r="AJ78" s="510" t="s">
        <v>38</v>
      </c>
      <c r="AK78" s="510" t="s">
        <v>39</v>
      </c>
      <c r="AL78" s="510" t="s">
        <v>31</v>
      </c>
      <c r="AM78" s="510" t="s">
        <v>30</v>
      </c>
      <c r="AN78" s="996">
        <f>'26'!AR78</f>
        <v>0</v>
      </c>
      <c r="AO78" s="996"/>
      <c r="AP78" s="996">
        <f t="shared" si="28"/>
        <v>0</v>
      </c>
      <c r="AQ78" s="996">
        <f t="shared" si="29"/>
        <v>0</v>
      </c>
      <c r="AR78" s="996"/>
      <c r="AS78" s="997" t="e">
        <f t="shared" si="27"/>
        <v>#VALUE!</v>
      </c>
      <c r="AT78" s="899">
        <f>'08'!AT78</f>
        <v>0</v>
      </c>
      <c r="AU78" s="900">
        <f t="shared" si="30"/>
        <v>0</v>
      </c>
      <c r="AV78" s="894"/>
      <c r="AW78" s="907" t="e">
        <f t="shared" si="31"/>
        <v>#VALUE!</v>
      </c>
      <c r="AX78" s="907" t="e">
        <f t="shared" si="32"/>
        <v>#VALUE!</v>
      </c>
      <c r="AY78" s="907" t="e">
        <f t="shared" si="33"/>
        <v>#VALUE!</v>
      </c>
      <c r="AZ78" s="907" t="e">
        <f t="shared" si="34"/>
        <v>#VALUE!</v>
      </c>
      <c r="BA78" s="907" t="e">
        <f t="shared" si="35"/>
        <v>#VALUE!</v>
      </c>
      <c r="BB78" s="510">
        <v>0</v>
      </c>
      <c r="BC78" s="510"/>
    </row>
    <row r="79" spans="1:55" s="1183" customFormat="1">
      <c r="A79" s="1179" t="str">
        <f>'ENTRY SHEET'!F79</f>
        <v>LOKO TRACK JAW</v>
      </c>
      <c r="B79" s="684">
        <f>'26'!C79</f>
        <v>16275</v>
      </c>
      <c r="C79" s="1182">
        <v>16275</v>
      </c>
      <c r="D79" s="684">
        <f t="shared" si="21"/>
        <v>0</v>
      </c>
      <c r="E79" s="903">
        <v>12</v>
      </c>
      <c r="F79" s="684"/>
      <c r="G79" s="684"/>
      <c r="H79" s="684"/>
      <c r="I79" s="684"/>
      <c r="J79" s="684"/>
      <c r="K79" s="684"/>
      <c r="L79" s="303">
        <f>D79-G79-H79-I79-J79-K79-M79-N79-O79-P79</f>
        <v>0</v>
      </c>
      <c r="M79" s="684"/>
      <c r="N79" s="684"/>
      <c r="O79" s="684"/>
      <c r="P79" s="684"/>
      <c r="Q79" s="303">
        <f t="shared" ref="Q79:Q80" si="43">G79+H79+I79+J79+P79+K79+L79+M79+N79+O79+F79</f>
        <v>0</v>
      </c>
      <c r="R79" s="684">
        <v>0</v>
      </c>
      <c r="S79" s="684"/>
      <c r="T79" s="684"/>
      <c r="U79" s="684"/>
      <c r="V79" s="684"/>
      <c r="W79" s="684"/>
      <c r="X79" s="684"/>
      <c r="Y79" s="1082"/>
      <c r="Z79" s="684">
        <f>+V79+W79+X79</f>
        <v>0</v>
      </c>
      <c r="AA79" s="684"/>
      <c r="AB79" s="684"/>
      <c r="AC79" s="684"/>
      <c r="AD79" s="684"/>
      <c r="AE79" s="684"/>
      <c r="AF79" s="684"/>
      <c r="AG79" s="684">
        <f t="shared" si="38"/>
        <v>0</v>
      </c>
      <c r="AH79" s="684"/>
      <c r="AI79" s="684"/>
      <c r="AJ79" s="684"/>
      <c r="AK79" s="684"/>
      <c r="AL79" s="1082">
        <f>AH79+AI79</f>
        <v>0</v>
      </c>
      <c r="AM79" s="684">
        <f t="shared" si="41"/>
        <v>0</v>
      </c>
      <c r="AN79" s="1082">
        <f>'26'!AR79</f>
        <v>300</v>
      </c>
      <c r="AO79" s="1082"/>
      <c r="AP79" s="1082">
        <f t="shared" si="28"/>
        <v>300</v>
      </c>
      <c r="AQ79" s="1082">
        <f t="shared" si="29"/>
        <v>0</v>
      </c>
      <c r="AR79" s="1082">
        <v>300</v>
      </c>
      <c r="AS79" s="1083" t="e">
        <f t="shared" si="27"/>
        <v>#DIV/0!</v>
      </c>
      <c r="AT79" s="899">
        <f>'08'!AT79</f>
        <v>0</v>
      </c>
      <c r="AU79" s="900">
        <f t="shared" si="30"/>
        <v>-300</v>
      </c>
      <c r="AV79" s="903"/>
      <c r="AW79" s="907" t="e">
        <f t="shared" si="31"/>
        <v>#DIV/0!</v>
      </c>
      <c r="AX79" s="907" t="e">
        <f t="shared" si="32"/>
        <v>#DIV/0!</v>
      </c>
      <c r="AY79" s="907" t="e">
        <f t="shared" si="33"/>
        <v>#DIV/0!</v>
      </c>
      <c r="AZ79" s="907" t="e">
        <f t="shared" si="34"/>
        <v>#DIV/0!</v>
      </c>
      <c r="BA79" s="907" t="e">
        <f t="shared" si="35"/>
        <v>#DIV/0!</v>
      </c>
      <c r="BB79" s="1082">
        <v>0</v>
      </c>
      <c r="BC79" s="1082"/>
    </row>
    <row r="80" spans="1:55" s="1183" customFormat="1">
      <c r="A80" s="1179" t="str">
        <f>'ENTRY SHEET'!F80</f>
        <v>LOKO CONE</v>
      </c>
      <c r="B80" s="684">
        <f>'26'!C80</f>
        <v>16833.5</v>
      </c>
      <c r="C80" s="1184">
        <v>16833.5</v>
      </c>
      <c r="D80" s="684">
        <f t="shared" si="21"/>
        <v>0</v>
      </c>
      <c r="E80" s="903">
        <v>12</v>
      </c>
      <c r="F80" s="684"/>
      <c r="G80" s="684"/>
      <c r="H80" s="684"/>
      <c r="I80" s="684"/>
      <c r="J80" s="684"/>
      <c r="K80" s="684"/>
      <c r="L80" s="303">
        <f t="shared" ref="L80:L81" si="44">D80-G80-H80-I80-J80-K80-M80-N80-O80-P80</f>
        <v>0</v>
      </c>
      <c r="M80" s="684"/>
      <c r="N80" s="684"/>
      <c r="O80" s="684"/>
      <c r="P80" s="684"/>
      <c r="Q80" s="303">
        <f t="shared" si="43"/>
        <v>0</v>
      </c>
      <c r="R80" s="684">
        <v>0</v>
      </c>
      <c r="S80" s="1082"/>
      <c r="T80" s="1082"/>
      <c r="U80" s="1082"/>
      <c r="V80" s="1082"/>
      <c r="W80" s="1082"/>
      <c r="X80" s="1082"/>
      <c r="Y80" s="1082"/>
      <c r="Z80" s="684">
        <f t="shared" ref="Z80:Z84" si="45">+V80+W80+X80</f>
        <v>0</v>
      </c>
      <c r="AA80" s="1082"/>
      <c r="AB80" s="684"/>
      <c r="AC80" s="684"/>
      <c r="AD80" s="684"/>
      <c r="AE80" s="684"/>
      <c r="AF80" s="684"/>
      <c r="AG80" s="684">
        <f t="shared" si="38"/>
        <v>0</v>
      </c>
      <c r="AH80" s="684"/>
      <c r="AI80" s="684"/>
      <c r="AJ80" s="684"/>
      <c r="AK80" s="1082"/>
      <c r="AL80" s="1082">
        <f t="shared" ref="AL80:AL84" si="46">AH80+AI80</f>
        <v>0</v>
      </c>
      <c r="AM80" s="684">
        <f t="shared" si="41"/>
        <v>0</v>
      </c>
      <c r="AN80" s="1082">
        <f>'26'!AR80</f>
        <v>310</v>
      </c>
      <c r="AO80" s="1082">
        <v>100</v>
      </c>
      <c r="AP80" s="1082">
        <f t="shared" si="28"/>
        <v>410</v>
      </c>
      <c r="AQ80" s="1082">
        <f t="shared" si="29"/>
        <v>0</v>
      </c>
      <c r="AR80" s="1082">
        <v>410</v>
      </c>
      <c r="AS80" s="1083" t="e">
        <f t="shared" si="27"/>
        <v>#DIV/0!</v>
      </c>
      <c r="AT80" s="899">
        <f>'08'!AT80</f>
        <v>0</v>
      </c>
      <c r="AU80" s="900">
        <f t="shared" si="30"/>
        <v>-410</v>
      </c>
      <c r="AV80" s="903"/>
      <c r="AW80" s="907" t="e">
        <f t="shared" si="31"/>
        <v>#DIV/0!</v>
      </c>
      <c r="AX80" s="907" t="e">
        <f t="shared" si="32"/>
        <v>#DIV/0!</v>
      </c>
      <c r="AY80" s="907" t="e">
        <f t="shared" si="33"/>
        <v>#DIV/0!</v>
      </c>
      <c r="AZ80" s="907" t="e">
        <f t="shared" si="34"/>
        <v>#DIV/0!</v>
      </c>
      <c r="BA80" s="907" t="e">
        <f t="shared" si="35"/>
        <v>#DIV/0!</v>
      </c>
      <c r="BB80" s="1082">
        <v>0</v>
      </c>
      <c r="BC80" s="1082"/>
    </row>
    <row r="81" spans="1:55" s="1183" customFormat="1">
      <c r="A81" s="1179" t="str">
        <f>'ENTRY SHEET'!F81</f>
        <v>KOMASTU-200</v>
      </c>
      <c r="B81" s="684">
        <f>'26'!C81</f>
        <v>3495.7</v>
      </c>
      <c r="C81" s="303">
        <v>3503.3</v>
      </c>
      <c r="D81" s="684">
        <f t="shared" si="21"/>
        <v>7.6000000000003638</v>
      </c>
      <c r="E81" s="903">
        <v>12</v>
      </c>
      <c r="F81" s="906"/>
      <c r="G81" s="906"/>
      <c r="H81" s="906"/>
      <c r="I81" s="906"/>
      <c r="J81" s="684"/>
      <c r="K81" s="906">
        <v>7.6</v>
      </c>
      <c r="L81" s="303">
        <f t="shared" si="44"/>
        <v>3.6415315207705135E-13</v>
      </c>
      <c r="M81" s="684"/>
      <c r="N81" s="684"/>
      <c r="O81" s="684"/>
      <c r="P81" s="684"/>
      <c r="Q81" s="303">
        <f>G81+H81+I81+J81+P81+K81+L81+M81+N81+O81+F81</f>
        <v>7.6000000000003638</v>
      </c>
      <c r="R81" s="684">
        <v>0</v>
      </c>
      <c r="S81" s="684"/>
      <c r="T81" s="684"/>
      <c r="U81" s="684"/>
      <c r="V81" s="684"/>
      <c r="W81" s="684"/>
      <c r="X81" s="684"/>
      <c r="Y81" s="684"/>
      <c r="Z81" s="684">
        <f t="shared" si="45"/>
        <v>0</v>
      </c>
      <c r="AA81" s="1082"/>
      <c r="AB81" s="1082"/>
      <c r="AC81" s="1082"/>
      <c r="AD81" s="1082"/>
      <c r="AE81" s="1082"/>
      <c r="AF81" s="1082"/>
      <c r="AG81" s="684">
        <f t="shared" si="38"/>
        <v>0</v>
      </c>
      <c r="AH81" s="1082"/>
      <c r="AI81" s="1082"/>
      <c r="AJ81" s="1082"/>
      <c r="AK81" s="1082"/>
      <c r="AL81" s="1082">
        <f t="shared" si="46"/>
        <v>0</v>
      </c>
      <c r="AM81" s="684">
        <f t="shared" si="41"/>
        <v>0</v>
      </c>
      <c r="AN81" s="1082">
        <f>'26'!AR81</f>
        <v>160</v>
      </c>
      <c r="AO81" s="1082">
        <v>150</v>
      </c>
      <c r="AP81" s="1082">
        <f t="shared" si="28"/>
        <v>310</v>
      </c>
      <c r="AQ81" s="1082">
        <f t="shared" si="29"/>
        <v>80</v>
      </c>
      <c r="AR81" s="1082">
        <v>230</v>
      </c>
      <c r="AS81" s="1083">
        <f t="shared" si="27"/>
        <v>10.52631578947318</v>
      </c>
      <c r="AT81" s="899">
        <f>'08'!AT81</f>
        <v>0</v>
      </c>
      <c r="AU81" s="900">
        <f t="shared" si="30"/>
        <v>-230</v>
      </c>
      <c r="AV81" s="903" t="s">
        <v>193</v>
      </c>
      <c r="AW81" s="907">
        <f t="shared" si="31"/>
        <v>0</v>
      </c>
      <c r="AX81" s="907">
        <f t="shared" si="32"/>
        <v>0</v>
      </c>
      <c r="AY81" s="907">
        <f t="shared" si="33"/>
        <v>0</v>
      </c>
      <c r="AZ81" s="907">
        <f t="shared" si="34"/>
        <v>3.8331910744950942E-12</v>
      </c>
      <c r="BA81" s="907">
        <f t="shared" si="35"/>
        <v>79.999999999996163</v>
      </c>
      <c r="BB81" s="1082">
        <v>0</v>
      </c>
      <c r="BC81" s="684"/>
    </row>
    <row r="82" spans="1:55" s="550" customFormat="1">
      <c r="A82" s="249">
        <f>'ENTRY SHEET'!F82</f>
        <v>0</v>
      </c>
      <c r="B82" s="136">
        <f>'26'!C82</f>
        <v>0</v>
      </c>
      <c r="C82" s="262"/>
      <c r="D82" s="136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47">F82+G82+H82+I82+J82+K82+M82+N82+O82+P82</f>
        <v>0</v>
      </c>
      <c r="R82" s="136">
        <v>0</v>
      </c>
      <c r="S82" s="136"/>
      <c r="T82" s="136"/>
      <c r="U82" s="136"/>
      <c r="V82" s="136"/>
      <c r="W82" s="136"/>
      <c r="X82" s="136"/>
      <c r="Y82" s="236"/>
      <c r="Z82" s="136">
        <f t="shared" si="45"/>
        <v>0</v>
      </c>
      <c r="AA82" s="232"/>
      <c r="AB82" s="136"/>
      <c r="AC82" s="136"/>
      <c r="AD82" s="136"/>
      <c r="AE82" s="136"/>
      <c r="AF82" s="136"/>
      <c r="AG82" s="136">
        <f t="shared" si="38"/>
        <v>0</v>
      </c>
      <c r="AH82" s="232"/>
      <c r="AI82" s="232"/>
      <c r="AJ82" s="232"/>
      <c r="AK82" s="232"/>
      <c r="AL82" s="236">
        <f t="shared" si="46"/>
        <v>0</v>
      </c>
      <c r="AM82" s="136">
        <f t="shared" si="41"/>
        <v>0</v>
      </c>
      <c r="AN82" s="236">
        <f>'26'!AR82</f>
        <v>0</v>
      </c>
      <c r="AO82" s="236"/>
      <c r="AP82" s="236">
        <f t="shared" si="28"/>
        <v>0</v>
      </c>
      <c r="AQ82" s="236">
        <f t="shared" si="29"/>
        <v>0</v>
      </c>
      <c r="AR82" s="236"/>
      <c r="AS82" s="250" t="e">
        <f t="shared" si="27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236">
        <v>0</v>
      </c>
      <c r="BC82" s="236"/>
    </row>
    <row r="83" spans="1:55" s="550" customFormat="1">
      <c r="A83" s="249">
        <f>'ENTRY SHEET'!F83</f>
        <v>0</v>
      </c>
      <c r="B83" s="136">
        <f>'26'!C83</f>
        <v>0</v>
      </c>
      <c r="C83" s="262"/>
      <c r="D83" s="136">
        <f t="shared" si="21"/>
        <v>0</v>
      </c>
      <c r="E83" s="234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48">G83-H83-I83-J83-K83-M83-N83-O83-P83-F83</f>
        <v>0</v>
      </c>
      <c r="M83" s="136"/>
      <c r="N83" s="136"/>
      <c r="O83" s="136"/>
      <c r="P83" s="136"/>
      <c r="Q83" s="136">
        <v>0</v>
      </c>
      <c r="R83" s="136">
        <v>0</v>
      </c>
      <c r="S83" s="136"/>
      <c r="T83" s="136"/>
      <c r="U83" s="136"/>
      <c r="V83" s="136"/>
      <c r="W83" s="136"/>
      <c r="X83" s="136"/>
      <c r="Y83" s="236"/>
      <c r="Z83" s="136">
        <f t="shared" si="45"/>
        <v>0</v>
      </c>
      <c r="AA83" s="236"/>
      <c r="AB83" s="136"/>
      <c r="AC83" s="136"/>
      <c r="AD83" s="136"/>
      <c r="AE83" s="136"/>
      <c r="AF83" s="136"/>
      <c r="AG83" s="136">
        <f t="shared" si="38"/>
        <v>0</v>
      </c>
      <c r="AH83" s="136"/>
      <c r="AI83" s="136"/>
      <c r="AJ83" s="136"/>
      <c r="AK83" s="236"/>
      <c r="AL83" s="236">
        <f t="shared" si="46"/>
        <v>0</v>
      </c>
      <c r="AM83" s="136">
        <f t="shared" si="41"/>
        <v>0</v>
      </c>
      <c r="AN83" s="236">
        <f>'26'!AR83</f>
        <v>0</v>
      </c>
      <c r="AO83" s="236"/>
      <c r="AP83" s="236">
        <f t="shared" si="28"/>
        <v>0</v>
      </c>
      <c r="AQ83" s="236">
        <f t="shared" si="29"/>
        <v>0</v>
      </c>
      <c r="AR83" s="236"/>
      <c r="AS83" s="250" t="e">
        <f t="shared" si="27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236"/>
      <c r="BC83" s="236"/>
    </row>
    <row r="84" spans="1:55" s="550" customFormat="1">
      <c r="A84" s="249">
        <f>'ENTRY SHEET'!F84</f>
        <v>0</v>
      </c>
      <c r="B84" s="136">
        <f>'26'!C84</f>
        <v>0</v>
      </c>
      <c r="C84" s="262"/>
      <c r="D84" s="136">
        <f t="shared" si="21"/>
        <v>0</v>
      </c>
      <c r="E84" s="234">
        <f t="shared" si="21"/>
        <v>0</v>
      </c>
      <c r="F84" s="136"/>
      <c r="G84" s="136"/>
      <c r="H84" s="136"/>
      <c r="I84" s="136"/>
      <c r="J84" s="136"/>
      <c r="K84" s="136"/>
      <c r="L84" s="234">
        <f t="shared" si="48"/>
        <v>0</v>
      </c>
      <c r="M84" s="136"/>
      <c r="N84" s="136"/>
      <c r="O84" s="136"/>
      <c r="P84" s="136"/>
      <c r="Q84" s="136">
        <v>0</v>
      </c>
      <c r="R84" s="136">
        <v>0</v>
      </c>
      <c r="S84" s="136"/>
      <c r="T84" s="136"/>
      <c r="U84" s="136"/>
      <c r="V84" s="136"/>
      <c r="W84" s="136"/>
      <c r="X84" s="136"/>
      <c r="Y84" s="236"/>
      <c r="Z84" s="136">
        <f t="shared" si="45"/>
        <v>0</v>
      </c>
      <c r="AA84" s="236"/>
      <c r="AB84" s="136"/>
      <c r="AC84" s="136"/>
      <c r="AD84" s="136"/>
      <c r="AE84" s="136"/>
      <c r="AF84" s="136"/>
      <c r="AG84" s="136">
        <f t="shared" si="38"/>
        <v>0</v>
      </c>
      <c r="AH84" s="136"/>
      <c r="AI84" s="136"/>
      <c r="AJ84" s="136"/>
      <c r="AK84" s="236"/>
      <c r="AL84" s="236">
        <f t="shared" si="46"/>
        <v>0</v>
      </c>
      <c r="AM84" s="136">
        <f t="shared" si="41"/>
        <v>0</v>
      </c>
      <c r="AN84" s="236">
        <f>'26'!AR84</f>
        <v>0</v>
      </c>
      <c r="AO84" s="236"/>
      <c r="AP84" s="236">
        <f t="shared" si="28"/>
        <v>0</v>
      </c>
      <c r="AQ84" s="236">
        <f t="shared" si="29"/>
        <v>0</v>
      </c>
      <c r="AR84" s="236"/>
      <c r="AS84" s="250" t="e">
        <f t="shared" si="27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236"/>
      <c r="BC84" s="236"/>
    </row>
    <row r="85" spans="1:55" s="550" customFormat="1">
      <c r="A85" s="249" t="str">
        <f>'ENTRY SHEET'!F85</f>
        <v>OD09P-2986 (CAMPAR)</v>
      </c>
      <c r="B85" s="136">
        <f>'26'!C85</f>
        <v>0</v>
      </c>
      <c r="C85" s="262"/>
      <c r="D85" s="136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236"/>
      <c r="Y85" s="136"/>
      <c r="Z85" s="236"/>
      <c r="AA85" s="236"/>
      <c r="AB85" s="136"/>
      <c r="AC85" s="136"/>
      <c r="AD85" s="136"/>
      <c r="AE85" s="136"/>
      <c r="AF85" s="136"/>
      <c r="AG85" s="136"/>
      <c r="AH85" s="136"/>
      <c r="AI85" s="136"/>
      <c r="AJ85" s="136"/>
      <c r="AK85" s="236"/>
      <c r="AL85" s="236"/>
      <c r="AM85" s="136"/>
      <c r="AN85" s="236">
        <f>'26'!AR85</f>
        <v>25</v>
      </c>
      <c r="AO85" s="236"/>
      <c r="AP85" s="236">
        <f t="shared" si="28"/>
        <v>25</v>
      </c>
      <c r="AQ85" s="236">
        <f t="shared" si="29"/>
        <v>10</v>
      </c>
      <c r="AR85" s="236">
        <v>15</v>
      </c>
      <c r="AS85" s="250" t="e">
        <f t="shared" si="27"/>
        <v>#DIV/0!</v>
      </c>
      <c r="AT85" s="216">
        <f>'08'!AT85</f>
        <v>60</v>
      </c>
      <c r="AU85" s="224">
        <f t="shared" si="30"/>
        <v>45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236"/>
      <c r="BC85" s="236"/>
    </row>
    <row r="86" spans="1:55" s="550" customFormat="1">
      <c r="A86" s="249" t="str">
        <f>'ENTRY SHEET'!F86</f>
        <v>JH06P-6214 SCORPIO</v>
      </c>
      <c r="B86" s="136">
        <f>'26'!C86</f>
        <v>185770</v>
      </c>
      <c r="C86" s="262">
        <v>185968</v>
      </c>
      <c r="D86" s="136">
        <f t="shared" si="21"/>
        <v>198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6"/>
      <c r="S86" s="136"/>
      <c r="T86" s="136"/>
      <c r="U86" s="136"/>
      <c r="V86" s="136"/>
      <c r="W86" s="136"/>
      <c r="X86" s="236"/>
      <c r="Y86" s="136"/>
      <c r="Z86" s="236"/>
      <c r="AA86" s="236"/>
      <c r="AB86" s="136"/>
      <c r="AC86" s="136"/>
      <c r="AD86" s="136"/>
      <c r="AE86" s="136"/>
      <c r="AF86" s="136"/>
      <c r="AG86" s="136"/>
      <c r="AH86" s="136"/>
      <c r="AI86" s="136"/>
      <c r="AJ86" s="136"/>
      <c r="AK86" s="236"/>
      <c r="AL86" s="236"/>
      <c r="AM86" s="136"/>
      <c r="AN86" s="236">
        <f>'26'!AR86</f>
        <v>48</v>
      </c>
      <c r="AO86" s="236"/>
      <c r="AP86" s="236">
        <f t="shared" si="28"/>
        <v>48</v>
      </c>
      <c r="AQ86" s="236">
        <f t="shared" si="29"/>
        <v>8</v>
      </c>
      <c r="AR86" s="236">
        <v>40</v>
      </c>
      <c r="AS86" s="250">
        <f t="shared" si="27"/>
        <v>4.0404040404040407E-2</v>
      </c>
      <c r="AT86" s="216">
        <f>'08'!AT86</f>
        <v>80</v>
      </c>
      <c r="AU86" s="224">
        <f t="shared" si="30"/>
        <v>40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236">
        <f t="shared" si="36"/>
        <v>8</v>
      </c>
      <c r="BC86" s="236"/>
    </row>
    <row r="87" spans="1:55" s="550" customFormat="1">
      <c r="A87" s="249" t="str">
        <f>'ENTRY SHEET'!F87</f>
        <v>OD09K-7213 BSM BUS</v>
      </c>
      <c r="B87" s="136">
        <f>'26'!C87</f>
        <v>0</v>
      </c>
      <c r="C87" s="219"/>
      <c r="D87" s="136">
        <f t="shared" ref="D87:D104" si="50">C87-B87</f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6"/>
      <c r="S87" s="136"/>
      <c r="T87" s="136"/>
      <c r="U87" s="136"/>
      <c r="V87" s="136"/>
      <c r="W87" s="136"/>
      <c r="X87" s="236"/>
      <c r="Y87" s="136"/>
      <c r="Z87" s="236"/>
      <c r="AA87" s="236"/>
      <c r="AB87" s="136"/>
      <c r="AC87" s="136"/>
      <c r="AD87" s="136"/>
      <c r="AE87" s="136"/>
      <c r="AF87" s="136"/>
      <c r="AG87" s="136"/>
      <c r="AH87" s="136"/>
      <c r="AI87" s="136"/>
      <c r="AJ87" s="136"/>
      <c r="AK87" s="236"/>
      <c r="AL87" s="236"/>
      <c r="AM87" s="136"/>
      <c r="AN87" s="236">
        <f>'26'!AR87</f>
        <v>80</v>
      </c>
      <c r="AO87" s="236"/>
      <c r="AP87" s="236">
        <f t="shared" si="28"/>
        <v>80</v>
      </c>
      <c r="AQ87" s="236">
        <f t="shared" si="29"/>
        <v>10</v>
      </c>
      <c r="AR87" s="236">
        <v>70</v>
      </c>
      <c r="AS87" s="250" t="e">
        <f t="shared" si="27"/>
        <v>#DIV/0!</v>
      </c>
      <c r="AT87" s="216">
        <f>'08'!AT87</f>
        <v>60</v>
      </c>
      <c r="AU87" s="224">
        <f t="shared" si="30"/>
        <v>-10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236" t="e">
        <f t="shared" si="36"/>
        <v>#DIV/0!</v>
      </c>
      <c r="BC87" s="236"/>
    </row>
    <row r="88" spans="1:55" s="550" customFormat="1">
      <c r="A88" s="249" t="str">
        <f>'ENTRY SHEET'!F88</f>
        <v>OD09G-6065 CAMPER</v>
      </c>
      <c r="B88" s="136">
        <f>'26'!C88</f>
        <v>0</v>
      </c>
      <c r="C88" s="219"/>
      <c r="D88" s="136">
        <f t="shared" si="50"/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6"/>
      <c r="S88" s="136"/>
      <c r="T88" s="136"/>
      <c r="U88" s="136"/>
      <c r="V88" s="136"/>
      <c r="W88" s="136"/>
      <c r="X88" s="236"/>
      <c r="Y88" s="136"/>
      <c r="Z88" s="236"/>
      <c r="AA88" s="236"/>
      <c r="AB88" s="136"/>
      <c r="AC88" s="136"/>
      <c r="AD88" s="136"/>
      <c r="AE88" s="136"/>
      <c r="AF88" s="136"/>
      <c r="AG88" s="136"/>
      <c r="AH88" s="136"/>
      <c r="AI88" s="136"/>
      <c r="AJ88" s="136"/>
      <c r="AK88" s="236"/>
      <c r="AL88" s="236"/>
      <c r="AM88" s="136"/>
      <c r="AN88" s="236">
        <f>'26'!AR88</f>
        <v>25</v>
      </c>
      <c r="AO88" s="236"/>
      <c r="AP88" s="236">
        <f t="shared" si="28"/>
        <v>25</v>
      </c>
      <c r="AQ88" s="236">
        <f t="shared" si="29"/>
        <v>10</v>
      </c>
      <c r="AR88" s="236">
        <v>15</v>
      </c>
      <c r="AS88" s="250" t="e">
        <f t="shared" si="27"/>
        <v>#DIV/0!</v>
      </c>
      <c r="AT88" s="216">
        <f>'08'!AT88</f>
        <v>120</v>
      </c>
      <c r="AU88" s="224">
        <f t="shared" si="30"/>
        <v>105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236" t="e">
        <f t="shared" si="36"/>
        <v>#DIV/0!</v>
      </c>
      <c r="BC88" s="236"/>
    </row>
    <row r="89" spans="1:55" s="550" customFormat="1">
      <c r="A89" s="249" t="str">
        <f>'ENTRY SHEET'!F89</f>
        <v>OD09V-5619 TATA YODHA</v>
      </c>
      <c r="B89" s="136">
        <f>'26'!C89</f>
        <v>0</v>
      </c>
      <c r="C89" s="219"/>
      <c r="D89" s="136">
        <f t="shared" si="50"/>
        <v>0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6"/>
      <c r="S89" s="136"/>
      <c r="T89" s="136"/>
      <c r="U89" s="136"/>
      <c r="V89" s="136"/>
      <c r="W89" s="136"/>
      <c r="X89" s="236"/>
      <c r="Y89" s="136"/>
      <c r="Z89" s="236"/>
      <c r="AA89" s="236"/>
      <c r="AB89" s="136"/>
      <c r="AC89" s="136"/>
      <c r="AD89" s="136"/>
      <c r="AE89" s="136"/>
      <c r="AF89" s="136"/>
      <c r="AG89" s="136"/>
      <c r="AH89" s="136"/>
      <c r="AI89" s="136"/>
      <c r="AJ89" s="136"/>
      <c r="AK89" s="236"/>
      <c r="AL89" s="236"/>
      <c r="AM89" s="136"/>
      <c r="AN89" s="236">
        <f>'26'!AR89</f>
        <v>10</v>
      </c>
      <c r="AO89" s="236"/>
      <c r="AP89" s="236">
        <f t="shared" si="28"/>
        <v>10</v>
      </c>
      <c r="AQ89" s="236">
        <f t="shared" si="29"/>
        <v>10</v>
      </c>
      <c r="AR89" s="236">
        <v>0</v>
      </c>
      <c r="AS89" s="250" t="e">
        <f t="shared" si="27"/>
        <v>#DIV/0!</v>
      </c>
      <c r="AT89" s="216">
        <f>'08'!AT89</f>
        <v>60</v>
      </c>
      <c r="AU89" s="224">
        <f t="shared" si="30"/>
        <v>60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236" t="e">
        <f t="shared" si="36"/>
        <v>#DIV/0!</v>
      </c>
      <c r="BC89" s="236"/>
    </row>
    <row r="90" spans="1:55" s="550" customFormat="1">
      <c r="A90" s="249" t="str">
        <f>'ENTRY SHEET'!F90</f>
        <v>WATER PUMP</v>
      </c>
      <c r="B90" s="136">
        <f>'26'!C90</f>
        <v>0</v>
      </c>
      <c r="C90" s="219"/>
      <c r="D90" s="136">
        <f t="shared" si="50"/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6"/>
      <c r="S90" s="136"/>
      <c r="T90" s="136"/>
      <c r="U90" s="136"/>
      <c r="V90" s="136"/>
      <c r="W90" s="136"/>
      <c r="X90" s="236"/>
      <c r="Y90" s="136"/>
      <c r="Z90" s="236"/>
      <c r="AA90" s="236"/>
      <c r="AB90" s="136"/>
      <c r="AC90" s="136"/>
      <c r="AD90" s="136"/>
      <c r="AE90" s="136"/>
      <c r="AF90" s="136"/>
      <c r="AG90" s="136"/>
      <c r="AH90" s="136"/>
      <c r="AI90" s="136"/>
      <c r="AJ90" s="136"/>
      <c r="AK90" s="236"/>
      <c r="AL90" s="236"/>
      <c r="AM90" s="136"/>
      <c r="AN90" s="236">
        <f>'26'!AR90</f>
        <v>0</v>
      </c>
      <c r="AO90" s="236">
        <v>5</v>
      </c>
      <c r="AP90" s="236">
        <f t="shared" si="28"/>
        <v>5</v>
      </c>
      <c r="AQ90" s="236">
        <f t="shared" si="29"/>
        <v>5</v>
      </c>
      <c r="AR90" s="236">
        <v>0</v>
      </c>
      <c r="AS90" s="250" t="e">
        <f t="shared" si="27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236" t="e">
        <f t="shared" si="36"/>
        <v>#DIV/0!</v>
      </c>
      <c r="BC90" s="236"/>
    </row>
    <row r="91" spans="1:55" s="550" customFormat="1">
      <c r="A91" s="249" t="str">
        <f>'ENTRY SHEET'!F91</f>
        <v>JH06H-6198 D.TANKER</v>
      </c>
      <c r="B91" s="136">
        <f>'26'!C91</f>
        <v>15587</v>
      </c>
      <c r="C91" s="219">
        <v>15592</v>
      </c>
      <c r="D91" s="136">
        <f t="shared" si="50"/>
        <v>5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6"/>
      <c r="S91" s="136"/>
      <c r="T91" s="136"/>
      <c r="U91" s="136"/>
      <c r="V91" s="136"/>
      <c r="W91" s="136"/>
      <c r="X91" s="236"/>
      <c r="Y91" s="136"/>
      <c r="Z91" s="236"/>
      <c r="AA91" s="236"/>
      <c r="AB91" s="136"/>
      <c r="AC91" s="136"/>
      <c r="AD91" s="136"/>
      <c r="AE91" s="136"/>
      <c r="AF91" s="136"/>
      <c r="AG91" s="136"/>
      <c r="AH91" s="136"/>
      <c r="AI91" s="136"/>
      <c r="AJ91" s="136"/>
      <c r="AK91" s="236"/>
      <c r="AL91" s="236"/>
      <c r="AM91" s="136"/>
      <c r="AN91" s="236">
        <f>'26'!AR91</f>
        <v>70</v>
      </c>
      <c r="AO91" s="236"/>
      <c r="AP91" s="236">
        <f t="shared" si="28"/>
        <v>70</v>
      </c>
      <c r="AQ91" s="236">
        <f t="shared" si="29"/>
        <v>20</v>
      </c>
      <c r="AR91" s="236">
        <v>50</v>
      </c>
      <c r="AS91" s="250">
        <f t="shared" si="27"/>
        <v>4</v>
      </c>
      <c r="AT91" s="216">
        <f>'08'!AT91</f>
        <v>0</v>
      </c>
      <c r="AU91" s="224">
        <f t="shared" si="30"/>
        <v>-50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236">
        <f t="shared" si="36"/>
        <v>20</v>
      </c>
      <c r="BC91" s="236"/>
    </row>
    <row r="92" spans="1:55" s="550" customFormat="1">
      <c r="A92" s="249" t="str">
        <f>'ENTRY SHEET'!F92</f>
        <v>OMC DG (NIGHT USE)</v>
      </c>
      <c r="B92" s="136">
        <f>'26'!C92</f>
        <v>0</v>
      </c>
      <c r="C92" s="219"/>
      <c r="D92" s="136">
        <f t="shared" si="50"/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6"/>
      <c r="S92" s="136"/>
      <c r="T92" s="136"/>
      <c r="U92" s="136"/>
      <c r="V92" s="136"/>
      <c r="W92" s="136"/>
      <c r="X92" s="236"/>
      <c r="Y92" s="136"/>
      <c r="Z92" s="236"/>
      <c r="AA92" s="236"/>
      <c r="AB92" s="136"/>
      <c r="AC92" s="136"/>
      <c r="AD92" s="136"/>
      <c r="AE92" s="136"/>
      <c r="AF92" s="136"/>
      <c r="AG92" s="136"/>
      <c r="AH92" s="136"/>
      <c r="AI92" s="136"/>
      <c r="AJ92" s="136"/>
      <c r="AK92" s="236"/>
      <c r="AL92" s="236"/>
      <c r="AM92" s="136"/>
      <c r="AN92" s="236">
        <f>'26'!AR92</f>
        <v>0</v>
      </c>
      <c r="AO92" s="236"/>
      <c r="AP92" s="236">
        <f t="shared" si="28"/>
        <v>0</v>
      </c>
      <c r="AQ92" s="236">
        <f t="shared" si="29"/>
        <v>0</v>
      </c>
      <c r="AR92" s="236"/>
      <c r="AS92" s="250" t="e">
        <f t="shared" si="27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236" t="e">
        <f t="shared" si="36"/>
        <v>#DIV/0!</v>
      </c>
      <c r="BC92" s="236"/>
    </row>
    <row r="93" spans="1:55" s="550" customFormat="1">
      <c r="A93" s="249" t="str">
        <f>'ENTRY SHEET'!F93</f>
        <v>HYDRA CRANE-1686</v>
      </c>
      <c r="B93" s="136">
        <f>'26'!C93</f>
        <v>0</v>
      </c>
      <c r="C93" s="219"/>
      <c r="D93" s="136">
        <f t="shared" si="50"/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6"/>
      <c r="S93" s="136"/>
      <c r="T93" s="136"/>
      <c r="U93" s="136"/>
      <c r="V93" s="136"/>
      <c r="W93" s="136"/>
      <c r="X93" s="236"/>
      <c r="Y93" s="136"/>
      <c r="Z93" s="236"/>
      <c r="AA93" s="236"/>
      <c r="AB93" s="136"/>
      <c r="AC93" s="136"/>
      <c r="AD93" s="136"/>
      <c r="AE93" s="136"/>
      <c r="AF93" s="136"/>
      <c r="AG93" s="136"/>
      <c r="AH93" s="136"/>
      <c r="AI93" s="136"/>
      <c r="AJ93" s="136"/>
      <c r="AK93" s="236"/>
      <c r="AL93" s="236"/>
      <c r="AM93" s="136"/>
      <c r="AN93" s="236">
        <f>'26'!AR93</f>
        <v>0</v>
      </c>
      <c r="AO93" s="236"/>
      <c r="AP93" s="236">
        <f t="shared" si="28"/>
        <v>0</v>
      </c>
      <c r="AQ93" s="236">
        <f t="shared" si="29"/>
        <v>0</v>
      </c>
      <c r="AR93" s="236"/>
      <c r="AS93" s="250" t="e">
        <f t="shared" si="27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236" t="e">
        <f t="shared" si="36"/>
        <v>#DIV/0!</v>
      </c>
      <c r="BC93" s="236"/>
    </row>
    <row r="94" spans="1:55" s="550" customFormat="1" hidden="1">
      <c r="A94" s="249">
        <f>'ENTRY SHEET'!F94</f>
        <v>0</v>
      </c>
      <c r="B94" s="136">
        <f>'26'!C94</f>
        <v>0</v>
      </c>
      <c r="C94" s="219"/>
      <c r="D94" s="136">
        <f t="shared" si="50"/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6"/>
      <c r="S94" s="136"/>
      <c r="T94" s="136"/>
      <c r="U94" s="136"/>
      <c r="V94" s="136"/>
      <c r="W94" s="136"/>
      <c r="X94" s="236"/>
      <c r="Y94" s="136"/>
      <c r="Z94" s="236"/>
      <c r="AA94" s="236"/>
      <c r="AB94" s="136"/>
      <c r="AC94" s="136"/>
      <c r="AD94" s="136"/>
      <c r="AE94" s="136"/>
      <c r="AF94" s="136"/>
      <c r="AG94" s="136"/>
      <c r="AH94" s="136"/>
      <c r="AI94" s="136"/>
      <c r="AJ94" s="136"/>
      <c r="AK94" s="236"/>
      <c r="AL94" s="236"/>
      <c r="AM94" s="136"/>
      <c r="AN94" s="236">
        <f>'26'!AR94</f>
        <v>0</v>
      </c>
      <c r="AO94" s="236"/>
      <c r="AP94" s="236">
        <f t="shared" si="28"/>
        <v>0</v>
      </c>
      <c r="AQ94" s="236">
        <f t="shared" si="29"/>
        <v>0</v>
      </c>
      <c r="AR94" s="236"/>
      <c r="AS94" s="250" t="e">
        <f t="shared" si="27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236" t="e">
        <f t="shared" si="36"/>
        <v>#DIV/0!</v>
      </c>
      <c r="BC94" s="236"/>
    </row>
    <row r="95" spans="1:55" s="550" customFormat="1" hidden="1">
      <c r="A95" s="249">
        <f>'ENTRY SHEET'!F95</f>
        <v>0</v>
      </c>
      <c r="B95" s="136">
        <f>'26'!C95</f>
        <v>0</v>
      </c>
      <c r="C95" s="219"/>
      <c r="D95" s="136">
        <f t="shared" si="50"/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236"/>
      <c r="Y95" s="136"/>
      <c r="Z95" s="236"/>
      <c r="AA95" s="236"/>
      <c r="AB95" s="136"/>
      <c r="AC95" s="136"/>
      <c r="AD95" s="136"/>
      <c r="AE95" s="136"/>
      <c r="AF95" s="136"/>
      <c r="AG95" s="136"/>
      <c r="AH95" s="136"/>
      <c r="AI95" s="136"/>
      <c r="AJ95" s="136"/>
      <c r="AK95" s="236"/>
      <c r="AL95" s="236"/>
      <c r="AM95" s="136"/>
      <c r="AN95" s="236">
        <f>'26'!AR95</f>
        <v>0</v>
      </c>
      <c r="AO95" s="236"/>
      <c r="AP95" s="236">
        <f t="shared" si="28"/>
        <v>0</v>
      </c>
      <c r="AQ95" s="236">
        <f t="shared" si="29"/>
        <v>0</v>
      </c>
      <c r="AR95" s="236"/>
      <c r="AS95" s="250" t="e">
        <f t="shared" si="27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236" t="e">
        <f t="shared" si="36"/>
        <v>#DIV/0!</v>
      </c>
      <c r="BC95" s="236"/>
    </row>
    <row r="96" spans="1:55" s="550" customFormat="1" hidden="1">
      <c r="A96" s="249">
        <f>'ENTRY SHEET'!F96</f>
        <v>0</v>
      </c>
      <c r="B96" s="136">
        <f>'26'!C96</f>
        <v>0</v>
      </c>
      <c r="C96" s="219"/>
      <c r="D96" s="136">
        <f t="shared" si="50"/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236"/>
      <c r="T96" s="136"/>
      <c r="U96" s="236"/>
      <c r="V96" s="236"/>
      <c r="W96" s="236"/>
      <c r="X96" s="236"/>
      <c r="Y96" s="136"/>
      <c r="Z96" s="236"/>
      <c r="AA96" s="236"/>
      <c r="AB96" s="236"/>
      <c r="AC96" s="236"/>
      <c r="AD96" s="236"/>
      <c r="AE96" s="236"/>
      <c r="AF96" s="236"/>
      <c r="AG96" s="136"/>
      <c r="AH96" s="136"/>
      <c r="AI96" s="136"/>
      <c r="AJ96" s="136"/>
      <c r="AK96" s="236"/>
      <c r="AL96" s="236"/>
      <c r="AM96" s="136"/>
      <c r="AN96" s="236">
        <f>'26'!AR96</f>
        <v>0</v>
      </c>
      <c r="AO96" s="236"/>
      <c r="AP96" s="236">
        <f t="shared" si="28"/>
        <v>0</v>
      </c>
      <c r="AQ96" s="236">
        <f t="shared" si="29"/>
        <v>0</v>
      </c>
      <c r="AR96" s="236"/>
      <c r="AS96" s="250" t="e">
        <f t="shared" si="27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236" t="e">
        <f t="shared" si="36"/>
        <v>#DIV/0!</v>
      </c>
      <c r="BC96" s="236"/>
    </row>
    <row r="97" spans="1:55" s="550" customFormat="1" hidden="1">
      <c r="A97" s="249">
        <f>'ENTRY SHEET'!F97</f>
        <v>0</v>
      </c>
      <c r="B97" s="136">
        <f>'26'!C97</f>
        <v>0</v>
      </c>
      <c r="C97" s="219"/>
      <c r="D97" s="136">
        <f t="shared" si="50"/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236"/>
      <c r="T97" s="136"/>
      <c r="U97" s="236"/>
      <c r="V97" s="236"/>
      <c r="W97" s="236"/>
      <c r="X97" s="236"/>
      <c r="Y97" s="136"/>
      <c r="Z97" s="236"/>
      <c r="AA97" s="236"/>
      <c r="AB97" s="236"/>
      <c r="AC97" s="236"/>
      <c r="AD97" s="236"/>
      <c r="AE97" s="236"/>
      <c r="AF97" s="236"/>
      <c r="AG97" s="136"/>
      <c r="AH97" s="136"/>
      <c r="AI97" s="136"/>
      <c r="AJ97" s="136"/>
      <c r="AK97" s="236"/>
      <c r="AL97" s="236"/>
      <c r="AM97" s="136"/>
      <c r="AN97" s="236">
        <f>'26'!AR97</f>
        <v>0</v>
      </c>
      <c r="AO97" s="236"/>
      <c r="AP97" s="236">
        <f t="shared" si="28"/>
        <v>0</v>
      </c>
      <c r="AQ97" s="236">
        <f t="shared" si="29"/>
        <v>0</v>
      </c>
      <c r="AR97" s="236"/>
      <c r="AS97" s="250" t="e">
        <f t="shared" si="27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236" t="e">
        <f t="shared" si="36"/>
        <v>#DIV/0!</v>
      </c>
      <c r="BC97" s="236"/>
    </row>
    <row r="98" spans="1:55" s="550" customFormat="1" hidden="1">
      <c r="A98" s="249">
        <f>'ENTRY SHEET'!F98</f>
        <v>0</v>
      </c>
      <c r="B98" s="136">
        <f>'26'!C98</f>
        <v>0</v>
      </c>
      <c r="C98" s="219"/>
      <c r="D98" s="136">
        <f t="shared" si="50"/>
        <v>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236"/>
      <c r="T98" s="136"/>
      <c r="U98" s="236"/>
      <c r="V98" s="236"/>
      <c r="W98" s="236"/>
      <c r="X98" s="236"/>
      <c r="Y98" s="136"/>
      <c r="Z98" s="236"/>
      <c r="AA98" s="236"/>
      <c r="AB98" s="236"/>
      <c r="AC98" s="236"/>
      <c r="AD98" s="236"/>
      <c r="AE98" s="236"/>
      <c r="AF98" s="236"/>
      <c r="AG98" s="136"/>
      <c r="AH98" s="136"/>
      <c r="AI98" s="136"/>
      <c r="AJ98" s="136"/>
      <c r="AK98" s="236"/>
      <c r="AL98" s="236"/>
      <c r="AM98" s="136"/>
      <c r="AN98" s="236">
        <f>'26'!AR98</f>
        <v>0</v>
      </c>
      <c r="AO98" s="236"/>
      <c r="AP98" s="236">
        <f t="shared" si="28"/>
        <v>0</v>
      </c>
      <c r="AQ98" s="236">
        <f t="shared" si="29"/>
        <v>0</v>
      </c>
      <c r="AR98" s="236"/>
      <c r="AS98" s="250" t="e">
        <f t="shared" si="27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236" t="e">
        <f t="shared" si="36"/>
        <v>#DIV/0!</v>
      </c>
      <c r="BC98" s="236"/>
    </row>
    <row r="99" spans="1:55" s="550" customFormat="1" hidden="1">
      <c r="A99" s="249">
        <f>'ENTRY SHEET'!F99</f>
        <v>0</v>
      </c>
      <c r="B99" s="136">
        <f>'26'!C99</f>
        <v>0</v>
      </c>
      <c r="C99" s="219"/>
      <c r="D99" s="136">
        <f t="shared" si="50"/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236"/>
      <c r="T99" s="136"/>
      <c r="U99" s="236"/>
      <c r="V99" s="236"/>
      <c r="W99" s="236"/>
      <c r="X99" s="236"/>
      <c r="Y99" s="136"/>
      <c r="Z99" s="236"/>
      <c r="AA99" s="236"/>
      <c r="AB99" s="236"/>
      <c r="AC99" s="236"/>
      <c r="AD99" s="236"/>
      <c r="AE99" s="236"/>
      <c r="AF99" s="236"/>
      <c r="AG99" s="136"/>
      <c r="AH99" s="136"/>
      <c r="AI99" s="136"/>
      <c r="AJ99" s="136"/>
      <c r="AK99" s="236"/>
      <c r="AL99" s="236"/>
      <c r="AM99" s="136"/>
      <c r="AN99" s="236">
        <f>'26'!AR99</f>
        <v>0</v>
      </c>
      <c r="AO99" s="236"/>
      <c r="AP99" s="236">
        <f t="shared" si="28"/>
        <v>0</v>
      </c>
      <c r="AQ99" s="236">
        <f t="shared" si="29"/>
        <v>0</v>
      </c>
      <c r="AR99" s="236"/>
      <c r="AS99" s="250" t="e">
        <f t="shared" si="27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236" t="e">
        <f t="shared" si="36"/>
        <v>#DIV/0!</v>
      </c>
      <c r="BC99" s="236"/>
    </row>
    <row r="100" spans="1:55" s="550" customFormat="1" hidden="1">
      <c r="A100" s="249">
        <f>'ENTRY SHEET'!F100</f>
        <v>0</v>
      </c>
      <c r="B100" s="136">
        <f>'26'!C100</f>
        <v>0</v>
      </c>
      <c r="C100" s="219"/>
      <c r="D100" s="136">
        <f t="shared" si="50"/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236"/>
      <c r="T100" s="136"/>
      <c r="U100" s="236"/>
      <c r="V100" s="236"/>
      <c r="W100" s="236"/>
      <c r="X100" s="236"/>
      <c r="Y100" s="136"/>
      <c r="Z100" s="236"/>
      <c r="AA100" s="236"/>
      <c r="AB100" s="236"/>
      <c r="AC100" s="236"/>
      <c r="AD100" s="236"/>
      <c r="AE100" s="236"/>
      <c r="AF100" s="236"/>
      <c r="AG100" s="136"/>
      <c r="AH100" s="136"/>
      <c r="AI100" s="136"/>
      <c r="AJ100" s="136"/>
      <c r="AK100" s="236"/>
      <c r="AL100" s="236"/>
      <c r="AM100" s="136"/>
      <c r="AN100" s="236">
        <f>'26'!AR100</f>
        <v>0</v>
      </c>
      <c r="AO100" s="236"/>
      <c r="AP100" s="236">
        <f t="shared" si="28"/>
        <v>0</v>
      </c>
      <c r="AQ100" s="236">
        <f t="shared" si="29"/>
        <v>0</v>
      </c>
      <c r="AR100" s="236"/>
      <c r="AS100" s="250" t="e">
        <f t="shared" si="27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236">
        <f>AQ100-AW100-AX100-AY100</f>
        <v>0</v>
      </c>
      <c r="BC100" s="236"/>
    </row>
    <row r="101" spans="1:55" s="550" customFormat="1" hidden="1">
      <c r="A101" s="249">
        <f>'ENTRY SHEET'!F101</f>
        <v>0</v>
      </c>
      <c r="B101" s="136">
        <f>'26'!C101</f>
        <v>0</v>
      </c>
      <c r="C101" s="219"/>
      <c r="D101" s="136">
        <f t="shared" si="50"/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236"/>
      <c r="T101" s="136"/>
      <c r="U101" s="236"/>
      <c r="V101" s="236"/>
      <c r="W101" s="236"/>
      <c r="X101" s="236"/>
      <c r="Y101" s="136"/>
      <c r="Z101" s="236"/>
      <c r="AA101" s="236"/>
      <c r="AB101" s="236"/>
      <c r="AC101" s="236"/>
      <c r="AD101" s="236"/>
      <c r="AE101" s="236"/>
      <c r="AF101" s="236"/>
      <c r="AG101" s="136"/>
      <c r="AH101" s="136"/>
      <c r="AI101" s="136"/>
      <c r="AJ101" s="136"/>
      <c r="AK101" s="236"/>
      <c r="AL101" s="236"/>
      <c r="AM101" s="136"/>
      <c r="AN101" s="236">
        <f>'26'!AR101</f>
        <v>0</v>
      </c>
      <c r="AO101" s="236"/>
      <c r="AP101" s="236">
        <f t="shared" si="28"/>
        <v>0</v>
      </c>
      <c r="AQ101" s="236">
        <f t="shared" si="29"/>
        <v>0</v>
      </c>
      <c r="AR101" s="236"/>
      <c r="AS101" s="250" t="e">
        <f t="shared" si="27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236">
        <f>AQ101-AW101-AX101-AY101</f>
        <v>0</v>
      </c>
      <c r="BC101" s="236"/>
    </row>
    <row r="102" spans="1:55" s="550" customFormat="1" hidden="1">
      <c r="A102" s="249">
        <f>'ENTRY SHEET'!F102</f>
        <v>0</v>
      </c>
      <c r="B102" s="136">
        <f>'26'!C102</f>
        <v>0</v>
      </c>
      <c r="C102" s="219"/>
      <c r="D102" s="136">
        <f t="shared" si="50"/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236"/>
      <c r="T102" s="136"/>
      <c r="U102" s="236"/>
      <c r="V102" s="236"/>
      <c r="W102" s="236"/>
      <c r="X102" s="236"/>
      <c r="Y102" s="136"/>
      <c r="Z102" s="236"/>
      <c r="AA102" s="236"/>
      <c r="AB102" s="236"/>
      <c r="AC102" s="236"/>
      <c r="AD102" s="236"/>
      <c r="AE102" s="236"/>
      <c r="AF102" s="236"/>
      <c r="AG102" s="136"/>
      <c r="AH102" s="136"/>
      <c r="AI102" s="136"/>
      <c r="AJ102" s="136"/>
      <c r="AK102" s="236"/>
      <c r="AL102" s="236"/>
      <c r="AM102" s="136"/>
      <c r="AN102" s="236">
        <f>'26'!AR102</f>
        <v>0</v>
      </c>
      <c r="AO102" s="236"/>
      <c r="AP102" s="236">
        <f t="shared" si="28"/>
        <v>0</v>
      </c>
      <c r="AQ102" s="236">
        <f t="shared" si="29"/>
        <v>0</v>
      </c>
      <c r="AR102" s="236"/>
      <c r="AS102" s="250" t="e">
        <f t="shared" si="27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236">
        <f>AQ102-AW102-AX102-AY102</f>
        <v>0</v>
      </c>
      <c r="BC102" s="236"/>
    </row>
    <row r="103" spans="1:55" s="550" customFormat="1" hidden="1">
      <c r="A103" s="249">
        <f>'ENTRY SHEET'!F103</f>
        <v>0</v>
      </c>
      <c r="B103" s="136">
        <f>'26'!C103</f>
        <v>0</v>
      </c>
      <c r="C103" s="219"/>
      <c r="D103" s="136">
        <f t="shared" si="50"/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236"/>
      <c r="T103" s="136"/>
      <c r="U103" s="236"/>
      <c r="V103" s="236"/>
      <c r="W103" s="236"/>
      <c r="X103" s="236"/>
      <c r="Y103" s="136"/>
      <c r="Z103" s="236"/>
      <c r="AA103" s="236"/>
      <c r="AB103" s="236"/>
      <c r="AC103" s="236"/>
      <c r="AD103" s="236"/>
      <c r="AE103" s="236"/>
      <c r="AF103" s="236"/>
      <c r="AG103" s="136"/>
      <c r="AH103" s="136"/>
      <c r="AI103" s="136"/>
      <c r="AJ103" s="136"/>
      <c r="AK103" s="236"/>
      <c r="AL103" s="236"/>
      <c r="AM103" s="136"/>
      <c r="AN103" s="236">
        <f>'26'!AR103</f>
        <v>0</v>
      </c>
      <c r="AO103" s="236"/>
      <c r="AP103" s="236">
        <f t="shared" si="28"/>
        <v>0</v>
      </c>
      <c r="AQ103" s="236">
        <f t="shared" si="29"/>
        <v>0</v>
      </c>
      <c r="AR103" s="236"/>
      <c r="AS103" s="250" t="e">
        <f t="shared" si="27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236">
        <f>AQ103-AW103-AX103-AY103</f>
        <v>0</v>
      </c>
      <c r="BC103" s="236"/>
    </row>
    <row r="104" spans="1:55" s="550" customFormat="1" ht="16.8" hidden="1" customHeight="1">
      <c r="A104" s="249">
        <f>'ENTRY SHEET'!F104</f>
        <v>0</v>
      </c>
      <c r="B104" s="136">
        <f>'26'!C104</f>
        <v>0</v>
      </c>
      <c r="C104" s="219"/>
      <c r="D104" s="136">
        <f t="shared" si="50"/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236"/>
      <c r="T104" s="136"/>
      <c r="U104" s="236"/>
      <c r="V104" s="236"/>
      <c r="W104" s="236"/>
      <c r="X104" s="236"/>
      <c r="Y104" s="136"/>
      <c r="Z104" s="236"/>
      <c r="AA104" s="236"/>
      <c r="AB104" s="236"/>
      <c r="AC104" s="236"/>
      <c r="AD104" s="236"/>
      <c r="AE104" s="236"/>
      <c r="AF104" s="236"/>
      <c r="AG104" s="136"/>
      <c r="AH104" s="136"/>
      <c r="AI104" s="136"/>
      <c r="AJ104" s="136"/>
      <c r="AK104" s="236"/>
      <c r="AL104" s="236"/>
      <c r="AM104" s="136"/>
      <c r="AN104" s="236">
        <f>'26'!AR104</f>
        <v>0</v>
      </c>
      <c r="AO104" s="236"/>
      <c r="AP104" s="236">
        <f t="shared" si="28"/>
        <v>0</v>
      </c>
      <c r="AQ104" s="236">
        <f t="shared" si="29"/>
        <v>0</v>
      </c>
      <c r="AR104" s="236"/>
      <c r="AS104" s="250" t="e">
        <f t="shared" si="27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236">
        <f>AQ104-AW104-AX104-AY104</f>
        <v>0</v>
      </c>
      <c r="BC104" s="236"/>
    </row>
    <row r="105" spans="1:55" s="550" customFormat="1" ht="28.8" customHeight="1">
      <c r="A105" s="136" t="s">
        <v>27</v>
      </c>
      <c r="B105" s="234"/>
      <c r="C105" s="234"/>
      <c r="D105" s="234">
        <f>SUM(D5:D104)</f>
        <v>497.81999999999755</v>
      </c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>
        <f>SUM(T5:T104)</f>
        <v>1565.9999999999927</v>
      </c>
      <c r="U105" s="234">
        <f>SUM(U17:U56)</f>
        <v>5</v>
      </c>
      <c r="V105" s="234">
        <f t="shared" ref="V105:AM105" si="51">SUM(V17:V56)</f>
        <v>146</v>
      </c>
      <c r="W105" s="234">
        <f t="shared" si="51"/>
        <v>0</v>
      </c>
      <c r="X105" s="234">
        <f t="shared" si="51"/>
        <v>32</v>
      </c>
      <c r="Y105" s="234">
        <f t="shared" si="51"/>
        <v>183</v>
      </c>
      <c r="Z105" s="234">
        <f t="shared" si="51"/>
        <v>0</v>
      </c>
      <c r="AA105" s="234">
        <f t="shared" si="51"/>
        <v>0</v>
      </c>
      <c r="AB105" s="234">
        <f t="shared" si="51"/>
        <v>0</v>
      </c>
      <c r="AC105" s="234">
        <f t="shared" si="51"/>
        <v>0</v>
      </c>
      <c r="AD105" s="234">
        <f t="shared" si="51"/>
        <v>0</v>
      </c>
      <c r="AE105" s="234">
        <f t="shared" si="51"/>
        <v>12</v>
      </c>
      <c r="AF105" s="234">
        <f t="shared" si="51"/>
        <v>0</v>
      </c>
      <c r="AG105" s="234">
        <f t="shared" si="51"/>
        <v>12</v>
      </c>
      <c r="AH105" s="234">
        <f t="shared" si="51"/>
        <v>0</v>
      </c>
      <c r="AI105" s="234">
        <f t="shared" si="51"/>
        <v>54</v>
      </c>
      <c r="AJ105" s="234">
        <f t="shared" si="51"/>
        <v>0</v>
      </c>
      <c r="AK105" s="234">
        <f t="shared" si="51"/>
        <v>1734.03</v>
      </c>
      <c r="AL105" s="234">
        <f t="shared" si="51"/>
        <v>54</v>
      </c>
      <c r="AM105" s="234">
        <f t="shared" si="51"/>
        <v>1734.03</v>
      </c>
      <c r="AN105" s="399">
        <f t="shared" ref="AN105:AU105" si="52">SUM(AN5:AN104)</f>
        <v>6959</v>
      </c>
      <c r="AO105" s="399">
        <f t="shared" si="52"/>
        <v>3306</v>
      </c>
      <c r="AP105" s="399">
        <f t="shared" si="52"/>
        <v>10265</v>
      </c>
      <c r="AQ105" s="399">
        <f t="shared" si="52"/>
        <v>3851</v>
      </c>
      <c r="AR105" s="399">
        <f t="shared" si="52"/>
        <v>6414</v>
      </c>
      <c r="AS105" s="234" t="e">
        <f t="shared" si="52"/>
        <v>#DIV/0!</v>
      </c>
      <c r="AT105" s="234">
        <f t="shared" si="52"/>
        <v>14070</v>
      </c>
      <c r="AU105" s="234">
        <f t="shared" si="52"/>
        <v>7656</v>
      </c>
      <c r="AV105" s="219"/>
      <c r="AW105" s="551" t="e">
        <f>AS105*#REF!</f>
        <v>#DIV/0!</v>
      </c>
      <c r="AX105" s="551" t="e">
        <f>AS105*#REF!</f>
        <v>#DIV/0!</v>
      </c>
      <c r="AY105" s="551" t="e">
        <f t="shared" ref="AY105:BC105" si="53">SUM(AY5:AY104)</f>
        <v>#DIV/0!</v>
      </c>
      <c r="AZ105" s="551" t="e">
        <f t="shared" si="53"/>
        <v>#DIV/0!</v>
      </c>
      <c r="BA105" s="551" t="e">
        <f t="shared" si="53"/>
        <v>#DIV/0!</v>
      </c>
      <c r="BB105" s="551" t="e">
        <f t="shared" si="53"/>
        <v>#DIV/0!</v>
      </c>
      <c r="BC105" s="551">
        <f t="shared" si="53"/>
        <v>234</v>
      </c>
    </row>
    <row r="106" spans="1:55" ht="14.4" customHeight="1">
      <c r="AO106" s="298"/>
      <c r="AQ106" s="253"/>
      <c r="AR106" s="298"/>
    </row>
    <row r="107" spans="1:55">
      <c r="AO107" s="298"/>
      <c r="AQ107" s="253"/>
      <c r="AR107" s="298"/>
    </row>
    <row r="108" spans="1:55">
      <c r="AO108" s="298"/>
      <c r="AQ108" s="253"/>
      <c r="AR108" s="298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C107"/>
  <sheetViews>
    <sheetView zoomScale="73" zoomScaleNormal="73" workbookViewId="0">
      <pane xSplit="1" ySplit="4" topLeftCell="W39" activePane="bottomRight" state="frozen"/>
      <selection pane="topRight" activeCell="B1" sqref="B1"/>
      <selection pane="bottomLeft" activeCell="A5" sqref="A5"/>
      <selection pane="bottomRight" activeCell="A42" sqref="A42:XFD42"/>
    </sheetView>
  </sheetViews>
  <sheetFormatPr defaultColWidth="30.5546875" defaultRowHeight="21"/>
  <cols>
    <col min="1" max="1" width="42.33203125" style="96" customWidth="1"/>
    <col min="2" max="2" width="12.6640625" style="96" customWidth="1"/>
    <col min="3" max="3" width="14.5546875" style="96" bestFit="1" customWidth="1"/>
    <col min="4" max="4" width="14.6640625" style="96" bestFit="1" customWidth="1"/>
    <col min="5" max="6" width="11.44140625" style="96" hidden="1" customWidth="1"/>
    <col min="7" max="12" width="11.44140625" style="96" customWidth="1"/>
    <col min="13" max="16" width="11.44140625" style="96" hidden="1" customWidth="1"/>
    <col min="17" max="17" width="11.44140625" style="96" customWidth="1"/>
    <col min="18" max="18" width="17.21875" style="187" customWidth="1"/>
    <col min="19" max="19" width="16.88671875" style="187" customWidth="1"/>
    <col min="20" max="20" width="14.6640625" style="187" bestFit="1" customWidth="1"/>
    <col min="21" max="21" width="9.6640625" style="187" bestFit="1" customWidth="1"/>
    <col min="22" max="22" width="10.44140625" style="187" customWidth="1"/>
    <col min="23" max="23" width="9.109375" style="187" customWidth="1"/>
    <col min="24" max="24" width="9.5546875" style="187" customWidth="1"/>
    <col min="25" max="25" width="10" style="187" customWidth="1"/>
    <col min="26" max="26" width="10.109375" style="187" customWidth="1"/>
    <col min="27" max="28" width="7.6640625" style="187" hidden="1" customWidth="1"/>
    <col min="29" max="30" width="7" style="187" customWidth="1"/>
    <col min="31" max="31" width="8.88671875" style="187" bestFit="1" customWidth="1"/>
    <col min="32" max="32" width="13.77734375" style="187" hidden="1" customWidth="1"/>
    <col min="33" max="33" width="10.6640625" style="187" customWidth="1"/>
    <col min="34" max="34" width="10.21875" style="187" customWidth="1"/>
    <col min="35" max="35" width="9.77734375" style="187" customWidth="1"/>
    <col min="36" max="36" width="12.109375" style="187" customWidth="1"/>
    <col min="37" max="37" width="11.6640625" style="187" customWidth="1"/>
    <col min="38" max="38" width="12" style="187" customWidth="1"/>
    <col min="39" max="39" width="11.33203125" style="96" bestFit="1" customWidth="1"/>
    <col min="40" max="40" width="13" style="96" customWidth="1"/>
    <col min="41" max="41" width="13" style="187" customWidth="1"/>
    <col min="42" max="42" width="12.88671875" style="96" bestFit="1" customWidth="1"/>
    <col min="43" max="43" width="13.6640625" style="207" customWidth="1"/>
    <col min="44" max="44" width="12.6640625" style="96" customWidth="1"/>
    <col min="45" max="45" width="11.21875" style="96" customWidth="1"/>
    <col min="46" max="46" width="13.44140625" style="96" customWidth="1"/>
    <col min="47" max="47" width="12.88671875" style="96" bestFit="1" customWidth="1"/>
    <col min="48" max="48" width="17" style="96" customWidth="1"/>
    <col min="49" max="49" width="12.33203125" style="96" bestFit="1" customWidth="1"/>
    <col min="50" max="50" width="11" style="96" customWidth="1"/>
    <col min="51" max="51" width="12.21875" style="96" bestFit="1" customWidth="1"/>
    <col min="52" max="52" width="5.33203125" style="96" bestFit="1" customWidth="1"/>
    <col min="53" max="53" width="14.77734375" style="96" customWidth="1"/>
    <col min="54" max="54" width="11.33203125" style="96" bestFit="1" customWidth="1"/>
    <col min="55" max="55" width="7.109375" style="96" bestFit="1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'27'!S2+1</f>
        <v>46140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</row>
    <row r="3" spans="1:55" ht="21" customHeight="1">
      <c r="A3" s="299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4" t="s">
        <v>1</v>
      </c>
      <c r="S3" s="1074"/>
      <c r="T3" s="1074"/>
      <c r="U3" s="1171" t="s">
        <v>2</v>
      </c>
      <c r="V3" s="1171"/>
      <c r="W3" s="1171"/>
      <c r="X3" s="1171"/>
      <c r="Y3" s="1171"/>
      <c r="Z3" s="1213" t="s">
        <v>3</v>
      </c>
      <c r="AA3" s="1213"/>
      <c r="AB3" s="1213"/>
      <c r="AC3" s="1213"/>
      <c r="AD3" s="1213"/>
      <c r="AE3" s="1213"/>
      <c r="AF3" s="1213"/>
      <c r="AG3" s="1213"/>
      <c r="AH3" s="1217" t="s">
        <v>29</v>
      </c>
      <c r="AI3" s="1218"/>
      <c r="AJ3" s="1218"/>
      <c r="AK3" s="1218"/>
      <c r="AL3" s="1218"/>
      <c r="AM3" s="1219"/>
      <c r="AN3" s="1074" t="s">
        <v>4</v>
      </c>
      <c r="AO3" s="1074"/>
      <c r="AP3" s="1074"/>
      <c r="AQ3" s="1074"/>
      <c r="AR3" s="1074"/>
      <c r="AS3" s="1074"/>
      <c r="AT3" s="1074"/>
      <c r="AU3" s="1074"/>
      <c r="AV3" s="300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560" customFormat="1" ht="56.25" customHeight="1">
      <c r="A4" s="517" t="s">
        <v>5</v>
      </c>
      <c r="B4" s="446" t="s">
        <v>6</v>
      </c>
      <c r="C4" s="446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447" t="s">
        <v>6</v>
      </c>
      <c r="S4" s="447" t="s">
        <v>7</v>
      </c>
      <c r="T4" s="447" t="s">
        <v>9</v>
      </c>
      <c r="U4" s="448" t="s">
        <v>104</v>
      </c>
      <c r="V4" s="448" t="s">
        <v>105</v>
      </c>
      <c r="W4" s="448" t="s">
        <v>12</v>
      </c>
      <c r="X4" s="448" t="s">
        <v>13</v>
      </c>
      <c r="Y4" s="448" t="s">
        <v>14</v>
      </c>
      <c r="Z4" s="449" t="s">
        <v>43</v>
      </c>
      <c r="AA4" s="450" t="s">
        <v>44</v>
      </c>
      <c r="AB4" s="449" t="s">
        <v>45</v>
      </c>
      <c r="AC4" s="449" t="s">
        <v>46</v>
      </c>
      <c r="AD4" s="449" t="s">
        <v>121</v>
      </c>
      <c r="AE4" s="449" t="s">
        <v>67</v>
      </c>
      <c r="AF4" s="449" t="s">
        <v>105</v>
      </c>
      <c r="AG4" s="449" t="s">
        <v>32</v>
      </c>
      <c r="AH4" s="451" t="s">
        <v>41</v>
      </c>
      <c r="AI4" s="451" t="s">
        <v>42</v>
      </c>
      <c r="AJ4" s="450" t="s">
        <v>38</v>
      </c>
      <c r="AK4" s="450" t="s">
        <v>39</v>
      </c>
      <c r="AL4" s="452" t="s">
        <v>31</v>
      </c>
      <c r="AM4" s="451" t="s">
        <v>30</v>
      </c>
      <c r="AN4" s="453" t="s">
        <v>15</v>
      </c>
      <c r="AO4" s="453" t="s">
        <v>16</v>
      </c>
      <c r="AP4" s="453" t="s">
        <v>17</v>
      </c>
      <c r="AQ4" s="475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58" t="s">
        <v>51</v>
      </c>
      <c r="BC4" s="63" t="s">
        <v>87</v>
      </c>
    </row>
    <row r="5" spans="1:55">
      <c r="A5" s="223" t="str">
        <f>'ENTRY SHEET'!F5</f>
        <v>VOLVO 300-2</v>
      </c>
      <c r="B5" s="137">
        <f>'27'!C5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'27'!AR5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'27'!C6</f>
        <v>17782.3</v>
      </c>
      <c r="C6" s="137">
        <v>17782.3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'27'!AR6</f>
        <v>130</v>
      </c>
      <c r="AO6" s="141"/>
      <c r="AP6" s="141">
        <f t="shared" ref="AP6:AP69" si="7">AO6+AN6</f>
        <v>130</v>
      </c>
      <c r="AQ6" s="141">
        <f t="shared" ref="AQ6:AQ69" si="8">AP6-AR6</f>
        <v>0</v>
      </c>
      <c r="AR6" s="141">
        <v>130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340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38" t="e">
        <f t="shared" ref="BB6:BB69" si="15">AQ6-AW6-AX6-AY6</f>
        <v>#DIV/0!</v>
      </c>
      <c r="BC6" s="138"/>
    </row>
    <row r="7" spans="1:55">
      <c r="A7" s="223" t="str">
        <f>'ENTRY SHEET'!F7</f>
        <v>HITACHI-350</v>
      </c>
      <c r="B7" s="137">
        <f>'27'!C7</f>
        <v>15874.1</v>
      </c>
      <c r="C7" s="137">
        <v>15875.4</v>
      </c>
      <c r="D7" s="137">
        <f t="shared" si="4"/>
        <v>1.2999999999992724</v>
      </c>
      <c r="E7" s="137">
        <v>12</v>
      </c>
      <c r="F7" s="136"/>
      <c r="G7" s="136">
        <v>0</v>
      </c>
      <c r="H7" s="136"/>
      <c r="I7" s="136">
        <v>1.3</v>
      </c>
      <c r="J7" s="136"/>
      <c r="K7" s="136"/>
      <c r="L7" s="136"/>
      <c r="M7" s="136"/>
      <c r="N7" s="136"/>
      <c r="O7" s="136"/>
      <c r="P7" s="136"/>
      <c r="Q7" s="136">
        <f t="shared" si="6"/>
        <v>1.3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>
        <v>14</v>
      </c>
      <c r="AJ7" s="137"/>
      <c r="AK7" s="138">
        <v>456.45</v>
      </c>
      <c r="AL7" s="141">
        <f t="shared" si="0"/>
        <v>14</v>
      </c>
      <c r="AM7" s="137">
        <f t="shared" si="1"/>
        <v>456.45</v>
      </c>
      <c r="AN7" s="141">
        <f>'27'!AR7</f>
        <v>70</v>
      </c>
      <c r="AO7" s="141">
        <v>200</v>
      </c>
      <c r="AP7" s="141">
        <f t="shared" si="7"/>
        <v>270</v>
      </c>
      <c r="AQ7" s="141">
        <f t="shared" si="8"/>
        <v>27</v>
      </c>
      <c r="AR7" s="141">
        <v>243</v>
      </c>
      <c r="AS7" s="216">
        <f t="shared" si="3"/>
        <v>20.769230769242395</v>
      </c>
      <c r="AT7" s="216">
        <f>'08'!AT7</f>
        <v>630</v>
      </c>
      <c r="AU7" s="224">
        <f t="shared" si="9"/>
        <v>387</v>
      </c>
      <c r="AV7" s="138"/>
      <c r="AW7" s="138">
        <f t="shared" si="10"/>
        <v>28</v>
      </c>
      <c r="AX7" s="138">
        <f t="shared" si="11"/>
        <v>0</v>
      </c>
      <c r="AY7" s="138">
        <f t="shared" si="12"/>
        <v>0</v>
      </c>
      <c r="AZ7" s="138">
        <f t="shared" si="13"/>
        <v>0</v>
      </c>
      <c r="BA7" s="138">
        <f t="shared" si="14"/>
        <v>0</v>
      </c>
      <c r="BB7" s="138">
        <f t="shared" si="15"/>
        <v>-1</v>
      </c>
      <c r="BC7" s="138"/>
    </row>
    <row r="8" spans="1:55">
      <c r="A8" s="223" t="str">
        <f>'ENTRY SHEET'!F8</f>
        <v>VOLVO-480</v>
      </c>
      <c r="B8" s="137">
        <f>'27'!C8</f>
        <v>1012.5</v>
      </c>
      <c r="C8" s="137">
        <v>1017.8</v>
      </c>
      <c r="D8" s="137">
        <f t="shared" si="4"/>
        <v>5.2999999999999545</v>
      </c>
      <c r="E8" s="137">
        <v>12</v>
      </c>
      <c r="F8" s="136"/>
      <c r="G8" s="136">
        <v>0</v>
      </c>
      <c r="H8" s="136">
        <v>3.1</v>
      </c>
      <c r="I8" s="136">
        <v>2.2000000000000002</v>
      </c>
      <c r="J8" s="136"/>
      <c r="K8" s="136"/>
      <c r="L8" s="136"/>
      <c r="M8" s="136"/>
      <c r="N8" s="136"/>
      <c r="O8" s="136"/>
      <c r="P8" s="136"/>
      <c r="Q8" s="136">
        <f t="shared" si="6"/>
        <v>5.3000000000000007</v>
      </c>
      <c r="R8" s="226"/>
      <c r="S8" s="226"/>
      <c r="T8" s="137"/>
      <c r="U8" s="137"/>
      <c r="V8" s="137"/>
      <c r="W8" s="137"/>
      <c r="X8" s="137"/>
      <c r="Y8" s="137">
        <f t="shared" si="16"/>
        <v>0</v>
      </c>
      <c r="Z8" s="137"/>
      <c r="AA8" s="137"/>
      <c r="AB8" s="137"/>
      <c r="AC8" s="137"/>
      <c r="AD8" s="137"/>
      <c r="AE8" s="137">
        <v>18</v>
      </c>
      <c r="AF8" s="137"/>
      <c r="AG8" s="137">
        <f t="shared" si="17"/>
        <v>18</v>
      </c>
      <c r="AH8" s="137"/>
      <c r="AI8" s="137">
        <v>20</v>
      </c>
      <c r="AJ8" s="137"/>
      <c r="AK8" s="138">
        <v>716.31</v>
      </c>
      <c r="AL8" s="141">
        <f t="shared" si="0"/>
        <v>20</v>
      </c>
      <c r="AM8" s="137">
        <f t="shared" si="1"/>
        <v>716.31</v>
      </c>
      <c r="AN8" s="141">
        <f>'27'!AR8</f>
        <v>265</v>
      </c>
      <c r="AO8" s="141"/>
      <c r="AP8" s="141">
        <f t="shared" si="7"/>
        <v>265</v>
      </c>
      <c r="AQ8" s="141">
        <f t="shared" si="8"/>
        <v>115</v>
      </c>
      <c r="AR8" s="141">
        <v>150</v>
      </c>
      <c r="AS8" s="216">
        <f t="shared" si="3"/>
        <v>21.698113207547355</v>
      </c>
      <c r="AT8" s="216">
        <f>'08'!AT8</f>
        <v>650</v>
      </c>
      <c r="AU8" s="224">
        <f t="shared" si="9"/>
        <v>500</v>
      </c>
      <c r="AV8" s="138"/>
      <c r="AW8" s="138">
        <f t="shared" si="10"/>
        <v>48</v>
      </c>
      <c r="AX8" s="138">
        <f t="shared" si="11"/>
        <v>68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38">
        <f t="shared" si="15"/>
        <v>-1</v>
      </c>
      <c r="BC8" s="138"/>
    </row>
    <row r="9" spans="1:55" s="304" customFormat="1">
      <c r="A9" s="783" t="str">
        <f>'ENTRY SHEET'!F9</f>
        <v>KOMASTU-350 DMC</v>
      </c>
      <c r="B9" s="301">
        <f>'27'!C9</f>
        <v>12718.1</v>
      </c>
      <c r="C9" s="301">
        <v>12718.1</v>
      </c>
      <c r="D9" s="301">
        <f t="shared" si="4"/>
        <v>0</v>
      </c>
      <c r="E9" s="301">
        <v>12</v>
      </c>
      <c r="F9" s="362"/>
      <c r="G9" s="362">
        <f t="shared" si="5"/>
        <v>0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6"/>
        <v>0</v>
      </c>
      <c r="R9" s="301"/>
      <c r="S9" s="301"/>
      <c r="T9" s="301"/>
      <c r="U9" s="301"/>
      <c r="V9" s="301"/>
      <c r="W9" s="301"/>
      <c r="X9" s="301"/>
      <c r="Y9" s="301">
        <f t="shared" si="16"/>
        <v>0</v>
      </c>
      <c r="Z9" s="301"/>
      <c r="AA9" s="301"/>
      <c r="AB9" s="301"/>
      <c r="AC9" s="301"/>
      <c r="AD9" s="301"/>
      <c r="AE9" s="301"/>
      <c r="AF9" s="301"/>
      <c r="AG9" s="301">
        <f t="shared" si="17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'27'!AR9</f>
        <v>0</v>
      </c>
      <c r="AO9" s="663"/>
      <c r="AP9" s="663">
        <f t="shared" si="7"/>
        <v>0</v>
      </c>
      <c r="AQ9" s="663">
        <f t="shared" si="8"/>
        <v>0</v>
      </c>
      <c r="AR9" s="663"/>
      <c r="AS9" s="665" t="e">
        <f t="shared" si="3"/>
        <v>#DIV/0!</v>
      </c>
      <c r="AT9" s="665">
        <f>'08'!AT9</f>
        <v>0</v>
      </c>
      <c r="AU9" s="666">
        <f t="shared" si="9"/>
        <v>0</v>
      </c>
      <c r="AV9" s="664"/>
      <c r="AW9" s="664" t="e">
        <f t="shared" si="10"/>
        <v>#DIV/0!</v>
      </c>
      <c r="AX9" s="664" t="e">
        <f t="shared" si="11"/>
        <v>#DIV/0!</v>
      </c>
      <c r="AY9" s="664" t="e">
        <f t="shared" si="12"/>
        <v>#DIV/0!</v>
      </c>
      <c r="AZ9" s="664" t="e">
        <f t="shared" si="13"/>
        <v>#DIV/0!</v>
      </c>
      <c r="BA9" s="664" t="e">
        <f t="shared" si="14"/>
        <v>#DIV/0!</v>
      </c>
      <c r="BB9" s="664" t="e">
        <f t="shared" si="15"/>
        <v>#DIV/0!</v>
      </c>
      <c r="BC9" s="664"/>
    </row>
    <row r="10" spans="1:55">
      <c r="A10" s="223" t="str">
        <f>'ENTRY SHEET'!F10</f>
        <v>VOLVO-300(5)</v>
      </c>
      <c r="B10" s="137">
        <f>'27'!C10</f>
        <v>2541.3000000000002</v>
      </c>
      <c r="C10" s="137">
        <v>2549.4</v>
      </c>
      <c r="D10" s="137">
        <f t="shared" si="4"/>
        <v>8.0999999999999091</v>
      </c>
      <c r="E10" s="137">
        <v>12</v>
      </c>
      <c r="F10" s="136"/>
      <c r="G10" s="136">
        <f t="shared" si="5"/>
        <v>8.0999999999999091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8.0999999999999091</v>
      </c>
      <c r="R10" s="137"/>
      <c r="S10" s="137"/>
      <c r="T10" s="137"/>
      <c r="U10" s="137"/>
      <c r="V10" s="137">
        <v>32</v>
      </c>
      <c r="W10" s="137"/>
      <c r="X10" s="137">
        <v>31</v>
      </c>
      <c r="Y10" s="137">
        <f t="shared" si="16"/>
        <v>63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'27'!AR10</f>
        <v>185</v>
      </c>
      <c r="AO10" s="141">
        <v>200</v>
      </c>
      <c r="AP10" s="141">
        <f t="shared" si="7"/>
        <v>385</v>
      </c>
      <c r="AQ10" s="141">
        <f t="shared" si="8"/>
        <v>165</v>
      </c>
      <c r="AR10" s="141">
        <v>220</v>
      </c>
      <c r="AS10" s="216">
        <f t="shared" si="3"/>
        <v>20.370370370370598</v>
      </c>
      <c r="AT10" s="216">
        <f>'08'!AT10</f>
        <v>0</v>
      </c>
      <c r="AU10" s="224">
        <f t="shared" si="9"/>
        <v>-220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165</v>
      </c>
      <c r="BC10" s="138"/>
    </row>
    <row r="11" spans="1:55">
      <c r="A11" s="223" t="str">
        <f>'ENTRY SHEET'!F11</f>
        <v>VOLVO-380</v>
      </c>
      <c r="B11" s="137">
        <f>'27'!C11</f>
        <v>81.2</v>
      </c>
      <c r="C11" s="137">
        <v>90.3</v>
      </c>
      <c r="D11" s="137">
        <f t="shared" si="4"/>
        <v>9.0999999999999943</v>
      </c>
      <c r="E11" s="137">
        <v>12</v>
      </c>
      <c r="F11" s="136"/>
      <c r="G11" s="136">
        <f t="shared" si="5"/>
        <v>9.0999999999999943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9.0999999999999943</v>
      </c>
      <c r="R11" s="137"/>
      <c r="S11" s="137"/>
      <c r="T11" s="137"/>
      <c r="U11" s="137">
        <v>37</v>
      </c>
      <c r="V11" s="137">
        <v>44</v>
      </c>
      <c r="W11" s="137"/>
      <c r="X11" s="137"/>
      <c r="Y11" s="137">
        <f t="shared" si="16"/>
        <v>81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'27'!AR11</f>
        <v>320</v>
      </c>
      <c r="AO11" s="141">
        <v>250</v>
      </c>
      <c r="AP11" s="141">
        <f t="shared" si="7"/>
        <v>570</v>
      </c>
      <c r="AQ11" s="141">
        <f t="shared" si="8"/>
        <v>250</v>
      </c>
      <c r="AR11" s="141">
        <v>320</v>
      </c>
      <c r="AS11" s="216">
        <f t="shared" si="3"/>
        <v>27.472527472527489</v>
      </c>
      <c r="AT11" s="216">
        <f>'08'!AT11</f>
        <v>0</v>
      </c>
      <c r="AU11" s="224">
        <f t="shared" si="9"/>
        <v>-320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38">
        <f t="shared" si="15"/>
        <v>250</v>
      </c>
      <c r="BC11" s="138"/>
    </row>
    <row r="12" spans="1:55">
      <c r="A12" s="223" t="str">
        <f>'ENTRY SHEET'!F12</f>
        <v>DOZZER D65E</v>
      </c>
      <c r="B12" s="137">
        <f>'27'!C12</f>
        <v>2341.9</v>
      </c>
      <c r="C12" s="137">
        <v>2350.1</v>
      </c>
      <c r="D12" s="137">
        <f t="shared" si="4"/>
        <v>8.1999999999998181</v>
      </c>
      <c r="E12" s="137">
        <v>12</v>
      </c>
      <c r="F12" s="136"/>
      <c r="G12" s="136">
        <f t="shared" si="5"/>
        <v>8.1999999999998181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8.1999999999998181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'27'!AR12</f>
        <v>70</v>
      </c>
      <c r="AO12" s="141">
        <v>150</v>
      </c>
      <c r="AP12" s="141">
        <f t="shared" si="7"/>
        <v>220</v>
      </c>
      <c r="AQ12" s="141">
        <f t="shared" si="8"/>
        <v>115</v>
      </c>
      <c r="AR12" s="141">
        <v>105</v>
      </c>
      <c r="AS12" s="216">
        <f t="shared" si="3"/>
        <v>14.024390243902751</v>
      </c>
      <c r="AT12" s="216">
        <f>'08'!AT12</f>
        <v>350</v>
      </c>
      <c r="AU12" s="224">
        <f t="shared" si="9"/>
        <v>245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38">
        <f t="shared" si="15"/>
        <v>115</v>
      </c>
      <c r="BC12" s="138"/>
    </row>
    <row r="13" spans="1:55">
      <c r="A13" s="223" t="str">
        <f>'ENTRY SHEET'!F13</f>
        <v>BD 85 DOZER</v>
      </c>
      <c r="B13" s="137">
        <f>'27'!C13</f>
        <v>340</v>
      </c>
      <c r="C13" s="137">
        <v>340</v>
      </c>
      <c r="D13" s="137">
        <f t="shared" si="4"/>
        <v>0</v>
      </c>
      <c r="E13" s="137">
        <v>12</v>
      </c>
      <c r="F13" s="136"/>
      <c r="G13" s="136">
        <f t="shared" si="5"/>
        <v>0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0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'27'!AR13</f>
        <v>110</v>
      </c>
      <c r="AO13" s="141"/>
      <c r="AP13" s="141">
        <f t="shared" si="7"/>
        <v>110</v>
      </c>
      <c r="AQ13" s="141">
        <f t="shared" si="8"/>
        <v>0</v>
      </c>
      <c r="AR13" s="141">
        <v>110</v>
      </c>
      <c r="AS13" s="216" t="e">
        <f t="shared" si="3"/>
        <v>#DIV/0!</v>
      </c>
      <c r="AT13" s="216">
        <f>'08'!AT13</f>
        <v>350</v>
      </c>
      <c r="AU13" s="224">
        <f t="shared" si="9"/>
        <v>240</v>
      </c>
      <c r="AV13" s="138"/>
      <c r="AW13" s="138" t="e">
        <f t="shared" si="10"/>
        <v>#DIV/0!</v>
      </c>
      <c r="AX13" s="138" t="e">
        <f t="shared" si="11"/>
        <v>#DIV/0!</v>
      </c>
      <c r="AY13" s="138" t="e">
        <f t="shared" si="12"/>
        <v>#DIV/0!</v>
      </c>
      <c r="AZ13" s="138" t="e">
        <f t="shared" si="13"/>
        <v>#DIV/0!</v>
      </c>
      <c r="BA13" s="138" t="e">
        <f t="shared" si="14"/>
        <v>#DIV/0!</v>
      </c>
      <c r="BB13" s="138" t="e">
        <f t="shared" si="15"/>
        <v>#DIV/0!</v>
      </c>
      <c r="BC13" s="138"/>
    </row>
    <row r="14" spans="1:55" s="304" customFormat="1">
      <c r="A14" s="783" t="str">
        <f>'ENTRY SHEET'!F14</f>
        <v>KOBELCO-380 DMCS</v>
      </c>
      <c r="B14" s="301">
        <f>'27'!C14</f>
        <v>5738.2</v>
      </c>
      <c r="C14" s="301">
        <v>5747</v>
      </c>
      <c r="D14" s="301">
        <f t="shared" si="4"/>
        <v>8.8000000000001819</v>
      </c>
      <c r="E14" s="301">
        <v>12</v>
      </c>
      <c r="F14" s="362"/>
      <c r="G14" s="362">
        <f t="shared" si="5"/>
        <v>8.8000000000001819</v>
      </c>
      <c r="H14" s="362"/>
      <c r="I14" s="362"/>
      <c r="J14" s="362"/>
      <c r="K14" s="362"/>
      <c r="L14" s="362"/>
      <c r="M14" s="362"/>
      <c r="N14" s="362"/>
      <c r="O14" s="362"/>
      <c r="P14" s="362"/>
      <c r="Q14" s="362">
        <f t="shared" si="6"/>
        <v>8.8000000000001819</v>
      </c>
      <c r="R14" s="301"/>
      <c r="S14" s="301"/>
      <c r="T14" s="301"/>
      <c r="U14" s="301"/>
      <c r="V14" s="301">
        <v>79</v>
      </c>
      <c r="W14" s="301"/>
      <c r="X14" s="301"/>
      <c r="Y14" s="301">
        <f t="shared" si="16"/>
        <v>79</v>
      </c>
      <c r="Z14" s="301"/>
      <c r="AA14" s="301"/>
      <c r="AB14" s="301"/>
      <c r="AC14" s="301"/>
      <c r="AD14" s="301"/>
      <c r="AE14" s="301"/>
      <c r="AF14" s="301"/>
      <c r="AG14" s="301">
        <f t="shared" si="17"/>
        <v>0</v>
      </c>
      <c r="AH14" s="301"/>
      <c r="AI14" s="301"/>
      <c r="AJ14" s="301"/>
      <c r="AK14" s="664"/>
      <c r="AL14" s="663">
        <f t="shared" si="0"/>
        <v>0</v>
      </c>
      <c r="AM14" s="301">
        <f t="shared" si="1"/>
        <v>0</v>
      </c>
      <c r="AN14" s="663">
        <f>'27'!AR14</f>
        <v>0</v>
      </c>
      <c r="AO14" s="663">
        <v>300</v>
      </c>
      <c r="AP14" s="663">
        <f t="shared" si="7"/>
        <v>300</v>
      </c>
      <c r="AQ14" s="663">
        <f t="shared" si="8"/>
        <v>300</v>
      </c>
      <c r="AR14" s="663">
        <v>0</v>
      </c>
      <c r="AS14" s="665">
        <f t="shared" si="3"/>
        <v>34.090909090908383</v>
      </c>
      <c r="AT14" s="665">
        <f>'08'!AT14</f>
        <v>350</v>
      </c>
      <c r="AU14" s="666">
        <f t="shared" si="9"/>
        <v>350</v>
      </c>
      <c r="AV14" s="664"/>
      <c r="AW14" s="664">
        <f t="shared" si="10"/>
        <v>0</v>
      </c>
      <c r="AX14" s="664">
        <f t="shared" si="11"/>
        <v>0</v>
      </c>
      <c r="AY14" s="664">
        <f t="shared" si="12"/>
        <v>0</v>
      </c>
      <c r="AZ14" s="664">
        <f t="shared" si="13"/>
        <v>0</v>
      </c>
      <c r="BA14" s="664">
        <f t="shared" si="14"/>
        <v>0</v>
      </c>
      <c r="BB14" s="664">
        <f t="shared" si="15"/>
        <v>300</v>
      </c>
      <c r="BC14" s="664"/>
    </row>
    <row r="15" spans="1:55" ht="21.6" customHeight="1">
      <c r="A15" s="223" t="str">
        <f>'ENTRY SHEET'!F15</f>
        <v>GRADER OD09P-1732</v>
      </c>
      <c r="B15" s="137">
        <f>'27'!C15</f>
        <v>4615.8</v>
      </c>
      <c r="C15" s="137">
        <v>4615.8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'27'!AR15</f>
        <v>84</v>
      </c>
      <c r="AO15" s="141"/>
      <c r="AP15" s="141">
        <f t="shared" si="7"/>
        <v>84</v>
      </c>
      <c r="AQ15" s="141">
        <f t="shared" si="8"/>
        <v>0</v>
      </c>
      <c r="AR15" s="141">
        <v>84</v>
      </c>
      <c r="AS15" s="216" t="e">
        <f t="shared" si="3"/>
        <v>#DIV/0!</v>
      </c>
      <c r="AT15" s="216">
        <f>'08'!AT15</f>
        <v>350</v>
      </c>
      <c r="AU15" s="224">
        <f t="shared" si="9"/>
        <v>266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137">
        <f>'27'!C16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'27'!AR16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'27'!C17</f>
        <v>20717.25</v>
      </c>
      <c r="C17" s="137">
        <v>20724</v>
      </c>
      <c r="D17" s="137">
        <f t="shared" si="4"/>
        <v>6.75</v>
      </c>
      <c r="E17" s="137">
        <v>12</v>
      </c>
      <c r="F17" s="136"/>
      <c r="G17" s="136">
        <f>D17-H17-I17</f>
        <v>6.75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6.75</v>
      </c>
      <c r="R17" s="137">
        <f>'27'!S17</f>
        <v>156250.79999999999</v>
      </c>
      <c r="S17" s="137">
        <v>156314.4</v>
      </c>
      <c r="T17" s="137">
        <f>S17-R17</f>
        <v>63.600000000005821</v>
      </c>
      <c r="U17" s="137"/>
      <c r="V17" s="137">
        <v>6</v>
      </c>
      <c r="W17" s="137"/>
      <c r="X17" s="137">
        <v>4</v>
      </c>
      <c r="Y17" s="137">
        <f t="shared" si="16"/>
        <v>10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'27'!AR17</f>
        <v>80</v>
      </c>
      <c r="AO17" s="141">
        <v>100</v>
      </c>
      <c r="AP17" s="141">
        <f t="shared" si="7"/>
        <v>180</v>
      </c>
      <c r="AQ17" s="141">
        <f t="shared" si="8"/>
        <v>80</v>
      </c>
      <c r="AR17" s="141">
        <v>100</v>
      </c>
      <c r="AS17" s="216">
        <f t="shared" si="3"/>
        <v>11.851851851851851</v>
      </c>
      <c r="AT17" s="216">
        <f>'08'!AT17</f>
        <v>250</v>
      </c>
      <c r="AU17" s="224">
        <f t="shared" si="9"/>
        <v>150</v>
      </c>
      <c r="AV17" s="138"/>
      <c r="AW17" s="138">
        <f t="shared" si="10"/>
        <v>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38">
        <f t="shared" si="15"/>
        <v>80</v>
      </c>
      <c r="BC17" s="138"/>
    </row>
    <row r="18" spans="1:55">
      <c r="A18" s="223" t="str">
        <f>'ENTRY SHEET'!F18</f>
        <v>OD09C-1964</v>
      </c>
      <c r="B18" s="137">
        <f>'27'!C18</f>
        <v>14490.2</v>
      </c>
      <c r="C18" s="137">
        <v>14490.2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'27'!S18</f>
        <v>152936.9</v>
      </c>
      <c r="S18" s="137">
        <v>152936.9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'27'!AR18</f>
        <v>100</v>
      </c>
      <c r="AO18" s="141"/>
      <c r="AP18" s="141">
        <f t="shared" si="7"/>
        <v>100</v>
      </c>
      <c r="AQ18" s="141">
        <f t="shared" si="8"/>
        <v>0</v>
      </c>
      <c r="AR18" s="141">
        <v>100</v>
      </c>
      <c r="AS18" s="216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138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'27'!C19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'27'!S19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'27'!AR19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'27'!C20</f>
        <v>510.7</v>
      </c>
      <c r="C20" s="137">
        <v>518.45000000000005</v>
      </c>
      <c r="D20" s="137">
        <f t="shared" si="4"/>
        <v>7.7500000000000568</v>
      </c>
      <c r="E20" s="137">
        <v>12</v>
      </c>
      <c r="F20" s="136"/>
      <c r="G20" s="136">
        <f t="shared" si="18"/>
        <v>0.20000000000005702</v>
      </c>
      <c r="H20" s="136">
        <v>1</v>
      </c>
      <c r="I20" s="136">
        <v>6.55</v>
      </c>
      <c r="J20" s="136"/>
      <c r="K20" s="136"/>
      <c r="L20" s="136"/>
      <c r="M20" s="136"/>
      <c r="N20" s="136"/>
      <c r="O20" s="136"/>
      <c r="P20" s="136"/>
      <c r="Q20" s="136">
        <f t="shared" si="6"/>
        <v>7.7500000000000568</v>
      </c>
      <c r="R20" s="137">
        <f>'27'!S20</f>
        <v>125512.9</v>
      </c>
      <c r="S20" s="137">
        <v>125545.2</v>
      </c>
      <c r="T20" s="137">
        <f t="shared" si="19"/>
        <v>32.30000000000291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>
        <v>3</v>
      </c>
      <c r="AD20" s="137"/>
      <c r="AE20" s="137"/>
      <c r="AF20" s="137"/>
      <c r="AG20" s="137">
        <f t="shared" si="17"/>
        <v>3</v>
      </c>
      <c r="AH20" s="137">
        <v>10</v>
      </c>
      <c r="AI20" s="137">
        <v>9</v>
      </c>
      <c r="AJ20" s="137">
        <v>301.81</v>
      </c>
      <c r="AK20" s="138">
        <v>292.7</v>
      </c>
      <c r="AL20" s="141">
        <f t="shared" si="0"/>
        <v>19</v>
      </c>
      <c r="AM20" s="137">
        <f t="shared" si="1"/>
        <v>594.51</v>
      </c>
      <c r="AN20" s="141">
        <f>'27'!AR20</f>
        <v>50</v>
      </c>
      <c r="AO20" s="141">
        <v>50</v>
      </c>
      <c r="AP20" s="141">
        <f t="shared" si="7"/>
        <v>100</v>
      </c>
      <c r="AQ20" s="141">
        <f t="shared" si="8"/>
        <v>40</v>
      </c>
      <c r="AR20" s="141">
        <v>60</v>
      </c>
      <c r="AS20" s="216">
        <f t="shared" si="3"/>
        <v>5.1612903225806077</v>
      </c>
      <c r="AT20" s="216">
        <f>'08'!AT20</f>
        <v>250</v>
      </c>
      <c r="AU20" s="224">
        <f t="shared" si="9"/>
        <v>190</v>
      </c>
      <c r="AV20" s="138"/>
      <c r="AW20" s="138">
        <f t="shared" si="10"/>
        <v>34</v>
      </c>
      <c r="AX20" s="138">
        <f t="shared" si="11"/>
        <v>6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38">
        <f t="shared" si="15"/>
        <v>0</v>
      </c>
      <c r="BC20" s="138"/>
    </row>
    <row r="21" spans="1:55">
      <c r="A21" s="223" t="str">
        <f>'ENTRY SHEET'!F21</f>
        <v>OD09C5137</v>
      </c>
      <c r="B21" s="137">
        <f>'27'!C21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'27'!S21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'27'!AR21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'27'!C22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'27'!S22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'27'!AR22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'27'!C23</f>
        <v>24161</v>
      </c>
      <c r="C23" s="137">
        <v>24166.15</v>
      </c>
      <c r="D23" s="137">
        <f t="shared" si="4"/>
        <v>5.1500000000014552</v>
      </c>
      <c r="E23" s="137">
        <v>12</v>
      </c>
      <c r="F23" s="136"/>
      <c r="G23" s="136">
        <f t="shared" si="18"/>
        <v>1.450000000001455</v>
      </c>
      <c r="H23" s="136">
        <v>1.7</v>
      </c>
      <c r="I23" s="136">
        <v>2</v>
      </c>
      <c r="J23" s="136"/>
      <c r="K23" s="136"/>
      <c r="L23" s="136"/>
      <c r="M23" s="136"/>
      <c r="N23" s="136"/>
      <c r="O23" s="136"/>
      <c r="P23" s="136"/>
      <c r="Q23" s="136">
        <f t="shared" si="6"/>
        <v>5.1500000000014552</v>
      </c>
      <c r="R23" s="137">
        <f>'27'!S23</f>
        <v>88909.5</v>
      </c>
      <c r="S23" s="137">
        <v>88931</v>
      </c>
      <c r="T23" s="137">
        <f t="shared" si="19"/>
        <v>21.5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>
        <v>9</v>
      </c>
      <c r="AF23" s="137"/>
      <c r="AG23" s="137">
        <f t="shared" si="17"/>
        <v>9</v>
      </c>
      <c r="AH23" s="137"/>
      <c r="AI23" s="137">
        <v>5</v>
      </c>
      <c r="AJ23" s="137"/>
      <c r="AK23" s="138">
        <v>177.52</v>
      </c>
      <c r="AL23" s="141">
        <f t="shared" si="0"/>
        <v>5</v>
      </c>
      <c r="AM23" s="137">
        <f t="shared" si="1"/>
        <v>177.52</v>
      </c>
      <c r="AN23" s="141">
        <f>'27'!AR23</f>
        <v>50</v>
      </c>
      <c r="AO23" s="141">
        <v>50</v>
      </c>
      <c r="AP23" s="141">
        <f t="shared" si="7"/>
        <v>100</v>
      </c>
      <c r="AQ23" s="141">
        <f t="shared" si="8"/>
        <v>40</v>
      </c>
      <c r="AR23" s="141">
        <v>60</v>
      </c>
      <c r="AS23" s="216">
        <f t="shared" si="3"/>
        <v>7.7669902912599413</v>
      </c>
      <c r="AT23" s="216">
        <f>'08'!AT23</f>
        <v>250</v>
      </c>
      <c r="AU23" s="224">
        <f t="shared" si="9"/>
        <v>190</v>
      </c>
      <c r="AV23" s="138"/>
      <c r="AW23" s="138">
        <f t="shared" si="10"/>
        <v>16</v>
      </c>
      <c r="AX23" s="138">
        <f t="shared" si="11"/>
        <v>14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10</v>
      </c>
      <c r="BC23" s="138"/>
    </row>
    <row r="24" spans="1:55" ht="19.8" customHeight="1">
      <c r="A24" s="223" t="str">
        <f>'ENTRY SHEET'!F24</f>
        <v>OD09C4823</v>
      </c>
      <c r="B24" s="137">
        <f>'27'!C24</f>
        <v>24118.65</v>
      </c>
      <c r="C24" s="137">
        <v>24126.75</v>
      </c>
      <c r="D24" s="137">
        <f t="shared" si="4"/>
        <v>8.0999999999985448</v>
      </c>
      <c r="E24" s="137">
        <v>12</v>
      </c>
      <c r="F24" s="136"/>
      <c r="G24" s="136">
        <v>0</v>
      </c>
      <c r="H24" s="136">
        <v>1</v>
      </c>
      <c r="I24" s="136">
        <v>7.1</v>
      </c>
      <c r="J24" s="136"/>
      <c r="K24" s="136"/>
      <c r="L24" s="136"/>
      <c r="M24" s="136"/>
      <c r="N24" s="136"/>
      <c r="O24" s="136"/>
      <c r="P24" s="136"/>
      <c r="Q24" s="136">
        <f t="shared" si="6"/>
        <v>8.1</v>
      </c>
      <c r="R24" s="137">
        <f>'27'!S24</f>
        <v>146941.29999999999</v>
      </c>
      <c r="S24" s="137">
        <v>146971</v>
      </c>
      <c r="T24" s="137">
        <f t="shared" si="19"/>
        <v>29.700000000011642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>
        <v>3</v>
      </c>
      <c r="AD24" s="137"/>
      <c r="AE24" s="137"/>
      <c r="AF24" s="137"/>
      <c r="AG24" s="137">
        <f t="shared" si="17"/>
        <v>3</v>
      </c>
      <c r="AH24" s="137">
        <v>10</v>
      </c>
      <c r="AI24" s="137">
        <v>8</v>
      </c>
      <c r="AJ24" s="137">
        <v>301.92</v>
      </c>
      <c r="AK24" s="138">
        <v>257.86</v>
      </c>
      <c r="AL24" s="141">
        <f t="shared" si="0"/>
        <v>18</v>
      </c>
      <c r="AM24" s="137">
        <f t="shared" si="1"/>
        <v>559.78</v>
      </c>
      <c r="AN24" s="141">
        <f>'27'!AR24</f>
        <v>70</v>
      </c>
      <c r="AO24" s="141">
        <v>50</v>
      </c>
      <c r="AP24" s="141">
        <f t="shared" si="7"/>
        <v>120</v>
      </c>
      <c r="AQ24" s="141">
        <f t="shared" si="8"/>
        <v>20</v>
      </c>
      <c r="AR24" s="141">
        <v>100</v>
      </c>
      <c r="AS24" s="216">
        <f t="shared" si="3"/>
        <v>2.4691358024695793</v>
      </c>
      <c r="AT24" s="216">
        <f>'08'!AT24</f>
        <v>250</v>
      </c>
      <c r="AU24" s="224">
        <f t="shared" si="9"/>
        <v>150</v>
      </c>
      <c r="AV24" s="138"/>
      <c r="AW24" s="138">
        <f t="shared" si="10"/>
        <v>18</v>
      </c>
      <c r="AX24" s="138">
        <f t="shared" si="11"/>
        <v>3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-1</v>
      </c>
      <c r="BC24" s="138"/>
    </row>
    <row r="25" spans="1:55">
      <c r="A25" s="223" t="str">
        <f>'ENTRY SHEET'!F25</f>
        <v>OD09C-4824</v>
      </c>
      <c r="B25" s="137">
        <f>'27'!C25</f>
        <v>17229.599999999999</v>
      </c>
      <c r="C25" s="137">
        <v>17238</v>
      </c>
      <c r="D25" s="137">
        <f t="shared" si="4"/>
        <v>8.4000000000014552</v>
      </c>
      <c r="E25" s="137">
        <v>12</v>
      </c>
      <c r="F25" s="136"/>
      <c r="G25" s="136">
        <f t="shared" si="18"/>
        <v>0.20000000000145501</v>
      </c>
      <c r="H25" s="136">
        <v>1</v>
      </c>
      <c r="I25" s="136">
        <v>7.2</v>
      </c>
      <c r="J25" s="136"/>
      <c r="K25" s="136"/>
      <c r="L25" s="136"/>
      <c r="M25" s="136"/>
      <c r="N25" s="136"/>
      <c r="O25" s="136"/>
      <c r="P25" s="136"/>
      <c r="Q25" s="136">
        <f t="shared" si="6"/>
        <v>8.4000000000014552</v>
      </c>
      <c r="R25" s="137">
        <f>'27'!S25</f>
        <v>110224.1</v>
      </c>
      <c r="S25" s="137">
        <v>110254.3</v>
      </c>
      <c r="T25" s="137">
        <f t="shared" si="19"/>
        <v>30.19999999999709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>
        <v>3</v>
      </c>
      <c r="AD25" s="137"/>
      <c r="AE25" s="137"/>
      <c r="AF25" s="137"/>
      <c r="AG25" s="137">
        <f t="shared" si="17"/>
        <v>3</v>
      </c>
      <c r="AH25" s="137">
        <v>10</v>
      </c>
      <c r="AI25" s="137">
        <v>9</v>
      </c>
      <c r="AJ25" s="137">
        <v>299.81</v>
      </c>
      <c r="AK25" s="138">
        <v>289.74</v>
      </c>
      <c r="AL25" s="141">
        <f t="shared" si="0"/>
        <v>19</v>
      </c>
      <c r="AM25" s="137">
        <f t="shared" si="1"/>
        <v>589.54999999999995</v>
      </c>
      <c r="AN25" s="141">
        <f>'27'!AR25</f>
        <v>70</v>
      </c>
      <c r="AO25" s="141">
        <v>50</v>
      </c>
      <c r="AP25" s="141">
        <f t="shared" si="7"/>
        <v>120</v>
      </c>
      <c r="AQ25" s="141">
        <f t="shared" si="8"/>
        <v>45</v>
      </c>
      <c r="AR25" s="141">
        <v>75</v>
      </c>
      <c r="AS25" s="216">
        <f t="shared" si="3"/>
        <v>5.3571428571419295</v>
      </c>
      <c r="AT25" s="216">
        <f>'08'!AT25</f>
        <v>250</v>
      </c>
      <c r="AU25" s="224">
        <f t="shared" si="9"/>
        <v>175</v>
      </c>
      <c r="AV25" s="138"/>
      <c r="AW25" s="138">
        <f t="shared" si="10"/>
        <v>39</v>
      </c>
      <c r="AX25" s="138">
        <f t="shared" si="11"/>
        <v>6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38">
        <f t="shared" si="15"/>
        <v>0</v>
      </c>
      <c r="BC25" s="138"/>
    </row>
    <row r="26" spans="1:55">
      <c r="A26" s="223" t="str">
        <f>'ENTRY SHEET'!F26</f>
        <v>JH06H-3742</v>
      </c>
      <c r="B26" s="137">
        <f>'27'!C26</f>
        <v>0</v>
      </c>
      <c r="C26" s="137"/>
      <c r="D26" s="137">
        <v>7</v>
      </c>
      <c r="E26" s="137">
        <v>12</v>
      </c>
      <c r="F26" s="136"/>
      <c r="G26" s="136">
        <f t="shared" si="18"/>
        <v>1</v>
      </c>
      <c r="H26" s="136"/>
      <c r="I26" s="136">
        <v>6</v>
      </c>
      <c r="J26" s="136"/>
      <c r="K26" s="136"/>
      <c r="L26" s="136"/>
      <c r="M26" s="136"/>
      <c r="N26" s="136"/>
      <c r="O26" s="136"/>
      <c r="P26" s="136"/>
      <c r="Q26" s="136">
        <f t="shared" si="6"/>
        <v>7</v>
      </c>
      <c r="R26" s="137">
        <f>'27'!S26</f>
        <v>0</v>
      </c>
      <c r="S26" s="137"/>
      <c r="T26" s="137">
        <f t="shared" si="19"/>
        <v>0</v>
      </c>
      <c r="U26" s="137"/>
      <c r="V26" s="137">
        <v>1</v>
      </c>
      <c r="W26" s="137"/>
      <c r="X26" s="137">
        <v>2</v>
      </c>
      <c r="Y26" s="137">
        <f t="shared" si="16"/>
        <v>3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>
        <v>9</v>
      </c>
      <c r="AI26" s="137">
        <v>9</v>
      </c>
      <c r="AJ26" s="137">
        <v>272.55</v>
      </c>
      <c r="AK26" s="138">
        <v>289.91000000000003</v>
      </c>
      <c r="AL26" s="141">
        <f t="shared" si="0"/>
        <v>18</v>
      </c>
      <c r="AM26" s="137">
        <f t="shared" si="1"/>
        <v>562.46</v>
      </c>
      <c r="AN26" s="141">
        <f>'27'!AR26</f>
        <v>60</v>
      </c>
      <c r="AO26" s="141">
        <v>10</v>
      </c>
      <c r="AP26" s="141">
        <f t="shared" si="7"/>
        <v>70</v>
      </c>
      <c r="AQ26" s="141">
        <f t="shared" si="8"/>
        <v>60</v>
      </c>
      <c r="AR26" s="141">
        <v>10</v>
      </c>
      <c r="AS26" s="216">
        <f t="shared" si="3"/>
        <v>8.5714285714285712</v>
      </c>
      <c r="AT26" s="216">
        <f>'08'!AT26</f>
        <v>250</v>
      </c>
      <c r="AU26" s="224">
        <f t="shared" si="9"/>
        <v>240</v>
      </c>
      <c r="AV26" s="138"/>
      <c r="AW26" s="138">
        <f t="shared" si="10"/>
        <v>52</v>
      </c>
      <c r="AX26" s="138">
        <f t="shared" si="11"/>
        <v>0</v>
      </c>
      <c r="AY26" s="138">
        <f t="shared" si="12"/>
        <v>0</v>
      </c>
      <c r="AZ26" s="138">
        <f t="shared" si="13"/>
        <v>0</v>
      </c>
      <c r="BA26" s="138">
        <f t="shared" si="14"/>
        <v>0</v>
      </c>
      <c r="BB26" s="138">
        <f t="shared" si="15"/>
        <v>8</v>
      </c>
      <c r="BC26" s="138"/>
    </row>
    <row r="27" spans="1:55">
      <c r="A27" s="223" t="str">
        <f>'ENTRY SHEET'!F27</f>
        <v>OD09C-4879</v>
      </c>
      <c r="B27" s="137">
        <f>'27'!C27</f>
        <v>13072</v>
      </c>
      <c r="C27" s="137">
        <v>13081</v>
      </c>
      <c r="D27" s="137">
        <f t="shared" si="4"/>
        <v>9</v>
      </c>
      <c r="E27" s="137">
        <v>12</v>
      </c>
      <c r="F27" s="136"/>
      <c r="G27" s="136">
        <f t="shared" si="18"/>
        <v>9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9</v>
      </c>
      <c r="R27" s="137">
        <f>'27'!S27</f>
        <v>0</v>
      </c>
      <c r="S27" s="137"/>
      <c r="T27" s="137">
        <f t="shared" si="19"/>
        <v>0</v>
      </c>
      <c r="U27" s="137"/>
      <c r="V27" s="137">
        <v>5</v>
      </c>
      <c r="W27" s="137"/>
      <c r="X27" s="137">
        <v>6</v>
      </c>
      <c r="Y27" s="137">
        <f t="shared" si="16"/>
        <v>11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'27'!AR27</f>
        <v>90</v>
      </c>
      <c r="AO27" s="141">
        <v>100</v>
      </c>
      <c r="AP27" s="141">
        <f t="shared" si="7"/>
        <v>190</v>
      </c>
      <c r="AQ27" s="141">
        <f t="shared" si="8"/>
        <v>90</v>
      </c>
      <c r="AR27" s="141">
        <v>100</v>
      </c>
      <c r="AS27" s="216">
        <f t="shared" si="3"/>
        <v>10</v>
      </c>
      <c r="AT27" s="216">
        <f>'08'!AT27</f>
        <v>250</v>
      </c>
      <c r="AU27" s="224">
        <f t="shared" si="9"/>
        <v>150</v>
      </c>
      <c r="AV27" s="138"/>
      <c r="AW27" s="138">
        <f t="shared" si="10"/>
        <v>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90</v>
      </c>
      <c r="BC27" s="138"/>
    </row>
    <row r="28" spans="1:55">
      <c r="A28" s="223" t="str">
        <f>'ENTRY SHEET'!F28</f>
        <v>OD09C-1371</v>
      </c>
      <c r="B28" s="137">
        <f>'27'!C28</f>
        <v>11549</v>
      </c>
      <c r="C28" s="137">
        <v>11554</v>
      </c>
      <c r="D28" s="137">
        <f t="shared" si="4"/>
        <v>5</v>
      </c>
      <c r="E28" s="137">
        <v>12</v>
      </c>
      <c r="F28" s="136"/>
      <c r="G28" s="136">
        <f t="shared" si="18"/>
        <v>0</v>
      </c>
      <c r="H28" s="136"/>
      <c r="I28" s="136">
        <v>5</v>
      </c>
      <c r="J28" s="136"/>
      <c r="K28" s="136"/>
      <c r="L28" s="136"/>
      <c r="M28" s="136"/>
      <c r="N28" s="136"/>
      <c r="O28" s="136"/>
      <c r="P28" s="136"/>
      <c r="Q28" s="136">
        <f t="shared" si="6"/>
        <v>5</v>
      </c>
      <c r="R28" s="137">
        <f>'27'!S28</f>
        <v>137838</v>
      </c>
      <c r="S28" s="137">
        <v>137878</v>
      </c>
      <c r="T28" s="137">
        <f t="shared" si="19"/>
        <v>40</v>
      </c>
      <c r="U28" s="137"/>
      <c r="V28" s="137">
        <v>3</v>
      </c>
      <c r="W28" s="137"/>
      <c r="X28" s="137"/>
      <c r="Y28" s="137">
        <f t="shared" si="16"/>
        <v>3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>
        <v>10</v>
      </c>
      <c r="AI28" s="137">
        <v>8</v>
      </c>
      <c r="AJ28" s="137">
        <v>298.14999999999998</v>
      </c>
      <c r="AK28" s="138">
        <v>264.68</v>
      </c>
      <c r="AL28" s="141">
        <f t="shared" si="0"/>
        <v>18</v>
      </c>
      <c r="AM28" s="137">
        <f t="shared" si="1"/>
        <v>562.82999999999993</v>
      </c>
      <c r="AN28" s="141">
        <f>'27'!AR28</f>
        <v>140</v>
      </c>
      <c r="AO28" s="141"/>
      <c r="AP28" s="141">
        <f t="shared" si="7"/>
        <v>140</v>
      </c>
      <c r="AQ28" s="141">
        <f t="shared" si="8"/>
        <v>60</v>
      </c>
      <c r="AR28" s="141">
        <v>80</v>
      </c>
      <c r="AS28" s="216">
        <f t="shared" si="3"/>
        <v>12</v>
      </c>
      <c r="AT28" s="216">
        <f>'08'!AT28</f>
        <v>250</v>
      </c>
      <c r="AU28" s="224">
        <f t="shared" si="9"/>
        <v>170</v>
      </c>
      <c r="AV28" s="138"/>
      <c r="AW28" s="138">
        <f t="shared" si="10"/>
        <v>60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138">
        <f t="shared" si="15"/>
        <v>0</v>
      </c>
      <c r="BC28" s="138"/>
    </row>
    <row r="29" spans="1:55" ht="18.75" customHeight="1">
      <c r="A29" s="223" t="str">
        <f>'ENTRY SHEET'!F29</f>
        <v>OD09C-4878</v>
      </c>
      <c r="B29" s="137">
        <f>'27'!C29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'27'!S29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'27'!AR29</f>
        <v>0</v>
      </c>
      <c r="AO29" s="141"/>
      <c r="AP29" s="141">
        <f t="shared" si="7"/>
        <v>0</v>
      </c>
      <c r="AQ29" s="141">
        <f t="shared" si="8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137">
        <f>'27'!C30</f>
        <v>13484.6</v>
      </c>
      <c r="C30" s="137">
        <v>13493.2</v>
      </c>
      <c r="D30" s="137">
        <f t="shared" si="4"/>
        <v>8.6000000000003638</v>
      </c>
      <c r="E30" s="137">
        <v>12</v>
      </c>
      <c r="F30" s="136"/>
      <c r="G30" s="136">
        <f t="shared" si="18"/>
        <v>8.6000000000003638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8.6000000000003638</v>
      </c>
      <c r="R30" s="137">
        <f>'27'!S30</f>
        <v>62213</v>
      </c>
      <c r="S30" s="137">
        <v>62295</v>
      </c>
      <c r="T30" s="137">
        <f t="shared" si="19"/>
        <v>82</v>
      </c>
      <c r="U30" s="137"/>
      <c r="V30" s="137">
        <v>7</v>
      </c>
      <c r="W30" s="137"/>
      <c r="X30" s="137">
        <v>5</v>
      </c>
      <c r="Y30" s="137">
        <f t="shared" si="16"/>
        <v>12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'27'!AR30</f>
        <v>100</v>
      </c>
      <c r="AO30" s="141">
        <v>100</v>
      </c>
      <c r="AP30" s="141">
        <f t="shared" si="7"/>
        <v>200</v>
      </c>
      <c r="AQ30" s="141">
        <f t="shared" si="8"/>
        <v>110</v>
      </c>
      <c r="AR30" s="141">
        <v>90</v>
      </c>
      <c r="AS30" s="216">
        <f t="shared" si="3"/>
        <v>12.790697674418064</v>
      </c>
      <c r="AT30" s="216">
        <f>'08'!AT30</f>
        <v>250</v>
      </c>
      <c r="AU30" s="224">
        <f t="shared" si="9"/>
        <v>160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110</v>
      </c>
      <c r="BC30" s="138"/>
    </row>
    <row r="31" spans="1:55">
      <c r="A31" s="223" t="str">
        <f>'ENTRY SHEET'!F31</f>
        <v>OD09A-5106</v>
      </c>
      <c r="B31" s="137">
        <f>'27'!C31</f>
        <v>15110</v>
      </c>
      <c r="C31" s="137">
        <v>15115</v>
      </c>
      <c r="D31" s="137">
        <f t="shared" si="4"/>
        <v>5</v>
      </c>
      <c r="E31" s="137">
        <v>12</v>
      </c>
      <c r="F31" s="136"/>
      <c r="G31" s="136">
        <f t="shared" si="18"/>
        <v>0</v>
      </c>
      <c r="H31" s="136">
        <v>3</v>
      </c>
      <c r="I31" s="136">
        <v>2</v>
      </c>
      <c r="J31" s="136"/>
      <c r="K31" s="136"/>
      <c r="L31" s="136"/>
      <c r="M31" s="136"/>
      <c r="N31" s="136"/>
      <c r="O31" s="136"/>
      <c r="P31" s="136"/>
      <c r="Q31" s="136">
        <f t="shared" si="6"/>
        <v>5</v>
      </c>
      <c r="R31" s="137">
        <f>'27'!S31</f>
        <v>123337</v>
      </c>
      <c r="S31" s="137">
        <v>123339</v>
      </c>
      <c r="T31" s="137">
        <f t="shared" si="19"/>
        <v>2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>
        <v>9</v>
      </c>
      <c r="AF31" s="137"/>
      <c r="AG31" s="137">
        <f t="shared" si="17"/>
        <v>9</v>
      </c>
      <c r="AH31" s="137"/>
      <c r="AI31" s="137">
        <v>3</v>
      </c>
      <c r="AJ31" s="137"/>
      <c r="AK31" s="138">
        <v>103.22</v>
      </c>
      <c r="AL31" s="141">
        <f t="shared" si="0"/>
        <v>3</v>
      </c>
      <c r="AM31" s="137">
        <f t="shared" si="1"/>
        <v>103.22</v>
      </c>
      <c r="AN31" s="141">
        <f>'27'!AR31</f>
        <v>100</v>
      </c>
      <c r="AO31" s="141"/>
      <c r="AP31" s="141">
        <f t="shared" si="7"/>
        <v>100</v>
      </c>
      <c r="AQ31" s="141">
        <f t="shared" si="8"/>
        <v>37</v>
      </c>
      <c r="AR31" s="141">
        <v>63</v>
      </c>
      <c r="AS31" s="216">
        <f t="shared" si="3"/>
        <v>7.4</v>
      </c>
      <c r="AT31" s="216">
        <f>'08'!AT31</f>
        <v>250</v>
      </c>
      <c r="AU31" s="224">
        <f t="shared" si="9"/>
        <v>187</v>
      </c>
      <c r="AV31" s="138"/>
      <c r="AW31" s="138">
        <f t="shared" si="10"/>
        <v>15</v>
      </c>
      <c r="AX31" s="138">
        <f t="shared" si="11"/>
        <v>23</v>
      </c>
      <c r="AY31" s="138">
        <f t="shared" si="12"/>
        <v>0</v>
      </c>
      <c r="AZ31" s="138">
        <f t="shared" si="13"/>
        <v>0</v>
      </c>
      <c r="BA31" s="138">
        <f t="shared" si="14"/>
        <v>0</v>
      </c>
      <c r="BB31" s="138">
        <f t="shared" si="15"/>
        <v>-1</v>
      </c>
      <c r="BC31" s="138"/>
    </row>
    <row r="32" spans="1:55">
      <c r="A32" s="223" t="str">
        <f>'ENTRY SHEET'!F32</f>
        <v>OD09C-8164</v>
      </c>
      <c r="B32" s="137">
        <f>'27'!C32</f>
        <v>10494.5</v>
      </c>
      <c r="C32" s="137">
        <v>10502</v>
      </c>
      <c r="D32" s="137">
        <f t="shared" si="4"/>
        <v>7.5</v>
      </c>
      <c r="E32" s="137">
        <v>12</v>
      </c>
      <c r="F32" s="136"/>
      <c r="G32" s="136">
        <f t="shared" si="18"/>
        <v>7.5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7.5</v>
      </c>
      <c r="R32" s="137">
        <f>'27'!S32</f>
        <v>70323</v>
      </c>
      <c r="S32" s="137">
        <v>70381</v>
      </c>
      <c r="T32" s="137">
        <f t="shared" si="19"/>
        <v>58</v>
      </c>
      <c r="U32" s="137">
        <v>7</v>
      </c>
      <c r="V32" s="137">
        <v>8</v>
      </c>
      <c r="W32" s="137"/>
      <c r="X32" s="137"/>
      <c r="Y32" s="137">
        <f t="shared" si="16"/>
        <v>15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'27'!AR32</f>
        <v>150</v>
      </c>
      <c r="AO32" s="141">
        <v>50</v>
      </c>
      <c r="AP32" s="141">
        <f t="shared" si="7"/>
        <v>200</v>
      </c>
      <c r="AQ32" s="141">
        <f t="shared" si="8"/>
        <v>70</v>
      </c>
      <c r="AR32" s="141">
        <v>130</v>
      </c>
      <c r="AS32" s="216">
        <f t="shared" si="3"/>
        <v>9.3333333333333339</v>
      </c>
      <c r="AT32" s="216">
        <f>'08'!AT32</f>
        <v>250</v>
      </c>
      <c r="AU32" s="224">
        <f t="shared" si="9"/>
        <v>120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70</v>
      </c>
      <c r="BC32" s="138"/>
    </row>
    <row r="33" spans="1:55">
      <c r="A33" s="223" t="str">
        <f>'ENTRY SHEET'!F33</f>
        <v>OD09C-1373</v>
      </c>
      <c r="B33" s="137">
        <f>'27'!C33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'27'!S33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'27'!AR33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137">
        <f>'27'!C34</f>
        <v>21974</v>
      </c>
      <c r="C34" s="137">
        <v>21985</v>
      </c>
      <c r="D34" s="137">
        <f t="shared" si="4"/>
        <v>11</v>
      </c>
      <c r="E34" s="137">
        <v>12</v>
      </c>
      <c r="F34" s="136"/>
      <c r="G34" s="136">
        <f t="shared" si="18"/>
        <v>5</v>
      </c>
      <c r="H34" s="136"/>
      <c r="I34" s="136">
        <v>6</v>
      </c>
      <c r="J34" s="136"/>
      <c r="K34" s="136"/>
      <c r="L34" s="136"/>
      <c r="M34" s="136"/>
      <c r="N34" s="136"/>
      <c r="O34" s="136"/>
      <c r="P34" s="136"/>
      <c r="Q34" s="136">
        <f t="shared" si="6"/>
        <v>11</v>
      </c>
      <c r="R34" s="137">
        <f>'27'!S34</f>
        <v>102735</v>
      </c>
      <c r="S34" s="137">
        <v>102773</v>
      </c>
      <c r="T34" s="137">
        <f t="shared" si="19"/>
        <v>38</v>
      </c>
      <c r="U34" s="137"/>
      <c r="V34" s="137">
        <v>1</v>
      </c>
      <c r="W34" s="137"/>
      <c r="X34" s="138"/>
      <c r="Y34" s="137">
        <f t="shared" si="16"/>
        <v>1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>
        <v>10</v>
      </c>
      <c r="AI34" s="137">
        <v>8</v>
      </c>
      <c r="AJ34" s="137">
        <v>298.43</v>
      </c>
      <c r="AK34" s="138">
        <v>255.41</v>
      </c>
      <c r="AL34" s="141">
        <f t="shared" si="0"/>
        <v>18</v>
      </c>
      <c r="AM34" s="137">
        <f t="shared" si="1"/>
        <v>553.84</v>
      </c>
      <c r="AN34" s="141">
        <f>'27'!AR34</f>
        <v>110</v>
      </c>
      <c r="AO34" s="141">
        <v>50</v>
      </c>
      <c r="AP34" s="141">
        <f t="shared" si="7"/>
        <v>160</v>
      </c>
      <c r="AQ34" s="141">
        <f t="shared" si="8"/>
        <v>50</v>
      </c>
      <c r="AR34" s="141">
        <v>110</v>
      </c>
      <c r="AS34" s="216">
        <f t="shared" si="3"/>
        <v>4.5454545454545459</v>
      </c>
      <c r="AT34" s="216">
        <f>'08'!AT34</f>
        <v>250</v>
      </c>
      <c r="AU34" s="224">
        <f t="shared" si="9"/>
        <v>140</v>
      </c>
      <c r="AV34" s="138"/>
      <c r="AW34" s="138">
        <f t="shared" si="10"/>
        <v>28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22</v>
      </c>
      <c r="BC34" s="138"/>
    </row>
    <row r="35" spans="1:55">
      <c r="A35" s="223" t="str">
        <f>'ENTRY SHEET'!F35</f>
        <v>OD09A-6059</v>
      </c>
      <c r="B35" s="137">
        <f>'27'!C35</f>
        <v>14179</v>
      </c>
      <c r="C35" s="137">
        <v>14188</v>
      </c>
      <c r="D35" s="137">
        <f t="shared" si="4"/>
        <v>9</v>
      </c>
      <c r="E35" s="137">
        <v>12</v>
      </c>
      <c r="F35" s="136"/>
      <c r="G35" s="136">
        <f t="shared" si="18"/>
        <v>9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9</v>
      </c>
      <c r="R35" s="137">
        <f>'27'!S35</f>
        <v>92329</v>
      </c>
      <c r="S35" s="137">
        <v>92414</v>
      </c>
      <c r="T35" s="137">
        <f t="shared" si="19"/>
        <v>85</v>
      </c>
      <c r="U35" s="137"/>
      <c r="V35" s="137">
        <v>6</v>
      </c>
      <c r="W35" s="137"/>
      <c r="X35" s="138">
        <v>6</v>
      </c>
      <c r="Y35" s="137">
        <f t="shared" si="16"/>
        <v>12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'27'!AR35</f>
        <v>120</v>
      </c>
      <c r="AO35" s="141">
        <v>80</v>
      </c>
      <c r="AP35" s="141">
        <f t="shared" si="7"/>
        <v>200</v>
      </c>
      <c r="AQ35" s="141">
        <f t="shared" si="8"/>
        <v>80</v>
      </c>
      <c r="AR35" s="141">
        <v>120</v>
      </c>
      <c r="AS35" s="216">
        <f t="shared" si="3"/>
        <v>8.8888888888888893</v>
      </c>
      <c r="AT35" s="216">
        <f>'08'!AT35</f>
        <v>250</v>
      </c>
      <c r="AU35" s="224">
        <f t="shared" si="9"/>
        <v>130</v>
      </c>
      <c r="AV35" s="138"/>
      <c r="AW35" s="138">
        <f t="shared" si="10"/>
        <v>0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80</v>
      </c>
      <c r="BC35" s="138"/>
    </row>
    <row r="36" spans="1:55">
      <c r="A36" s="223" t="str">
        <f>'ENTRY SHEET'!F36</f>
        <v>JH06H-9654</v>
      </c>
      <c r="B36" s="137">
        <f>'27'!C36</f>
        <v>0</v>
      </c>
      <c r="C36" s="137"/>
      <c r="D36" s="137">
        <v>8</v>
      </c>
      <c r="E36" s="137">
        <v>12</v>
      </c>
      <c r="F36" s="136"/>
      <c r="G36" s="136">
        <f t="shared" si="18"/>
        <v>8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</v>
      </c>
      <c r="R36" s="137">
        <f>'27'!S36</f>
        <v>101495</v>
      </c>
      <c r="S36" s="137">
        <v>101552</v>
      </c>
      <c r="T36" s="137">
        <f t="shared" si="19"/>
        <v>57</v>
      </c>
      <c r="U36" s="137">
        <v>1</v>
      </c>
      <c r="V36" s="137">
        <v>6</v>
      </c>
      <c r="W36" s="137"/>
      <c r="X36" s="138">
        <v>3</v>
      </c>
      <c r="Y36" s="137">
        <f t="shared" si="16"/>
        <v>10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'27'!AR36</f>
        <v>100</v>
      </c>
      <c r="AO36" s="141">
        <v>80</v>
      </c>
      <c r="AP36" s="141">
        <f t="shared" si="7"/>
        <v>180</v>
      </c>
      <c r="AQ36" s="141">
        <f t="shared" si="8"/>
        <v>110</v>
      </c>
      <c r="AR36" s="141">
        <v>70</v>
      </c>
      <c r="AS36" s="216">
        <f t="shared" si="3"/>
        <v>13.75</v>
      </c>
      <c r="AT36" s="216">
        <f>'08'!AT36</f>
        <v>250</v>
      </c>
      <c r="AU36" s="224">
        <f t="shared" si="9"/>
        <v>180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38">
        <f t="shared" si="15"/>
        <v>110</v>
      </c>
      <c r="BC36" s="138"/>
    </row>
    <row r="37" spans="1:55">
      <c r="A37" s="223" t="str">
        <f>'ENTRY SHEET'!F37</f>
        <v>OD09A-5105</v>
      </c>
      <c r="B37" s="137">
        <f>'27'!C37</f>
        <v>12759</v>
      </c>
      <c r="C37" s="137">
        <v>12759</v>
      </c>
      <c r="D37" s="137">
        <f t="shared" si="4"/>
        <v>0</v>
      </c>
      <c r="E37" s="137">
        <v>12</v>
      </c>
      <c r="F37" s="136"/>
      <c r="G37" s="136">
        <f t="shared" si="18"/>
        <v>0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0</v>
      </c>
      <c r="R37" s="137">
        <f>'27'!S37</f>
        <v>92210</v>
      </c>
      <c r="S37" s="137">
        <v>92210</v>
      </c>
      <c r="T37" s="137">
        <f t="shared" si="19"/>
        <v>0</v>
      </c>
      <c r="U37" s="137"/>
      <c r="V37" s="137"/>
      <c r="W37" s="137"/>
      <c r="X37" s="138"/>
      <c r="Y37" s="137">
        <f t="shared" si="16"/>
        <v>0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'27'!AR37</f>
        <v>80</v>
      </c>
      <c r="AO37" s="141"/>
      <c r="AP37" s="141">
        <f t="shared" si="7"/>
        <v>80</v>
      </c>
      <c r="AQ37" s="141">
        <f t="shared" si="8"/>
        <v>0</v>
      </c>
      <c r="AR37" s="141">
        <v>80</v>
      </c>
      <c r="AS37" s="216" t="e">
        <f t="shared" ref="AS37:AS64" si="20">AQ37/D37</f>
        <v>#DIV/0!</v>
      </c>
      <c r="AT37" s="216">
        <f>'08'!AT37</f>
        <v>250</v>
      </c>
      <c r="AU37" s="224">
        <f t="shared" si="9"/>
        <v>170</v>
      </c>
      <c r="AV37" s="138"/>
      <c r="AW37" s="138" t="e">
        <f t="shared" si="10"/>
        <v>#DIV/0!</v>
      </c>
      <c r="AX37" s="138" t="e">
        <f t="shared" si="11"/>
        <v>#DIV/0!</v>
      </c>
      <c r="AY37" s="138" t="e">
        <f t="shared" si="12"/>
        <v>#DIV/0!</v>
      </c>
      <c r="AZ37" s="138" t="e">
        <f t="shared" si="13"/>
        <v>#DIV/0!</v>
      </c>
      <c r="BA37" s="138" t="e">
        <f t="shared" si="14"/>
        <v>#DIV/0!</v>
      </c>
      <c r="BB37" s="138" t="e">
        <f t="shared" si="15"/>
        <v>#DIV/0!</v>
      </c>
      <c r="BC37" s="138"/>
    </row>
    <row r="38" spans="1:55">
      <c r="A38" s="223" t="str">
        <f>'ENTRY SHEET'!F38</f>
        <v>JH06G-4703</v>
      </c>
      <c r="B38" s="137">
        <f>'27'!C38</f>
        <v>8284</v>
      </c>
      <c r="C38" s="137">
        <v>8293</v>
      </c>
      <c r="D38" s="137">
        <f t="shared" si="4"/>
        <v>9</v>
      </c>
      <c r="E38" s="137">
        <v>12</v>
      </c>
      <c r="F38" s="136"/>
      <c r="G38" s="136">
        <f t="shared" si="18"/>
        <v>9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9</v>
      </c>
      <c r="R38" s="137">
        <f>'27'!S38</f>
        <v>96409</v>
      </c>
      <c r="S38" s="137">
        <v>96498</v>
      </c>
      <c r="T38" s="137">
        <f t="shared" si="19"/>
        <v>89</v>
      </c>
      <c r="U38" s="137">
        <v>1</v>
      </c>
      <c r="V38" s="137">
        <v>6</v>
      </c>
      <c r="W38" s="137"/>
      <c r="X38" s="141">
        <v>5</v>
      </c>
      <c r="Y38" s="137">
        <f t="shared" si="16"/>
        <v>12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'27'!AR38</f>
        <v>100</v>
      </c>
      <c r="AO38" s="141">
        <v>80</v>
      </c>
      <c r="AP38" s="141">
        <f t="shared" si="7"/>
        <v>180</v>
      </c>
      <c r="AQ38" s="141">
        <f t="shared" si="8"/>
        <v>100</v>
      </c>
      <c r="AR38" s="141">
        <v>80</v>
      </c>
      <c r="AS38" s="216">
        <f t="shared" si="20"/>
        <v>11.111111111111111</v>
      </c>
      <c r="AT38" s="216">
        <f>'08'!AT38</f>
        <v>250</v>
      </c>
      <c r="AU38" s="224">
        <f t="shared" si="9"/>
        <v>170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100</v>
      </c>
      <c r="BC38" s="138"/>
    </row>
    <row r="39" spans="1:55">
      <c r="A39" s="223" t="str">
        <f>'ENTRY SHEET'!F39</f>
        <v>JH06H-5348</v>
      </c>
      <c r="B39" s="137">
        <f>'27'!C39</f>
        <v>529.4</v>
      </c>
      <c r="C39" s="137">
        <v>529.4</v>
      </c>
      <c r="D39" s="137">
        <f t="shared" si="4"/>
        <v>0</v>
      </c>
      <c r="E39" s="137">
        <v>12</v>
      </c>
      <c r="F39" s="136"/>
      <c r="G39" s="136">
        <f t="shared" si="18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0</v>
      </c>
      <c r="R39" s="137">
        <f>'27'!S39</f>
        <v>122666</v>
      </c>
      <c r="S39" s="137">
        <v>122666</v>
      </c>
      <c r="T39" s="137">
        <f t="shared" si="19"/>
        <v>0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'27'!AR39</f>
        <v>140</v>
      </c>
      <c r="AO39" s="141"/>
      <c r="AP39" s="141">
        <f t="shared" si="7"/>
        <v>140</v>
      </c>
      <c r="AQ39" s="141">
        <f t="shared" si="8"/>
        <v>0</v>
      </c>
      <c r="AR39" s="141">
        <v>140</v>
      </c>
      <c r="AS39" s="216" t="e">
        <f t="shared" si="20"/>
        <v>#DIV/0!</v>
      </c>
      <c r="AT39" s="216">
        <f>'08'!AT39</f>
        <v>0</v>
      </c>
      <c r="AU39" s="224">
        <f t="shared" si="9"/>
        <v>-140</v>
      </c>
      <c r="AV39" s="138"/>
      <c r="AW39" s="138" t="e">
        <f t="shared" si="10"/>
        <v>#DIV/0!</v>
      </c>
      <c r="AX39" s="138" t="e">
        <f t="shared" si="11"/>
        <v>#DIV/0!</v>
      </c>
      <c r="AY39" s="138" t="e">
        <f t="shared" si="12"/>
        <v>#DIV/0!</v>
      </c>
      <c r="AZ39" s="138" t="e">
        <f t="shared" si="13"/>
        <v>#DIV/0!</v>
      </c>
      <c r="BA39" s="138" t="e">
        <f t="shared" si="14"/>
        <v>#DIV/0!</v>
      </c>
      <c r="BB39" s="138" t="e">
        <f t="shared" si="15"/>
        <v>#DIV/0!</v>
      </c>
      <c r="BC39" s="138"/>
    </row>
    <row r="40" spans="1:55">
      <c r="A40" s="223" t="str">
        <f>'ENTRY SHEET'!F40</f>
        <v>OD09K-5036</v>
      </c>
      <c r="B40" s="137">
        <f>'27'!C40</f>
        <v>0</v>
      </c>
      <c r="C40" s="137"/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'27'!S40</f>
        <v>0</v>
      </c>
      <c r="S40" s="137"/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'27'!AR40</f>
        <v>0</v>
      </c>
      <c r="AO40" s="141"/>
      <c r="AP40" s="141">
        <f t="shared" si="7"/>
        <v>0</v>
      </c>
      <c r="AQ40" s="141">
        <f t="shared" si="8"/>
        <v>0</v>
      </c>
      <c r="AR40" s="141"/>
      <c r="AS40" s="216" t="e">
        <f t="shared" si="20"/>
        <v>#DIV/0!</v>
      </c>
      <c r="AT40" s="216">
        <f>'08'!AT40</f>
        <v>0</v>
      </c>
      <c r="AU40" s="224">
        <f t="shared" si="9"/>
        <v>0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137">
        <f>'27'!C41</f>
        <v>0</v>
      </c>
      <c r="C41" s="137"/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'27'!S41</f>
        <v>0</v>
      </c>
      <c r="S41" s="137"/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'27'!AR41</f>
        <v>0</v>
      </c>
      <c r="AO41" s="141"/>
      <c r="AP41" s="141">
        <f t="shared" si="7"/>
        <v>0</v>
      </c>
      <c r="AQ41" s="141">
        <f t="shared" si="8"/>
        <v>0</v>
      </c>
      <c r="AR41" s="141"/>
      <c r="AS41" s="216" t="e">
        <f t="shared" si="20"/>
        <v>#DIV/0!</v>
      </c>
      <c r="AT41" s="216">
        <f>'08'!AT41</f>
        <v>0</v>
      </c>
      <c r="AU41" s="224">
        <f t="shared" si="9"/>
        <v>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137">
        <f>'27'!C42</f>
        <v>16168.5</v>
      </c>
      <c r="C42" s="137">
        <v>16177</v>
      </c>
      <c r="D42" s="137">
        <f t="shared" si="4"/>
        <v>8.5</v>
      </c>
      <c r="E42" s="137">
        <v>12</v>
      </c>
      <c r="F42" s="136"/>
      <c r="G42" s="136">
        <f t="shared" si="18"/>
        <v>8.5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8.5</v>
      </c>
      <c r="R42" s="137">
        <f>'27'!S42</f>
        <v>106034</v>
      </c>
      <c r="S42" s="137">
        <v>106094</v>
      </c>
      <c r="T42" s="137">
        <f t="shared" si="19"/>
        <v>60</v>
      </c>
      <c r="U42" s="137">
        <v>7</v>
      </c>
      <c r="V42" s="137">
        <v>7</v>
      </c>
      <c r="W42" s="137"/>
      <c r="X42" s="141"/>
      <c r="Y42" s="137">
        <f t="shared" si="16"/>
        <v>14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'27'!AR42</f>
        <v>150</v>
      </c>
      <c r="AO42" s="141"/>
      <c r="AP42" s="141">
        <f t="shared" si="7"/>
        <v>150</v>
      </c>
      <c r="AQ42" s="141">
        <f t="shared" si="8"/>
        <v>80</v>
      </c>
      <c r="AR42" s="141">
        <v>70</v>
      </c>
      <c r="AS42" s="216">
        <f t="shared" si="20"/>
        <v>9.4117647058823533</v>
      </c>
      <c r="AT42" s="216">
        <f>'08'!AT42</f>
        <v>0</v>
      </c>
      <c r="AU42" s="224">
        <f t="shared" si="9"/>
        <v>-70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80</v>
      </c>
      <c r="BC42" s="138"/>
    </row>
    <row r="43" spans="1:55">
      <c r="A43" s="223" t="str">
        <f>'ENTRY SHEET'!F43</f>
        <v>JH06H-7764</v>
      </c>
      <c r="B43" s="137">
        <f>'27'!C43</f>
        <v>18024.099999999999</v>
      </c>
      <c r="C43" s="137">
        <v>18024.099999999999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'27'!S43</f>
        <v>88158</v>
      </c>
      <c r="S43" s="137">
        <v>88158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'27'!AR43</f>
        <v>160</v>
      </c>
      <c r="AO43" s="141">
        <v>80</v>
      </c>
      <c r="AP43" s="141">
        <f t="shared" si="7"/>
        <v>240</v>
      </c>
      <c r="AQ43" s="141">
        <f t="shared" si="8"/>
        <v>0</v>
      </c>
      <c r="AR43" s="141">
        <v>240</v>
      </c>
      <c r="AS43" s="216" t="e">
        <f t="shared" si="20"/>
        <v>#DIV/0!</v>
      </c>
      <c r="AT43" s="216">
        <f>'08'!AT43</f>
        <v>0</v>
      </c>
      <c r="AU43" s="224">
        <f t="shared" si="9"/>
        <v>-240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138" t="e">
        <f t="shared" si="15"/>
        <v>#DIV/0!</v>
      </c>
      <c r="BC43" s="138"/>
    </row>
    <row r="44" spans="1:55" s="304" customFormat="1">
      <c r="A44" s="783" t="str">
        <f>'ENTRY SHEET'!F44</f>
        <v>OD09AE-5513 DMC</v>
      </c>
      <c r="B44" s="301">
        <f>'27'!C44</f>
        <v>4062.2</v>
      </c>
      <c r="C44" s="301">
        <v>4067.6</v>
      </c>
      <c r="D44" s="301">
        <f t="shared" si="4"/>
        <v>5.4000000000000909</v>
      </c>
      <c r="E44" s="301">
        <v>12</v>
      </c>
      <c r="F44" s="362"/>
      <c r="G44" s="362">
        <f t="shared" si="18"/>
        <v>5.4000000000000909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5.4000000000000909</v>
      </c>
      <c r="R44" s="301">
        <f>'27'!S44</f>
        <v>23421.1</v>
      </c>
      <c r="S44" s="301">
        <v>23451.8</v>
      </c>
      <c r="T44" s="301">
        <f t="shared" si="19"/>
        <v>30.700000000000728</v>
      </c>
      <c r="U44" s="301"/>
      <c r="V44" s="301">
        <v>13</v>
      </c>
      <c r="W44" s="301"/>
      <c r="X44" s="663"/>
      <c r="Y44" s="301">
        <f t="shared" si="16"/>
        <v>13</v>
      </c>
      <c r="Z44" s="301"/>
      <c r="AA44" s="301"/>
      <c r="AB44" s="301"/>
      <c r="AC44" s="301"/>
      <c r="AD44" s="301"/>
      <c r="AE44" s="301"/>
      <c r="AF44" s="301"/>
      <c r="AG44" s="301">
        <f t="shared" si="17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'27'!AR44</f>
        <v>0</v>
      </c>
      <c r="AO44" s="663">
        <v>50</v>
      </c>
      <c r="AP44" s="663">
        <f t="shared" si="7"/>
        <v>50</v>
      </c>
      <c r="AQ44" s="663">
        <f t="shared" si="8"/>
        <v>50</v>
      </c>
      <c r="AR44" s="663">
        <v>0</v>
      </c>
      <c r="AS44" s="665">
        <f t="shared" si="20"/>
        <v>9.2592592592591032</v>
      </c>
      <c r="AT44" s="665">
        <f>'08'!AT44</f>
        <v>0</v>
      </c>
      <c r="AU44" s="666">
        <f t="shared" si="9"/>
        <v>0</v>
      </c>
      <c r="AV44" s="664"/>
      <c r="AW44" s="664">
        <f t="shared" si="10"/>
        <v>0</v>
      </c>
      <c r="AX44" s="664">
        <f t="shared" si="11"/>
        <v>0</v>
      </c>
      <c r="AY44" s="664">
        <f t="shared" si="12"/>
        <v>0</v>
      </c>
      <c r="AZ44" s="664">
        <f t="shared" si="13"/>
        <v>0</v>
      </c>
      <c r="BA44" s="664">
        <f t="shared" si="14"/>
        <v>0</v>
      </c>
      <c r="BB44" s="664">
        <f t="shared" si="15"/>
        <v>50</v>
      </c>
      <c r="BC44" s="664"/>
    </row>
    <row r="45" spans="1:55" s="304" customFormat="1">
      <c r="A45" s="783" t="str">
        <f>'ENTRY SHEET'!F45</f>
        <v>OD09Z-5713 DMC</v>
      </c>
      <c r="B45" s="301">
        <f>'27'!C45</f>
        <v>3885.4</v>
      </c>
      <c r="C45" s="301">
        <v>3889.1</v>
      </c>
      <c r="D45" s="301">
        <f t="shared" si="4"/>
        <v>3.6999999999998181</v>
      </c>
      <c r="E45" s="301">
        <v>12</v>
      </c>
      <c r="F45" s="362"/>
      <c r="G45" s="362">
        <f t="shared" si="18"/>
        <v>3.6999999999998181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3.6999999999998181</v>
      </c>
      <c r="R45" s="301">
        <f>'27'!S45</f>
        <v>22891.7</v>
      </c>
      <c r="S45" s="301">
        <v>22918.3</v>
      </c>
      <c r="T45" s="301">
        <f t="shared" si="19"/>
        <v>26.599999999998545</v>
      </c>
      <c r="U45" s="301"/>
      <c r="V45" s="301">
        <v>11</v>
      </c>
      <c r="W45" s="301"/>
      <c r="X45" s="663"/>
      <c r="Y45" s="301">
        <f t="shared" si="16"/>
        <v>11</v>
      </c>
      <c r="Z45" s="301"/>
      <c r="AA45" s="301"/>
      <c r="AB45" s="301"/>
      <c r="AC45" s="301"/>
      <c r="AD45" s="301"/>
      <c r="AE45" s="301"/>
      <c r="AF45" s="301"/>
      <c r="AG45" s="301">
        <f t="shared" si="17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'27'!AR45</f>
        <v>0</v>
      </c>
      <c r="AO45" s="663">
        <v>68</v>
      </c>
      <c r="AP45" s="663">
        <f t="shared" si="7"/>
        <v>68</v>
      </c>
      <c r="AQ45" s="663">
        <f t="shared" si="8"/>
        <v>68</v>
      </c>
      <c r="AR45" s="663"/>
      <c r="AS45" s="665">
        <f t="shared" si="20"/>
        <v>18.378378378379281</v>
      </c>
      <c r="AT45" s="665">
        <f>'08'!AT45</f>
        <v>0</v>
      </c>
      <c r="AU45" s="666">
        <f t="shared" si="9"/>
        <v>0</v>
      </c>
      <c r="AV45" s="664"/>
      <c r="AW45" s="664">
        <f t="shared" si="10"/>
        <v>0</v>
      </c>
      <c r="AX45" s="664">
        <f t="shared" si="11"/>
        <v>0</v>
      </c>
      <c r="AY45" s="664">
        <f t="shared" si="12"/>
        <v>0</v>
      </c>
      <c r="AZ45" s="664">
        <f t="shared" si="13"/>
        <v>0</v>
      </c>
      <c r="BA45" s="664">
        <f t="shared" si="14"/>
        <v>0</v>
      </c>
      <c r="BB45" s="664">
        <f t="shared" si="15"/>
        <v>68</v>
      </c>
      <c r="BC45" s="664"/>
    </row>
    <row r="46" spans="1:55" s="304" customFormat="1">
      <c r="A46" s="783" t="str">
        <f>'ENTRY SHEET'!F46</f>
        <v>OD09Z-5813 DMC</v>
      </c>
      <c r="B46" s="301">
        <f>'27'!C46</f>
        <v>3817.8</v>
      </c>
      <c r="C46" s="301">
        <v>3824.4</v>
      </c>
      <c r="D46" s="301">
        <f t="shared" si="4"/>
        <v>6.5999999999999091</v>
      </c>
      <c r="E46" s="301">
        <v>12</v>
      </c>
      <c r="F46" s="362"/>
      <c r="G46" s="362">
        <f t="shared" si="18"/>
        <v>6.5999999999999091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6.5999999999999091</v>
      </c>
      <c r="R46" s="301">
        <f>'27'!S46</f>
        <v>21857.7</v>
      </c>
      <c r="S46" s="301">
        <v>21889.8</v>
      </c>
      <c r="T46" s="301">
        <f t="shared" si="19"/>
        <v>32.099999999998545</v>
      </c>
      <c r="U46" s="301"/>
      <c r="V46" s="301">
        <v>14</v>
      </c>
      <c r="W46" s="301"/>
      <c r="X46" s="663"/>
      <c r="Y46" s="301">
        <f t="shared" si="16"/>
        <v>14</v>
      </c>
      <c r="Z46" s="301"/>
      <c r="AA46" s="301"/>
      <c r="AB46" s="301"/>
      <c r="AC46" s="301"/>
      <c r="AD46" s="301"/>
      <c r="AE46" s="301"/>
      <c r="AF46" s="301"/>
      <c r="AG46" s="301">
        <f t="shared" si="17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'27'!AR46</f>
        <v>0</v>
      </c>
      <c r="AO46" s="663">
        <v>50</v>
      </c>
      <c r="AP46" s="663">
        <f t="shared" si="7"/>
        <v>50</v>
      </c>
      <c r="AQ46" s="663">
        <f t="shared" si="8"/>
        <v>50</v>
      </c>
      <c r="AR46" s="663"/>
      <c r="AS46" s="665">
        <f t="shared" si="20"/>
        <v>7.5757575757576801</v>
      </c>
      <c r="AT46" s="665">
        <f>'08'!AT46</f>
        <v>0</v>
      </c>
      <c r="AU46" s="666">
        <f t="shared" si="9"/>
        <v>0</v>
      </c>
      <c r="AV46" s="664"/>
      <c r="AW46" s="664">
        <f t="shared" si="10"/>
        <v>0</v>
      </c>
      <c r="AX46" s="664">
        <f t="shared" si="11"/>
        <v>0</v>
      </c>
      <c r="AY46" s="664">
        <f t="shared" si="12"/>
        <v>0</v>
      </c>
      <c r="AZ46" s="664">
        <f t="shared" si="13"/>
        <v>0</v>
      </c>
      <c r="BA46" s="664">
        <f t="shared" si="14"/>
        <v>0</v>
      </c>
      <c r="BB46" s="664">
        <f t="shared" si="15"/>
        <v>50</v>
      </c>
      <c r="BC46" s="664"/>
    </row>
    <row r="47" spans="1:55" s="304" customFormat="1">
      <c r="A47" s="783" t="str">
        <f>'ENTRY SHEET'!F47</f>
        <v>OD07AR-4113 DMC</v>
      </c>
      <c r="B47" s="301">
        <f>'27'!C47</f>
        <v>8788</v>
      </c>
      <c r="C47" s="301">
        <v>8790</v>
      </c>
      <c r="D47" s="301">
        <f t="shared" si="4"/>
        <v>2</v>
      </c>
      <c r="E47" s="301">
        <v>12</v>
      </c>
      <c r="F47" s="362"/>
      <c r="G47" s="362">
        <f t="shared" si="18"/>
        <v>2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2</v>
      </c>
      <c r="R47" s="301">
        <f>'27'!S47</f>
        <v>48839</v>
      </c>
      <c r="S47" s="301">
        <v>48873.3</v>
      </c>
      <c r="T47" s="301">
        <f t="shared" si="19"/>
        <v>34.30000000000291</v>
      </c>
      <c r="U47" s="301"/>
      <c r="V47" s="301">
        <v>15</v>
      </c>
      <c r="W47" s="301"/>
      <c r="X47" s="663"/>
      <c r="Y47" s="301">
        <f t="shared" si="16"/>
        <v>15</v>
      </c>
      <c r="Z47" s="301"/>
      <c r="AA47" s="301"/>
      <c r="AB47" s="301"/>
      <c r="AC47" s="301"/>
      <c r="AD47" s="301"/>
      <c r="AE47" s="301"/>
      <c r="AF47" s="301"/>
      <c r="AG47" s="301">
        <f t="shared" si="17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'27'!AR47</f>
        <v>0</v>
      </c>
      <c r="AO47" s="663">
        <v>82</v>
      </c>
      <c r="AP47" s="663">
        <f t="shared" si="7"/>
        <v>82</v>
      </c>
      <c r="AQ47" s="663">
        <f t="shared" si="8"/>
        <v>82</v>
      </c>
      <c r="AR47" s="663"/>
      <c r="AS47" s="665">
        <f t="shared" si="20"/>
        <v>41</v>
      </c>
      <c r="AT47" s="665">
        <f>'08'!AT47</f>
        <v>0</v>
      </c>
      <c r="AU47" s="666">
        <f t="shared" si="9"/>
        <v>0</v>
      </c>
      <c r="AV47" s="664"/>
      <c r="AW47" s="664">
        <f t="shared" si="10"/>
        <v>0</v>
      </c>
      <c r="AX47" s="664">
        <f t="shared" si="11"/>
        <v>0</v>
      </c>
      <c r="AY47" s="664">
        <f t="shared" si="12"/>
        <v>0</v>
      </c>
      <c r="AZ47" s="664">
        <f t="shared" si="13"/>
        <v>0</v>
      </c>
      <c r="BA47" s="664">
        <f t="shared" si="14"/>
        <v>0</v>
      </c>
      <c r="BB47" s="664">
        <f t="shared" si="15"/>
        <v>82</v>
      </c>
      <c r="BC47" s="664"/>
    </row>
    <row r="48" spans="1:55" s="304" customFormat="1">
      <c r="A48" s="783" t="str">
        <f>'ENTRY SHEET'!F48</f>
        <v>OD09Z-5913 DMC</v>
      </c>
      <c r="B48" s="301">
        <f>'27'!C48</f>
        <v>3942</v>
      </c>
      <c r="C48" s="301">
        <v>3947.6</v>
      </c>
      <c r="D48" s="301">
        <f t="shared" si="4"/>
        <v>5.5999999999999091</v>
      </c>
      <c r="E48" s="301">
        <v>12</v>
      </c>
      <c r="F48" s="362"/>
      <c r="G48" s="362">
        <f t="shared" si="18"/>
        <v>5.5999999999999091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5.5999999999999091</v>
      </c>
      <c r="R48" s="301">
        <f>'27'!S48</f>
        <v>22773.599999999999</v>
      </c>
      <c r="S48" s="301">
        <v>22802</v>
      </c>
      <c r="T48" s="301">
        <f t="shared" si="19"/>
        <v>28.400000000001455</v>
      </c>
      <c r="U48" s="301"/>
      <c r="V48" s="301">
        <v>12</v>
      </c>
      <c r="W48" s="301"/>
      <c r="X48" s="663"/>
      <c r="Y48" s="301">
        <f t="shared" si="16"/>
        <v>12</v>
      </c>
      <c r="Z48" s="301"/>
      <c r="AA48" s="301"/>
      <c r="AB48" s="301"/>
      <c r="AC48" s="301"/>
      <c r="AD48" s="301"/>
      <c r="AE48" s="301"/>
      <c r="AF48" s="301"/>
      <c r="AG48" s="301">
        <f t="shared" si="17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'27'!AR48</f>
        <v>0</v>
      </c>
      <c r="AO48" s="663">
        <v>50</v>
      </c>
      <c r="AP48" s="663">
        <f t="shared" si="7"/>
        <v>50</v>
      </c>
      <c r="AQ48" s="663">
        <f t="shared" si="8"/>
        <v>50</v>
      </c>
      <c r="AR48" s="663"/>
      <c r="AS48" s="665">
        <f t="shared" si="20"/>
        <v>8.9285714285715727</v>
      </c>
      <c r="AT48" s="665">
        <f>'08'!AT48</f>
        <v>0</v>
      </c>
      <c r="AU48" s="666">
        <f t="shared" si="9"/>
        <v>0</v>
      </c>
      <c r="AV48" s="664"/>
      <c r="AW48" s="664">
        <f t="shared" si="10"/>
        <v>0</v>
      </c>
      <c r="AX48" s="664">
        <f t="shared" si="11"/>
        <v>0</v>
      </c>
      <c r="AY48" s="664">
        <f t="shared" si="12"/>
        <v>0</v>
      </c>
      <c r="AZ48" s="664">
        <f t="shared" si="13"/>
        <v>0</v>
      </c>
      <c r="BA48" s="664">
        <f t="shared" si="14"/>
        <v>0</v>
      </c>
      <c r="BB48" s="664">
        <f t="shared" si="15"/>
        <v>50</v>
      </c>
      <c r="BC48" s="664"/>
    </row>
    <row r="49" spans="1:55" s="304" customFormat="1">
      <c r="A49" s="783" t="str">
        <f>'ENTRY SHEET'!F49</f>
        <v>OD09Z-5613 DMC</v>
      </c>
      <c r="B49" s="301">
        <f>'27'!C49</f>
        <v>3875.5</v>
      </c>
      <c r="C49" s="301">
        <v>3881</v>
      </c>
      <c r="D49" s="301">
        <f t="shared" si="4"/>
        <v>5.5</v>
      </c>
      <c r="E49" s="301">
        <v>12</v>
      </c>
      <c r="F49" s="362"/>
      <c r="G49" s="362">
        <f t="shared" si="18"/>
        <v>5.5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5.5</v>
      </c>
      <c r="R49" s="301">
        <f>'27'!S49</f>
        <v>23181.9</v>
      </c>
      <c r="S49" s="301">
        <v>23214.7</v>
      </c>
      <c r="T49" s="301">
        <f t="shared" si="19"/>
        <v>32.799999999999272</v>
      </c>
      <c r="U49" s="301"/>
      <c r="V49" s="301">
        <v>14</v>
      </c>
      <c r="W49" s="301"/>
      <c r="X49" s="663"/>
      <c r="Y49" s="301">
        <f t="shared" si="16"/>
        <v>14</v>
      </c>
      <c r="Z49" s="301"/>
      <c r="AA49" s="301"/>
      <c r="AB49" s="301"/>
      <c r="AC49" s="301"/>
      <c r="AD49" s="301"/>
      <c r="AE49" s="301"/>
      <c r="AF49" s="301"/>
      <c r="AG49" s="301">
        <f t="shared" si="17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'27'!AR49</f>
        <v>0</v>
      </c>
      <c r="AO49" s="663">
        <v>50</v>
      </c>
      <c r="AP49" s="663">
        <f t="shared" si="7"/>
        <v>50</v>
      </c>
      <c r="AQ49" s="663">
        <f t="shared" si="8"/>
        <v>50</v>
      </c>
      <c r="AR49" s="663"/>
      <c r="AS49" s="665">
        <f t="shared" si="20"/>
        <v>9.0909090909090917</v>
      </c>
      <c r="AT49" s="665">
        <f>'08'!AT49</f>
        <v>0</v>
      </c>
      <c r="AU49" s="666">
        <f t="shared" si="9"/>
        <v>0</v>
      </c>
      <c r="AV49" s="664"/>
      <c r="AW49" s="664">
        <f t="shared" si="10"/>
        <v>0</v>
      </c>
      <c r="AX49" s="664">
        <f t="shared" si="11"/>
        <v>0</v>
      </c>
      <c r="AY49" s="664">
        <f t="shared" si="12"/>
        <v>0</v>
      </c>
      <c r="AZ49" s="664">
        <f t="shared" si="13"/>
        <v>0</v>
      </c>
      <c r="BA49" s="664">
        <f t="shared" si="14"/>
        <v>0</v>
      </c>
      <c r="BB49" s="664">
        <f t="shared" si="15"/>
        <v>50</v>
      </c>
      <c r="BC49" s="664"/>
    </row>
    <row r="50" spans="1:55">
      <c r="A50" s="223" t="str">
        <f>'ENTRY SHEET'!F50</f>
        <v>JH06G-5437</v>
      </c>
      <c r="B50" s="137">
        <f>'27'!C50</f>
        <v>12197</v>
      </c>
      <c r="C50" s="137">
        <v>12197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'27'!S50</f>
        <v>82955</v>
      </c>
      <c r="S50" s="137">
        <v>82955</v>
      </c>
      <c r="T50" s="137">
        <f t="shared" si="19"/>
        <v>0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'27'!AR50</f>
        <v>95</v>
      </c>
      <c r="AO50" s="141"/>
      <c r="AP50" s="141">
        <f t="shared" si="7"/>
        <v>95</v>
      </c>
      <c r="AQ50" s="141">
        <f t="shared" si="8"/>
        <v>0</v>
      </c>
      <c r="AR50" s="141">
        <v>95</v>
      </c>
      <c r="AS50" s="216" t="e">
        <f t="shared" si="20"/>
        <v>#DIV/0!</v>
      </c>
      <c r="AT50" s="216">
        <f>'08'!AT50</f>
        <v>0</v>
      </c>
      <c r="AU50" s="224">
        <f t="shared" si="9"/>
        <v>-95</v>
      </c>
      <c r="AV50" s="138"/>
      <c r="AW50" s="138" t="e">
        <f t="shared" si="10"/>
        <v>#DIV/0!</v>
      </c>
      <c r="AX50" s="138" t="e">
        <f t="shared" si="11"/>
        <v>#DIV/0!</v>
      </c>
      <c r="AY50" s="138" t="e">
        <f t="shared" si="12"/>
        <v>#DIV/0!</v>
      </c>
      <c r="AZ50" s="138" t="e">
        <f t="shared" si="13"/>
        <v>#DIV/0!</v>
      </c>
      <c r="BA50" s="138" t="e">
        <f t="shared" si="14"/>
        <v>#DIV/0!</v>
      </c>
      <c r="BB50" s="138" t="e">
        <f t="shared" si="15"/>
        <v>#DIV/0!</v>
      </c>
      <c r="BC50" s="138"/>
    </row>
    <row r="51" spans="1:55">
      <c r="A51" s="223" t="str">
        <f>'ENTRY SHEET'!F51</f>
        <v>OD09Z-1273</v>
      </c>
      <c r="B51" s="137">
        <f>'27'!C51</f>
        <v>2736.8</v>
      </c>
      <c r="C51" s="137">
        <v>2745.9</v>
      </c>
      <c r="D51" s="137">
        <f t="shared" si="4"/>
        <v>9.0999999999999091</v>
      </c>
      <c r="E51" s="137">
        <v>12</v>
      </c>
      <c r="F51" s="136"/>
      <c r="G51" s="136">
        <f t="shared" si="18"/>
        <v>9.0999999999999091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9.0999999999999091</v>
      </c>
      <c r="R51" s="137">
        <f>'27'!S51</f>
        <v>17396.099999999999</v>
      </c>
      <c r="S51" s="137">
        <v>17456.5</v>
      </c>
      <c r="T51" s="137">
        <f t="shared" si="19"/>
        <v>60.400000000001455</v>
      </c>
      <c r="U51" s="137">
        <v>6</v>
      </c>
      <c r="V51" s="137">
        <v>8</v>
      </c>
      <c r="W51" s="137"/>
      <c r="X51" s="141"/>
      <c r="Y51" s="137">
        <f t="shared" si="16"/>
        <v>14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'27'!AR51</f>
        <v>140</v>
      </c>
      <c r="AO51" s="141">
        <v>100</v>
      </c>
      <c r="AP51" s="141">
        <f t="shared" si="7"/>
        <v>240</v>
      </c>
      <c r="AQ51" s="141">
        <f t="shared" si="8"/>
        <v>100</v>
      </c>
      <c r="AR51" s="141">
        <v>140</v>
      </c>
      <c r="AS51" s="216">
        <f t="shared" si="20"/>
        <v>10.989010989011099</v>
      </c>
      <c r="AT51" s="216">
        <f>'08'!AT51</f>
        <v>0</v>
      </c>
      <c r="AU51" s="224">
        <f t="shared" si="9"/>
        <v>-140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100</v>
      </c>
      <c r="BC51" s="138"/>
    </row>
    <row r="52" spans="1:55">
      <c r="A52" s="223" t="str">
        <f>'ENTRY SHEET'!F52</f>
        <v>OD09Z-1274</v>
      </c>
      <c r="B52" s="137">
        <f>'27'!C52</f>
        <v>3650.5</v>
      </c>
      <c r="C52" s="137">
        <v>3658.5</v>
      </c>
      <c r="D52" s="137">
        <f t="shared" si="4"/>
        <v>8</v>
      </c>
      <c r="E52" s="137">
        <v>12</v>
      </c>
      <c r="F52" s="136"/>
      <c r="G52" s="136">
        <f t="shared" si="18"/>
        <v>8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8</v>
      </c>
      <c r="R52" s="137">
        <f>'27'!S52</f>
        <v>25380.3</v>
      </c>
      <c r="S52" s="137">
        <v>25434.2</v>
      </c>
      <c r="T52" s="137">
        <f t="shared" si="19"/>
        <v>53.900000000001455</v>
      </c>
      <c r="U52" s="137">
        <v>9</v>
      </c>
      <c r="V52" s="137">
        <v>5</v>
      </c>
      <c r="W52" s="137"/>
      <c r="X52" s="141"/>
      <c r="Y52" s="137">
        <f t="shared" si="16"/>
        <v>14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'27'!AR52</f>
        <v>120</v>
      </c>
      <c r="AO52" s="141"/>
      <c r="AP52" s="141">
        <f t="shared" si="7"/>
        <v>120</v>
      </c>
      <c r="AQ52" s="141">
        <f t="shared" si="8"/>
        <v>0</v>
      </c>
      <c r="AR52" s="141">
        <v>120</v>
      </c>
      <c r="AS52" s="216">
        <f t="shared" si="20"/>
        <v>0</v>
      </c>
      <c r="AT52" s="216">
        <f>'08'!AT52</f>
        <v>0</v>
      </c>
      <c r="AU52" s="224">
        <f t="shared" si="9"/>
        <v>-120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0</v>
      </c>
      <c r="BC52" s="138"/>
    </row>
    <row r="53" spans="1:55">
      <c r="A53" s="223" t="str">
        <f>'ENTRY SHEET'!F53</f>
        <v>OD09Z-1202</v>
      </c>
      <c r="B53" s="137">
        <f>'27'!C53</f>
        <v>3658.2</v>
      </c>
      <c r="C53" s="137">
        <v>3666.6</v>
      </c>
      <c r="D53" s="137">
        <f t="shared" si="4"/>
        <v>8.4000000000000909</v>
      </c>
      <c r="E53" s="137">
        <v>12</v>
      </c>
      <c r="F53" s="136"/>
      <c r="G53" s="136">
        <f t="shared" si="18"/>
        <v>8.4000000000000909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8.4000000000000909</v>
      </c>
      <c r="R53" s="137">
        <f>'27'!S53</f>
        <v>25974.3</v>
      </c>
      <c r="S53" s="137">
        <v>26033.599999999999</v>
      </c>
      <c r="T53" s="137">
        <f t="shared" si="19"/>
        <v>59.299999999999272</v>
      </c>
      <c r="U53" s="137">
        <v>6</v>
      </c>
      <c r="V53" s="137">
        <v>7</v>
      </c>
      <c r="W53" s="137"/>
      <c r="X53" s="141"/>
      <c r="Y53" s="137">
        <f t="shared" si="16"/>
        <v>13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'27'!AR53</f>
        <v>160</v>
      </c>
      <c r="AO53" s="141">
        <v>50</v>
      </c>
      <c r="AP53" s="141">
        <f t="shared" si="7"/>
        <v>210</v>
      </c>
      <c r="AQ53" s="141">
        <f t="shared" si="8"/>
        <v>80</v>
      </c>
      <c r="AR53" s="141">
        <v>130</v>
      </c>
      <c r="AS53" s="216">
        <f t="shared" si="20"/>
        <v>9.5238095238094207</v>
      </c>
      <c r="AT53" s="216">
        <f>'08'!AT53</f>
        <v>0</v>
      </c>
      <c r="AU53" s="224">
        <f t="shared" si="9"/>
        <v>-130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80</v>
      </c>
      <c r="BC53" s="138"/>
    </row>
    <row r="54" spans="1:55">
      <c r="A54" s="223">
        <f>'ENTRY SHEET'!F54</f>
        <v>0</v>
      </c>
      <c r="B54" s="137">
        <f>'27'!C54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'27'!S54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'27'!AR54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'27'!C55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'27'!S55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'27'!AR55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'27'!C56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'27'!S56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'27'!AR56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'27'!C57</f>
        <v>4772.3</v>
      </c>
      <c r="C57" s="137">
        <v>4777.3999999999996</v>
      </c>
      <c r="D57" s="137">
        <f t="shared" si="4"/>
        <v>5.0999999999994543</v>
      </c>
      <c r="E57" s="137">
        <v>12</v>
      </c>
      <c r="F57" s="136"/>
      <c r="G57" s="136">
        <f t="shared" si="18"/>
        <v>5.0999999999994543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5.0999999999994543</v>
      </c>
      <c r="R57" s="137">
        <f>'27'!S57</f>
        <v>53171.7</v>
      </c>
      <c r="S57" s="137">
        <v>53219.199999999997</v>
      </c>
      <c r="T57" s="137">
        <f t="shared" si="19"/>
        <v>47.5</v>
      </c>
      <c r="U57" s="137">
        <v>5</v>
      </c>
      <c r="V57" s="137"/>
      <c r="W57" s="137"/>
      <c r="X57" s="141"/>
      <c r="Y57" s="137">
        <f t="shared" si="16"/>
        <v>5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'27'!AR57</f>
        <v>110</v>
      </c>
      <c r="AO57" s="141"/>
      <c r="AP57" s="141">
        <f t="shared" si="7"/>
        <v>110</v>
      </c>
      <c r="AQ57" s="141">
        <f t="shared" si="8"/>
        <v>60</v>
      </c>
      <c r="AR57" s="141">
        <v>50</v>
      </c>
      <c r="AS57" s="216">
        <f t="shared" si="20"/>
        <v>11.7647058823542</v>
      </c>
      <c r="AT57" s="216">
        <f>'08'!AT57</f>
        <v>260</v>
      </c>
      <c r="AU57" s="224">
        <f t="shared" si="9"/>
        <v>210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>
      <c r="A58" s="223" t="str">
        <f>'ENTRY SHEET'!F58</f>
        <v>OD09K-2512 W.TANKER</v>
      </c>
      <c r="B58" s="137">
        <f>'27'!C58</f>
        <v>3092.4</v>
      </c>
      <c r="C58" s="137">
        <v>3096.5</v>
      </c>
      <c r="D58" s="137">
        <f t="shared" si="4"/>
        <v>4.0999999999999091</v>
      </c>
      <c r="E58" s="137">
        <v>12</v>
      </c>
      <c r="F58" s="136"/>
      <c r="G58" s="136">
        <f t="shared" si="18"/>
        <v>4.0999999999999091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4.0999999999999091</v>
      </c>
      <c r="R58" s="137">
        <f>'27'!S58</f>
        <v>45007.8</v>
      </c>
      <c r="S58" s="137">
        <v>45054</v>
      </c>
      <c r="T58" s="137">
        <f t="shared" si="19"/>
        <v>46.19999999999709</v>
      </c>
      <c r="U58" s="137">
        <v>7</v>
      </c>
      <c r="V58" s="137"/>
      <c r="W58" s="137"/>
      <c r="X58" s="141"/>
      <c r="Y58" s="137">
        <f t="shared" si="16"/>
        <v>7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'27'!AR58</f>
        <v>45</v>
      </c>
      <c r="AO58" s="141">
        <v>81</v>
      </c>
      <c r="AP58" s="141">
        <f t="shared" si="7"/>
        <v>126</v>
      </c>
      <c r="AQ58" s="141">
        <f t="shared" si="8"/>
        <v>21</v>
      </c>
      <c r="AR58" s="141">
        <v>105</v>
      </c>
      <c r="AS58" s="216">
        <f t="shared" si="20"/>
        <v>5.1219512195123089</v>
      </c>
      <c r="AT58" s="216">
        <f>'08'!AT58</f>
        <v>250</v>
      </c>
      <c r="AU58" s="224">
        <f t="shared" si="9"/>
        <v>145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>
      <c r="A59" s="223">
        <f>'ENTRY SHEET'!F59</f>
        <v>0</v>
      </c>
      <c r="B59" s="137">
        <f>'27'!C59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'27'!S59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'27'!AR59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560" customFormat="1" ht="43.2">
      <c r="A60" s="223" t="str">
        <f>'ENTRY SHEET'!F60</f>
        <v>DILLING DETALIS</v>
      </c>
      <c r="B60" s="137">
        <f>'27'!C60</f>
        <v>0</v>
      </c>
      <c r="C60" s="428"/>
      <c r="D60" s="352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63" t="s">
        <v>97</v>
      </c>
      <c r="S60" s="63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419">
        <f>'27'!AR60</f>
        <v>0</v>
      </c>
      <c r="AO60" s="419"/>
      <c r="AP60" s="419">
        <f t="shared" si="7"/>
        <v>0</v>
      </c>
      <c r="AQ60" s="419">
        <f t="shared" si="8"/>
        <v>0</v>
      </c>
      <c r="AR60" s="419"/>
      <c r="AS60" s="420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63"/>
      <c r="BC60" s="63"/>
    </row>
    <row r="61" spans="1:55" s="217" customFormat="1">
      <c r="A61" s="223" t="str">
        <f>'ENTRY SHEET'!F61</f>
        <v>DRILL-ELGI-650</v>
      </c>
      <c r="B61" s="137">
        <f>'27'!C61</f>
        <v>794.8</v>
      </c>
      <c r="C61" s="262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236">
        <f>'27'!AR61</f>
        <v>0</v>
      </c>
      <c r="AO61" s="236"/>
      <c r="AP61" s="236">
        <f t="shared" si="7"/>
        <v>0</v>
      </c>
      <c r="AQ61" s="236">
        <f t="shared" si="8"/>
        <v>0</v>
      </c>
      <c r="AR61" s="236"/>
      <c r="AS61" s="250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 s="217" customFormat="1">
      <c r="A62" s="223" t="str">
        <f>'ENTRY SHEET'!F62</f>
        <v>JRD-600+CD-360</v>
      </c>
      <c r="B62" s="137">
        <f>'27'!C62</f>
        <v>0</v>
      </c>
      <c r="C62" s="262"/>
      <c r="D62" s="137">
        <v>4.7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81.5</v>
      </c>
      <c r="S62" s="137">
        <v>12</v>
      </c>
      <c r="T62" s="137"/>
      <c r="U62" s="137">
        <v>81.5</v>
      </c>
      <c r="V62" s="137"/>
      <c r="W62" s="137">
        <f>+T62+U62+V62</f>
        <v>81.5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236">
        <f>'27'!AR62</f>
        <v>0</v>
      </c>
      <c r="AO62" s="236">
        <v>262</v>
      </c>
      <c r="AP62" s="236">
        <f t="shared" si="7"/>
        <v>262</v>
      </c>
      <c r="AQ62" s="236">
        <f t="shared" si="8"/>
        <v>262</v>
      </c>
      <c r="AR62" s="236"/>
      <c r="AS62" s="250">
        <f t="shared" si="20"/>
        <v>55.744680851063826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38"/>
      <c r="BC62" s="138"/>
    </row>
    <row r="63" spans="1:55" s="217" customFormat="1">
      <c r="A63" s="223" t="str">
        <f>'ENTRY SHEET'!F63</f>
        <v>JRD-450+650-1</v>
      </c>
      <c r="B63" s="137">
        <f>'27'!C63</f>
        <v>8263.7000000000007</v>
      </c>
      <c r="C63" s="262">
        <v>8270.2999999999993</v>
      </c>
      <c r="D63" s="137">
        <f t="shared" si="21"/>
        <v>6.5999999999985448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137.6</v>
      </c>
      <c r="S63" s="137">
        <v>28</v>
      </c>
      <c r="T63" s="137"/>
      <c r="U63" s="137">
        <v>137.6</v>
      </c>
      <c r="V63" s="137"/>
      <c r="W63" s="137">
        <f t="shared" ref="W63:W64" si="22">+T63+U63+V63</f>
        <v>137.6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236">
        <f>'27'!AR63</f>
        <v>0</v>
      </c>
      <c r="AO63" s="236"/>
      <c r="AP63" s="236">
        <f t="shared" si="7"/>
        <v>0</v>
      </c>
      <c r="AQ63" s="236">
        <f t="shared" si="8"/>
        <v>0</v>
      </c>
      <c r="AR63" s="236"/>
      <c r="AS63" s="250">
        <f t="shared" si="20"/>
        <v>0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 s="217" customFormat="1">
      <c r="A64" s="223">
        <f>'ENTRY SHEET'!F64</f>
        <v>0</v>
      </c>
      <c r="B64" s="137">
        <f>'27'!C64</f>
        <v>0</v>
      </c>
      <c r="C64" s="262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236">
        <f>'27'!AR64</f>
        <v>0</v>
      </c>
      <c r="AO64" s="236"/>
      <c r="AP64" s="236">
        <f t="shared" si="7"/>
        <v>0</v>
      </c>
      <c r="AQ64" s="236">
        <f t="shared" si="8"/>
        <v>0</v>
      </c>
      <c r="AR64" s="236"/>
      <c r="AS64" s="250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1197" customFormat="1" ht="72">
      <c r="A65" s="751" t="str">
        <f>'ENTRY SHEET'!F65</f>
        <v>CRUSHER DETAILS</v>
      </c>
      <c r="B65" s="617">
        <f>'27'!C65</f>
        <v>0</v>
      </c>
      <c r="C65" s="578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748">
        <f>'27'!AR65</f>
        <v>0</v>
      </c>
      <c r="AO65" s="748"/>
      <c r="AP65" s="748">
        <f t="shared" si="7"/>
        <v>0</v>
      </c>
      <c r="AQ65" s="748">
        <f t="shared" si="8"/>
        <v>0</v>
      </c>
      <c r="AR65" s="748"/>
      <c r="AS65" s="784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532"/>
      <c r="BC65" s="532"/>
    </row>
    <row r="66" spans="1:55" s="1093" customFormat="1">
      <c r="A66" s="751" t="str">
        <f>'ENTRY SHEET'!F66</f>
        <v>CRUSHER(FEEDER)</v>
      </c>
      <c r="B66" s="617">
        <f>'27'!C66</f>
        <v>1846.41</v>
      </c>
      <c r="C66" s="1192">
        <v>1851.93</v>
      </c>
      <c r="D66" s="617">
        <f t="shared" si="21"/>
        <v>5.5199999999999818</v>
      </c>
      <c r="E66" s="617">
        <v>16</v>
      </c>
      <c r="F66" s="139"/>
      <c r="G66" s="139"/>
      <c r="H66" s="139"/>
      <c r="I66" s="139"/>
      <c r="J66" s="139">
        <f>D66-G66-H66-I66-K66-L66-O66-P66-F66-M66-N66</f>
        <v>5.5199999999999818</v>
      </c>
      <c r="K66" s="139"/>
      <c r="L66" s="139"/>
      <c r="M66" s="139"/>
      <c r="N66" s="139"/>
      <c r="O66" s="139"/>
      <c r="P66" s="139"/>
      <c r="Q66" s="139">
        <f>F66+G66+H66+I66+J66+K66+L66+M66+N66+O66+P66</f>
        <v>5.5199999999999818</v>
      </c>
      <c r="R66" s="617">
        <v>1000</v>
      </c>
      <c r="S66" s="617">
        <v>500</v>
      </c>
      <c r="T66" s="617">
        <f>R66-S66</f>
        <v>500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956">
        <f>'27'!AR66</f>
        <v>0</v>
      </c>
      <c r="AO66" s="956"/>
      <c r="AP66" s="956">
        <f t="shared" si="7"/>
        <v>0</v>
      </c>
      <c r="AQ66" s="956">
        <f t="shared" si="8"/>
        <v>0</v>
      </c>
      <c r="AR66" s="956"/>
      <c r="AS66" s="1057">
        <f t="shared" ref="AS66:AS73" si="24">AQ66/D66</f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19">
        <f t="shared" si="15"/>
        <v>0</v>
      </c>
      <c r="BC66" s="619"/>
    </row>
    <row r="67" spans="1:55" s="1093" customFormat="1">
      <c r="A67" s="751" t="str">
        <f>'ENTRY SHEET'!F67</f>
        <v>CRUSHER ( JAW )</v>
      </c>
      <c r="B67" s="617">
        <f>'27'!C67</f>
        <v>13630</v>
      </c>
      <c r="C67" s="1192">
        <v>13636</v>
      </c>
      <c r="D67" s="617">
        <f t="shared" si="21"/>
        <v>6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6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6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956">
        <f>'27'!AR67</f>
        <v>0</v>
      </c>
      <c r="AO67" s="956"/>
      <c r="AP67" s="956">
        <f t="shared" si="7"/>
        <v>0</v>
      </c>
      <c r="AQ67" s="956">
        <f t="shared" si="8"/>
        <v>0</v>
      </c>
      <c r="AR67" s="956"/>
      <c r="AS67" s="1057">
        <f t="shared" si="24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19">
        <f t="shared" si="15"/>
        <v>0</v>
      </c>
      <c r="BC67" s="619"/>
    </row>
    <row r="68" spans="1:55" s="1093" customFormat="1">
      <c r="A68" s="751" t="str">
        <f>'ENTRY SHEET'!F68</f>
        <v>CRUSHER ( CONE )</v>
      </c>
      <c r="B68" s="617">
        <f>'27'!C68</f>
        <v>13705</v>
      </c>
      <c r="C68" s="674">
        <v>13712</v>
      </c>
      <c r="D68" s="617">
        <f t="shared" si="21"/>
        <v>7</v>
      </c>
      <c r="E68" s="617">
        <v>16</v>
      </c>
      <c r="F68" s="139"/>
      <c r="G68" s="139"/>
      <c r="H68" s="139"/>
      <c r="I68" s="139"/>
      <c r="J68" s="139">
        <f t="shared" si="25"/>
        <v>7</v>
      </c>
      <c r="K68" s="139"/>
      <c r="L68" s="139"/>
      <c r="M68" s="139"/>
      <c r="N68" s="139"/>
      <c r="O68" s="139"/>
      <c r="P68" s="139"/>
      <c r="Q68" s="139">
        <f t="shared" si="26"/>
        <v>7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956">
        <f>'27'!AR68</f>
        <v>0</v>
      </c>
      <c r="AO68" s="956"/>
      <c r="AP68" s="956">
        <f t="shared" si="7"/>
        <v>0</v>
      </c>
      <c r="AQ68" s="956">
        <f t="shared" si="8"/>
        <v>0</v>
      </c>
      <c r="AR68" s="956"/>
      <c r="AS68" s="1057">
        <f t="shared" si="24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19">
        <f t="shared" si="15"/>
        <v>0</v>
      </c>
      <c r="BC68" s="617"/>
    </row>
    <row r="69" spans="1:55" s="1093" customFormat="1">
      <c r="A69" s="751" t="str">
        <f>'ENTRY SHEET'!F69</f>
        <v>CRUSHER DG</v>
      </c>
      <c r="B69" s="617">
        <f>'27'!C69</f>
        <v>17211.259999999998</v>
      </c>
      <c r="C69" s="1192">
        <v>17211.259999999998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5"/>
        <v>0</v>
      </c>
      <c r="K69" s="139"/>
      <c r="L69" s="139"/>
      <c r="M69" s="139"/>
      <c r="N69" s="139"/>
      <c r="O69" s="139"/>
      <c r="P69" s="139"/>
      <c r="Q69" s="139">
        <f t="shared" si="26"/>
        <v>0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956">
        <f>'27'!AR69</f>
        <v>400</v>
      </c>
      <c r="AO69" s="956"/>
      <c r="AP69" s="956">
        <f t="shared" si="7"/>
        <v>400</v>
      </c>
      <c r="AQ69" s="956">
        <f t="shared" si="8"/>
        <v>0</v>
      </c>
      <c r="AR69" s="956">
        <v>400</v>
      </c>
      <c r="AS69" s="1057" t="e">
        <f t="shared" si="24"/>
        <v>#DIV/0!</v>
      </c>
      <c r="AT69" s="659">
        <f>'08'!AT69</f>
        <v>1000</v>
      </c>
      <c r="AU69" s="660">
        <f t="shared" si="9"/>
        <v>600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619" t="e">
        <f t="shared" si="15"/>
        <v>#DIV/0!</v>
      </c>
      <c r="BC69" s="619"/>
    </row>
    <row r="70" spans="1:55" s="1093" customFormat="1">
      <c r="A70" s="751" t="str">
        <f>'ENTRY SHEET'!F70</f>
        <v>KAMASTU-210</v>
      </c>
      <c r="B70" s="617">
        <f>'27'!C70</f>
        <v>26041.5</v>
      </c>
      <c r="C70" s="1192">
        <v>26051.599999999999</v>
      </c>
      <c r="D70" s="617">
        <f t="shared" si="21"/>
        <v>10.099999999998545</v>
      </c>
      <c r="E70" s="617">
        <v>16</v>
      </c>
      <c r="F70" s="139"/>
      <c r="G70" s="139"/>
      <c r="H70" s="139"/>
      <c r="I70" s="139"/>
      <c r="J70" s="139">
        <f t="shared" si="25"/>
        <v>10.099999999998545</v>
      </c>
      <c r="K70" s="139"/>
      <c r="L70" s="139"/>
      <c r="M70" s="139"/>
      <c r="N70" s="139"/>
      <c r="O70" s="139"/>
      <c r="P70" s="139"/>
      <c r="Q70" s="139">
        <f t="shared" si="26"/>
        <v>10.099999999998545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956">
        <f>'27'!AR70</f>
        <v>130</v>
      </c>
      <c r="AO70" s="956">
        <v>200</v>
      </c>
      <c r="AP70" s="956">
        <f t="shared" ref="AP70:AP104" si="28">AO70+AN70</f>
        <v>330</v>
      </c>
      <c r="AQ70" s="956">
        <f t="shared" ref="AQ70:AQ104" si="29">AP70-AR70</f>
        <v>150</v>
      </c>
      <c r="AR70" s="956">
        <v>180</v>
      </c>
      <c r="AS70" s="1057">
        <f t="shared" si="24"/>
        <v>14.851485148516991</v>
      </c>
      <c r="AT70" s="659">
        <f>'08'!AT70</f>
        <v>340</v>
      </c>
      <c r="AU70" s="660">
        <f t="shared" ref="AU70:AU104" si="30">AT70-AR70</f>
        <v>160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150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1093" customFormat="1">
      <c r="A71" s="751" t="str">
        <f>'ENTRY SHEET'!F71</f>
        <v>JCB-8262 LOADER</v>
      </c>
      <c r="B71" s="617">
        <f>'27'!C71</f>
        <v>16201.8</v>
      </c>
      <c r="C71" s="1192">
        <v>16211.5</v>
      </c>
      <c r="D71" s="617">
        <f t="shared" si="21"/>
        <v>9.7000000000007276</v>
      </c>
      <c r="E71" s="617">
        <v>16</v>
      </c>
      <c r="F71" s="139"/>
      <c r="G71" s="139"/>
      <c r="H71" s="139">
        <v>1</v>
      </c>
      <c r="I71" s="139">
        <v>6.3</v>
      </c>
      <c r="J71" s="139">
        <f t="shared" si="25"/>
        <v>2.4000000000007278</v>
      </c>
      <c r="K71" s="139"/>
      <c r="L71" s="139"/>
      <c r="M71" s="139"/>
      <c r="N71" s="139"/>
      <c r="O71" s="139"/>
      <c r="P71" s="139"/>
      <c r="Q71" s="139">
        <f t="shared" si="26"/>
        <v>9.7000000000007276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>
        <v>9</v>
      </c>
      <c r="AD71" s="619"/>
      <c r="AE71" s="619"/>
      <c r="AF71" s="619"/>
      <c r="AG71" s="617">
        <f t="shared" si="23"/>
        <v>9</v>
      </c>
      <c r="AH71" s="617">
        <v>29</v>
      </c>
      <c r="AI71" s="617">
        <v>25</v>
      </c>
      <c r="AJ71" s="617">
        <v>890.02</v>
      </c>
      <c r="AK71" s="619">
        <v>758.28</v>
      </c>
      <c r="AL71" s="658">
        <f>AH71+AI71</f>
        <v>54</v>
      </c>
      <c r="AM71" s="617">
        <f>AJ71+AK71</f>
        <v>1648.3</v>
      </c>
      <c r="AN71" s="956">
        <f>'27'!AR71</f>
        <v>90</v>
      </c>
      <c r="AO71" s="956">
        <v>122</v>
      </c>
      <c r="AP71" s="956">
        <f t="shared" si="28"/>
        <v>212</v>
      </c>
      <c r="AQ71" s="956">
        <f t="shared" si="29"/>
        <v>127</v>
      </c>
      <c r="AR71" s="956">
        <v>85</v>
      </c>
      <c r="AS71" s="1057">
        <f t="shared" si="24"/>
        <v>13.092783505153657</v>
      </c>
      <c r="AT71" s="659">
        <f>'08'!AT71</f>
        <v>210</v>
      </c>
      <c r="AU71" s="660">
        <f t="shared" si="30"/>
        <v>125</v>
      </c>
      <c r="AV71" s="657"/>
      <c r="AW71" s="619">
        <f t="shared" si="31"/>
        <v>83</v>
      </c>
      <c r="AX71" s="619">
        <f t="shared" si="32"/>
        <v>14</v>
      </c>
      <c r="AY71" s="619">
        <f t="shared" si="33"/>
        <v>32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-2</v>
      </c>
      <c r="BC71" s="619"/>
    </row>
    <row r="72" spans="1:55" s="1093" customFormat="1">
      <c r="A72" s="751" t="str">
        <f>'ENTRY SHEET'!F72</f>
        <v>OD09C-5609 JCB</v>
      </c>
      <c r="B72" s="617">
        <f>'27'!C72</f>
        <v>0</v>
      </c>
      <c r="C72" s="1192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956">
        <f>'27'!AR72</f>
        <v>90</v>
      </c>
      <c r="AO72" s="956"/>
      <c r="AP72" s="956">
        <f t="shared" si="28"/>
        <v>90</v>
      </c>
      <c r="AQ72" s="956">
        <f t="shared" si="29"/>
        <v>0</v>
      </c>
      <c r="AR72" s="956">
        <v>90</v>
      </c>
      <c r="AS72" s="1057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1093" customFormat="1">
      <c r="A73" s="751" t="str">
        <f>'ENTRY SHEET'!F73</f>
        <v>TATA LOADER-OD02AY-0516</v>
      </c>
      <c r="B73" s="617">
        <f>'27'!C73</f>
        <v>15507.7</v>
      </c>
      <c r="C73" s="1192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956">
        <f>'27'!AR73</f>
        <v>100</v>
      </c>
      <c r="AO73" s="956"/>
      <c r="AP73" s="956">
        <f t="shared" si="28"/>
        <v>100</v>
      </c>
      <c r="AQ73" s="956">
        <f t="shared" si="29"/>
        <v>0</v>
      </c>
      <c r="AR73" s="956">
        <v>100</v>
      </c>
      <c r="AS73" s="1057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1198" customFormat="1" ht="72">
      <c r="A74" s="786" t="str">
        <f>'ENTRY SHEET'!F74</f>
        <v>POWER SCREEN DETAILS</v>
      </c>
      <c r="B74" s="647">
        <f>'27'!C74</f>
        <v>0</v>
      </c>
      <c r="C74" s="828"/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 t="s">
        <v>41</v>
      </c>
      <c r="AI74" s="706" t="s">
        <v>42</v>
      </c>
      <c r="AJ74" s="706" t="s">
        <v>38</v>
      </c>
      <c r="AK74" s="706" t="s">
        <v>39</v>
      </c>
      <c r="AL74" s="704" t="s">
        <v>31</v>
      </c>
      <c r="AM74" s="706" t="s">
        <v>30</v>
      </c>
      <c r="AN74" s="882">
        <f>'27'!AR74</f>
        <v>0</v>
      </c>
      <c r="AO74" s="882"/>
      <c r="AP74" s="882">
        <f t="shared" si="28"/>
        <v>0</v>
      </c>
      <c r="AQ74" s="882">
        <f t="shared" si="29"/>
        <v>0</v>
      </c>
      <c r="AR74" s="882"/>
      <c r="AS74" s="1161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939" t="e">
        <f t="shared" si="36"/>
        <v>#VALUE!</v>
      </c>
      <c r="BC74" s="704"/>
    </row>
    <row r="75" spans="1:55" s="286" customFormat="1">
      <c r="A75" s="786" t="str">
        <f>'ENTRY SHEET'!F75</f>
        <v>POWER SCREEN RHS</v>
      </c>
      <c r="B75" s="647">
        <f>'27'!C75</f>
        <v>4484.7</v>
      </c>
      <c r="C75" s="830">
        <v>4491.2</v>
      </c>
      <c r="D75" s="647">
        <f t="shared" si="21"/>
        <v>6.5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6.5</v>
      </c>
      <c r="L75" s="648"/>
      <c r="M75" s="648"/>
      <c r="N75" s="648"/>
      <c r="O75" s="648"/>
      <c r="P75" s="648"/>
      <c r="Q75" s="648">
        <f>F75+G75+H75+I75+J75+K75+L75+M75+N75+O75+P75</f>
        <v>6.5</v>
      </c>
      <c r="R75" s="647">
        <v>650</v>
      </c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831">
        <f>'27'!AR75</f>
        <v>120</v>
      </c>
      <c r="AO75" s="831">
        <v>100</v>
      </c>
      <c r="AP75" s="831">
        <f t="shared" si="28"/>
        <v>220</v>
      </c>
      <c r="AQ75" s="831">
        <f t="shared" si="29"/>
        <v>65</v>
      </c>
      <c r="AR75" s="831">
        <v>155</v>
      </c>
      <c r="AS75" s="1063">
        <f t="shared" ref="AS75:AS81" si="39">AQ75/D75</f>
        <v>10</v>
      </c>
      <c r="AT75" s="651">
        <f>'08'!AT75</f>
        <v>0</v>
      </c>
      <c r="AU75" s="652">
        <f t="shared" si="30"/>
        <v>-155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65</v>
      </c>
      <c r="BB75" s="650"/>
      <c r="BC75" s="650">
        <f>AP75</f>
        <v>220</v>
      </c>
    </row>
    <row r="76" spans="1:55" s="286" customFormat="1">
      <c r="A76" s="786" t="str">
        <f>'ENTRY SHEET'!F76</f>
        <v>HITACHI-120</v>
      </c>
      <c r="B76" s="647">
        <f>'27'!C76</f>
        <v>13176.4</v>
      </c>
      <c r="C76" s="831">
        <v>13184.2</v>
      </c>
      <c r="D76" s="647">
        <f t="shared" si="21"/>
        <v>7.8000000000010914</v>
      </c>
      <c r="E76" s="647">
        <v>12</v>
      </c>
      <c r="F76" s="648"/>
      <c r="G76" s="648">
        <v>7.8</v>
      </c>
      <c r="H76" s="648"/>
      <c r="I76" s="648"/>
      <c r="J76" s="648"/>
      <c r="K76" s="648">
        <v>0</v>
      </c>
      <c r="L76" s="648"/>
      <c r="M76" s="648"/>
      <c r="N76" s="648"/>
      <c r="O76" s="648"/>
      <c r="P76" s="648"/>
      <c r="Q76" s="648">
        <f t="shared" ref="Q76:Q77" si="40">F76+G76+H76+I76+J76+K76+L76+M76+N76</f>
        <v>7.8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831">
        <f>'27'!AR76</f>
        <v>140</v>
      </c>
      <c r="AO76" s="831"/>
      <c r="AP76" s="831">
        <f t="shared" si="28"/>
        <v>140</v>
      </c>
      <c r="AQ76" s="831">
        <f t="shared" si="29"/>
        <v>80</v>
      </c>
      <c r="AR76" s="831">
        <v>60</v>
      </c>
      <c r="AS76" s="1063">
        <f t="shared" si="39"/>
        <v>10.256410256408822</v>
      </c>
      <c r="AT76" s="651">
        <f>'08'!AT76</f>
        <v>700</v>
      </c>
      <c r="AU76" s="652">
        <f t="shared" si="30"/>
        <v>640</v>
      </c>
      <c r="AV76" s="646"/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0</v>
      </c>
      <c r="BB76" s="650">
        <f t="shared" si="36"/>
        <v>80</v>
      </c>
      <c r="BC76" s="650"/>
    </row>
    <row r="77" spans="1:55" s="286" customFormat="1">
      <c r="A77" s="786" t="str">
        <f>'ENTRY SHEET'!F77</f>
        <v>L-6268 SDLG</v>
      </c>
      <c r="B77" s="647">
        <f>'27'!C77</f>
        <v>7321.8</v>
      </c>
      <c r="C77" s="830">
        <v>7332.2</v>
      </c>
      <c r="D77" s="647">
        <f t="shared" si="21"/>
        <v>10.399999999999636</v>
      </c>
      <c r="E77" s="647">
        <v>12</v>
      </c>
      <c r="F77" s="648"/>
      <c r="G77" s="648"/>
      <c r="H77" s="648"/>
      <c r="I77" s="648">
        <v>3</v>
      </c>
      <c r="J77" s="648"/>
      <c r="K77" s="648">
        <f t="shared" ref="K77" si="43">D77-G77-H77-I77-J77-L77-M77-N77-O77-P77-F77</f>
        <v>7.3999999999996362</v>
      </c>
      <c r="L77" s="648"/>
      <c r="M77" s="648"/>
      <c r="N77" s="648"/>
      <c r="O77" s="648"/>
      <c r="P77" s="648"/>
      <c r="Q77" s="648">
        <f t="shared" si="40"/>
        <v>10.399999999999636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>
        <v>30</v>
      </c>
      <c r="AI77" s="650"/>
      <c r="AJ77" s="650">
        <v>882.65</v>
      </c>
      <c r="AK77" s="650"/>
      <c r="AL77" s="649">
        <f t="shared" si="41"/>
        <v>30</v>
      </c>
      <c r="AM77" s="647">
        <f t="shared" si="42"/>
        <v>882.65</v>
      </c>
      <c r="AN77" s="831">
        <f>'27'!AR77</f>
        <v>100</v>
      </c>
      <c r="AO77" s="831">
        <f>100+214</f>
        <v>314</v>
      </c>
      <c r="AP77" s="831">
        <f t="shared" si="28"/>
        <v>414</v>
      </c>
      <c r="AQ77" s="831">
        <f t="shared" si="29"/>
        <v>254</v>
      </c>
      <c r="AR77" s="831">
        <v>160</v>
      </c>
      <c r="AS77" s="1063">
        <f t="shared" si="39"/>
        <v>24.423076923077776</v>
      </c>
      <c r="AT77" s="651">
        <f>'08'!AT77</f>
        <v>0</v>
      </c>
      <c r="AU77" s="652">
        <f t="shared" si="30"/>
        <v>-160</v>
      </c>
      <c r="AV77" s="646"/>
      <c r="AW77" s="650">
        <f t="shared" si="31"/>
        <v>74</v>
      </c>
      <c r="AX77" s="650">
        <f t="shared" si="32"/>
        <v>0</v>
      </c>
      <c r="AY77" s="650">
        <f t="shared" si="33"/>
        <v>0</v>
      </c>
      <c r="AZ77" s="650">
        <f t="shared" si="34"/>
        <v>0</v>
      </c>
      <c r="BA77" s="650">
        <f t="shared" si="35"/>
        <v>180.73076923076667</v>
      </c>
      <c r="BB77" s="650"/>
      <c r="BC77" s="650"/>
    </row>
    <row r="78" spans="1:55" s="1199" customFormat="1" ht="72">
      <c r="A78" s="783" t="str">
        <f>'ENTRY SHEET'!F78</f>
        <v>VICHELE NO.</v>
      </c>
      <c r="B78" s="301">
        <f>'27'!C78</f>
        <v>0</v>
      </c>
      <c r="C78" s="832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17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833">
        <f>'27'!AR78</f>
        <v>0</v>
      </c>
      <c r="AO78" s="833"/>
      <c r="AP78" s="833">
        <f t="shared" si="28"/>
        <v>0</v>
      </c>
      <c r="AQ78" s="833">
        <f t="shared" si="29"/>
        <v>0</v>
      </c>
      <c r="AR78" s="833"/>
      <c r="AS78" s="834" t="e">
        <f t="shared" si="39"/>
        <v>#VALUE!</v>
      </c>
      <c r="AT78" s="665">
        <f>'08'!AT78</f>
        <v>0</v>
      </c>
      <c r="AU78" s="666">
        <f t="shared" si="30"/>
        <v>0</v>
      </c>
      <c r="AV78" s="798"/>
      <c r="AW78" s="664" t="e">
        <f t="shared" si="31"/>
        <v>#VALUE!</v>
      </c>
      <c r="AX78" s="664" t="e">
        <f t="shared" si="32"/>
        <v>#VALUE!</v>
      </c>
      <c r="AY78" s="664" t="e">
        <f t="shared" si="33"/>
        <v>#VALUE!</v>
      </c>
      <c r="AZ78" s="664" t="e">
        <f t="shared" si="34"/>
        <v>#VALUE!</v>
      </c>
      <c r="BA78" s="664" t="e">
        <f t="shared" si="35"/>
        <v>#VALUE!</v>
      </c>
      <c r="BB78" s="794">
        <v>0</v>
      </c>
      <c r="BC78" s="794"/>
    </row>
    <row r="79" spans="1:55" s="1200" customFormat="1">
      <c r="A79" s="783" t="str">
        <f>'ENTRY SHEET'!F79</f>
        <v>LOKO TRACK JAW</v>
      </c>
      <c r="B79" s="301">
        <f>'27'!C79</f>
        <v>16275</v>
      </c>
      <c r="C79" s="801">
        <v>16275</v>
      </c>
      <c r="D79" s="301">
        <f t="shared" si="21"/>
        <v>0</v>
      </c>
      <c r="E79" s="800">
        <v>12</v>
      </c>
      <c r="F79" s="362"/>
      <c r="G79" s="362"/>
      <c r="H79" s="362"/>
      <c r="I79" s="362"/>
      <c r="J79" s="362"/>
      <c r="K79" s="362"/>
      <c r="L79" s="801">
        <f>D79-G79-H79-I79-J79-K79-M79-N79-O79-P79</f>
        <v>0</v>
      </c>
      <c r="M79" s="362"/>
      <c r="N79" s="362"/>
      <c r="O79" s="362"/>
      <c r="P79" s="362"/>
      <c r="Q79" s="801">
        <f t="shared" ref="Q79:Q80" si="44">G79+H79+I79+J79+P79+K79+L79+M79+N79+O79+F79</f>
        <v>0</v>
      </c>
      <c r="R79" s="301">
        <v>0</v>
      </c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2"/>
        <v>0</v>
      </c>
      <c r="AN79" s="953">
        <f>'27'!AR79</f>
        <v>300</v>
      </c>
      <c r="AO79" s="953"/>
      <c r="AP79" s="953">
        <f t="shared" si="28"/>
        <v>300</v>
      </c>
      <c r="AQ79" s="953">
        <f t="shared" si="29"/>
        <v>0</v>
      </c>
      <c r="AR79" s="953">
        <v>300</v>
      </c>
      <c r="AS79" s="1077" t="e">
        <f t="shared" si="39"/>
        <v>#DIV/0!</v>
      </c>
      <c r="AT79" s="665">
        <f>'08'!AT79</f>
        <v>0</v>
      </c>
      <c r="AU79" s="666">
        <f t="shared" si="30"/>
        <v>-300</v>
      </c>
      <c r="AV79" s="800"/>
      <c r="AW79" s="664" t="e">
        <f t="shared" si="31"/>
        <v>#DIV/0!</v>
      </c>
      <c r="AX79" s="664" t="e">
        <f t="shared" si="32"/>
        <v>#DIV/0!</v>
      </c>
      <c r="AY79" s="664" t="e">
        <f t="shared" si="33"/>
        <v>#DIV/0!</v>
      </c>
      <c r="AZ79" s="664" t="e">
        <f t="shared" si="34"/>
        <v>#DIV/0!</v>
      </c>
      <c r="BA79" s="664" t="e">
        <f t="shared" si="35"/>
        <v>#DIV/0!</v>
      </c>
      <c r="BB79" s="664">
        <v>0</v>
      </c>
      <c r="BC79" s="664"/>
    </row>
    <row r="80" spans="1:55" s="1200" customFormat="1">
      <c r="A80" s="783" t="str">
        <f>'ENTRY SHEET'!F80</f>
        <v>LOKO CONE</v>
      </c>
      <c r="B80" s="301">
        <f>'27'!C80</f>
        <v>16833.5</v>
      </c>
      <c r="C80" s="1201">
        <v>16833.5</v>
      </c>
      <c r="D80" s="301">
        <f t="shared" si="21"/>
        <v>0</v>
      </c>
      <c r="E80" s="800">
        <v>12</v>
      </c>
      <c r="F80" s="362"/>
      <c r="G80" s="362"/>
      <c r="H80" s="362"/>
      <c r="I80" s="362"/>
      <c r="J80" s="362"/>
      <c r="K80" s="362"/>
      <c r="L80" s="801">
        <f t="shared" ref="L80:L81" si="45">D80-G80-H80-I80-J80-K80-M80-N80-O80-P80</f>
        <v>0</v>
      </c>
      <c r="M80" s="362"/>
      <c r="N80" s="362"/>
      <c r="O80" s="362"/>
      <c r="P80" s="362"/>
      <c r="Q80" s="801">
        <f t="shared" si="44"/>
        <v>0</v>
      </c>
      <c r="R80" s="301">
        <v>0</v>
      </c>
      <c r="S80" s="664"/>
      <c r="T80" s="664"/>
      <c r="U80" s="664"/>
      <c r="V80" s="664"/>
      <c r="W80" s="664"/>
      <c r="X80" s="664"/>
      <c r="Y80" s="664"/>
      <c r="Z80" s="301">
        <f t="shared" ref="Z80:Z84" si="46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7">AH80+AI80</f>
        <v>0</v>
      </c>
      <c r="AM80" s="301">
        <f t="shared" si="42"/>
        <v>0</v>
      </c>
      <c r="AN80" s="953">
        <f>'27'!AR80</f>
        <v>410</v>
      </c>
      <c r="AO80" s="953"/>
      <c r="AP80" s="953">
        <f t="shared" si="28"/>
        <v>410</v>
      </c>
      <c r="AQ80" s="953">
        <f t="shared" si="29"/>
        <v>0</v>
      </c>
      <c r="AR80" s="953">
        <v>410</v>
      </c>
      <c r="AS80" s="1077" t="e">
        <f t="shared" si="39"/>
        <v>#DIV/0!</v>
      </c>
      <c r="AT80" s="665">
        <f>'08'!AT80</f>
        <v>0</v>
      </c>
      <c r="AU80" s="666">
        <f t="shared" si="30"/>
        <v>-410</v>
      </c>
      <c r="AV80" s="800"/>
      <c r="AW80" s="664" t="e">
        <f t="shared" si="31"/>
        <v>#DIV/0!</v>
      </c>
      <c r="AX80" s="664" t="e">
        <f t="shared" si="32"/>
        <v>#DIV/0!</v>
      </c>
      <c r="AY80" s="664" t="e">
        <f t="shared" si="33"/>
        <v>#DIV/0!</v>
      </c>
      <c r="AZ80" s="664" t="e">
        <f t="shared" si="34"/>
        <v>#DIV/0!</v>
      </c>
      <c r="BA80" s="664" t="e">
        <f t="shared" si="35"/>
        <v>#DIV/0!</v>
      </c>
      <c r="BB80" s="664">
        <v>0</v>
      </c>
      <c r="BC80" s="664"/>
    </row>
    <row r="81" spans="1:55" s="1200" customFormat="1">
      <c r="A81" s="783" t="str">
        <f>'ENTRY SHEET'!F81</f>
        <v>KOMASTU-200</v>
      </c>
      <c r="B81" s="301">
        <f>'27'!C81</f>
        <v>3503.3</v>
      </c>
      <c r="C81" s="801">
        <v>3510.8</v>
      </c>
      <c r="D81" s="301">
        <f t="shared" si="21"/>
        <v>7.5</v>
      </c>
      <c r="E81" s="800">
        <v>12</v>
      </c>
      <c r="F81" s="802"/>
      <c r="G81" s="802"/>
      <c r="H81" s="802"/>
      <c r="I81" s="802"/>
      <c r="J81" s="362"/>
      <c r="K81" s="802">
        <v>7.5</v>
      </c>
      <c r="L81" s="801">
        <f t="shared" si="45"/>
        <v>0</v>
      </c>
      <c r="M81" s="362"/>
      <c r="N81" s="362"/>
      <c r="O81" s="362"/>
      <c r="P81" s="362"/>
      <c r="Q81" s="801">
        <f>G81+H81+I81+J81+P81+K81+L81+M81+N81+O81+F81</f>
        <v>7.5</v>
      </c>
      <c r="R81" s="301">
        <v>0</v>
      </c>
      <c r="S81" s="362"/>
      <c r="T81" s="301"/>
      <c r="U81" s="362"/>
      <c r="V81" s="362"/>
      <c r="W81" s="362"/>
      <c r="X81" s="301"/>
      <c r="Y81" s="301"/>
      <c r="Z81" s="301">
        <f t="shared" si="46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7"/>
        <v>0</v>
      </c>
      <c r="AM81" s="301">
        <f t="shared" si="42"/>
        <v>0</v>
      </c>
      <c r="AN81" s="953">
        <f>'27'!AR81</f>
        <v>230</v>
      </c>
      <c r="AO81" s="953"/>
      <c r="AP81" s="953">
        <f t="shared" si="28"/>
        <v>230</v>
      </c>
      <c r="AQ81" s="953">
        <f t="shared" si="29"/>
        <v>80</v>
      </c>
      <c r="AR81" s="953">
        <v>150</v>
      </c>
      <c r="AS81" s="1077">
        <f t="shared" si="39"/>
        <v>10.666666666666666</v>
      </c>
      <c r="AT81" s="665">
        <f>'08'!AT81</f>
        <v>0</v>
      </c>
      <c r="AU81" s="666">
        <f t="shared" si="30"/>
        <v>-150</v>
      </c>
      <c r="AV81" s="800" t="s">
        <v>206</v>
      </c>
      <c r="AW81" s="664">
        <f t="shared" ref="AW81" si="48">ROUNDUP(I81*AS81,0)</f>
        <v>0</v>
      </c>
      <c r="AX81" s="664">
        <f t="shared" ref="AX81" si="49">ROUNDUP(H81*AS81,0)</f>
        <v>0</v>
      </c>
      <c r="AY81" s="664">
        <f t="shared" ref="AY81" si="50">ROUNDUP(J81*AS81,0)</f>
        <v>0</v>
      </c>
      <c r="AZ81" s="664">
        <f t="shared" ref="AZ81" si="51">AS81*L81</f>
        <v>0</v>
      </c>
      <c r="BA81" s="664">
        <f t="shared" ref="BA81" si="52">AS81*K81</f>
        <v>80</v>
      </c>
      <c r="BB81" s="664">
        <v>0</v>
      </c>
      <c r="BC81" s="301"/>
    </row>
    <row r="82" spans="1:55" s="217" customFormat="1">
      <c r="A82" s="223">
        <f>'ENTRY SHEET'!F82</f>
        <v>0</v>
      </c>
      <c r="B82" s="137">
        <f>'27'!C82</f>
        <v>0</v>
      </c>
      <c r="C82" s="262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53">F82+G82+H82+I82+J82+K82+M82+N82+O82+P82</f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2"/>
        <v>0</v>
      </c>
      <c r="AN82" s="236">
        <f>'27'!AR82</f>
        <v>0</v>
      </c>
      <c r="AO82" s="236"/>
      <c r="AP82" s="236">
        <f t="shared" si="28"/>
        <v>0</v>
      </c>
      <c r="AQ82" s="236">
        <f t="shared" si="29"/>
        <v>0</v>
      </c>
      <c r="AR82" s="236"/>
      <c r="AS82" s="250" t="e">
        <f t="shared" ref="AS82:AS104" si="54">AQ82/D82</f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 s="217" customFormat="1">
      <c r="A83" s="223">
        <f>'ENTRY SHEET'!F83</f>
        <v>0</v>
      </c>
      <c r="B83" s="137">
        <f>'27'!C83</f>
        <v>0</v>
      </c>
      <c r="C83" s="262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55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2"/>
        <v>0</v>
      </c>
      <c r="AN83" s="236">
        <f>'27'!AR83</f>
        <v>0</v>
      </c>
      <c r="AO83" s="236"/>
      <c r="AP83" s="236">
        <f t="shared" si="28"/>
        <v>0</v>
      </c>
      <c r="AQ83" s="236">
        <f t="shared" si="29"/>
        <v>0</v>
      </c>
      <c r="AR83" s="236"/>
      <c r="AS83" s="250" t="e">
        <f t="shared" si="54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 s="217" customFormat="1">
      <c r="A84" s="223">
        <f>'ENTRY SHEET'!F84</f>
        <v>0</v>
      </c>
      <c r="B84" s="137">
        <f>'27'!C84</f>
        <v>0</v>
      </c>
      <c r="C84" s="262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55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2"/>
        <v>0</v>
      </c>
      <c r="AN84" s="236">
        <f>'27'!AR84</f>
        <v>0</v>
      </c>
      <c r="AO84" s="236"/>
      <c r="AP84" s="236">
        <f t="shared" si="28"/>
        <v>0</v>
      </c>
      <c r="AQ84" s="236">
        <f t="shared" si="29"/>
        <v>0</v>
      </c>
      <c r="AR84" s="236"/>
      <c r="AS84" s="250" t="e">
        <f t="shared" si="54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 s="217" customFormat="1">
      <c r="A85" s="223" t="str">
        <f>'ENTRY SHEET'!F85</f>
        <v>OD09P-2986 (CAMPAR)</v>
      </c>
      <c r="B85" s="137">
        <f>'27'!C85</f>
        <v>0</v>
      </c>
      <c r="C85" s="262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236">
        <f>'27'!AR85</f>
        <v>15</v>
      </c>
      <c r="AO85" s="236"/>
      <c r="AP85" s="236">
        <f t="shared" si="28"/>
        <v>15</v>
      </c>
      <c r="AQ85" s="236">
        <f t="shared" si="29"/>
        <v>10</v>
      </c>
      <c r="AR85" s="236">
        <v>5</v>
      </c>
      <c r="AS85" s="250" t="e">
        <f t="shared" si="54"/>
        <v>#DIV/0!</v>
      </c>
      <c r="AT85" s="216">
        <f>'08'!AT85</f>
        <v>60</v>
      </c>
      <c r="AU85" s="224">
        <f t="shared" si="30"/>
        <v>55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 s="217" customFormat="1">
      <c r="A86" s="223" t="str">
        <f>'ENTRY SHEET'!F86</f>
        <v>JH06P-6214 SCORPIO</v>
      </c>
      <c r="B86" s="137">
        <f>'27'!C86</f>
        <v>185968</v>
      </c>
      <c r="C86" s="262">
        <v>186035</v>
      </c>
      <c r="D86" s="137">
        <f t="shared" si="21"/>
        <v>67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6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236">
        <f>'27'!AR86</f>
        <v>40</v>
      </c>
      <c r="AO86" s="236"/>
      <c r="AP86" s="236">
        <f t="shared" si="28"/>
        <v>40</v>
      </c>
      <c r="AQ86" s="236">
        <f t="shared" si="29"/>
        <v>6</v>
      </c>
      <c r="AR86" s="236">
        <v>34</v>
      </c>
      <c r="AS86" s="250">
        <f t="shared" si="54"/>
        <v>8.9552238805970144E-2</v>
      </c>
      <c r="AT86" s="216">
        <f>'08'!AT86</f>
        <v>80</v>
      </c>
      <c r="AU86" s="224">
        <f t="shared" si="30"/>
        <v>46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6</v>
      </c>
      <c r="BC86" s="138"/>
    </row>
    <row r="87" spans="1:55" s="217" customFormat="1">
      <c r="A87" s="223" t="str">
        <f>'ENTRY SHEET'!F87</f>
        <v>OD09K-7213 BSM BUS</v>
      </c>
      <c r="B87" s="137">
        <f>'27'!C87</f>
        <v>0</v>
      </c>
      <c r="C87" s="136"/>
      <c r="D87" s="137">
        <f t="shared" ref="D87:D104" si="57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6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236">
        <f>'27'!AR87</f>
        <v>70</v>
      </c>
      <c r="AO87" s="236"/>
      <c r="AP87" s="236">
        <f t="shared" si="28"/>
        <v>70</v>
      </c>
      <c r="AQ87" s="236">
        <f t="shared" si="29"/>
        <v>10</v>
      </c>
      <c r="AR87" s="236">
        <v>60</v>
      </c>
      <c r="AS87" s="250" t="e">
        <f t="shared" si="54"/>
        <v>#DIV/0!</v>
      </c>
      <c r="AT87" s="216">
        <f>'08'!AT87</f>
        <v>60</v>
      </c>
      <c r="AU87" s="224">
        <f t="shared" si="30"/>
        <v>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'27'!C88</f>
        <v>0</v>
      </c>
      <c r="C88" s="137"/>
      <c r="D88" s="137">
        <f t="shared" si="57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6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'27'!AR88</f>
        <v>15</v>
      </c>
      <c r="AO88" s="141"/>
      <c r="AP88" s="141">
        <f t="shared" si="28"/>
        <v>15</v>
      </c>
      <c r="AQ88" s="141">
        <f t="shared" si="29"/>
        <v>5</v>
      </c>
      <c r="AR88" s="141">
        <v>10</v>
      </c>
      <c r="AS88" s="216" t="e">
        <f t="shared" si="54"/>
        <v>#DIV/0!</v>
      </c>
      <c r="AT88" s="216">
        <f>'08'!AT88</f>
        <v>120</v>
      </c>
      <c r="AU88" s="224">
        <f t="shared" si="30"/>
        <v>110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'27'!C89</f>
        <v>0</v>
      </c>
      <c r="C89" s="137"/>
      <c r="D89" s="137">
        <f t="shared" si="57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6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'27'!AR89</f>
        <v>0</v>
      </c>
      <c r="AO89" s="141"/>
      <c r="AP89" s="141">
        <f t="shared" si="28"/>
        <v>0</v>
      </c>
      <c r="AQ89" s="141">
        <f t="shared" si="29"/>
        <v>0</v>
      </c>
      <c r="AR89" s="141"/>
      <c r="AS89" s="216" t="e">
        <f t="shared" si="54"/>
        <v>#DIV/0!</v>
      </c>
      <c r="AT89" s="216">
        <f>'08'!AT89</f>
        <v>60</v>
      </c>
      <c r="AU89" s="224">
        <f t="shared" si="30"/>
        <v>60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'27'!C90</f>
        <v>0</v>
      </c>
      <c r="C90" s="137"/>
      <c r="D90" s="137">
        <f t="shared" si="57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6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'27'!AR90</f>
        <v>0</v>
      </c>
      <c r="AO90" s="141">
        <v>5</v>
      </c>
      <c r="AP90" s="141">
        <f t="shared" si="28"/>
        <v>5</v>
      </c>
      <c r="AQ90" s="141">
        <f t="shared" si="29"/>
        <v>5</v>
      </c>
      <c r="AR90" s="141"/>
      <c r="AS90" s="216" t="e">
        <f t="shared" si="54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'27'!C91</f>
        <v>15592</v>
      </c>
      <c r="C91" s="137">
        <v>15597</v>
      </c>
      <c r="D91" s="137">
        <f t="shared" si="57"/>
        <v>5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6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'27'!AR91</f>
        <v>50</v>
      </c>
      <c r="AO91" s="141"/>
      <c r="AP91" s="141">
        <f t="shared" si="28"/>
        <v>50</v>
      </c>
      <c r="AQ91" s="141">
        <f t="shared" si="29"/>
        <v>20</v>
      </c>
      <c r="AR91" s="141">
        <v>30</v>
      </c>
      <c r="AS91" s="216">
        <f t="shared" si="54"/>
        <v>4</v>
      </c>
      <c r="AT91" s="216">
        <f>'08'!AT91</f>
        <v>0</v>
      </c>
      <c r="AU91" s="224">
        <f t="shared" si="30"/>
        <v>-30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20</v>
      </c>
      <c r="BC91" s="138"/>
    </row>
    <row r="92" spans="1:55">
      <c r="A92" s="223" t="str">
        <f>'ENTRY SHEET'!F92</f>
        <v>OMC DG (NIGHT USE)</v>
      </c>
      <c r="B92" s="137">
        <f>'27'!C92</f>
        <v>0</v>
      </c>
      <c r="C92" s="137"/>
      <c r="D92" s="137">
        <f t="shared" si="57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6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'27'!AR92</f>
        <v>0</v>
      </c>
      <c r="AO92" s="141"/>
      <c r="AP92" s="141">
        <f t="shared" si="28"/>
        <v>0</v>
      </c>
      <c r="AQ92" s="141">
        <f t="shared" si="29"/>
        <v>0</v>
      </c>
      <c r="AR92" s="141"/>
      <c r="AS92" s="216" t="e">
        <f t="shared" si="54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'27'!C93</f>
        <v>0</v>
      </c>
      <c r="C93" s="137"/>
      <c r="D93" s="137">
        <f t="shared" si="57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6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'27'!AR93</f>
        <v>0</v>
      </c>
      <c r="AO93" s="141"/>
      <c r="AP93" s="141">
        <f t="shared" si="28"/>
        <v>0</v>
      </c>
      <c r="AQ93" s="141">
        <f t="shared" si="29"/>
        <v>0</v>
      </c>
      <c r="AR93" s="141"/>
      <c r="AS93" s="216" t="e">
        <f t="shared" si="54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>
      <c r="A94" s="223">
        <f>'ENTRY SHEET'!F94</f>
        <v>0</v>
      </c>
      <c r="B94" s="137">
        <f>'27'!C94</f>
        <v>0</v>
      </c>
      <c r="C94" s="137"/>
      <c r="D94" s="137">
        <f t="shared" si="57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6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'27'!AR94</f>
        <v>0</v>
      </c>
      <c r="AO94" s="141"/>
      <c r="AP94" s="141">
        <f t="shared" si="28"/>
        <v>0</v>
      </c>
      <c r="AQ94" s="141">
        <f t="shared" si="29"/>
        <v>0</v>
      </c>
      <c r="AR94" s="141"/>
      <c r="AS94" s="216" t="e">
        <f t="shared" si="54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'27'!C95</f>
        <v>0</v>
      </c>
      <c r="C95" s="137"/>
      <c r="D95" s="137">
        <f t="shared" si="57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'27'!AR95</f>
        <v>0</v>
      </c>
      <c r="AO95" s="141"/>
      <c r="AP95" s="141">
        <f t="shared" si="28"/>
        <v>0</v>
      </c>
      <c r="AQ95" s="141">
        <f t="shared" si="29"/>
        <v>0</v>
      </c>
      <c r="AR95" s="141"/>
      <c r="AS95" s="216" t="e">
        <f t="shared" si="54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'27'!C96</f>
        <v>0</v>
      </c>
      <c r="C96" s="137"/>
      <c r="D96" s="137">
        <f t="shared" si="57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'27'!AR96</f>
        <v>0</v>
      </c>
      <c r="AO96" s="141"/>
      <c r="AP96" s="141">
        <f t="shared" si="28"/>
        <v>0</v>
      </c>
      <c r="AQ96" s="141">
        <f t="shared" si="29"/>
        <v>0</v>
      </c>
      <c r="AR96" s="141"/>
      <c r="AS96" s="216" t="e">
        <f t="shared" si="54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'27'!C97</f>
        <v>0</v>
      </c>
      <c r="C97" s="137"/>
      <c r="D97" s="137">
        <f t="shared" si="57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'27'!AR97</f>
        <v>0</v>
      </c>
      <c r="AO97" s="141"/>
      <c r="AP97" s="141">
        <f t="shared" si="28"/>
        <v>0</v>
      </c>
      <c r="AQ97" s="141">
        <f t="shared" si="29"/>
        <v>0</v>
      </c>
      <c r="AR97" s="141"/>
      <c r="AS97" s="216" t="e">
        <f t="shared" si="54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'27'!C98</f>
        <v>0</v>
      </c>
      <c r="C98" s="137"/>
      <c r="D98" s="137">
        <f t="shared" si="57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'27'!AR98</f>
        <v>0</v>
      </c>
      <c r="AO98" s="141"/>
      <c r="AP98" s="141">
        <f t="shared" si="28"/>
        <v>0</v>
      </c>
      <c r="AQ98" s="141">
        <f t="shared" si="29"/>
        <v>0</v>
      </c>
      <c r="AR98" s="141"/>
      <c r="AS98" s="216" t="e">
        <f t="shared" si="54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'27'!C99</f>
        <v>0</v>
      </c>
      <c r="C99" s="137"/>
      <c r="D99" s="137">
        <f t="shared" si="57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'27'!AR99</f>
        <v>0</v>
      </c>
      <c r="AO99" s="141"/>
      <c r="AP99" s="141">
        <f t="shared" si="28"/>
        <v>0</v>
      </c>
      <c r="AQ99" s="141">
        <f t="shared" si="29"/>
        <v>0</v>
      </c>
      <c r="AR99" s="141"/>
      <c r="AS99" s="216" t="e">
        <f t="shared" si="54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'27'!C100</f>
        <v>0</v>
      </c>
      <c r="C100" s="137"/>
      <c r="D100" s="137">
        <f t="shared" si="57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'27'!AR100</f>
        <v>0</v>
      </c>
      <c r="AO100" s="141"/>
      <c r="AP100" s="141">
        <f t="shared" si="28"/>
        <v>0</v>
      </c>
      <c r="AQ100" s="141">
        <f t="shared" si="29"/>
        <v>0</v>
      </c>
      <c r="AR100" s="141"/>
      <c r="AS100" s="216" t="e">
        <f t="shared" si="54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'27'!C101</f>
        <v>0</v>
      </c>
      <c r="C101" s="137"/>
      <c r="D101" s="137">
        <f t="shared" si="57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'27'!AR101</f>
        <v>0</v>
      </c>
      <c r="AO101" s="141"/>
      <c r="AP101" s="141">
        <f t="shared" si="28"/>
        <v>0</v>
      </c>
      <c r="AQ101" s="141">
        <f t="shared" si="29"/>
        <v>0</v>
      </c>
      <c r="AR101" s="141"/>
      <c r="AS101" s="216" t="e">
        <f t="shared" si="54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'27'!C102</f>
        <v>0</v>
      </c>
      <c r="C102" s="137"/>
      <c r="D102" s="137">
        <f t="shared" si="57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'27'!AR102</f>
        <v>0</v>
      </c>
      <c r="AO102" s="141"/>
      <c r="AP102" s="141">
        <f t="shared" si="28"/>
        <v>0</v>
      </c>
      <c r="AQ102" s="141">
        <f t="shared" si="29"/>
        <v>0</v>
      </c>
      <c r="AR102" s="141"/>
      <c r="AS102" s="216" t="e">
        <f t="shared" si="54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'27'!C103</f>
        <v>0</v>
      </c>
      <c r="C103" s="137"/>
      <c r="D103" s="137">
        <f t="shared" si="57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'27'!AR103</f>
        <v>0</v>
      </c>
      <c r="AO103" s="141"/>
      <c r="AP103" s="141">
        <f t="shared" si="28"/>
        <v>0</v>
      </c>
      <c r="AQ103" s="141">
        <f t="shared" si="29"/>
        <v>0</v>
      </c>
      <c r="AR103" s="141"/>
      <c r="AS103" s="216" t="e">
        <f t="shared" si="54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'27'!C104</f>
        <v>0</v>
      </c>
      <c r="C104" s="137"/>
      <c r="D104" s="137">
        <f t="shared" si="57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'27'!AR104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54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381.86999999999864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1640.5000000000182</v>
      </c>
      <c r="U105" s="221">
        <f>SUM(U17:U56)</f>
        <v>37</v>
      </c>
      <c r="V105" s="221">
        <f t="shared" ref="V105:AM105" si="58">SUM(V17:V56)</f>
        <v>155</v>
      </c>
      <c r="W105" s="221">
        <f t="shared" si="58"/>
        <v>0</v>
      </c>
      <c r="X105" s="221">
        <f t="shared" si="58"/>
        <v>31</v>
      </c>
      <c r="Y105" s="221">
        <f t="shared" si="58"/>
        <v>223</v>
      </c>
      <c r="Z105" s="221">
        <f t="shared" si="58"/>
        <v>0</v>
      </c>
      <c r="AA105" s="221">
        <f t="shared" si="58"/>
        <v>0</v>
      </c>
      <c r="AB105" s="221">
        <f t="shared" si="58"/>
        <v>0</v>
      </c>
      <c r="AC105" s="221">
        <f t="shared" si="58"/>
        <v>9</v>
      </c>
      <c r="AD105" s="221">
        <f t="shared" si="58"/>
        <v>0</v>
      </c>
      <c r="AE105" s="221">
        <f t="shared" si="58"/>
        <v>18</v>
      </c>
      <c r="AF105" s="221">
        <f t="shared" si="58"/>
        <v>0</v>
      </c>
      <c r="AG105" s="221">
        <f t="shared" si="58"/>
        <v>27</v>
      </c>
      <c r="AH105" s="221">
        <f t="shared" si="58"/>
        <v>59</v>
      </c>
      <c r="AI105" s="221">
        <f t="shared" si="58"/>
        <v>59</v>
      </c>
      <c r="AJ105" s="221">
        <f t="shared" si="58"/>
        <v>1772.6699999999998</v>
      </c>
      <c r="AK105" s="221">
        <f t="shared" si="58"/>
        <v>1931.0400000000002</v>
      </c>
      <c r="AL105" s="221">
        <f t="shared" si="58"/>
        <v>118</v>
      </c>
      <c r="AM105" s="221">
        <f t="shared" si="58"/>
        <v>3703.7099999999996</v>
      </c>
      <c r="AN105" s="221">
        <f>SUM(AN5:AN104)</f>
        <v>6414</v>
      </c>
      <c r="AO105" s="221">
        <f t="shared" ref="AO105:AR105" si="59">SUM(AO5:AO104)</f>
        <v>3614</v>
      </c>
      <c r="AP105" s="221">
        <f t="shared" si="59"/>
        <v>10028</v>
      </c>
      <c r="AQ105" s="221">
        <f t="shared" si="59"/>
        <v>3729</v>
      </c>
      <c r="AR105" s="221">
        <f t="shared" si="59"/>
        <v>6299</v>
      </c>
      <c r="AS105" s="221" t="e">
        <f t="shared" ref="AS105:AU105" si="60">SUM(AS5:AS104)</f>
        <v>#DIV/0!</v>
      </c>
      <c r="AT105" s="221">
        <f t="shared" si="60"/>
        <v>14070</v>
      </c>
      <c r="AU105" s="221">
        <f t="shared" si="60"/>
        <v>7771</v>
      </c>
      <c r="AV105" s="308"/>
      <c r="AW105" s="220" t="e">
        <f>AS105*#REF!</f>
        <v>#DIV/0!</v>
      </c>
      <c r="AX105" s="220" t="e">
        <f>AS105*#REF!</f>
        <v>#DIV/0!</v>
      </c>
      <c r="AY105" s="220" t="e">
        <f t="shared" ref="AY105:BC105" si="61">SUM(AY5:AY104)</f>
        <v>#DIV/0!</v>
      </c>
      <c r="AZ105" s="220" t="e">
        <f t="shared" si="61"/>
        <v>#DIV/0!</v>
      </c>
      <c r="BA105" s="220" t="e">
        <f t="shared" si="61"/>
        <v>#DIV/0!</v>
      </c>
      <c r="BB105" s="220" t="e">
        <f t="shared" si="61"/>
        <v>#DIV/0!</v>
      </c>
      <c r="BC105" s="220">
        <f t="shared" si="61"/>
        <v>284</v>
      </c>
    </row>
    <row r="106" spans="1:55">
      <c r="AN106" s="307">
        <v>3000</v>
      </c>
      <c r="AO106" s="307"/>
      <c r="AQ106" s="1241"/>
      <c r="AR106" s="96">
        <v>82</v>
      </c>
    </row>
    <row r="107" spans="1:55">
      <c r="AN107" s="307"/>
      <c r="AO107" s="307"/>
      <c r="AQ107" s="1241"/>
    </row>
  </sheetData>
  <mergeCells count="4">
    <mergeCell ref="AW3:BC3"/>
    <mergeCell ref="AQ106:AQ107"/>
    <mergeCell ref="Z3:AG3"/>
    <mergeCell ref="AH3:AM3"/>
  </mergeCells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C119"/>
  <sheetViews>
    <sheetView zoomScale="75" zoomScaleNormal="75" workbookViewId="0">
      <pane xSplit="1" ySplit="4" topLeftCell="W35" activePane="bottomRight" state="frozen"/>
      <selection pane="topRight"/>
      <selection pane="bottomLeft"/>
      <selection pane="bottomRight" activeCell="A42" sqref="A42:XFD43"/>
    </sheetView>
  </sheetViews>
  <sheetFormatPr defaultColWidth="15.6640625" defaultRowHeight="21"/>
  <cols>
    <col min="1" max="1" width="43.33203125" style="96" bestFit="1" customWidth="1"/>
    <col min="2" max="3" width="15.6640625" style="96"/>
    <col min="4" max="4" width="9.33203125" style="96" customWidth="1"/>
    <col min="5" max="6" width="15.6640625" style="96" hidden="1" customWidth="1"/>
    <col min="7" max="7" width="9.77734375" style="96" customWidth="1"/>
    <col min="8" max="8" width="10.44140625" style="96" customWidth="1"/>
    <col min="9" max="9" width="9.77734375" style="96" customWidth="1"/>
    <col min="10" max="10" width="9.88671875" style="96" customWidth="1"/>
    <col min="11" max="11" width="10.6640625" style="96" customWidth="1"/>
    <col min="12" max="12" width="9.5546875" style="96" customWidth="1"/>
    <col min="13" max="13" width="15.6640625" style="96" hidden="1" customWidth="1"/>
    <col min="14" max="14" width="8.21875" style="96" customWidth="1"/>
    <col min="15" max="15" width="9.44140625" style="96" customWidth="1"/>
    <col min="16" max="16" width="15.6640625" style="96" hidden="1" customWidth="1"/>
    <col min="17" max="20" width="15.6640625" style="96"/>
    <col min="21" max="21" width="9.77734375" style="96" customWidth="1"/>
    <col min="22" max="22" width="9.109375" style="96" customWidth="1"/>
    <col min="23" max="23" width="11.44140625" style="96" customWidth="1"/>
    <col min="24" max="24" width="8.21875" style="96" bestFit="1" customWidth="1"/>
    <col min="25" max="25" width="15.6640625" style="96"/>
    <col min="26" max="26" width="8.6640625" style="193" customWidth="1"/>
    <col min="27" max="27" width="9.6640625" style="193" hidden="1" customWidth="1"/>
    <col min="28" max="28" width="9.109375" style="193" hidden="1" customWidth="1"/>
    <col min="29" max="29" width="9.33203125" style="145" customWidth="1"/>
    <col min="30" max="30" width="15.6640625" style="145" hidden="1" customWidth="1"/>
    <col min="31" max="31" width="9.77734375" style="145" customWidth="1"/>
    <col min="32" max="32" width="15.6640625" style="145" hidden="1" customWidth="1"/>
    <col min="33" max="33" width="8.5546875" style="145" customWidth="1"/>
    <col min="34" max="34" width="9" style="96" customWidth="1"/>
    <col min="35" max="35" width="9.77734375" style="96" customWidth="1"/>
    <col min="36" max="36" width="8.44140625" style="96" customWidth="1"/>
    <col min="37" max="40" width="15.6640625" style="96"/>
    <col min="41" max="41" width="15.6640625" style="187"/>
    <col min="42" max="42" width="15.6640625" style="96"/>
    <col min="43" max="43" width="15.6640625" style="207"/>
    <col min="44" max="47" width="15.6640625" style="96"/>
    <col min="48" max="48" width="16.77734375" style="96" bestFit="1" customWidth="1"/>
    <col min="49" max="16384" width="15.664062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2"/>
      <c r="AR1" s="110"/>
      <c r="AS1" s="110"/>
      <c r="AT1" s="110"/>
      <c r="AU1" s="110"/>
      <c r="AV1" s="111"/>
    </row>
    <row r="2" spans="1:55" s="176" customForma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 t="s">
        <v>48</v>
      </c>
      <c r="S2" s="108">
        <f>'28'!S2+1</f>
        <v>46141</v>
      </c>
      <c r="T2" s="108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7"/>
      <c r="AR2" s="114"/>
      <c r="AS2" s="114"/>
      <c r="AT2" s="114"/>
      <c r="AU2" s="114"/>
      <c r="AV2" s="114"/>
    </row>
    <row r="3" spans="1:55" s="176" customFormat="1">
      <c r="A3" s="198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200" t="s">
        <v>2</v>
      </c>
      <c r="V3" s="200"/>
      <c r="W3" s="200"/>
      <c r="X3" s="200"/>
      <c r="Y3" s="200"/>
      <c r="Z3" s="201" t="s">
        <v>3</v>
      </c>
      <c r="AA3" s="201"/>
      <c r="AB3" s="201"/>
      <c r="AC3" s="201"/>
      <c r="AD3" s="201"/>
      <c r="AE3" s="201"/>
      <c r="AF3" s="201"/>
      <c r="AG3" s="201"/>
      <c r="AH3" s="202" t="s">
        <v>29</v>
      </c>
      <c r="AI3" s="203"/>
      <c r="AJ3" s="203"/>
      <c r="AK3" s="203"/>
      <c r="AL3" s="203"/>
      <c r="AM3" s="204"/>
      <c r="AN3" s="107" t="s">
        <v>4</v>
      </c>
      <c r="AO3" s="107"/>
      <c r="AP3" s="107"/>
      <c r="AQ3" s="309"/>
      <c r="AR3" s="107"/>
      <c r="AS3" s="107"/>
      <c r="AT3" s="107"/>
      <c r="AU3" s="107"/>
      <c r="AV3" s="205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483" customFormat="1" ht="46.8">
      <c r="A4" s="434" t="s">
        <v>5</v>
      </c>
      <c r="B4" s="328" t="s">
        <v>6</v>
      </c>
      <c r="C4" s="328" t="s">
        <v>7</v>
      </c>
      <c r="D4" s="328" t="s">
        <v>8</v>
      </c>
      <c r="E4" s="328" t="s">
        <v>116</v>
      </c>
      <c r="F4" s="328" t="s">
        <v>118</v>
      </c>
      <c r="G4" s="328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328" t="s">
        <v>122</v>
      </c>
      <c r="R4" s="331" t="s">
        <v>6</v>
      </c>
      <c r="S4" s="331" t="s">
        <v>7</v>
      </c>
      <c r="T4" s="331" t="s">
        <v>9</v>
      </c>
      <c r="U4" s="329" t="s">
        <v>104</v>
      </c>
      <c r="V4" s="329" t="s">
        <v>105</v>
      </c>
      <c r="W4" s="329" t="s">
        <v>12</v>
      </c>
      <c r="X4" s="329" t="s">
        <v>13</v>
      </c>
      <c r="Y4" s="329" t="s">
        <v>14</v>
      </c>
      <c r="Z4" s="330" t="s">
        <v>43</v>
      </c>
      <c r="AA4" s="334" t="s">
        <v>44</v>
      </c>
      <c r="AB4" s="330" t="s">
        <v>45</v>
      </c>
      <c r="AC4" s="330" t="s">
        <v>46</v>
      </c>
      <c r="AD4" s="330" t="s">
        <v>121</v>
      </c>
      <c r="AE4" s="330" t="s">
        <v>67</v>
      </c>
      <c r="AF4" s="330" t="s">
        <v>105</v>
      </c>
      <c r="AG4" s="330" t="s">
        <v>32</v>
      </c>
      <c r="AH4" s="335" t="s">
        <v>41</v>
      </c>
      <c r="AI4" s="335" t="s">
        <v>42</v>
      </c>
      <c r="AJ4" s="334" t="s">
        <v>38</v>
      </c>
      <c r="AK4" s="334" t="s">
        <v>39</v>
      </c>
      <c r="AL4" s="336" t="s">
        <v>31</v>
      </c>
      <c r="AM4" s="335" t="s">
        <v>30</v>
      </c>
      <c r="AN4" s="337" t="s">
        <v>15</v>
      </c>
      <c r="AO4" s="337" t="s">
        <v>16</v>
      </c>
      <c r="AP4" s="337" t="s">
        <v>17</v>
      </c>
      <c r="AQ4" s="554" t="s">
        <v>35</v>
      </c>
      <c r="AR4" s="337" t="s">
        <v>18</v>
      </c>
      <c r="AS4" s="338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340" t="s">
        <v>51</v>
      </c>
      <c r="BC4" s="332" t="s">
        <v>87</v>
      </c>
    </row>
    <row r="5" spans="1:55">
      <c r="A5" s="223" t="str">
        <f>'ENTRY SHEET'!F5</f>
        <v>VOLVO 300-2</v>
      </c>
      <c r="B5" s="137">
        <f>'28'!C5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'28'!AR5</f>
        <v>120</v>
      </c>
      <c r="AO5" s="141"/>
      <c r="AP5" s="141">
        <f>AO5+AN5</f>
        <v>120</v>
      </c>
      <c r="AQ5" s="649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'28'!C6</f>
        <v>17782.3</v>
      </c>
      <c r="C6" s="137">
        <v>17782.3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'28'!AR6</f>
        <v>130</v>
      </c>
      <c r="AO6" s="141"/>
      <c r="AP6" s="141">
        <f t="shared" ref="AP6:AP69" si="7">AO6+AN6</f>
        <v>130</v>
      </c>
      <c r="AQ6" s="649">
        <f t="shared" ref="AQ6:AQ69" si="8">AP6-AR6</f>
        <v>0</v>
      </c>
      <c r="AR6" s="141">
        <v>130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340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38" t="e">
        <f t="shared" ref="BB6:BB69" si="15">AQ6-AW6-AX6-AY6</f>
        <v>#DIV/0!</v>
      </c>
      <c r="BC6" s="138"/>
    </row>
    <row r="7" spans="1:55">
      <c r="A7" s="223" t="str">
        <f>'ENTRY SHEET'!F7</f>
        <v>HITACHI-350</v>
      </c>
      <c r="B7" s="137">
        <f>'28'!C7</f>
        <v>15875.4</v>
      </c>
      <c r="C7" s="137">
        <v>15882.7</v>
      </c>
      <c r="D7" s="137">
        <f t="shared" si="4"/>
        <v>7.3000000000010914</v>
      </c>
      <c r="E7" s="137">
        <v>12</v>
      </c>
      <c r="F7" s="136"/>
      <c r="G7" s="136">
        <v>0</v>
      </c>
      <c r="H7" s="136">
        <v>2.8</v>
      </c>
      <c r="I7" s="136">
        <v>4.5</v>
      </c>
      <c r="J7" s="136"/>
      <c r="K7" s="136"/>
      <c r="L7" s="136"/>
      <c r="M7" s="136"/>
      <c r="N7" s="136"/>
      <c r="O7" s="136"/>
      <c r="P7" s="136"/>
      <c r="Q7" s="136">
        <f t="shared" si="6"/>
        <v>7.3</v>
      </c>
      <c r="R7" s="137"/>
      <c r="S7" s="137"/>
      <c r="T7" s="137"/>
      <c r="U7" s="137"/>
      <c r="V7" s="137"/>
      <c r="W7" s="137"/>
      <c r="X7" s="137"/>
      <c r="Y7" s="137">
        <f t="shared" ref="Y7:Y59" si="16">X7+W7+V7+U7</f>
        <v>0</v>
      </c>
      <c r="Z7" s="137"/>
      <c r="AA7" s="137"/>
      <c r="AB7" s="137"/>
      <c r="AC7" s="137"/>
      <c r="AD7" s="137"/>
      <c r="AE7" s="137">
        <v>26</v>
      </c>
      <c r="AF7" s="137"/>
      <c r="AG7" s="137">
        <f t="shared" ref="AG7:AG64" si="17">Z7+AA7+AB7+AC7+AD7+AE7+AF7</f>
        <v>26</v>
      </c>
      <c r="AH7" s="137"/>
      <c r="AI7" s="137">
        <v>40</v>
      </c>
      <c r="AJ7" s="137"/>
      <c r="AK7" s="138">
        <v>1345.07</v>
      </c>
      <c r="AL7" s="141">
        <f t="shared" si="0"/>
        <v>40</v>
      </c>
      <c r="AM7" s="137">
        <f t="shared" si="1"/>
        <v>1345.07</v>
      </c>
      <c r="AN7" s="141">
        <f>'28'!AR7</f>
        <v>243</v>
      </c>
      <c r="AO7" s="141">
        <v>200</v>
      </c>
      <c r="AP7" s="141">
        <f t="shared" si="7"/>
        <v>443</v>
      </c>
      <c r="AQ7" s="649">
        <f t="shared" si="8"/>
        <v>173</v>
      </c>
      <c r="AR7" s="141">
        <v>270</v>
      </c>
      <c r="AS7" s="216">
        <f t="shared" si="3"/>
        <v>23.698630136982757</v>
      </c>
      <c r="AT7" s="216">
        <f>'08'!AT7</f>
        <v>630</v>
      </c>
      <c r="AU7" s="224">
        <f t="shared" si="9"/>
        <v>360</v>
      </c>
      <c r="AV7" s="138"/>
      <c r="AW7" s="138">
        <f t="shared" si="10"/>
        <v>107</v>
      </c>
      <c r="AX7" s="138">
        <f t="shared" si="11"/>
        <v>67</v>
      </c>
      <c r="AY7" s="138">
        <f t="shared" si="12"/>
        <v>0</v>
      </c>
      <c r="AZ7" s="138">
        <f t="shared" si="13"/>
        <v>0</v>
      </c>
      <c r="BA7" s="138">
        <f t="shared" si="14"/>
        <v>0</v>
      </c>
      <c r="BB7" s="138">
        <f t="shared" si="15"/>
        <v>-1</v>
      </c>
      <c r="BC7" s="138"/>
    </row>
    <row r="8" spans="1:55">
      <c r="A8" s="223" t="str">
        <f>'ENTRY SHEET'!F8</f>
        <v>VOLVO-480</v>
      </c>
      <c r="B8" s="137">
        <f>'28'!C8</f>
        <v>1017.8</v>
      </c>
      <c r="C8" s="137">
        <v>1020.9</v>
      </c>
      <c r="D8" s="137">
        <f t="shared" si="4"/>
        <v>3.1000000000000227</v>
      </c>
      <c r="E8" s="137">
        <v>12</v>
      </c>
      <c r="F8" s="136"/>
      <c r="G8" s="136">
        <f t="shared" si="5"/>
        <v>1.6000000000000227</v>
      </c>
      <c r="H8" s="136"/>
      <c r="I8" s="136"/>
      <c r="J8" s="136"/>
      <c r="K8" s="136"/>
      <c r="L8" s="136"/>
      <c r="M8" s="136"/>
      <c r="N8" s="136">
        <v>1</v>
      </c>
      <c r="O8" s="136">
        <v>0.5</v>
      </c>
      <c r="P8" s="136"/>
      <c r="Q8" s="136">
        <f t="shared" si="6"/>
        <v>3.1000000000000227</v>
      </c>
      <c r="R8" s="226"/>
      <c r="S8" s="226"/>
      <c r="T8" s="137"/>
      <c r="U8" s="137"/>
      <c r="V8" s="137"/>
      <c r="W8" s="137"/>
      <c r="X8" s="137"/>
      <c r="Y8" s="137">
        <f t="shared" si="16"/>
        <v>0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'28'!AR8</f>
        <v>150</v>
      </c>
      <c r="AO8" s="141">
        <v>250</v>
      </c>
      <c r="AP8" s="141">
        <f t="shared" si="7"/>
        <v>400</v>
      </c>
      <c r="AQ8" s="649">
        <f t="shared" si="8"/>
        <v>100</v>
      </c>
      <c r="AR8" s="141">
        <v>300</v>
      </c>
      <c r="AS8" s="216">
        <f t="shared" si="3"/>
        <v>32.258064516128798</v>
      </c>
      <c r="AT8" s="216">
        <f>'08'!AT8</f>
        <v>650</v>
      </c>
      <c r="AU8" s="224">
        <f t="shared" si="9"/>
        <v>350</v>
      </c>
      <c r="AV8" s="138" t="s">
        <v>207</v>
      </c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38">
        <f t="shared" si="15"/>
        <v>100</v>
      </c>
      <c r="BC8" s="138"/>
    </row>
    <row r="9" spans="1:55" s="1050" customFormat="1">
      <c r="A9" s="764" t="str">
        <f>'ENTRY SHEET'!F9</f>
        <v>KOMASTU-350 DMC</v>
      </c>
      <c r="B9" s="632">
        <f>'28'!C9</f>
        <v>12718.1</v>
      </c>
      <c r="C9" s="632">
        <v>12718.1</v>
      </c>
      <c r="D9" s="632">
        <f t="shared" si="4"/>
        <v>0</v>
      </c>
      <c r="E9" s="632">
        <v>12</v>
      </c>
      <c r="F9" s="302"/>
      <c r="G9" s="302">
        <f t="shared" si="5"/>
        <v>0</v>
      </c>
      <c r="H9" s="302"/>
      <c r="I9" s="302"/>
      <c r="J9" s="302"/>
      <c r="K9" s="302"/>
      <c r="L9" s="302"/>
      <c r="M9" s="302"/>
      <c r="N9" s="302"/>
      <c r="O9" s="302"/>
      <c r="P9" s="302"/>
      <c r="Q9" s="302">
        <f t="shared" si="6"/>
        <v>0</v>
      </c>
      <c r="R9" s="632"/>
      <c r="S9" s="632"/>
      <c r="T9" s="632"/>
      <c r="U9" s="632"/>
      <c r="V9" s="632"/>
      <c r="W9" s="632"/>
      <c r="X9" s="632"/>
      <c r="Y9" s="632">
        <f t="shared" si="16"/>
        <v>0</v>
      </c>
      <c r="Z9" s="632"/>
      <c r="AA9" s="632"/>
      <c r="AB9" s="632"/>
      <c r="AC9" s="632"/>
      <c r="AD9" s="632"/>
      <c r="AE9" s="632"/>
      <c r="AF9" s="632"/>
      <c r="AG9" s="632">
        <f t="shared" si="17"/>
        <v>0</v>
      </c>
      <c r="AH9" s="632"/>
      <c r="AI9" s="632"/>
      <c r="AJ9" s="632"/>
      <c r="AK9" s="638"/>
      <c r="AL9" s="634">
        <f t="shared" si="0"/>
        <v>0</v>
      </c>
      <c r="AM9" s="632">
        <f t="shared" si="1"/>
        <v>0</v>
      </c>
      <c r="AN9" s="634">
        <f>'28'!AR9</f>
        <v>0</v>
      </c>
      <c r="AO9" s="634"/>
      <c r="AP9" s="634">
        <f t="shared" si="7"/>
        <v>0</v>
      </c>
      <c r="AQ9" s="649">
        <f t="shared" si="8"/>
        <v>0</v>
      </c>
      <c r="AR9" s="634"/>
      <c r="AS9" s="636" t="e">
        <f t="shared" si="3"/>
        <v>#DIV/0!</v>
      </c>
      <c r="AT9" s="636">
        <f>'08'!AT9</f>
        <v>0</v>
      </c>
      <c r="AU9" s="637">
        <f t="shared" si="9"/>
        <v>0</v>
      </c>
      <c r="AV9" s="638"/>
      <c r="AW9" s="638" t="e">
        <f t="shared" si="10"/>
        <v>#DIV/0!</v>
      </c>
      <c r="AX9" s="638" t="e">
        <f t="shared" si="11"/>
        <v>#DIV/0!</v>
      </c>
      <c r="AY9" s="638" t="e">
        <f t="shared" si="12"/>
        <v>#DIV/0!</v>
      </c>
      <c r="AZ9" s="638" t="e">
        <f t="shared" si="13"/>
        <v>#DIV/0!</v>
      </c>
      <c r="BA9" s="638" t="e">
        <f t="shared" si="14"/>
        <v>#DIV/0!</v>
      </c>
      <c r="BB9" s="638" t="e">
        <f t="shared" si="15"/>
        <v>#DIV/0!</v>
      </c>
      <c r="BC9" s="638"/>
    </row>
    <row r="10" spans="1:55">
      <c r="A10" s="223" t="str">
        <f>'ENTRY SHEET'!F10</f>
        <v>VOLVO-300(5)</v>
      </c>
      <c r="B10" s="137">
        <f>'28'!C10</f>
        <v>2549.4</v>
      </c>
      <c r="C10" s="137">
        <v>2557.6999999999998</v>
      </c>
      <c r="D10" s="137">
        <f t="shared" si="4"/>
        <v>8.2999999999997272</v>
      </c>
      <c r="E10" s="137">
        <v>12</v>
      </c>
      <c r="F10" s="136"/>
      <c r="G10" s="136">
        <f t="shared" si="5"/>
        <v>8.2999999999997272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8.2999999999997272</v>
      </c>
      <c r="R10" s="137"/>
      <c r="S10" s="137"/>
      <c r="T10" s="137"/>
      <c r="U10" s="137"/>
      <c r="V10" s="137">
        <v>4</v>
      </c>
      <c r="W10" s="137"/>
      <c r="X10" s="137">
        <v>43</v>
      </c>
      <c r="Y10" s="137">
        <f t="shared" si="16"/>
        <v>47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'28'!AR10</f>
        <v>220</v>
      </c>
      <c r="AO10" s="141">
        <v>100</v>
      </c>
      <c r="AP10" s="141">
        <f t="shared" si="7"/>
        <v>320</v>
      </c>
      <c r="AQ10" s="649">
        <f t="shared" si="8"/>
        <v>150</v>
      </c>
      <c r="AR10" s="141">
        <v>170</v>
      </c>
      <c r="AS10" s="216">
        <f t="shared" si="3"/>
        <v>18.0722891566271</v>
      </c>
      <c r="AT10" s="216">
        <f>'08'!AT10</f>
        <v>0</v>
      </c>
      <c r="AU10" s="224">
        <f t="shared" si="9"/>
        <v>-170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150</v>
      </c>
      <c r="BC10" s="138"/>
    </row>
    <row r="11" spans="1:55">
      <c r="A11" s="223" t="str">
        <f>'ENTRY SHEET'!F11</f>
        <v>VOLVO-380</v>
      </c>
      <c r="B11" s="137">
        <f>'28'!C11</f>
        <v>90.3</v>
      </c>
      <c r="C11" s="137">
        <v>99.3</v>
      </c>
      <c r="D11" s="137">
        <f t="shared" si="4"/>
        <v>9</v>
      </c>
      <c r="E11" s="137">
        <v>12</v>
      </c>
      <c r="F11" s="136"/>
      <c r="G11" s="136">
        <f t="shared" si="5"/>
        <v>9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9</v>
      </c>
      <c r="R11" s="137"/>
      <c r="S11" s="137"/>
      <c r="T11" s="137"/>
      <c r="U11" s="137">
        <v>61</v>
      </c>
      <c r="V11" s="137">
        <v>11</v>
      </c>
      <c r="W11" s="137"/>
      <c r="X11" s="137"/>
      <c r="Y11" s="137">
        <f t="shared" si="16"/>
        <v>72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'28'!AR11</f>
        <v>320</v>
      </c>
      <c r="AO11" s="141">
        <v>300</v>
      </c>
      <c r="AP11" s="141">
        <f t="shared" si="7"/>
        <v>620</v>
      </c>
      <c r="AQ11" s="649">
        <f t="shared" si="8"/>
        <v>270</v>
      </c>
      <c r="AR11" s="141">
        <v>350</v>
      </c>
      <c r="AS11" s="216">
        <f t="shared" si="3"/>
        <v>30</v>
      </c>
      <c r="AT11" s="216">
        <f>'08'!AT11</f>
        <v>0</v>
      </c>
      <c r="AU11" s="224">
        <f t="shared" si="9"/>
        <v>-350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38">
        <f t="shared" si="15"/>
        <v>270</v>
      </c>
      <c r="BC11" s="138"/>
    </row>
    <row r="12" spans="1:55">
      <c r="A12" s="223" t="str">
        <f>'ENTRY SHEET'!F12</f>
        <v>DOZZER D65E</v>
      </c>
      <c r="B12" s="137">
        <f>'28'!C12</f>
        <v>2350.1</v>
      </c>
      <c r="C12" s="137">
        <v>2355.8000000000002</v>
      </c>
      <c r="D12" s="137">
        <f t="shared" si="4"/>
        <v>5.7000000000002728</v>
      </c>
      <c r="E12" s="137">
        <v>12</v>
      </c>
      <c r="F12" s="136"/>
      <c r="G12" s="136">
        <f t="shared" si="5"/>
        <v>5.7000000000002728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5.7000000000002728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'28'!AR12</f>
        <v>105</v>
      </c>
      <c r="AO12" s="141">
        <v>150</v>
      </c>
      <c r="AP12" s="141">
        <f t="shared" si="7"/>
        <v>255</v>
      </c>
      <c r="AQ12" s="649">
        <f t="shared" si="8"/>
        <v>75</v>
      </c>
      <c r="AR12" s="141">
        <v>180</v>
      </c>
      <c r="AS12" s="216">
        <f t="shared" si="3"/>
        <v>13.157894736841476</v>
      </c>
      <c r="AT12" s="216">
        <f>'08'!AT12</f>
        <v>350</v>
      </c>
      <c r="AU12" s="224">
        <f t="shared" si="9"/>
        <v>170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38">
        <f t="shared" si="15"/>
        <v>75</v>
      </c>
      <c r="BC12" s="138"/>
    </row>
    <row r="13" spans="1:55">
      <c r="A13" s="223" t="str">
        <f>'ENTRY SHEET'!F13</f>
        <v>BD 85 DOZER</v>
      </c>
      <c r="B13" s="137">
        <f>'28'!C13</f>
        <v>340</v>
      </c>
      <c r="C13" s="137">
        <v>351.5</v>
      </c>
      <c r="D13" s="137">
        <f t="shared" si="4"/>
        <v>11.5</v>
      </c>
      <c r="E13" s="137">
        <v>12</v>
      </c>
      <c r="F13" s="136"/>
      <c r="G13" s="136">
        <f t="shared" si="5"/>
        <v>0</v>
      </c>
      <c r="H13" s="136"/>
      <c r="I13" s="136"/>
      <c r="J13" s="136">
        <v>7</v>
      </c>
      <c r="K13" s="136"/>
      <c r="L13" s="136"/>
      <c r="M13" s="136"/>
      <c r="N13" s="136">
        <v>4.5</v>
      </c>
      <c r="O13" s="136"/>
      <c r="P13" s="136"/>
      <c r="Q13" s="136">
        <f t="shared" si="6"/>
        <v>11.5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'28'!AR13</f>
        <v>110</v>
      </c>
      <c r="AO13" s="141">
        <v>100</v>
      </c>
      <c r="AP13" s="141">
        <f t="shared" si="7"/>
        <v>210</v>
      </c>
      <c r="AQ13" s="649">
        <f t="shared" si="8"/>
        <v>85</v>
      </c>
      <c r="AR13" s="141">
        <v>125</v>
      </c>
      <c r="AS13" s="216">
        <f t="shared" si="3"/>
        <v>7.3913043478260869</v>
      </c>
      <c r="AT13" s="216">
        <f>'08'!AT13</f>
        <v>350</v>
      </c>
      <c r="AU13" s="224">
        <f t="shared" si="9"/>
        <v>225</v>
      </c>
      <c r="AV13" s="138"/>
      <c r="AW13" s="138">
        <f t="shared" si="10"/>
        <v>0</v>
      </c>
      <c r="AX13" s="138">
        <f t="shared" si="11"/>
        <v>0</v>
      </c>
      <c r="AY13" s="138">
        <f t="shared" si="12"/>
        <v>52</v>
      </c>
      <c r="AZ13" s="138">
        <f t="shared" si="13"/>
        <v>0</v>
      </c>
      <c r="BA13" s="138">
        <f t="shared" si="14"/>
        <v>0</v>
      </c>
      <c r="BB13" s="138">
        <f t="shared" si="15"/>
        <v>33</v>
      </c>
      <c r="BC13" s="138"/>
    </row>
    <row r="14" spans="1:55" s="1050" customFormat="1">
      <c r="A14" s="764" t="str">
        <f>'ENTRY SHEET'!F14</f>
        <v>KOBELCO-380 DMCS</v>
      </c>
      <c r="B14" s="632">
        <f>'28'!C14</f>
        <v>5747</v>
      </c>
      <c r="C14" s="632">
        <v>5756.5</v>
      </c>
      <c r="D14" s="632">
        <f t="shared" si="4"/>
        <v>9.5</v>
      </c>
      <c r="E14" s="632">
        <v>12</v>
      </c>
      <c r="F14" s="302"/>
      <c r="G14" s="302">
        <f t="shared" si="5"/>
        <v>9.5</v>
      </c>
      <c r="H14" s="302"/>
      <c r="I14" s="302"/>
      <c r="J14" s="302"/>
      <c r="K14" s="302"/>
      <c r="L14" s="302"/>
      <c r="M14" s="302"/>
      <c r="N14" s="302"/>
      <c r="O14" s="302"/>
      <c r="P14" s="302"/>
      <c r="Q14" s="302">
        <f t="shared" si="6"/>
        <v>9.5</v>
      </c>
      <c r="R14" s="632"/>
      <c r="S14" s="632"/>
      <c r="T14" s="632"/>
      <c r="U14" s="632"/>
      <c r="V14" s="632">
        <v>78</v>
      </c>
      <c r="W14" s="632"/>
      <c r="X14" s="632"/>
      <c r="Y14" s="632">
        <f t="shared" si="16"/>
        <v>78</v>
      </c>
      <c r="Z14" s="632"/>
      <c r="AA14" s="632"/>
      <c r="AB14" s="632"/>
      <c r="AC14" s="632"/>
      <c r="AD14" s="632"/>
      <c r="AE14" s="632"/>
      <c r="AF14" s="632"/>
      <c r="AG14" s="632">
        <f t="shared" si="17"/>
        <v>0</v>
      </c>
      <c r="AH14" s="632"/>
      <c r="AI14" s="632"/>
      <c r="AJ14" s="632"/>
      <c r="AK14" s="638"/>
      <c r="AL14" s="634">
        <f t="shared" si="0"/>
        <v>0</v>
      </c>
      <c r="AM14" s="632">
        <f t="shared" si="1"/>
        <v>0</v>
      </c>
      <c r="AN14" s="634">
        <f>'28'!AR14</f>
        <v>0</v>
      </c>
      <c r="AO14" s="634">
        <v>250</v>
      </c>
      <c r="AP14" s="634">
        <f t="shared" si="7"/>
        <v>250</v>
      </c>
      <c r="AQ14" s="649">
        <f t="shared" si="8"/>
        <v>250</v>
      </c>
      <c r="AR14" s="634">
        <v>0</v>
      </c>
      <c r="AS14" s="636">
        <f t="shared" si="3"/>
        <v>26.315789473684209</v>
      </c>
      <c r="AT14" s="636">
        <f>'08'!AT14</f>
        <v>350</v>
      </c>
      <c r="AU14" s="637">
        <f t="shared" si="9"/>
        <v>350</v>
      </c>
      <c r="AV14" s="638"/>
      <c r="AW14" s="638">
        <f t="shared" si="10"/>
        <v>0</v>
      </c>
      <c r="AX14" s="638">
        <f t="shared" si="11"/>
        <v>0</v>
      </c>
      <c r="AY14" s="638">
        <f t="shared" si="12"/>
        <v>0</v>
      </c>
      <c r="AZ14" s="638">
        <f t="shared" si="13"/>
        <v>0</v>
      </c>
      <c r="BA14" s="638">
        <f t="shared" si="14"/>
        <v>0</v>
      </c>
      <c r="BB14" s="638">
        <f t="shared" si="15"/>
        <v>250</v>
      </c>
      <c r="BC14" s="638"/>
    </row>
    <row r="15" spans="1:55">
      <c r="A15" s="223" t="str">
        <f>'ENTRY SHEET'!F15</f>
        <v>GRADER OD09P-1732</v>
      </c>
      <c r="B15" s="137">
        <f>'28'!C15</f>
        <v>4615.8</v>
      </c>
      <c r="C15" s="137">
        <v>4615.8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'28'!AR15</f>
        <v>84</v>
      </c>
      <c r="AO15" s="141"/>
      <c r="AP15" s="141">
        <f t="shared" si="7"/>
        <v>84</v>
      </c>
      <c r="AQ15" s="649">
        <f t="shared" si="8"/>
        <v>0</v>
      </c>
      <c r="AR15" s="141">
        <v>84</v>
      </c>
      <c r="AS15" s="216" t="e">
        <f t="shared" si="3"/>
        <v>#DIV/0!</v>
      </c>
      <c r="AT15" s="216">
        <f>'08'!AT15</f>
        <v>350</v>
      </c>
      <c r="AU15" s="224">
        <f t="shared" si="9"/>
        <v>266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137">
        <f>'28'!C16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'28'!AR16</f>
        <v>0</v>
      </c>
      <c r="AO16" s="141"/>
      <c r="AP16" s="141">
        <f t="shared" si="7"/>
        <v>0</v>
      </c>
      <c r="AQ16" s="649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'28'!C17</f>
        <v>20724</v>
      </c>
      <c r="C17" s="137">
        <v>20729.05</v>
      </c>
      <c r="D17" s="137">
        <f t="shared" si="4"/>
        <v>5.0499999999992724</v>
      </c>
      <c r="E17" s="137">
        <v>12</v>
      </c>
      <c r="F17" s="136"/>
      <c r="G17" s="136">
        <f>D17-H17-I17</f>
        <v>9.9999999999272227E-2</v>
      </c>
      <c r="H17" s="136"/>
      <c r="I17" s="136">
        <v>4.95</v>
      </c>
      <c r="J17" s="136"/>
      <c r="K17" s="136"/>
      <c r="L17" s="136"/>
      <c r="M17" s="136"/>
      <c r="N17" s="136"/>
      <c r="O17" s="136"/>
      <c r="P17" s="136"/>
      <c r="Q17" s="136">
        <f t="shared" si="6"/>
        <v>5.0499999999992724</v>
      </c>
      <c r="R17" s="137">
        <f>'28'!S17</f>
        <v>156314.4</v>
      </c>
      <c r="S17" s="137">
        <v>156336.5</v>
      </c>
      <c r="T17" s="137">
        <f>S17-R17</f>
        <v>22.100000000005821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>
        <v>11</v>
      </c>
      <c r="AJ17" s="137"/>
      <c r="AK17" s="138">
        <v>397.03</v>
      </c>
      <c r="AL17" s="141">
        <f t="shared" si="0"/>
        <v>11</v>
      </c>
      <c r="AM17" s="137">
        <f t="shared" si="1"/>
        <v>397.03</v>
      </c>
      <c r="AN17" s="141">
        <f>'28'!AR17</f>
        <v>100</v>
      </c>
      <c r="AO17" s="141">
        <v>50</v>
      </c>
      <c r="AP17" s="141">
        <f t="shared" si="7"/>
        <v>150</v>
      </c>
      <c r="AQ17" s="649">
        <f t="shared" si="8"/>
        <v>40</v>
      </c>
      <c r="AR17" s="141">
        <v>110</v>
      </c>
      <c r="AS17" s="216">
        <f t="shared" si="3"/>
        <v>7.920792079209062</v>
      </c>
      <c r="AT17" s="216">
        <f>'08'!AT17</f>
        <v>250</v>
      </c>
      <c r="AU17" s="224">
        <f t="shared" si="9"/>
        <v>140</v>
      </c>
      <c r="AV17" s="138"/>
      <c r="AW17" s="138">
        <f t="shared" si="10"/>
        <v>40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38">
        <f t="shared" si="15"/>
        <v>0</v>
      </c>
      <c r="BC17" s="138"/>
    </row>
    <row r="18" spans="1:55">
      <c r="A18" s="223" t="str">
        <f>'ENTRY SHEET'!F18</f>
        <v>OD09C-1964</v>
      </c>
      <c r="B18" s="137">
        <f>'28'!C18</f>
        <v>14490.2</v>
      </c>
      <c r="C18" s="137">
        <v>14490.2</v>
      </c>
      <c r="D18" s="137">
        <f t="shared" si="4"/>
        <v>0</v>
      </c>
      <c r="E18" s="137">
        <v>12</v>
      </c>
      <c r="F18" s="136"/>
      <c r="G18" s="136">
        <f t="shared" ref="G18:G59" si="18">D18-H18-I18</f>
        <v>0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0</v>
      </c>
      <c r="R18" s="137">
        <f>'28'!S18</f>
        <v>152936.9</v>
      </c>
      <c r="S18" s="137">
        <v>152936.9</v>
      </c>
      <c r="T18" s="137">
        <f t="shared" ref="T18:T59" si="19">S18-R18</f>
        <v>0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'28'!AR18</f>
        <v>100</v>
      </c>
      <c r="AO18" s="141"/>
      <c r="AP18" s="141">
        <f t="shared" si="7"/>
        <v>100</v>
      </c>
      <c r="AQ18" s="649">
        <f t="shared" si="8"/>
        <v>0</v>
      </c>
      <c r="AR18" s="141">
        <v>100</v>
      </c>
      <c r="AS18" s="216" t="e">
        <f t="shared" si="3"/>
        <v>#DIV/0!</v>
      </c>
      <c r="AT18" s="216">
        <f>'08'!AT18</f>
        <v>250</v>
      </c>
      <c r="AU18" s="224">
        <f t="shared" si="9"/>
        <v>150</v>
      </c>
      <c r="AV18" s="138"/>
      <c r="AW18" s="138" t="e">
        <f t="shared" si="10"/>
        <v>#DIV/0!</v>
      </c>
      <c r="AX18" s="138" t="e">
        <f t="shared" si="11"/>
        <v>#DIV/0!</v>
      </c>
      <c r="AY18" s="138" t="e">
        <f t="shared" si="12"/>
        <v>#DIV/0!</v>
      </c>
      <c r="AZ18" s="138" t="e">
        <f t="shared" si="13"/>
        <v>#DIV/0!</v>
      </c>
      <c r="BA18" s="138" t="e">
        <f t="shared" si="14"/>
        <v>#DIV/0!</v>
      </c>
      <c r="BB18" s="138" t="e">
        <f t="shared" si="15"/>
        <v>#DIV/0!</v>
      </c>
      <c r="BC18" s="138"/>
    </row>
    <row r="19" spans="1:55">
      <c r="A19" s="223" t="str">
        <f>'ENTRY SHEET'!F19</f>
        <v>OD09C1965</v>
      </c>
      <c r="B19" s="137">
        <f>'28'!C19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'28'!S19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'28'!AR19</f>
        <v>0</v>
      </c>
      <c r="AO19" s="141"/>
      <c r="AP19" s="141">
        <f t="shared" si="7"/>
        <v>0</v>
      </c>
      <c r="AQ19" s="649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'28'!C20</f>
        <v>518.45000000000005</v>
      </c>
      <c r="C20" s="137">
        <v>527.20000000000005</v>
      </c>
      <c r="D20" s="137">
        <f t="shared" si="4"/>
        <v>8.75</v>
      </c>
      <c r="E20" s="137">
        <v>12</v>
      </c>
      <c r="F20" s="136"/>
      <c r="G20" s="136">
        <f t="shared" si="18"/>
        <v>0.34999999999999964</v>
      </c>
      <c r="H20" s="136">
        <v>2.9</v>
      </c>
      <c r="I20" s="136">
        <v>5.5</v>
      </c>
      <c r="J20" s="136"/>
      <c r="K20" s="136"/>
      <c r="L20" s="136"/>
      <c r="M20" s="136"/>
      <c r="N20" s="136"/>
      <c r="O20" s="136"/>
      <c r="P20" s="136"/>
      <c r="Q20" s="136">
        <f t="shared" si="6"/>
        <v>8.75</v>
      </c>
      <c r="R20" s="137">
        <f>'28'!S20</f>
        <v>125545.2</v>
      </c>
      <c r="S20" s="137">
        <v>125585.60000000001</v>
      </c>
      <c r="T20" s="137">
        <f t="shared" si="19"/>
        <v>40.400000000008731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>
        <v>13</v>
      </c>
      <c r="AF20" s="137"/>
      <c r="AG20" s="137">
        <f t="shared" si="17"/>
        <v>13</v>
      </c>
      <c r="AH20" s="137"/>
      <c r="AI20" s="137">
        <v>14</v>
      </c>
      <c r="AJ20" s="137"/>
      <c r="AK20" s="138">
        <v>466.47</v>
      </c>
      <c r="AL20" s="141">
        <f t="shared" si="0"/>
        <v>14</v>
      </c>
      <c r="AM20" s="137">
        <f t="shared" si="1"/>
        <v>466.47</v>
      </c>
      <c r="AN20" s="141">
        <f>'28'!AR20</f>
        <v>60</v>
      </c>
      <c r="AO20" s="141">
        <v>50</v>
      </c>
      <c r="AP20" s="141">
        <f t="shared" si="7"/>
        <v>110</v>
      </c>
      <c r="AQ20" s="649">
        <f t="shared" si="8"/>
        <v>50</v>
      </c>
      <c r="AR20" s="141">
        <v>60</v>
      </c>
      <c r="AS20" s="216">
        <f t="shared" si="3"/>
        <v>5.7142857142857144</v>
      </c>
      <c r="AT20" s="216">
        <f>'08'!AT20</f>
        <v>250</v>
      </c>
      <c r="AU20" s="224">
        <f t="shared" si="9"/>
        <v>190</v>
      </c>
      <c r="AV20" s="138"/>
      <c r="AW20" s="138">
        <f t="shared" si="10"/>
        <v>32</v>
      </c>
      <c r="AX20" s="138">
        <f t="shared" si="11"/>
        <v>17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38">
        <f t="shared" si="15"/>
        <v>1</v>
      </c>
      <c r="BC20" s="138"/>
    </row>
    <row r="21" spans="1:55">
      <c r="A21" s="223" t="str">
        <f>'ENTRY SHEET'!F21</f>
        <v>OD09C5137</v>
      </c>
      <c r="B21" s="137">
        <f>'28'!C21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'28'!S21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'28'!AR21</f>
        <v>70</v>
      </c>
      <c r="AO21" s="141"/>
      <c r="AP21" s="141">
        <f t="shared" si="7"/>
        <v>70</v>
      </c>
      <c r="AQ21" s="649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'28'!C22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'28'!S22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'28'!AR22</f>
        <v>0</v>
      </c>
      <c r="AO22" s="141"/>
      <c r="AP22" s="141">
        <f t="shared" si="7"/>
        <v>0</v>
      </c>
      <c r="AQ22" s="649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'28'!C23</f>
        <v>24166.15</v>
      </c>
      <c r="C23" s="137">
        <v>24169.599999999999</v>
      </c>
      <c r="D23" s="137">
        <f t="shared" si="4"/>
        <v>3.4499999999970896</v>
      </c>
      <c r="E23" s="137">
        <v>12</v>
      </c>
      <c r="F23" s="136"/>
      <c r="G23" s="136">
        <f t="shared" si="18"/>
        <v>9.9999999997089528E-2</v>
      </c>
      <c r="H23" s="136"/>
      <c r="I23" s="136">
        <v>3.35</v>
      </c>
      <c r="J23" s="136"/>
      <c r="K23" s="136"/>
      <c r="L23" s="136"/>
      <c r="M23" s="136"/>
      <c r="N23" s="136"/>
      <c r="O23" s="136"/>
      <c r="P23" s="136"/>
      <c r="Q23" s="136">
        <f t="shared" si="6"/>
        <v>3.4499999999970896</v>
      </c>
      <c r="R23" s="137">
        <f>'28'!S23</f>
        <v>88931</v>
      </c>
      <c r="S23" s="137">
        <v>88945.9</v>
      </c>
      <c r="T23" s="137">
        <f t="shared" si="19"/>
        <v>14.899999999994179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>
        <v>8</v>
      </c>
      <c r="AJ23" s="137"/>
      <c r="AK23" s="138">
        <v>274.60000000000002</v>
      </c>
      <c r="AL23" s="141">
        <f t="shared" si="0"/>
        <v>8</v>
      </c>
      <c r="AM23" s="137">
        <f t="shared" si="1"/>
        <v>274.60000000000002</v>
      </c>
      <c r="AN23" s="141">
        <f>'28'!AR23</f>
        <v>60</v>
      </c>
      <c r="AO23" s="141">
        <v>50</v>
      </c>
      <c r="AP23" s="141">
        <f t="shared" si="7"/>
        <v>110</v>
      </c>
      <c r="AQ23" s="649">
        <f t="shared" si="8"/>
        <v>10</v>
      </c>
      <c r="AR23" s="141">
        <v>100</v>
      </c>
      <c r="AS23" s="216">
        <f t="shared" si="3"/>
        <v>2.8985507246401263</v>
      </c>
      <c r="AT23" s="216">
        <f>'08'!AT23</f>
        <v>250</v>
      </c>
      <c r="AU23" s="224">
        <f t="shared" si="9"/>
        <v>150</v>
      </c>
      <c r="AV23" s="138"/>
      <c r="AW23" s="138">
        <f t="shared" si="10"/>
        <v>10</v>
      </c>
      <c r="AX23" s="138">
        <f t="shared" si="11"/>
        <v>0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0</v>
      </c>
      <c r="BC23" s="138"/>
    </row>
    <row r="24" spans="1:55">
      <c r="A24" s="223" t="str">
        <f>'ENTRY SHEET'!F24</f>
        <v>OD09C4823</v>
      </c>
      <c r="B24" s="137">
        <f>'28'!C24</f>
        <v>24126.75</v>
      </c>
      <c r="C24" s="137">
        <v>24130.25</v>
      </c>
      <c r="D24" s="137">
        <f t="shared" si="4"/>
        <v>3.5</v>
      </c>
      <c r="E24" s="137">
        <v>12</v>
      </c>
      <c r="F24" s="136"/>
      <c r="G24" s="136">
        <f t="shared" si="18"/>
        <v>0</v>
      </c>
      <c r="H24" s="136">
        <v>2.2999999999999998</v>
      </c>
      <c r="I24" s="136">
        <v>1.2</v>
      </c>
      <c r="J24" s="136"/>
      <c r="K24" s="136"/>
      <c r="L24" s="136"/>
      <c r="M24" s="136"/>
      <c r="N24" s="136"/>
      <c r="O24" s="136"/>
      <c r="P24" s="136"/>
      <c r="Q24" s="136">
        <f t="shared" si="6"/>
        <v>3.5</v>
      </c>
      <c r="R24" s="137">
        <f>'28'!S24</f>
        <v>146971</v>
      </c>
      <c r="S24" s="137">
        <v>146988.5</v>
      </c>
      <c r="T24" s="137">
        <f t="shared" si="19"/>
        <v>17.5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>
        <v>3</v>
      </c>
      <c r="AD24" s="137"/>
      <c r="AE24" s="137"/>
      <c r="AF24" s="137"/>
      <c r="AG24" s="137">
        <f t="shared" si="17"/>
        <v>3</v>
      </c>
      <c r="AH24" s="137"/>
      <c r="AI24" s="137">
        <v>2</v>
      </c>
      <c r="AJ24" s="137"/>
      <c r="AK24" s="138">
        <v>63.71</v>
      </c>
      <c r="AL24" s="141">
        <f t="shared" si="0"/>
        <v>2</v>
      </c>
      <c r="AM24" s="137">
        <f t="shared" si="1"/>
        <v>63.71</v>
      </c>
      <c r="AN24" s="141">
        <f>'28'!AR24</f>
        <v>100</v>
      </c>
      <c r="AO24" s="141"/>
      <c r="AP24" s="141">
        <f t="shared" si="7"/>
        <v>100</v>
      </c>
      <c r="AQ24" s="649">
        <f t="shared" si="8"/>
        <v>20</v>
      </c>
      <c r="AR24" s="141">
        <v>80</v>
      </c>
      <c r="AS24" s="216">
        <f t="shared" si="3"/>
        <v>5.7142857142857144</v>
      </c>
      <c r="AT24" s="216">
        <f>'08'!AT24</f>
        <v>250</v>
      </c>
      <c r="AU24" s="224">
        <f t="shared" si="9"/>
        <v>170</v>
      </c>
      <c r="AV24" s="138"/>
      <c r="AW24" s="138">
        <f t="shared" si="10"/>
        <v>7</v>
      </c>
      <c r="AX24" s="138">
        <f t="shared" si="11"/>
        <v>14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-1</v>
      </c>
      <c r="BC24" s="138"/>
    </row>
    <row r="25" spans="1:55">
      <c r="A25" s="223" t="str">
        <f>'ENTRY SHEET'!F25</f>
        <v>OD09C-4824</v>
      </c>
      <c r="B25" s="137">
        <f>'28'!C25</f>
        <v>17238</v>
      </c>
      <c r="C25" s="137">
        <v>17247.099999999999</v>
      </c>
      <c r="D25" s="137">
        <f t="shared" si="4"/>
        <v>9.0999999999985448</v>
      </c>
      <c r="E25" s="137">
        <v>12</v>
      </c>
      <c r="F25" s="136"/>
      <c r="G25" s="136">
        <f t="shared" si="18"/>
        <v>0.49999999999854428</v>
      </c>
      <c r="H25" s="136">
        <v>3.2</v>
      </c>
      <c r="I25" s="136">
        <v>5.4</v>
      </c>
      <c r="J25" s="136"/>
      <c r="K25" s="136"/>
      <c r="L25" s="136"/>
      <c r="M25" s="136"/>
      <c r="N25" s="136"/>
      <c r="O25" s="136"/>
      <c r="P25" s="136"/>
      <c r="Q25" s="136">
        <f t="shared" si="6"/>
        <v>9.0999999999985448</v>
      </c>
      <c r="R25" s="137">
        <f>'28'!S25</f>
        <v>110254.3</v>
      </c>
      <c r="S25" s="137">
        <v>110290.5</v>
      </c>
      <c r="T25" s="137">
        <f t="shared" si="19"/>
        <v>36.19999999999709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>
        <v>3</v>
      </c>
      <c r="AD25" s="137"/>
      <c r="AE25" s="137"/>
      <c r="AF25" s="137"/>
      <c r="AG25" s="137">
        <f t="shared" si="17"/>
        <v>3</v>
      </c>
      <c r="AH25" s="137"/>
      <c r="AI25" s="137">
        <v>12</v>
      </c>
      <c r="AJ25" s="137"/>
      <c r="AK25" s="138">
        <v>408.22</v>
      </c>
      <c r="AL25" s="141">
        <f t="shared" si="0"/>
        <v>12</v>
      </c>
      <c r="AM25" s="137">
        <f t="shared" si="1"/>
        <v>408.22</v>
      </c>
      <c r="AN25" s="141">
        <f>'28'!AR25</f>
        <v>75</v>
      </c>
      <c r="AO25" s="141">
        <v>50</v>
      </c>
      <c r="AP25" s="141">
        <f t="shared" si="7"/>
        <v>125</v>
      </c>
      <c r="AQ25" s="649">
        <f t="shared" si="8"/>
        <v>35</v>
      </c>
      <c r="AR25" s="141">
        <v>90</v>
      </c>
      <c r="AS25" s="216">
        <f t="shared" si="3"/>
        <v>3.8461538461544613</v>
      </c>
      <c r="AT25" s="216">
        <f>'08'!AT25</f>
        <v>250</v>
      </c>
      <c r="AU25" s="224">
        <f t="shared" si="9"/>
        <v>160</v>
      </c>
      <c r="AV25" s="138"/>
      <c r="AW25" s="138">
        <f t="shared" si="10"/>
        <v>21</v>
      </c>
      <c r="AX25" s="138">
        <f t="shared" si="11"/>
        <v>13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38">
        <f t="shared" si="15"/>
        <v>1</v>
      </c>
      <c r="BC25" s="138"/>
    </row>
    <row r="26" spans="1:55">
      <c r="A26" s="223" t="str">
        <f>'ENTRY SHEET'!F26</f>
        <v>JH06H-3742</v>
      </c>
      <c r="B26" s="137">
        <f>'28'!C26</f>
        <v>0</v>
      </c>
      <c r="C26" s="137"/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'28'!S26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'28'!AR26</f>
        <v>10</v>
      </c>
      <c r="AO26" s="141"/>
      <c r="AP26" s="141">
        <f t="shared" si="7"/>
        <v>10</v>
      </c>
      <c r="AQ26" s="649">
        <f t="shared" si="8"/>
        <v>0</v>
      </c>
      <c r="AR26" s="141">
        <v>10</v>
      </c>
      <c r="AS26" s="216" t="e">
        <f t="shared" si="3"/>
        <v>#DIV/0!</v>
      </c>
      <c r="AT26" s="216">
        <f>'08'!AT26</f>
        <v>250</v>
      </c>
      <c r="AU26" s="224">
        <f t="shared" si="9"/>
        <v>240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138" t="e">
        <f t="shared" si="15"/>
        <v>#DIV/0!</v>
      </c>
      <c r="BC26" s="138"/>
    </row>
    <row r="27" spans="1:55">
      <c r="A27" s="223" t="str">
        <f>'ENTRY SHEET'!F27</f>
        <v>OD09C-4879</v>
      </c>
      <c r="B27" s="137">
        <f>'28'!C27</f>
        <v>13081</v>
      </c>
      <c r="C27" s="137">
        <v>13089</v>
      </c>
      <c r="D27" s="137">
        <f t="shared" si="4"/>
        <v>8</v>
      </c>
      <c r="E27" s="137">
        <v>12</v>
      </c>
      <c r="F27" s="136"/>
      <c r="G27" s="136">
        <f t="shared" si="18"/>
        <v>2</v>
      </c>
      <c r="H27" s="136"/>
      <c r="I27" s="136">
        <v>6</v>
      </c>
      <c r="J27" s="136"/>
      <c r="K27" s="136"/>
      <c r="L27" s="136"/>
      <c r="M27" s="136"/>
      <c r="N27" s="136"/>
      <c r="O27" s="136"/>
      <c r="P27" s="136"/>
      <c r="Q27" s="136">
        <f t="shared" si="6"/>
        <v>8</v>
      </c>
      <c r="R27" s="137">
        <f>'28'!S27</f>
        <v>0</v>
      </c>
      <c r="S27" s="137"/>
      <c r="T27" s="137">
        <f t="shared" si="19"/>
        <v>0</v>
      </c>
      <c r="U27" s="137"/>
      <c r="V27" s="137">
        <v>1</v>
      </c>
      <c r="W27" s="137"/>
      <c r="X27" s="137">
        <v>1</v>
      </c>
      <c r="Y27" s="137">
        <f t="shared" si="16"/>
        <v>2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>
        <v>13</v>
      </c>
      <c r="AJ27" s="137"/>
      <c r="AK27" s="138">
        <v>436.78</v>
      </c>
      <c r="AL27" s="141">
        <f t="shared" si="0"/>
        <v>13</v>
      </c>
      <c r="AM27" s="137">
        <f t="shared" si="1"/>
        <v>436.78</v>
      </c>
      <c r="AN27" s="141">
        <f>'28'!AR27</f>
        <v>100</v>
      </c>
      <c r="AO27" s="141">
        <v>50</v>
      </c>
      <c r="AP27" s="141">
        <f t="shared" si="7"/>
        <v>150</v>
      </c>
      <c r="AQ27" s="649">
        <f t="shared" si="8"/>
        <v>50</v>
      </c>
      <c r="AR27" s="141">
        <v>100</v>
      </c>
      <c r="AS27" s="216">
        <f t="shared" si="3"/>
        <v>6.25</v>
      </c>
      <c r="AT27" s="216">
        <f>'08'!AT27</f>
        <v>250</v>
      </c>
      <c r="AU27" s="224">
        <f t="shared" si="9"/>
        <v>150</v>
      </c>
      <c r="AV27" s="138"/>
      <c r="AW27" s="138">
        <f t="shared" si="10"/>
        <v>38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12</v>
      </c>
      <c r="BC27" s="138"/>
    </row>
    <row r="28" spans="1:55">
      <c r="A28" s="223" t="str">
        <f>'ENTRY SHEET'!F28</f>
        <v>OD09C-1371</v>
      </c>
      <c r="B28" s="137">
        <f>'28'!C28</f>
        <v>11554</v>
      </c>
      <c r="C28" s="137">
        <v>11563</v>
      </c>
      <c r="D28" s="137">
        <f t="shared" si="4"/>
        <v>9</v>
      </c>
      <c r="E28" s="137">
        <v>12</v>
      </c>
      <c r="F28" s="136"/>
      <c r="G28" s="136">
        <f t="shared" si="18"/>
        <v>1</v>
      </c>
      <c r="H28" s="136">
        <v>3</v>
      </c>
      <c r="I28" s="136">
        <v>5</v>
      </c>
      <c r="J28" s="136"/>
      <c r="K28" s="136"/>
      <c r="L28" s="136"/>
      <c r="M28" s="136"/>
      <c r="N28" s="136"/>
      <c r="O28" s="136"/>
      <c r="P28" s="136"/>
      <c r="Q28" s="136">
        <f t="shared" si="6"/>
        <v>9</v>
      </c>
      <c r="R28" s="137">
        <f>'28'!S28</f>
        <v>137878</v>
      </c>
      <c r="S28" s="137">
        <v>137920</v>
      </c>
      <c r="T28" s="137">
        <f t="shared" si="19"/>
        <v>42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>
        <v>13</v>
      </c>
      <c r="AF28" s="137"/>
      <c r="AG28" s="137">
        <f t="shared" si="17"/>
        <v>13</v>
      </c>
      <c r="AH28" s="137"/>
      <c r="AI28" s="137">
        <v>15</v>
      </c>
      <c r="AJ28" s="137"/>
      <c r="AK28" s="138">
        <v>517.61</v>
      </c>
      <c r="AL28" s="141">
        <f t="shared" si="0"/>
        <v>15</v>
      </c>
      <c r="AM28" s="137">
        <f t="shared" si="1"/>
        <v>517.61</v>
      </c>
      <c r="AN28" s="141">
        <f>'28'!AR28</f>
        <v>80</v>
      </c>
      <c r="AO28" s="141"/>
      <c r="AP28" s="141">
        <f t="shared" si="7"/>
        <v>80</v>
      </c>
      <c r="AQ28" s="649">
        <f t="shared" si="8"/>
        <v>70</v>
      </c>
      <c r="AR28" s="141">
        <v>10</v>
      </c>
      <c r="AS28" s="216">
        <f t="shared" si="3"/>
        <v>7.7777777777777777</v>
      </c>
      <c r="AT28" s="216">
        <f>'08'!AT28</f>
        <v>250</v>
      </c>
      <c r="AU28" s="224">
        <f t="shared" si="9"/>
        <v>240</v>
      </c>
      <c r="AV28" s="138"/>
      <c r="AW28" s="138">
        <f t="shared" si="10"/>
        <v>39</v>
      </c>
      <c r="AX28" s="138">
        <f t="shared" si="11"/>
        <v>24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138">
        <f t="shared" si="15"/>
        <v>7</v>
      </c>
      <c r="BC28" s="138"/>
    </row>
    <row r="29" spans="1:55">
      <c r="A29" s="223" t="str">
        <f>'ENTRY SHEET'!F29</f>
        <v>OD09C-4878</v>
      </c>
      <c r="B29" s="137">
        <f>'28'!C29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'28'!S29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'28'!AR29</f>
        <v>0</v>
      </c>
      <c r="AO29" s="141"/>
      <c r="AP29" s="141">
        <f t="shared" si="7"/>
        <v>0</v>
      </c>
      <c r="AQ29" s="649">
        <f t="shared" si="8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137">
        <f>'28'!C30</f>
        <v>13493.2</v>
      </c>
      <c r="C30" s="137">
        <v>13500.8</v>
      </c>
      <c r="D30" s="137">
        <f t="shared" si="4"/>
        <v>7.5999999999985448</v>
      </c>
      <c r="E30" s="137">
        <v>12</v>
      </c>
      <c r="F30" s="136"/>
      <c r="G30" s="136">
        <f t="shared" si="18"/>
        <v>7.5999999999985448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7.5999999999985448</v>
      </c>
      <c r="R30" s="137">
        <f>'28'!S30</f>
        <v>62295</v>
      </c>
      <c r="S30" s="137">
        <v>62359</v>
      </c>
      <c r="T30" s="137">
        <f t="shared" si="19"/>
        <v>64</v>
      </c>
      <c r="U30" s="137"/>
      <c r="V30" s="137">
        <v>1</v>
      </c>
      <c r="W30" s="137"/>
      <c r="X30" s="137">
        <v>9</v>
      </c>
      <c r="Y30" s="137">
        <f t="shared" si="16"/>
        <v>10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'28'!AR30</f>
        <v>90</v>
      </c>
      <c r="AO30" s="141">
        <v>80</v>
      </c>
      <c r="AP30" s="141">
        <f t="shared" si="7"/>
        <v>170</v>
      </c>
      <c r="AQ30" s="649">
        <f t="shared" si="8"/>
        <v>80</v>
      </c>
      <c r="AR30" s="141">
        <v>90</v>
      </c>
      <c r="AS30" s="216">
        <f t="shared" si="3"/>
        <v>10.526315789475699</v>
      </c>
      <c r="AT30" s="216">
        <f>'08'!AT30</f>
        <v>250</v>
      </c>
      <c r="AU30" s="224">
        <f t="shared" si="9"/>
        <v>160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80</v>
      </c>
      <c r="BC30" s="138"/>
    </row>
    <row r="31" spans="1:55">
      <c r="A31" s="223" t="str">
        <f>'ENTRY SHEET'!F31</f>
        <v>OD09A-5106</v>
      </c>
      <c r="B31" s="137">
        <f>'28'!C31</f>
        <v>15115</v>
      </c>
      <c r="C31" s="137">
        <v>15115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'28'!S31</f>
        <v>123339</v>
      </c>
      <c r="S31" s="137">
        <v>123339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'28'!AR31</f>
        <v>63</v>
      </c>
      <c r="AO31" s="141"/>
      <c r="AP31" s="141">
        <f t="shared" si="7"/>
        <v>63</v>
      </c>
      <c r="AQ31" s="649">
        <f t="shared" si="8"/>
        <v>0</v>
      </c>
      <c r="AR31" s="141">
        <v>63</v>
      </c>
      <c r="AS31" s="216" t="e">
        <f t="shared" si="3"/>
        <v>#DIV/0!</v>
      </c>
      <c r="AT31" s="216">
        <f>'08'!AT31</f>
        <v>250</v>
      </c>
      <c r="AU31" s="224">
        <f t="shared" si="9"/>
        <v>187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38" t="e">
        <f t="shared" si="15"/>
        <v>#DIV/0!</v>
      </c>
      <c r="BC31" s="138"/>
    </row>
    <row r="32" spans="1:55">
      <c r="A32" s="223" t="str">
        <f>'ENTRY SHEET'!F32</f>
        <v>OD09C-8164</v>
      </c>
      <c r="B32" s="137">
        <f>'28'!C32</f>
        <v>10502</v>
      </c>
      <c r="C32" s="137">
        <v>10509</v>
      </c>
      <c r="D32" s="137">
        <f t="shared" si="4"/>
        <v>7</v>
      </c>
      <c r="E32" s="137">
        <v>12</v>
      </c>
      <c r="F32" s="136"/>
      <c r="G32" s="136">
        <f t="shared" si="18"/>
        <v>7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7</v>
      </c>
      <c r="R32" s="137">
        <f>'28'!S32</f>
        <v>70381</v>
      </c>
      <c r="S32" s="137">
        <v>70435</v>
      </c>
      <c r="T32" s="137">
        <f t="shared" si="19"/>
        <v>54</v>
      </c>
      <c r="U32" s="137">
        <v>10</v>
      </c>
      <c r="V32" s="137">
        <v>3</v>
      </c>
      <c r="W32" s="137"/>
      <c r="X32" s="137"/>
      <c r="Y32" s="137">
        <f t="shared" si="16"/>
        <v>13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'28'!AR32</f>
        <v>130</v>
      </c>
      <c r="AO32" s="141">
        <v>80</v>
      </c>
      <c r="AP32" s="141">
        <f t="shared" si="7"/>
        <v>210</v>
      </c>
      <c r="AQ32" s="649">
        <f t="shared" si="8"/>
        <v>60</v>
      </c>
      <c r="AR32" s="141">
        <v>150</v>
      </c>
      <c r="AS32" s="216">
        <f t="shared" si="3"/>
        <v>8.5714285714285712</v>
      </c>
      <c r="AT32" s="216">
        <f>'08'!AT32</f>
        <v>250</v>
      </c>
      <c r="AU32" s="224">
        <f t="shared" si="9"/>
        <v>100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60</v>
      </c>
      <c r="BC32" s="138"/>
    </row>
    <row r="33" spans="1:55">
      <c r="A33" s="223" t="str">
        <f>'ENTRY SHEET'!F33</f>
        <v>OD09C-1373</v>
      </c>
      <c r="B33" s="137">
        <f>'28'!C33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'28'!S33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'28'!AR33</f>
        <v>0</v>
      </c>
      <c r="AO33" s="141"/>
      <c r="AP33" s="141">
        <f t="shared" si="7"/>
        <v>0</v>
      </c>
      <c r="AQ33" s="649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137">
        <f>'28'!C34</f>
        <v>21985</v>
      </c>
      <c r="C34" s="137">
        <v>21987</v>
      </c>
      <c r="D34" s="137">
        <f t="shared" si="4"/>
        <v>2</v>
      </c>
      <c r="E34" s="137">
        <v>12</v>
      </c>
      <c r="F34" s="136"/>
      <c r="G34" s="136">
        <f t="shared" si="18"/>
        <v>0</v>
      </c>
      <c r="H34" s="136"/>
      <c r="I34" s="136">
        <v>2</v>
      </c>
      <c r="J34" s="136"/>
      <c r="K34" s="136"/>
      <c r="L34" s="136"/>
      <c r="M34" s="136"/>
      <c r="N34" s="136"/>
      <c r="O34" s="136"/>
      <c r="P34" s="136"/>
      <c r="Q34" s="136">
        <f t="shared" si="6"/>
        <v>2</v>
      </c>
      <c r="R34" s="137">
        <f>'28'!S34</f>
        <v>102773</v>
      </c>
      <c r="S34" s="137">
        <v>102787</v>
      </c>
      <c r="T34" s="137">
        <f t="shared" si="19"/>
        <v>14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>
        <v>7</v>
      </c>
      <c r="AJ34" s="137"/>
      <c r="AK34" s="138">
        <v>243.7</v>
      </c>
      <c r="AL34" s="141">
        <f t="shared" si="0"/>
        <v>7</v>
      </c>
      <c r="AM34" s="137">
        <f t="shared" si="1"/>
        <v>243.7</v>
      </c>
      <c r="AN34" s="141">
        <f>'28'!AR34</f>
        <v>110</v>
      </c>
      <c r="AO34" s="141"/>
      <c r="AP34" s="141">
        <f t="shared" si="7"/>
        <v>110</v>
      </c>
      <c r="AQ34" s="649">
        <f t="shared" si="8"/>
        <v>20</v>
      </c>
      <c r="AR34" s="141">
        <v>90</v>
      </c>
      <c r="AS34" s="216">
        <f t="shared" si="3"/>
        <v>10</v>
      </c>
      <c r="AT34" s="216">
        <f>'08'!AT34</f>
        <v>250</v>
      </c>
      <c r="AU34" s="224">
        <f t="shared" si="9"/>
        <v>160</v>
      </c>
      <c r="AV34" s="138"/>
      <c r="AW34" s="138">
        <f t="shared" si="10"/>
        <v>20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0</v>
      </c>
      <c r="BC34" s="138"/>
    </row>
    <row r="35" spans="1:55">
      <c r="A35" s="223" t="str">
        <f>'ENTRY SHEET'!F35</f>
        <v>OD09A-6059</v>
      </c>
      <c r="B35" s="137">
        <f>'28'!C35</f>
        <v>14188</v>
      </c>
      <c r="C35" s="137">
        <v>14195</v>
      </c>
      <c r="D35" s="137">
        <f t="shared" si="4"/>
        <v>7</v>
      </c>
      <c r="E35" s="137">
        <v>12</v>
      </c>
      <c r="F35" s="136"/>
      <c r="G35" s="136">
        <f t="shared" si="18"/>
        <v>7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7</v>
      </c>
      <c r="R35" s="137">
        <f>'28'!S35</f>
        <v>92414</v>
      </c>
      <c r="S35" s="137">
        <v>92475</v>
      </c>
      <c r="T35" s="137">
        <f t="shared" si="19"/>
        <v>61</v>
      </c>
      <c r="U35" s="137">
        <v>1</v>
      </c>
      <c r="V35" s="137">
        <v>1</v>
      </c>
      <c r="W35" s="137"/>
      <c r="X35" s="138">
        <v>8</v>
      </c>
      <c r="Y35" s="137">
        <f t="shared" si="16"/>
        <v>10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'28'!AR35</f>
        <v>120</v>
      </c>
      <c r="AO35" s="141">
        <v>50</v>
      </c>
      <c r="AP35" s="141">
        <f t="shared" si="7"/>
        <v>170</v>
      </c>
      <c r="AQ35" s="649">
        <f t="shared" si="8"/>
        <v>60</v>
      </c>
      <c r="AR35" s="141">
        <v>110</v>
      </c>
      <c r="AS35" s="216">
        <f t="shared" si="3"/>
        <v>8.5714285714285712</v>
      </c>
      <c r="AT35" s="216">
        <f>'08'!AT35</f>
        <v>250</v>
      </c>
      <c r="AU35" s="224">
        <f t="shared" si="9"/>
        <v>140</v>
      </c>
      <c r="AV35" s="138"/>
      <c r="AW35" s="138">
        <f t="shared" si="10"/>
        <v>0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60</v>
      </c>
      <c r="BC35" s="138"/>
    </row>
    <row r="36" spans="1:55">
      <c r="A36" s="223" t="str">
        <f>'ENTRY SHEET'!F36</f>
        <v>JH06H-9654</v>
      </c>
      <c r="B36" s="137">
        <f>'28'!C36</f>
        <v>0</v>
      </c>
      <c r="C36" s="137"/>
      <c r="D36" s="137">
        <v>8.5</v>
      </c>
      <c r="E36" s="137">
        <v>12</v>
      </c>
      <c r="F36" s="136"/>
      <c r="G36" s="136">
        <f t="shared" si="18"/>
        <v>8.5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8.5</v>
      </c>
      <c r="R36" s="137">
        <f>'28'!S36</f>
        <v>101552</v>
      </c>
      <c r="S36" s="137">
        <v>101612</v>
      </c>
      <c r="T36" s="137">
        <f t="shared" si="19"/>
        <v>60</v>
      </c>
      <c r="U36" s="137"/>
      <c r="V36" s="137"/>
      <c r="W36" s="137"/>
      <c r="X36" s="138">
        <v>7</v>
      </c>
      <c r="Y36" s="137">
        <f t="shared" si="16"/>
        <v>7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'28'!AR36</f>
        <v>70</v>
      </c>
      <c r="AO36" s="141">
        <v>100</v>
      </c>
      <c r="AP36" s="141">
        <f t="shared" si="7"/>
        <v>170</v>
      </c>
      <c r="AQ36" s="649">
        <f t="shared" si="8"/>
        <v>70</v>
      </c>
      <c r="AR36" s="141">
        <v>100</v>
      </c>
      <c r="AS36" s="216">
        <f t="shared" si="3"/>
        <v>8.235294117647058</v>
      </c>
      <c r="AT36" s="216">
        <f>'08'!AT36</f>
        <v>250</v>
      </c>
      <c r="AU36" s="224">
        <f t="shared" si="9"/>
        <v>150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38">
        <f t="shared" si="15"/>
        <v>70</v>
      </c>
      <c r="BC36" s="138"/>
    </row>
    <row r="37" spans="1:55">
      <c r="A37" s="223" t="str">
        <f>'ENTRY SHEET'!F37</f>
        <v>OD09A-5105</v>
      </c>
      <c r="B37" s="137">
        <f>'28'!C37</f>
        <v>12759</v>
      </c>
      <c r="C37" s="137">
        <v>12770</v>
      </c>
      <c r="D37" s="137">
        <f t="shared" si="4"/>
        <v>11</v>
      </c>
      <c r="E37" s="137">
        <v>12</v>
      </c>
      <c r="F37" s="136"/>
      <c r="G37" s="136">
        <f t="shared" si="18"/>
        <v>11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11</v>
      </c>
      <c r="R37" s="137">
        <f>'28'!S37</f>
        <v>92210</v>
      </c>
      <c r="S37" s="137">
        <v>92280</v>
      </c>
      <c r="T37" s="137">
        <f t="shared" si="19"/>
        <v>70</v>
      </c>
      <c r="U37" s="137"/>
      <c r="V37" s="137"/>
      <c r="W37" s="137"/>
      <c r="X37" s="138">
        <v>9</v>
      </c>
      <c r="Y37" s="137">
        <f t="shared" si="16"/>
        <v>9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'28'!AR37</f>
        <v>80</v>
      </c>
      <c r="AO37" s="141">
        <v>100</v>
      </c>
      <c r="AP37" s="141">
        <f t="shared" si="7"/>
        <v>180</v>
      </c>
      <c r="AQ37" s="649">
        <f t="shared" si="8"/>
        <v>110</v>
      </c>
      <c r="AR37" s="141">
        <v>70</v>
      </c>
      <c r="AS37" s="216">
        <f t="shared" ref="AS37:AS68" si="20">AQ37/D37</f>
        <v>10</v>
      </c>
      <c r="AT37" s="216">
        <f>'08'!AT37</f>
        <v>250</v>
      </c>
      <c r="AU37" s="224">
        <f t="shared" si="9"/>
        <v>180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38">
        <f t="shared" si="15"/>
        <v>110</v>
      </c>
      <c r="BC37" s="138"/>
    </row>
    <row r="38" spans="1:55">
      <c r="A38" s="223" t="str">
        <f>'ENTRY SHEET'!F38</f>
        <v>JH06G-4703</v>
      </c>
      <c r="B38" s="137">
        <f>'28'!C38</f>
        <v>8293</v>
      </c>
      <c r="C38" s="137">
        <v>8301</v>
      </c>
      <c r="D38" s="137">
        <f t="shared" si="4"/>
        <v>8</v>
      </c>
      <c r="E38" s="137">
        <v>12</v>
      </c>
      <c r="F38" s="136"/>
      <c r="G38" s="136">
        <f t="shared" si="18"/>
        <v>8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8</v>
      </c>
      <c r="R38" s="137">
        <f>'28'!S38</f>
        <v>96498</v>
      </c>
      <c r="S38" s="137">
        <v>96565</v>
      </c>
      <c r="T38" s="137">
        <f t="shared" si="19"/>
        <v>67</v>
      </c>
      <c r="U38" s="137"/>
      <c r="V38" s="137">
        <v>1</v>
      </c>
      <c r="W38" s="137"/>
      <c r="X38" s="141">
        <v>9</v>
      </c>
      <c r="Y38" s="137">
        <f t="shared" si="16"/>
        <v>10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'28'!AR38</f>
        <v>80</v>
      </c>
      <c r="AO38" s="141">
        <v>100</v>
      </c>
      <c r="AP38" s="141">
        <f t="shared" si="7"/>
        <v>180</v>
      </c>
      <c r="AQ38" s="649">
        <f t="shared" si="8"/>
        <v>90</v>
      </c>
      <c r="AR38" s="141">
        <v>90</v>
      </c>
      <c r="AS38" s="216">
        <f t="shared" si="20"/>
        <v>11.25</v>
      </c>
      <c r="AT38" s="216">
        <f>'08'!AT38</f>
        <v>250</v>
      </c>
      <c r="AU38" s="224">
        <f t="shared" si="9"/>
        <v>160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90</v>
      </c>
      <c r="BC38" s="138"/>
    </row>
    <row r="39" spans="1:55">
      <c r="A39" s="223" t="str">
        <f>'ENTRY SHEET'!F39</f>
        <v>JH06H-5348</v>
      </c>
      <c r="B39" s="137">
        <f>'28'!C39</f>
        <v>529.4</v>
      </c>
      <c r="C39" s="137">
        <v>529.4</v>
      </c>
      <c r="D39" s="137">
        <f t="shared" si="4"/>
        <v>0</v>
      </c>
      <c r="E39" s="137">
        <v>12</v>
      </c>
      <c r="F39" s="136"/>
      <c r="G39" s="136">
        <f t="shared" si="18"/>
        <v>0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0</v>
      </c>
      <c r="R39" s="137">
        <f>'28'!S39</f>
        <v>122666</v>
      </c>
      <c r="S39" s="137">
        <v>122666</v>
      </c>
      <c r="T39" s="137">
        <f t="shared" si="19"/>
        <v>0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'28'!AR39</f>
        <v>140</v>
      </c>
      <c r="AO39" s="141"/>
      <c r="AP39" s="141">
        <f t="shared" si="7"/>
        <v>140</v>
      </c>
      <c r="AQ39" s="649">
        <f t="shared" si="8"/>
        <v>0</v>
      </c>
      <c r="AR39" s="141">
        <v>140</v>
      </c>
      <c r="AS39" s="216" t="e">
        <f t="shared" si="20"/>
        <v>#DIV/0!</v>
      </c>
      <c r="AT39" s="216">
        <f>'08'!AT39</f>
        <v>0</v>
      </c>
      <c r="AU39" s="224">
        <f t="shared" si="9"/>
        <v>-140</v>
      </c>
      <c r="AV39" s="138"/>
      <c r="AW39" s="138" t="e">
        <f t="shared" si="10"/>
        <v>#DIV/0!</v>
      </c>
      <c r="AX39" s="138" t="e">
        <f t="shared" si="11"/>
        <v>#DIV/0!</v>
      </c>
      <c r="AY39" s="138" t="e">
        <f t="shared" si="12"/>
        <v>#DIV/0!</v>
      </c>
      <c r="AZ39" s="138" t="e">
        <f t="shared" si="13"/>
        <v>#DIV/0!</v>
      </c>
      <c r="BA39" s="138" t="e">
        <f t="shared" si="14"/>
        <v>#DIV/0!</v>
      </c>
      <c r="BB39" s="138" t="e">
        <f t="shared" si="15"/>
        <v>#DIV/0!</v>
      </c>
      <c r="BC39" s="138"/>
    </row>
    <row r="40" spans="1:55">
      <c r="A40" s="223" t="str">
        <f>'ENTRY SHEET'!F40</f>
        <v>OD09K-5036</v>
      </c>
      <c r="B40" s="137">
        <f>'28'!C40</f>
        <v>0</v>
      </c>
      <c r="C40" s="137"/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'28'!S40</f>
        <v>0</v>
      </c>
      <c r="S40" s="137"/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'28'!AR40</f>
        <v>0</v>
      </c>
      <c r="AO40" s="141"/>
      <c r="AP40" s="141">
        <f t="shared" si="7"/>
        <v>0</v>
      </c>
      <c r="AQ40" s="649">
        <f t="shared" si="8"/>
        <v>0</v>
      </c>
      <c r="AR40" s="141"/>
      <c r="AS40" s="216" t="e">
        <f t="shared" si="20"/>
        <v>#DIV/0!</v>
      </c>
      <c r="AT40" s="216">
        <f>'08'!AT40</f>
        <v>0</v>
      </c>
      <c r="AU40" s="224">
        <f t="shared" si="9"/>
        <v>0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137">
        <f>'28'!C41</f>
        <v>0</v>
      </c>
      <c r="C41" s="137"/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'28'!S41</f>
        <v>0</v>
      </c>
      <c r="S41" s="137"/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'28'!AR41</f>
        <v>0</v>
      </c>
      <c r="AO41" s="141"/>
      <c r="AP41" s="141">
        <f t="shared" si="7"/>
        <v>0</v>
      </c>
      <c r="AQ41" s="649">
        <f t="shared" si="8"/>
        <v>0</v>
      </c>
      <c r="AR41" s="141"/>
      <c r="AS41" s="216" t="e">
        <f t="shared" si="20"/>
        <v>#DIV/0!</v>
      </c>
      <c r="AT41" s="216">
        <f>'08'!AT41</f>
        <v>0</v>
      </c>
      <c r="AU41" s="224">
        <f t="shared" si="9"/>
        <v>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137">
        <f>'28'!C42</f>
        <v>16177</v>
      </c>
      <c r="C42" s="137">
        <v>16186</v>
      </c>
      <c r="D42" s="137">
        <f t="shared" si="4"/>
        <v>9</v>
      </c>
      <c r="E42" s="137">
        <v>12</v>
      </c>
      <c r="F42" s="136"/>
      <c r="G42" s="136">
        <f t="shared" si="18"/>
        <v>9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9</v>
      </c>
      <c r="R42" s="137">
        <f>'28'!S42</f>
        <v>106094</v>
      </c>
      <c r="S42" s="137">
        <v>106169</v>
      </c>
      <c r="T42" s="137">
        <f t="shared" si="19"/>
        <v>75</v>
      </c>
      <c r="U42" s="137">
        <v>15</v>
      </c>
      <c r="V42" s="137">
        <v>2</v>
      </c>
      <c r="W42" s="137"/>
      <c r="X42" s="141"/>
      <c r="Y42" s="137">
        <f t="shared" si="16"/>
        <v>17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'28'!AR42</f>
        <v>70</v>
      </c>
      <c r="AO42" s="141">
        <v>100</v>
      </c>
      <c r="AP42" s="141">
        <f t="shared" si="7"/>
        <v>170</v>
      </c>
      <c r="AQ42" s="649">
        <f t="shared" si="8"/>
        <v>90</v>
      </c>
      <c r="AR42" s="141">
        <v>80</v>
      </c>
      <c r="AS42" s="216">
        <f t="shared" si="20"/>
        <v>10</v>
      </c>
      <c r="AT42" s="216">
        <f>'08'!AT42</f>
        <v>0</v>
      </c>
      <c r="AU42" s="224">
        <f t="shared" si="9"/>
        <v>-80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90</v>
      </c>
      <c r="BC42" s="138"/>
    </row>
    <row r="43" spans="1:55">
      <c r="A43" s="223" t="str">
        <f>'ENTRY SHEET'!F43</f>
        <v>JH06H-7764</v>
      </c>
      <c r="B43" s="137">
        <f>'28'!C43</f>
        <v>18024.099999999999</v>
      </c>
      <c r="C43" s="137">
        <v>18024.099999999999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'28'!S43</f>
        <v>88158</v>
      </c>
      <c r="S43" s="137">
        <v>88158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'28'!AR43</f>
        <v>240</v>
      </c>
      <c r="AO43" s="141"/>
      <c r="AP43" s="141">
        <f t="shared" si="7"/>
        <v>240</v>
      </c>
      <c r="AQ43" s="649">
        <f t="shared" si="8"/>
        <v>0</v>
      </c>
      <c r="AR43" s="141">
        <v>240</v>
      </c>
      <c r="AS43" s="216" t="e">
        <f t="shared" si="20"/>
        <v>#DIV/0!</v>
      </c>
      <c r="AT43" s="216">
        <f>'08'!AT43</f>
        <v>0</v>
      </c>
      <c r="AU43" s="224">
        <f t="shared" si="9"/>
        <v>-240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138" t="e">
        <f t="shared" si="15"/>
        <v>#DIV/0!</v>
      </c>
      <c r="BC43" s="138"/>
    </row>
    <row r="44" spans="1:55">
      <c r="A44" s="764" t="str">
        <f>'ENTRY SHEET'!F44</f>
        <v>OD09AE-5513 DMC</v>
      </c>
      <c r="B44" s="632">
        <f>'28'!C44</f>
        <v>4067.6</v>
      </c>
      <c r="C44" s="632">
        <v>4073.2</v>
      </c>
      <c r="D44" s="632">
        <f t="shared" si="4"/>
        <v>5.5999999999999091</v>
      </c>
      <c r="E44" s="632">
        <v>12</v>
      </c>
      <c r="F44" s="302"/>
      <c r="G44" s="302">
        <f t="shared" si="18"/>
        <v>5.5999999999999091</v>
      </c>
      <c r="H44" s="302"/>
      <c r="I44" s="302"/>
      <c r="J44" s="302"/>
      <c r="K44" s="302"/>
      <c r="L44" s="302"/>
      <c r="M44" s="302"/>
      <c r="N44" s="302"/>
      <c r="O44" s="302"/>
      <c r="P44" s="302"/>
      <c r="Q44" s="302">
        <f t="shared" si="6"/>
        <v>5.5999999999999091</v>
      </c>
      <c r="R44" s="632">
        <f>'28'!S44</f>
        <v>23451.8</v>
      </c>
      <c r="S44" s="632">
        <v>23481.7</v>
      </c>
      <c r="T44" s="632">
        <f t="shared" si="19"/>
        <v>29.900000000001455</v>
      </c>
      <c r="U44" s="632"/>
      <c r="V44" s="632">
        <v>13</v>
      </c>
      <c r="W44" s="632"/>
      <c r="X44" s="634"/>
      <c r="Y44" s="632">
        <f t="shared" si="16"/>
        <v>13</v>
      </c>
      <c r="Z44" s="632"/>
      <c r="AA44" s="632"/>
      <c r="AB44" s="632"/>
      <c r="AC44" s="632"/>
      <c r="AD44" s="632"/>
      <c r="AE44" s="632"/>
      <c r="AF44" s="632"/>
      <c r="AG44" s="632">
        <f t="shared" si="17"/>
        <v>0</v>
      </c>
      <c r="AH44" s="632"/>
      <c r="AI44" s="632"/>
      <c r="AJ44" s="632"/>
      <c r="AK44" s="638"/>
      <c r="AL44" s="634">
        <f t="shared" si="0"/>
        <v>0</v>
      </c>
      <c r="AM44" s="632">
        <f t="shared" si="1"/>
        <v>0</v>
      </c>
      <c r="AN44" s="634">
        <f>'28'!AR44</f>
        <v>0</v>
      </c>
      <c r="AO44" s="634">
        <v>50</v>
      </c>
      <c r="AP44" s="634">
        <f t="shared" si="7"/>
        <v>50</v>
      </c>
      <c r="AQ44" s="649">
        <f t="shared" si="8"/>
        <v>50</v>
      </c>
      <c r="AR44" s="634">
        <v>0</v>
      </c>
      <c r="AS44" s="636">
        <f t="shared" si="20"/>
        <v>8.9285714285715727</v>
      </c>
      <c r="AT44" s="636">
        <f>'08'!AT44</f>
        <v>0</v>
      </c>
      <c r="AU44" s="637">
        <f t="shared" si="9"/>
        <v>0</v>
      </c>
      <c r="AV44" s="138"/>
      <c r="AW44" s="138">
        <f t="shared" si="10"/>
        <v>0</v>
      </c>
      <c r="AX44" s="138">
        <f t="shared" si="11"/>
        <v>0</v>
      </c>
      <c r="AY44" s="138">
        <f t="shared" si="12"/>
        <v>0</v>
      </c>
      <c r="AZ44" s="138">
        <f t="shared" si="13"/>
        <v>0</v>
      </c>
      <c r="BA44" s="138">
        <f t="shared" si="14"/>
        <v>0</v>
      </c>
      <c r="BB44" s="138">
        <f t="shared" si="15"/>
        <v>50</v>
      </c>
      <c r="BC44" s="138"/>
    </row>
    <row r="45" spans="1:55">
      <c r="A45" s="764" t="str">
        <f>'ENTRY SHEET'!F45</f>
        <v>OD09Z-5713 DMC</v>
      </c>
      <c r="B45" s="632">
        <f>'28'!C45</f>
        <v>3889.1</v>
      </c>
      <c r="C45" s="632">
        <v>3893.7</v>
      </c>
      <c r="D45" s="632">
        <f t="shared" si="4"/>
        <v>4.5999999999999091</v>
      </c>
      <c r="E45" s="632">
        <v>12</v>
      </c>
      <c r="F45" s="302"/>
      <c r="G45" s="302">
        <f t="shared" si="18"/>
        <v>4.5999999999999091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>
        <f t="shared" si="6"/>
        <v>4.5999999999999091</v>
      </c>
      <c r="R45" s="632">
        <f>'28'!S45</f>
        <v>22918.3</v>
      </c>
      <c r="S45" s="632">
        <v>22947.5</v>
      </c>
      <c r="T45" s="632">
        <f t="shared" si="19"/>
        <v>29.200000000000728</v>
      </c>
      <c r="U45" s="632"/>
      <c r="V45" s="632">
        <v>13</v>
      </c>
      <c r="W45" s="632"/>
      <c r="X45" s="634"/>
      <c r="Y45" s="632">
        <f t="shared" si="16"/>
        <v>13</v>
      </c>
      <c r="Z45" s="632"/>
      <c r="AA45" s="632"/>
      <c r="AB45" s="632"/>
      <c r="AC45" s="632"/>
      <c r="AD45" s="632"/>
      <c r="AE45" s="632"/>
      <c r="AF45" s="632"/>
      <c r="AG45" s="632">
        <f t="shared" si="17"/>
        <v>0</v>
      </c>
      <c r="AH45" s="632"/>
      <c r="AI45" s="632"/>
      <c r="AJ45" s="632"/>
      <c r="AK45" s="638"/>
      <c r="AL45" s="634">
        <f t="shared" si="0"/>
        <v>0</v>
      </c>
      <c r="AM45" s="632">
        <f t="shared" si="1"/>
        <v>0</v>
      </c>
      <c r="AN45" s="634">
        <f>'28'!AR45</f>
        <v>0</v>
      </c>
      <c r="AO45" s="634"/>
      <c r="AP45" s="634">
        <f t="shared" si="7"/>
        <v>0</v>
      </c>
      <c r="AQ45" s="649">
        <f t="shared" si="8"/>
        <v>0</v>
      </c>
      <c r="AR45" s="634">
        <v>0</v>
      </c>
      <c r="AS45" s="636">
        <f t="shared" si="20"/>
        <v>0</v>
      </c>
      <c r="AT45" s="636">
        <f>'08'!AT45</f>
        <v>0</v>
      </c>
      <c r="AU45" s="637">
        <f t="shared" si="9"/>
        <v>0</v>
      </c>
      <c r="AV45" s="138"/>
      <c r="AW45" s="138">
        <f t="shared" si="10"/>
        <v>0</v>
      </c>
      <c r="AX45" s="138">
        <f t="shared" si="11"/>
        <v>0</v>
      </c>
      <c r="AY45" s="138">
        <f t="shared" si="12"/>
        <v>0</v>
      </c>
      <c r="AZ45" s="138">
        <f t="shared" si="13"/>
        <v>0</v>
      </c>
      <c r="BA45" s="138">
        <f t="shared" si="14"/>
        <v>0</v>
      </c>
      <c r="BB45" s="138">
        <f t="shared" si="15"/>
        <v>0</v>
      </c>
      <c r="BC45" s="138"/>
    </row>
    <row r="46" spans="1:55">
      <c r="A46" s="764" t="str">
        <f>'ENTRY SHEET'!F46</f>
        <v>OD09Z-5813 DMC</v>
      </c>
      <c r="B46" s="632">
        <f>'28'!C46</f>
        <v>3824.4</v>
      </c>
      <c r="C46" s="632">
        <v>3832</v>
      </c>
      <c r="D46" s="632">
        <f t="shared" si="4"/>
        <v>7.5999999999999091</v>
      </c>
      <c r="E46" s="632">
        <v>12</v>
      </c>
      <c r="F46" s="302"/>
      <c r="G46" s="302">
        <f t="shared" si="18"/>
        <v>7.5999999999999091</v>
      </c>
      <c r="H46" s="302"/>
      <c r="I46" s="302"/>
      <c r="J46" s="302"/>
      <c r="K46" s="302"/>
      <c r="L46" s="302"/>
      <c r="M46" s="302"/>
      <c r="N46" s="302"/>
      <c r="O46" s="302"/>
      <c r="P46" s="302"/>
      <c r="Q46" s="302">
        <f t="shared" si="6"/>
        <v>7.5999999999999091</v>
      </c>
      <c r="R46" s="632">
        <f>'28'!S46</f>
        <v>21889.8</v>
      </c>
      <c r="S46" s="632">
        <v>21917.8</v>
      </c>
      <c r="T46" s="632">
        <f t="shared" si="19"/>
        <v>28</v>
      </c>
      <c r="U46" s="632"/>
      <c r="V46" s="632">
        <v>13</v>
      </c>
      <c r="W46" s="632"/>
      <c r="X46" s="634"/>
      <c r="Y46" s="632">
        <f t="shared" si="16"/>
        <v>13</v>
      </c>
      <c r="Z46" s="632"/>
      <c r="AA46" s="632"/>
      <c r="AB46" s="632"/>
      <c r="AC46" s="632"/>
      <c r="AD46" s="632"/>
      <c r="AE46" s="632"/>
      <c r="AF46" s="632"/>
      <c r="AG46" s="632">
        <f t="shared" si="17"/>
        <v>0</v>
      </c>
      <c r="AH46" s="632"/>
      <c r="AI46" s="632"/>
      <c r="AJ46" s="632"/>
      <c r="AK46" s="638"/>
      <c r="AL46" s="634">
        <f t="shared" si="0"/>
        <v>0</v>
      </c>
      <c r="AM46" s="632">
        <f t="shared" si="1"/>
        <v>0</v>
      </c>
      <c r="AN46" s="634">
        <f>'28'!AR46</f>
        <v>0</v>
      </c>
      <c r="AO46" s="634"/>
      <c r="AP46" s="634">
        <f t="shared" si="7"/>
        <v>0</v>
      </c>
      <c r="AQ46" s="649">
        <f t="shared" si="8"/>
        <v>0</v>
      </c>
      <c r="AR46" s="634">
        <v>0</v>
      </c>
      <c r="AS46" s="636">
        <f t="shared" si="20"/>
        <v>0</v>
      </c>
      <c r="AT46" s="636">
        <f>'08'!AT46</f>
        <v>0</v>
      </c>
      <c r="AU46" s="637">
        <f t="shared" si="9"/>
        <v>0</v>
      </c>
      <c r="AV46" s="138"/>
      <c r="AW46" s="138">
        <f t="shared" si="10"/>
        <v>0</v>
      </c>
      <c r="AX46" s="138">
        <f t="shared" si="11"/>
        <v>0</v>
      </c>
      <c r="AY46" s="138">
        <f t="shared" si="12"/>
        <v>0</v>
      </c>
      <c r="AZ46" s="138">
        <f t="shared" si="13"/>
        <v>0</v>
      </c>
      <c r="BA46" s="138">
        <f t="shared" si="14"/>
        <v>0</v>
      </c>
      <c r="BB46" s="138">
        <f t="shared" si="15"/>
        <v>0</v>
      </c>
      <c r="BC46" s="138"/>
    </row>
    <row r="47" spans="1:55">
      <c r="A47" s="764" t="str">
        <f>'ENTRY SHEET'!F47</f>
        <v>OD07AR-4113 DMC</v>
      </c>
      <c r="B47" s="632">
        <f>'28'!C47</f>
        <v>8790</v>
      </c>
      <c r="C47" s="632">
        <v>8793</v>
      </c>
      <c r="D47" s="632">
        <f t="shared" si="4"/>
        <v>3</v>
      </c>
      <c r="E47" s="632">
        <v>12</v>
      </c>
      <c r="F47" s="302"/>
      <c r="G47" s="302">
        <f t="shared" si="18"/>
        <v>3</v>
      </c>
      <c r="H47" s="302"/>
      <c r="I47" s="302"/>
      <c r="J47" s="302"/>
      <c r="K47" s="302"/>
      <c r="L47" s="302"/>
      <c r="M47" s="302"/>
      <c r="N47" s="302"/>
      <c r="O47" s="302"/>
      <c r="P47" s="302"/>
      <c r="Q47" s="302">
        <f t="shared" si="6"/>
        <v>3</v>
      </c>
      <c r="R47" s="632">
        <f>'28'!S47</f>
        <v>48873.3</v>
      </c>
      <c r="S47" s="632">
        <v>48906.6</v>
      </c>
      <c r="T47" s="632">
        <f t="shared" si="19"/>
        <v>33.299999999995634</v>
      </c>
      <c r="U47" s="632"/>
      <c r="V47" s="632">
        <v>14</v>
      </c>
      <c r="W47" s="632"/>
      <c r="X47" s="634"/>
      <c r="Y47" s="632">
        <f t="shared" si="16"/>
        <v>14</v>
      </c>
      <c r="Z47" s="632"/>
      <c r="AA47" s="632"/>
      <c r="AB47" s="632"/>
      <c r="AC47" s="632"/>
      <c r="AD47" s="632"/>
      <c r="AE47" s="632"/>
      <c r="AF47" s="632"/>
      <c r="AG47" s="632">
        <f t="shared" si="17"/>
        <v>0</v>
      </c>
      <c r="AH47" s="632"/>
      <c r="AI47" s="632"/>
      <c r="AJ47" s="632"/>
      <c r="AK47" s="638"/>
      <c r="AL47" s="634">
        <f t="shared" si="0"/>
        <v>0</v>
      </c>
      <c r="AM47" s="632">
        <f t="shared" si="1"/>
        <v>0</v>
      </c>
      <c r="AN47" s="634">
        <f>'28'!AR47</f>
        <v>0</v>
      </c>
      <c r="AO47" s="634"/>
      <c r="AP47" s="634">
        <f t="shared" si="7"/>
        <v>0</v>
      </c>
      <c r="AQ47" s="649">
        <f t="shared" si="8"/>
        <v>0</v>
      </c>
      <c r="AR47" s="634">
        <v>0</v>
      </c>
      <c r="AS47" s="636">
        <f t="shared" si="20"/>
        <v>0</v>
      </c>
      <c r="AT47" s="636">
        <f>'08'!AT47</f>
        <v>0</v>
      </c>
      <c r="AU47" s="637">
        <f t="shared" si="9"/>
        <v>0</v>
      </c>
      <c r="AV47" s="138"/>
      <c r="AW47" s="138">
        <f t="shared" si="10"/>
        <v>0</v>
      </c>
      <c r="AX47" s="138">
        <f t="shared" si="11"/>
        <v>0</v>
      </c>
      <c r="AY47" s="138">
        <f t="shared" si="12"/>
        <v>0</v>
      </c>
      <c r="AZ47" s="138">
        <f t="shared" si="13"/>
        <v>0</v>
      </c>
      <c r="BA47" s="138">
        <f t="shared" si="14"/>
        <v>0</v>
      </c>
      <c r="BB47" s="138">
        <f t="shared" si="15"/>
        <v>0</v>
      </c>
      <c r="BC47" s="138"/>
    </row>
    <row r="48" spans="1:55">
      <c r="A48" s="764" t="str">
        <f>'ENTRY SHEET'!F48</f>
        <v>OD09Z-5913 DMC</v>
      </c>
      <c r="B48" s="632">
        <f>'28'!C48</f>
        <v>3947.6</v>
      </c>
      <c r="C48" s="632">
        <v>3954.8</v>
      </c>
      <c r="D48" s="632">
        <f t="shared" si="4"/>
        <v>7.2000000000002728</v>
      </c>
      <c r="E48" s="632">
        <v>12</v>
      </c>
      <c r="F48" s="302"/>
      <c r="G48" s="302">
        <f t="shared" si="18"/>
        <v>7.2000000000002728</v>
      </c>
      <c r="H48" s="302"/>
      <c r="I48" s="302"/>
      <c r="J48" s="302"/>
      <c r="K48" s="302"/>
      <c r="L48" s="302"/>
      <c r="M48" s="302"/>
      <c r="N48" s="302"/>
      <c r="O48" s="302"/>
      <c r="P48" s="302"/>
      <c r="Q48" s="302">
        <f t="shared" si="6"/>
        <v>7.2000000000002728</v>
      </c>
      <c r="R48" s="632">
        <f>'28'!S48</f>
        <v>22802</v>
      </c>
      <c r="S48" s="632">
        <v>22836.5</v>
      </c>
      <c r="T48" s="632">
        <f t="shared" si="19"/>
        <v>34.5</v>
      </c>
      <c r="U48" s="632"/>
      <c r="V48" s="632">
        <v>13</v>
      </c>
      <c r="W48" s="632"/>
      <c r="X48" s="634"/>
      <c r="Y48" s="632">
        <f t="shared" si="16"/>
        <v>13</v>
      </c>
      <c r="Z48" s="632"/>
      <c r="AA48" s="632"/>
      <c r="AB48" s="632"/>
      <c r="AC48" s="632"/>
      <c r="AD48" s="632"/>
      <c r="AE48" s="632"/>
      <c r="AF48" s="632"/>
      <c r="AG48" s="632">
        <f t="shared" si="17"/>
        <v>0</v>
      </c>
      <c r="AH48" s="632"/>
      <c r="AI48" s="632"/>
      <c r="AJ48" s="632"/>
      <c r="AK48" s="638"/>
      <c r="AL48" s="634">
        <f t="shared" si="0"/>
        <v>0</v>
      </c>
      <c r="AM48" s="632">
        <f t="shared" si="1"/>
        <v>0</v>
      </c>
      <c r="AN48" s="634">
        <f>'28'!AR48</f>
        <v>0</v>
      </c>
      <c r="AO48" s="634">
        <v>50</v>
      </c>
      <c r="AP48" s="634">
        <f t="shared" si="7"/>
        <v>50</v>
      </c>
      <c r="AQ48" s="649">
        <f t="shared" si="8"/>
        <v>50</v>
      </c>
      <c r="AR48" s="634">
        <v>0</v>
      </c>
      <c r="AS48" s="636">
        <f t="shared" si="20"/>
        <v>6.9444444444441809</v>
      </c>
      <c r="AT48" s="636">
        <f>'08'!AT48</f>
        <v>0</v>
      </c>
      <c r="AU48" s="637">
        <f t="shared" si="9"/>
        <v>0</v>
      </c>
      <c r="AV48" s="138"/>
      <c r="AW48" s="138">
        <f t="shared" si="10"/>
        <v>0</v>
      </c>
      <c r="AX48" s="138">
        <f t="shared" si="11"/>
        <v>0</v>
      </c>
      <c r="AY48" s="138">
        <f t="shared" si="12"/>
        <v>0</v>
      </c>
      <c r="AZ48" s="138">
        <f t="shared" si="13"/>
        <v>0</v>
      </c>
      <c r="BA48" s="138">
        <f t="shared" si="14"/>
        <v>0</v>
      </c>
      <c r="BB48" s="138">
        <f t="shared" si="15"/>
        <v>50</v>
      </c>
      <c r="BC48" s="138"/>
    </row>
    <row r="49" spans="1:55">
      <c r="A49" s="764" t="str">
        <f>'ENTRY SHEET'!F49</f>
        <v>OD09Z-5613 DMC</v>
      </c>
      <c r="B49" s="632">
        <f>'28'!C49</f>
        <v>3881</v>
      </c>
      <c r="C49" s="632">
        <v>3887.6</v>
      </c>
      <c r="D49" s="632">
        <f t="shared" si="4"/>
        <v>6.5999999999999091</v>
      </c>
      <c r="E49" s="632">
        <v>12</v>
      </c>
      <c r="F49" s="302"/>
      <c r="G49" s="302">
        <f t="shared" si="18"/>
        <v>6.5999999999999091</v>
      </c>
      <c r="H49" s="302"/>
      <c r="I49" s="302"/>
      <c r="J49" s="302"/>
      <c r="K49" s="302"/>
      <c r="L49" s="302"/>
      <c r="M49" s="302"/>
      <c r="N49" s="302"/>
      <c r="O49" s="302"/>
      <c r="P49" s="302"/>
      <c r="Q49" s="302">
        <f t="shared" si="6"/>
        <v>6.5999999999999091</v>
      </c>
      <c r="R49" s="632">
        <f>'28'!S49</f>
        <v>23214.7</v>
      </c>
      <c r="S49" s="632">
        <v>23246.2</v>
      </c>
      <c r="T49" s="632">
        <f t="shared" si="19"/>
        <v>31.5</v>
      </c>
      <c r="U49" s="632"/>
      <c r="V49" s="632">
        <v>12</v>
      </c>
      <c r="W49" s="632"/>
      <c r="X49" s="634"/>
      <c r="Y49" s="632">
        <f t="shared" si="16"/>
        <v>12</v>
      </c>
      <c r="Z49" s="632"/>
      <c r="AA49" s="632"/>
      <c r="AB49" s="632"/>
      <c r="AC49" s="632"/>
      <c r="AD49" s="632"/>
      <c r="AE49" s="632"/>
      <c r="AF49" s="632"/>
      <c r="AG49" s="632">
        <f t="shared" si="17"/>
        <v>0</v>
      </c>
      <c r="AH49" s="632"/>
      <c r="AI49" s="632"/>
      <c r="AJ49" s="632"/>
      <c r="AK49" s="638"/>
      <c r="AL49" s="634">
        <f t="shared" si="0"/>
        <v>0</v>
      </c>
      <c r="AM49" s="632">
        <f t="shared" si="1"/>
        <v>0</v>
      </c>
      <c r="AN49" s="634">
        <f>'28'!AR49</f>
        <v>0</v>
      </c>
      <c r="AO49" s="634">
        <v>50</v>
      </c>
      <c r="AP49" s="634">
        <f t="shared" si="7"/>
        <v>50</v>
      </c>
      <c r="AQ49" s="649">
        <f t="shared" si="8"/>
        <v>50</v>
      </c>
      <c r="AR49" s="634">
        <v>0</v>
      </c>
      <c r="AS49" s="636">
        <f t="shared" si="20"/>
        <v>7.5757575757576801</v>
      </c>
      <c r="AT49" s="636">
        <f>'08'!AT49</f>
        <v>0</v>
      </c>
      <c r="AU49" s="637">
        <f t="shared" si="9"/>
        <v>0</v>
      </c>
      <c r="AV49" s="138"/>
      <c r="AW49" s="138">
        <f t="shared" si="10"/>
        <v>0</v>
      </c>
      <c r="AX49" s="138">
        <f t="shared" si="11"/>
        <v>0</v>
      </c>
      <c r="AY49" s="138">
        <f t="shared" si="12"/>
        <v>0</v>
      </c>
      <c r="AZ49" s="138">
        <f t="shared" si="13"/>
        <v>0</v>
      </c>
      <c r="BA49" s="138">
        <f t="shared" si="14"/>
        <v>0</v>
      </c>
      <c r="BB49" s="138">
        <f t="shared" si="15"/>
        <v>50</v>
      </c>
      <c r="BC49" s="138"/>
    </row>
    <row r="50" spans="1:55">
      <c r="A50" s="223" t="str">
        <f>'ENTRY SHEET'!F50</f>
        <v>JH06G-5437</v>
      </c>
      <c r="B50" s="137">
        <f>'28'!C50</f>
        <v>12197</v>
      </c>
      <c r="C50" s="137">
        <v>12197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'28'!S50</f>
        <v>82955</v>
      </c>
      <c r="S50" s="137">
        <v>82955</v>
      </c>
      <c r="T50" s="137">
        <f t="shared" si="19"/>
        <v>0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'28'!AR50</f>
        <v>95</v>
      </c>
      <c r="AO50" s="141"/>
      <c r="AP50" s="141">
        <f t="shared" si="7"/>
        <v>95</v>
      </c>
      <c r="AQ50" s="649">
        <f t="shared" si="8"/>
        <v>0</v>
      </c>
      <c r="AR50" s="141">
        <v>95</v>
      </c>
      <c r="AS50" s="216" t="e">
        <f t="shared" si="20"/>
        <v>#DIV/0!</v>
      </c>
      <c r="AT50" s="216">
        <f>'08'!AT50</f>
        <v>0</v>
      </c>
      <c r="AU50" s="224">
        <f t="shared" si="9"/>
        <v>-95</v>
      </c>
      <c r="AV50" s="138"/>
      <c r="AW50" s="138" t="e">
        <f t="shared" si="10"/>
        <v>#DIV/0!</v>
      </c>
      <c r="AX50" s="138" t="e">
        <f t="shared" si="11"/>
        <v>#DIV/0!</v>
      </c>
      <c r="AY50" s="138" t="e">
        <f t="shared" si="12"/>
        <v>#DIV/0!</v>
      </c>
      <c r="AZ50" s="138" t="e">
        <f t="shared" si="13"/>
        <v>#DIV/0!</v>
      </c>
      <c r="BA50" s="138" t="e">
        <f t="shared" si="14"/>
        <v>#DIV/0!</v>
      </c>
      <c r="BB50" s="138" t="e">
        <f t="shared" si="15"/>
        <v>#DIV/0!</v>
      </c>
      <c r="BC50" s="138"/>
    </row>
    <row r="51" spans="1:55">
      <c r="A51" s="223" t="str">
        <f>'ENTRY SHEET'!F51</f>
        <v>OD09Z-1273</v>
      </c>
      <c r="B51" s="137">
        <f>'28'!C51</f>
        <v>2745.9</v>
      </c>
      <c r="C51" s="137">
        <v>2754.8</v>
      </c>
      <c r="D51" s="137">
        <f t="shared" si="4"/>
        <v>8.9000000000000909</v>
      </c>
      <c r="E51" s="137">
        <v>12</v>
      </c>
      <c r="F51" s="136"/>
      <c r="G51" s="136">
        <f t="shared" si="18"/>
        <v>8.9000000000000909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8.9000000000000909</v>
      </c>
      <c r="R51" s="137">
        <f>'28'!S51</f>
        <v>17456.5</v>
      </c>
      <c r="S51" s="137">
        <v>17524.099999999999</v>
      </c>
      <c r="T51" s="137">
        <f t="shared" si="19"/>
        <v>67.599999999998545</v>
      </c>
      <c r="U51" s="137">
        <v>14</v>
      </c>
      <c r="V51" s="137">
        <v>1</v>
      </c>
      <c r="W51" s="137"/>
      <c r="X51" s="141"/>
      <c r="Y51" s="137">
        <f t="shared" si="16"/>
        <v>15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'28'!AR51</f>
        <v>140</v>
      </c>
      <c r="AO51" s="141">
        <v>80</v>
      </c>
      <c r="AP51" s="141">
        <f t="shared" si="7"/>
        <v>220</v>
      </c>
      <c r="AQ51" s="649">
        <f t="shared" si="8"/>
        <v>110</v>
      </c>
      <c r="AR51" s="141">
        <v>110</v>
      </c>
      <c r="AS51" s="216">
        <f t="shared" si="20"/>
        <v>12.359550561797626</v>
      </c>
      <c r="AT51" s="216">
        <f>'08'!AT51</f>
        <v>0</v>
      </c>
      <c r="AU51" s="224">
        <f t="shared" si="9"/>
        <v>-110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110</v>
      </c>
      <c r="BC51" s="138"/>
    </row>
    <row r="52" spans="1:55" s="208" customFormat="1">
      <c r="A52" s="223" t="str">
        <f>'ENTRY SHEET'!F52</f>
        <v>OD09Z-1274</v>
      </c>
      <c r="B52" s="137">
        <f>'28'!C52</f>
        <v>3658.5</v>
      </c>
      <c r="C52" s="137">
        <v>3665.6</v>
      </c>
      <c r="D52" s="137">
        <f t="shared" si="4"/>
        <v>7.0999999999999091</v>
      </c>
      <c r="E52" s="137">
        <v>12</v>
      </c>
      <c r="F52" s="136"/>
      <c r="G52" s="136">
        <f t="shared" si="18"/>
        <v>7.0999999999999091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7.0999999999999091</v>
      </c>
      <c r="R52" s="137">
        <f>'28'!S52</f>
        <v>25434.2</v>
      </c>
      <c r="S52" s="137">
        <v>25480.3</v>
      </c>
      <c r="T52" s="137">
        <f t="shared" si="19"/>
        <v>46.099999999998545</v>
      </c>
      <c r="U52" s="137">
        <v>9</v>
      </c>
      <c r="V52" s="137">
        <v>2</v>
      </c>
      <c r="W52" s="137"/>
      <c r="X52" s="141"/>
      <c r="Y52" s="137">
        <f t="shared" si="16"/>
        <v>11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'28'!AR52</f>
        <v>120</v>
      </c>
      <c r="AO52" s="141"/>
      <c r="AP52" s="141">
        <f t="shared" si="7"/>
        <v>120</v>
      </c>
      <c r="AQ52" s="649">
        <f t="shared" si="8"/>
        <v>60</v>
      </c>
      <c r="AR52" s="141">
        <v>60</v>
      </c>
      <c r="AS52" s="216">
        <f t="shared" si="20"/>
        <v>8.4507042253522204</v>
      </c>
      <c r="AT52" s="216">
        <f>'08'!AT52</f>
        <v>0</v>
      </c>
      <c r="AU52" s="224">
        <f t="shared" si="9"/>
        <v>-60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60</v>
      </c>
      <c r="BC52" s="138"/>
    </row>
    <row r="53" spans="1:55">
      <c r="A53" s="223" t="str">
        <f>'ENTRY SHEET'!F53</f>
        <v>OD09Z-1202</v>
      </c>
      <c r="B53" s="137">
        <f>'28'!C53</f>
        <v>3666.6</v>
      </c>
      <c r="C53" s="137">
        <v>3675.6</v>
      </c>
      <c r="D53" s="137">
        <f t="shared" si="4"/>
        <v>9</v>
      </c>
      <c r="E53" s="137">
        <v>12</v>
      </c>
      <c r="F53" s="136"/>
      <c r="G53" s="136">
        <f t="shared" si="18"/>
        <v>9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9</v>
      </c>
      <c r="R53" s="137">
        <f>'28'!S53</f>
        <v>26033.599999999999</v>
      </c>
      <c r="S53" s="137">
        <v>26098.2</v>
      </c>
      <c r="T53" s="137">
        <f t="shared" si="19"/>
        <v>64.600000000002183</v>
      </c>
      <c r="U53" s="137">
        <v>12</v>
      </c>
      <c r="V53" s="137">
        <v>3</v>
      </c>
      <c r="W53" s="137"/>
      <c r="X53" s="141"/>
      <c r="Y53" s="137">
        <f t="shared" si="16"/>
        <v>15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'28'!AR53</f>
        <v>130</v>
      </c>
      <c r="AO53" s="141">
        <v>80</v>
      </c>
      <c r="AP53" s="141">
        <f t="shared" si="7"/>
        <v>210</v>
      </c>
      <c r="AQ53" s="649">
        <f t="shared" si="8"/>
        <v>110</v>
      </c>
      <c r="AR53" s="141">
        <v>100</v>
      </c>
      <c r="AS53" s="216">
        <f t="shared" si="20"/>
        <v>12.222222222222221</v>
      </c>
      <c r="AT53" s="216">
        <f>'08'!AT53</f>
        <v>0</v>
      </c>
      <c r="AU53" s="224">
        <f t="shared" si="9"/>
        <v>-100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110</v>
      </c>
      <c r="BC53" s="138"/>
    </row>
    <row r="54" spans="1:55">
      <c r="A54" s="223">
        <f>'ENTRY SHEET'!F54</f>
        <v>0</v>
      </c>
      <c r="B54" s="137">
        <f>'28'!C54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'28'!S54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'28'!AR54</f>
        <v>0</v>
      </c>
      <c r="AO54" s="141"/>
      <c r="AP54" s="141">
        <f t="shared" si="7"/>
        <v>0</v>
      </c>
      <c r="AQ54" s="649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'28'!C55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'28'!S55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'28'!AR55</f>
        <v>0</v>
      </c>
      <c r="AO55" s="141"/>
      <c r="AP55" s="141">
        <f t="shared" si="7"/>
        <v>0</v>
      </c>
      <c r="AQ55" s="649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'28'!C56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'28'!S56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'28'!AR56</f>
        <v>0</v>
      </c>
      <c r="AO56" s="141"/>
      <c r="AP56" s="141">
        <f t="shared" si="7"/>
        <v>0</v>
      </c>
      <c r="AQ56" s="649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'28'!C57</f>
        <v>4777.3999999999996</v>
      </c>
      <c r="C57" s="137">
        <v>4781.8999999999996</v>
      </c>
      <c r="D57" s="137">
        <f t="shared" si="4"/>
        <v>4.5</v>
      </c>
      <c r="E57" s="137">
        <v>12</v>
      </c>
      <c r="F57" s="136"/>
      <c r="G57" s="136">
        <f t="shared" si="18"/>
        <v>4.5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4.5</v>
      </c>
      <c r="R57" s="137">
        <f>'28'!S57</f>
        <v>53219.199999999997</v>
      </c>
      <c r="S57" s="137">
        <v>53257.599999999999</v>
      </c>
      <c r="T57" s="137">
        <f t="shared" si="19"/>
        <v>38.400000000001455</v>
      </c>
      <c r="U57" s="137">
        <v>6</v>
      </c>
      <c r="V57" s="137"/>
      <c r="W57" s="137"/>
      <c r="X57" s="141"/>
      <c r="Y57" s="137">
        <f t="shared" si="16"/>
        <v>6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'28'!AR57</f>
        <v>50</v>
      </c>
      <c r="AO57" s="141"/>
      <c r="AP57" s="141">
        <f t="shared" si="7"/>
        <v>50</v>
      </c>
      <c r="AQ57" s="649">
        <f t="shared" si="8"/>
        <v>30</v>
      </c>
      <c r="AR57" s="141">
        <v>20</v>
      </c>
      <c r="AS57" s="216">
        <f t="shared" si="20"/>
        <v>6.666666666666667</v>
      </c>
      <c r="AT57" s="216">
        <f>'08'!AT57</f>
        <v>260</v>
      </c>
      <c r="AU57" s="224">
        <f t="shared" si="9"/>
        <v>240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>
      <c r="A58" s="223" t="str">
        <f>'ENTRY SHEET'!F58</f>
        <v>OD09K-2512 W.TANKER</v>
      </c>
      <c r="B58" s="137">
        <f>'28'!C58</f>
        <v>3096.5</v>
      </c>
      <c r="C58" s="137">
        <v>3100.2</v>
      </c>
      <c r="D58" s="137">
        <f t="shared" si="4"/>
        <v>3.6999999999998181</v>
      </c>
      <c r="E58" s="137">
        <v>12</v>
      </c>
      <c r="F58" s="136"/>
      <c r="G58" s="136">
        <f t="shared" si="18"/>
        <v>3.6999999999998181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3.6999999999998181</v>
      </c>
      <c r="R58" s="137">
        <f>'28'!S58</f>
        <v>45054</v>
      </c>
      <c r="S58" s="137">
        <v>45097.8</v>
      </c>
      <c r="T58" s="137">
        <f t="shared" si="19"/>
        <v>43.80000000000291</v>
      </c>
      <c r="U58" s="137">
        <v>8</v>
      </c>
      <c r="V58" s="137"/>
      <c r="W58" s="137"/>
      <c r="X58" s="141"/>
      <c r="Y58" s="137">
        <f t="shared" si="16"/>
        <v>8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'28'!AR58</f>
        <v>105</v>
      </c>
      <c r="AO58" s="141"/>
      <c r="AP58" s="141">
        <f t="shared" si="7"/>
        <v>105</v>
      </c>
      <c r="AQ58" s="649">
        <f t="shared" si="8"/>
        <v>40</v>
      </c>
      <c r="AR58" s="141">
        <v>65</v>
      </c>
      <c r="AS58" s="216">
        <f t="shared" si="20"/>
        <v>10.810810810811342</v>
      </c>
      <c r="AT58" s="216">
        <f>'08'!AT58</f>
        <v>250</v>
      </c>
      <c r="AU58" s="224">
        <f t="shared" si="9"/>
        <v>185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>
      <c r="A59" s="223">
        <f>'ENTRY SHEET'!F59</f>
        <v>0</v>
      </c>
      <c r="B59" s="137">
        <f>'28'!C59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'28'!S59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'28'!AR59</f>
        <v>0</v>
      </c>
      <c r="AO59" s="141"/>
      <c r="AP59" s="141">
        <f t="shared" si="7"/>
        <v>0</v>
      </c>
      <c r="AQ59" s="649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483" customFormat="1" ht="46.8">
      <c r="A60" s="223" t="str">
        <f>'ENTRY SHEET'!F60</f>
        <v>DILLING DETALIS</v>
      </c>
      <c r="B60" s="137">
        <f>'28'!C60</f>
        <v>0</v>
      </c>
      <c r="C60" s="348"/>
      <c r="D60" s="332" t="s">
        <v>8</v>
      </c>
      <c r="E60" s="332" t="s">
        <v>116</v>
      </c>
      <c r="F60" s="332" t="s">
        <v>118</v>
      </c>
      <c r="G60" s="355" t="s">
        <v>113</v>
      </c>
      <c r="H60" s="332" t="s">
        <v>126</v>
      </c>
      <c r="I60" s="332" t="s">
        <v>125</v>
      </c>
      <c r="J60" s="332" t="s">
        <v>124</v>
      </c>
      <c r="K60" s="332" t="s">
        <v>52</v>
      </c>
      <c r="L60" s="332" t="s">
        <v>133</v>
      </c>
      <c r="M60" s="332" t="s">
        <v>117</v>
      </c>
      <c r="N60" s="332" t="s">
        <v>127</v>
      </c>
      <c r="O60" s="332" t="s">
        <v>138</v>
      </c>
      <c r="P60" s="332" t="s">
        <v>139</v>
      </c>
      <c r="Q60" s="332" t="s">
        <v>122</v>
      </c>
      <c r="R60" s="332" t="s">
        <v>97</v>
      </c>
      <c r="S60" s="332" t="s">
        <v>98</v>
      </c>
      <c r="T60" s="332" t="s">
        <v>99</v>
      </c>
      <c r="U60" s="332" t="s">
        <v>128</v>
      </c>
      <c r="V60" s="332" t="s">
        <v>130</v>
      </c>
      <c r="W60" s="332" t="s">
        <v>100</v>
      </c>
      <c r="X60" s="332"/>
      <c r="Y60" s="332"/>
      <c r="Z60" s="332"/>
      <c r="AA60" s="332"/>
      <c r="AB60" s="332"/>
      <c r="AC60" s="332"/>
      <c r="AD60" s="332"/>
      <c r="AE60" s="332"/>
      <c r="AF60" s="332"/>
      <c r="AG60" s="332">
        <f t="shared" si="17"/>
        <v>0</v>
      </c>
      <c r="AH60" s="332"/>
      <c r="AI60" s="332"/>
      <c r="AJ60" s="332"/>
      <c r="AK60" s="332"/>
      <c r="AL60" s="332"/>
      <c r="AM60" s="332"/>
      <c r="AN60" s="332">
        <f>'28'!AR60</f>
        <v>0</v>
      </c>
      <c r="AO60" s="332"/>
      <c r="AP60" s="332">
        <f t="shared" si="7"/>
        <v>0</v>
      </c>
      <c r="AQ60" s="606">
        <f t="shared" si="8"/>
        <v>0</v>
      </c>
      <c r="AR60" s="332"/>
      <c r="AS60" s="348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332"/>
      <c r="BC60" s="332"/>
    </row>
    <row r="61" spans="1:55">
      <c r="A61" s="223" t="str">
        <f>'ENTRY SHEET'!F61</f>
        <v>DRILL-ELGI-650</v>
      </c>
      <c r="B61" s="137">
        <f>'28'!C61</f>
        <v>794.8</v>
      </c>
      <c r="C61" s="262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'28'!AR61</f>
        <v>0</v>
      </c>
      <c r="AO61" s="141"/>
      <c r="AP61" s="141">
        <f t="shared" si="7"/>
        <v>0</v>
      </c>
      <c r="AQ61" s="649">
        <f t="shared" si="8"/>
        <v>0</v>
      </c>
      <c r="AR61" s="141"/>
      <c r="AS61" s="216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>
      <c r="A62" s="223" t="str">
        <f>'ENTRY SHEET'!F62</f>
        <v>JRD-600+CD-360</v>
      </c>
      <c r="B62" s="137">
        <f>'28'!C62</f>
        <v>0</v>
      </c>
      <c r="C62" s="262"/>
      <c r="D62" s="137">
        <v>5.5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74.7</v>
      </c>
      <c r="S62" s="137">
        <v>11</v>
      </c>
      <c r="T62" s="137">
        <v>0</v>
      </c>
      <c r="U62" s="137">
        <v>74.7</v>
      </c>
      <c r="V62" s="137"/>
      <c r="W62" s="137">
        <f>+T62+U62+V62</f>
        <v>74.7</v>
      </c>
      <c r="X62" s="141"/>
      <c r="Y62" s="137"/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'28'!AR62</f>
        <v>0</v>
      </c>
      <c r="AO62" s="141">
        <v>250</v>
      </c>
      <c r="AP62" s="141">
        <f t="shared" si="7"/>
        <v>250</v>
      </c>
      <c r="AQ62" s="649">
        <f t="shared" si="8"/>
        <v>250</v>
      </c>
      <c r="AR62" s="141">
        <v>0</v>
      </c>
      <c r="AS62" s="216">
        <f t="shared" si="20"/>
        <v>45.454545454545453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38"/>
      <c r="BC62" s="138"/>
    </row>
    <row r="63" spans="1:55">
      <c r="A63" s="223" t="str">
        <f>'ENTRY SHEET'!F63</f>
        <v>JRD-450+650-1</v>
      </c>
      <c r="B63" s="137">
        <f>'28'!C63</f>
        <v>8270.2999999999993</v>
      </c>
      <c r="C63" s="262">
        <v>8275.2999999999993</v>
      </c>
      <c r="D63" s="137">
        <f t="shared" si="21"/>
        <v>5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74.8</v>
      </c>
      <c r="S63" s="137">
        <v>11</v>
      </c>
      <c r="T63" s="137"/>
      <c r="U63" s="137">
        <v>74.8</v>
      </c>
      <c r="V63" s="137"/>
      <c r="W63" s="137">
        <f t="shared" ref="W63:W64" si="22">+T63+U63+V63</f>
        <v>74.8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'28'!AR63</f>
        <v>0</v>
      </c>
      <c r="AO63" s="141">
        <v>200</v>
      </c>
      <c r="AP63" s="141">
        <f t="shared" si="7"/>
        <v>200</v>
      </c>
      <c r="AQ63" s="649">
        <f t="shared" si="8"/>
        <v>200</v>
      </c>
      <c r="AR63" s="141">
        <v>0</v>
      </c>
      <c r="AS63" s="216">
        <f t="shared" si="20"/>
        <v>40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>
      <c r="A64" s="223">
        <f>'ENTRY SHEET'!F64</f>
        <v>0</v>
      </c>
      <c r="B64" s="137">
        <f>'28'!C64</f>
        <v>0</v>
      </c>
      <c r="C64" s="262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'28'!AR64</f>
        <v>0</v>
      </c>
      <c r="AO64" s="141"/>
      <c r="AP64" s="141">
        <f t="shared" si="7"/>
        <v>0</v>
      </c>
      <c r="AQ64" s="649">
        <f t="shared" si="8"/>
        <v>0</v>
      </c>
      <c r="AR64" s="141"/>
      <c r="AS64" s="216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1208" customFormat="1" ht="46.8">
      <c r="A65" s="751" t="str">
        <f>'ENTRY SHEET'!F65</f>
        <v>CRUSHER DETAILS</v>
      </c>
      <c r="B65" s="617">
        <f>'28'!C65</f>
        <v>0</v>
      </c>
      <c r="C65" s="668"/>
      <c r="D65" s="331" t="s">
        <v>8</v>
      </c>
      <c r="E65" s="653" t="s">
        <v>116</v>
      </c>
      <c r="F65" s="414" t="s">
        <v>118</v>
      </c>
      <c r="G65" s="414" t="s">
        <v>113</v>
      </c>
      <c r="H65" s="414" t="s">
        <v>126</v>
      </c>
      <c r="I65" s="414" t="s">
        <v>125</v>
      </c>
      <c r="J65" s="414" t="s">
        <v>124</v>
      </c>
      <c r="K65" s="414" t="s">
        <v>52</v>
      </c>
      <c r="L65" s="414" t="s">
        <v>133</v>
      </c>
      <c r="M65" s="414" t="s">
        <v>117</v>
      </c>
      <c r="N65" s="414" t="s">
        <v>127</v>
      </c>
      <c r="O65" s="414" t="s">
        <v>138</v>
      </c>
      <c r="P65" s="414" t="s">
        <v>139</v>
      </c>
      <c r="Q65" s="414" t="s">
        <v>122</v>
      </c>
      <c r="R65" s="653" t="s">
        <v>88</v>
      </c>
      <c r="S65" s="653" t="s">
        <v>114</v>
      </c>
      <c r="T65" s="653" t="s">
        <v>115</v>
      </c>
      <c r="U65" s="653" t="s">
        <v>90</v>
      </c>
      <c r="V65" s="653" t="s">
        <v>91</v>
      </c>
      <c r="W65" s="653" t="s">
        <v>134</v>
      </c>
      <c r="X65" s="653"/>
      <c r="Y65" s="653" t="s">
        <v>92</v>
      </c>
      <c r="Z65" s="653" t="s">
        <v>43</v>
      </c>
      <c r="AA65" s="654" t="s">
        <v>44</v>
      </c>
      <c r="AB65" s="653" t="s">
        <v>45</v>
      </c>
      <c r="AC65" s="653" t="s">
        <v>46</v>
      </c>
      <c r="AD65" s="653" t="s">
        <v>121</v>
      </c>
      <c r="AE65" s="653" t="s">
        <v>67</v>
      </c>
      <c r="AF65" s="653" t="s">
        <v>105</v>
      </c>
      <c r="AG65" s="331" t="s">
        <v>32</v>
      </c>
      <c r="AH65" s="654" t="s">
        <v>41</v>
      </c>
      <c r="AI65" s="654" t="s">
        <v>42</v>
      </c>
      <c r="AJ65" s="654" t="s">
        <v>38</v>
      </c>
      <c r="AK65" s="654" t="s">
        <v>39</v>
      </c>
      <c r="AL65" s="653" t="s">
        <v>31</v>
      </c>
      <c r="AM65" s="654" t="s">
        <v>30</v>
      </c>
      <c r="AN65" s="986">
        <f>'28'!AR65</f>
        <v>0</v>
      </c>
      <c r="AO65" s="986"/>
      <c r="AP65" s="986">
        <f t="shared" si="7"/>
        <v>0</v>
      </c>
      <c r="AQ65" s="990">
        <f t="shared" si="8"/>
        <v>0</v>
      </c>
      <c r="AR65" s="986"/>
      <c r="AS65" s="987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414"/>
      <c r="BC65" s="414"/>
    </row>
    <row r="66" spans="1:55" s="1048" customFormat="1">
      <c r="A66" s="751" t="str">
        <f>'ENTRY SHEET'!F66</f>
        <v>CRUSHER(FEEDER)</v>
      </c>
      <c r="B66" s="617">
        <f>'28'!C66</f>
        <v>1851.93</v>
      </c>
      <c r="C66" s="1192">
        <v>1862.53</v>
      </c>
      <c r="D66" s="617">
        <f t="shared" si="21"/>
        <v>10.599999999999909</v>
      </c>
      <c r="E66" s="617">
        <v>16</v>
      </c>
      <c r="F66" s="139"/>
      <c r="G66" s="139"/>
      <c r="H66" s="139"/>
      <c r="I66" s="139"/>
      <c r="J66" s="139">
        <f>D66-G66-H66-I66-K66-L66-O66-P66-F66-M66-N66</f>
        <v>10.599999999999909</v>
      </c>
      <c r="K66" s="139"/>
      <c r="L66" s="139"/>
      <c r="M66" s="139"/>
      <c r="N66" s="139"/>
      <c r="O66" s="139"/>
      <c r="P66" s="139"/>
      <c r="Q66" s="139">
        <f>F66+G66+H66+I66+J66+K66+L66+M66+N66+O66+P66</f>
        <v>10.599999999999909</v>
      </c>
      <c r="R66" s="617">
        <v>1640</v>
      </c>
      <c r="S66" s="617">
        <v>820</v>
      </c>
      <c r="T66" s="617">
        <v>820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658">
        <f>'28'!AR66</f>
        <v>0</v>
      </c>
      <c r="AO66" s="658"/>
      <c r="AP66" s="658">
        <f t="shared" si="7"/>
        <v>0</v>
      </c>
      <c r="AQ66" s="649">
        <f t="shared" si="8"/>
        <v>0</v>
      </c>
      <c r="AR66" s="658"/>
      <c r="AS66" s="659">
        <f t="shared" si="20"/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19">
        <f t="shared" si="15"/>
        <v>0</v>
      </c>
      <c r="BC66" s="619"/>
    </row>
    <row r="67" spans="1:55" s="1048" customFormat="1">
      <c r="A67" s="751" t="str">
        <f>'ENTRY SHEET'!F67</f>
        <v>CRUSHER ( JAW )</v>
      </c>
      <c r="B67" s="617">
        <f>'28'!C67</f>
        <v>13636</v>
      </c>
      <c r="C67" s="1192">
        <v>13647</v>
      </c>
      <c r="D67" s="617">
        <f t="shared" si="21"/>
        <v>11</v>
      </c>
      <c r="E67" s="617">
        <v>16</v>
      </c>
      <c r="F67" s="139"/>
      <c r="G67" s="139"/>
      <c r="H67" s="139"/>
      <c r="I67" s="139"/>
      <c r="J67" s="139">
        <f t="shared" ref="J67:J73" si="24">D67-G67-H67-I67-K67-L67-O67-P67-F67-M67-N67</f>
        <v>11</v>
      </c>
      <c r="K67" s="139"/>
      <c r="L67" s="139"/>
      <c r="M67" s="139"/>
      <c r="N67" s="139"/>
      <c r="O67" s="139"/>
      <c r="P67" s="139"/>
      <c r="Q67" s="139">
        <f t="shared" ref="Q67:Q73" si="25">F67+G67+H67+I67+J67+K67+L67+M67+N67+O67+P67</f>
        <v>11</v>
      </c>
      <c r="R67" s="617"/>
      <c r="S67" s="617"/>
      <c r="T67" s="617"/>
      <c r="U67" s="617"/>
      <c r="V67" s="617"/>
      <c r="W67" s="617"/>
      <c r="X67" s="658"/>
      <c r="Y67" s="617">
        <f t="shared" ref="Y67:Y73" si="26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658">
        <f>'28'!AR67</f>
        <v>0</v>
      </c>
      <c r="AO67" s="658"/>
      <c r="AP67" s="658">
        <f t="shared" si="7"/>
        <v>0</v>
      </c>
      <c r="AQ67" s="649">
        <f t="shared" si="8"/>
        <v>0</v>
      </c>
      <c r="AR67" s="658"/>
      <c r="AS67" s="659">
        <f t="shared" si="20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19">
        <f t="shared" si="15"/>
        <v>0</v>
      </c>
      <c r="BC67" s="619"/>
    </row>
    <row r="68" spans="1:55" s="1048" customFormat="1">
      <c r="A68" s="751" t="str">
        <f>'ENTRY SHEET'!F68</f>
        <v>CRUSHER ( CONE )</v>
      </c>
      <c r="B68" s="617">
        <f>'28'!C68</f>
        <v>13712</v>
      </c>
      <c r="C68" s="1192">
        <v>13723</v>
      </c>
      <c r="D68" s="617">
        <f t="shared" si="21"/>
        <v>11</v>
      </c>
      <c r="E68" s="617">
        <v>16</v>
      </c>
      <c r="F68" s="139"/>
      <c r="G68" s="139"/>
      <c r="H68" s="139"/>
      <c r="I68" s="139"/>
      <c r="J68" s="139">
        <f t="shared" si="24"/>
        <v>11</v>
      </c>
      <c r="K68" s="139"/>
      <c r="L68" s="139"/>
      <c r="M68" s="139"/>
      <c r="N68" s="139"/>
      <c r="O68" s="139"/>
      <c r="P68" s="139"/>
      <c r="Q68" s="139">
        <f t="shared" si="25"/>
        <v>11</v>
      </c>
      <c r="R68" s="617"/>
      <c r="S68" s="617"/>
      <c r="T68" s="617"/>
      <c r="U68" s="617"/>
      <c r="V68" s="617"/>
      <c r="W68" s="617"/>
      <c r="X68" s="617"/>
      <c r="Y68" s="617">
        <f t="shared" si="26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658">
        <f>'28'!AR68</f>
        <v>0</v>
      </c>
      <c r="AO68" s="658"/>
      <c r="AP68" s="658">
        <f t="shared" si="7"/>
        <v>0</v>
      </c>
      <c r="AQ68" s="649">
        <f t="shared" si="8"/>
        <v>0</v>
      </c>
      <c r="AR68" s="658"/>
      <c r="AS68" s="659">
        <f t="shared" si="20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19">
        <f t="shared" si="15"/>
        <v>0</v>
      </c>
      <c r="BC68" s="617"/>
    </row>
    <row r="69" spans="1:55" s="1048" customFormat="1">
      <c r="A69" s="751" t="str">
        <f>'ENTRY SHEET'!F69</f>
        <v>CRUSHER DG</v>
      </c>
      <c r="B69" s="617">
        <f>'28'!C69</f>
        <v>17211.259999999998</v>
      </c>
      <c r="C69" s="1192">
        <v>17211.259999999998</v>
      </c>
      <c r="D69" s="617">
        <f t="shared" si="21"/>
        <v>0</v>
      </c>
      <c r="E69" s="617">
        <v>16</v>
      </c>
      <c r="F69" s="139"/>
      <c r="G69" s="139"/>
      <c r="H69" s="139"/>
      <c r="I69" s="139"/>
      <c r="J69" s="139">
        <f t="shared" si="24"/>
        <v>0</v>
      </c>
      <c r="K69" s="139"/>
      <c r="L69" s="139"/>
      <c r="M69" s="139"/>
      <c r="N69" s="139"/>
      <c r="O69" s="139"/>
      <c r="P69" s="139"/>
      <c r="Q69" s="139">
        <f t="shared" si="25"/>
        <v>0</v>
      </c>
      <c r="R69" s="617"/>
      <c r="S69" s="617"/>
      <c r="T69" s="617"/>
      <c r="U69" s="617"/>
      <c r="V69" s="617"/>
      <c r="W69" s="617"/>
      <c r="X69" s="658"/>
      <c r="Y69" s="617">
        <f t="shared" si="26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658">
        <f>'28'!AR69</f>
        <v>400</v>
      </c>
      <c r="AO69" s="658"/>
      <c r="AP69" s="658">
        <f t="shared" si="7"/>
        <v>400</v>
      </c>
      <c r="AQ69" s="649">
        <f t="shared" si="8"/>
        <v>0</v>
      </c>
      <c r="AR69" s="658">
        <v>400</v>
      </c>
      <c r="AS69" s="659" t="e">
        <f t="shared" ref="AS69:AS104" si="27">AQ69/D69</f>
        <v>#DIV/0!</v>
      </c>
      <c r="AT69" s="659">
        <f>'08'!AT69</f>
        <v>1000</v>
      </c>
      <c r="AU69" s="660">
        <f t="shared" si="9"/>
        <v>600</v>
      </c>
      <c r="AV69" s="657"/>
      <c r="AW69" s="619" t="e">
        <f t="shared" si="10"/>
        <v>#DIV/0!</v>
      </c>
      <c r="AX69" s="619" t="e">
        <f t="shared" si="11"/>
        <v>#DIV/0!</v>
      </c>
      <c r="AY69" s="619" t="e">
        <f t="shared" si="12"/>
        <v>#DIV/0!</v>
      </c>
      <c r="AZ69" s="619" t="e">
        <f t="shared" si="13"/>
        <v>#DIV/0!</v>
      </c>
      <c r="BA69" s="619" t="e">
        <f t="shared" si="14"/>
        <v>#DIV/0!</v>
      </c>
      <c r="BB69" s="619" t="e">
        <f t="shared" si="15"/>
        <v>#DIV/0!</v>
      </c>
      <c r="BC69" s="619"/>
    </row>
    <row r="70" spans="1:55" s="1048" customFormat="1">
      <c r="A70" s="751" t="str">
        <f>'ENTRY SHEET'!F70</f>
        <v>KAMASTU-210</v>
      </c>
      <c r="B70" s="617">
        <f>'28'!C70</f>
        <v>26051.599999999999</v>
      </c>
      <c r="C70" s="1192">
        <v>26063</v>
      </c>
      <c r="D70" s="617">
        <f t="shared" si="21"/>
        <v>11.400000000001455</v>
      </c>
      <c r="E70" s="617">
        <v>16</v>
      </c>
      <c r="F70" s="139"/>
      <c r="G70" s="139"/>
      <c r="H70" s="139"/>
      <c r="I70" s="139"/>
      <c r="J70" s="139">
        <f t="shared" si="24"/>
        <v>11.400000000001455</v>
      </c>
      <c r="K70" s="139"/>
      <c r="L70" s="139"/>
      <c r="M70" s="139"/>
      <c r="N70" s="139"/>
      <c r="O70" s="139"/>
      <c r="P70" s="139"/>
      <c r="Q70" s="139">
        <f t="shared" si="25"/>
        <v>11.400000000001455</v>
      </c>
      <c r="R70" s="617"/>
      <c r="S70" s="617"/>
      <c r="T70" s="617"/>
      <c r="U70" s="617"/>
      <c r="V70" s="617"/>
      <c r="W70" s="617"/>
      <c r="X70" s="658"/>
      <c r="Y70" s="617">
        <f t="shared" si="26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658">
        <f>'28'!AR70</f>
        <v>180</v>
      </c>
      <c r="AO70" s="658">
        <v>250</v>
      </c>
      <c r="AP70" s="658">
        <f t="shared" ref="AP70:AP104" si="28">AO70+AN70</f>
        <v>430</v>
      </c>
      <c r="AQ70" s="649">
        <f t="shared" ref="AQ70:AQ104" si="29">AP70-AR70</f>
        <v>170</v>
      </c>
      <c r="AR70" s="658">
        <v>260</v>
      </c>
      <c r="AS70" s="659">
        <f t="shared" si="27"/>
        <v>14.912280701752483</v>
      </c>
      <c r="AT70" s="659">
        <f>'08'!AT70</f>
        <v>340</v>
      </c>
      <c r="AU70" s="660">
        <f t="shared" ref="AU70:AU104" si="30">AT70-AR70</f>
        <v>80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170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1048" customFormat="1">
      <c r="A71" s="751" t="str">
        <f>'ENTRY SHEET'!F71</f>
        <v>JCB-8262 LOADER</v>
      </c>
      <c r="B71" s="617">
        <f>'28'!C71</f>
        <v>16211.5</v>
      </c>
      <c r="C71" s="1192">
        <v>16222.7</v>
      </c>
      <c r="D71" s="617">
        <f t="shared" si="21"/>
        <v>11.200000000000728</v>
      </c>
      <c r="E71" s="617">
        <v>16</v>
      </c>
      <c r="F71" s="139"/>
      <c r="G71" s="139"/>
      <c r="H71" s="139"/>
      <c r="I71" s="139">
        <v>6.7</v>
      </c>
      <c r="J71" s="139">
        <f t="shared" si="24"/>
        <v>4.5000000000007274</v>
      </c>
      <c r="K71" s="139"/>
      <c r="L71" s="139"/>
      <c r="M71" s="139"/>
      <c r="N71" s="139"/>
      <c r="O71" s="139"/>
      <c r="P71" s="139"/>
      <c r="Q71" s="139">
        <f t="shared" si="25"/>
        <v>11.200000000000728</v>
      </c>
      <c r="R71" s="617"/>
      <c r="S71" s="617"/>
      <c r="T71" s="617"/>
      <c r="U71" s="617"/>
      <c r="V71" s="617"/>
      <c r="W71" s="617"/>
      <c r="X71" s="658"/>
      <c r="Y71" s="617">
        <f t="shared" si="26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/>
      <c r="AI71" s="617">
        <v>42</v>
      </c>
      <c r="AJ71" s="617"/>
      <c r="AK71" s="619">
        <v>1463.05</v>
      </c>
      <c r="AL71" s="658">
        <f>AH71+AI71</f>
        <v>42</v>
      </c>
      <c r="AM71" s="617">
        <f>AJ71+AK71</f>
        <v>1463.05</v>
      </c>
      <c r="AN71" s="658">
        <f>'28'!AR71</f>
        <v>85</v>
      </c>
      <c r="AO71" s="658">
        <v>165</v>
      </c>
      <c r="AP71" s="658">
        <f t="shared" si="28"/>
        <v>250</v>
      </c>
      <c r="AQ71" s="649">
        <f t="shared" si="29"/>
        <v>150</v>
      </c>
      <c r="AR71" s="658">
        <v>100</v>
      </c>
      <c r="AS71" s="659">
        <f t="shared" si="27"/>
        <v>13.392857142856272</v>
      </c>
      <c r="AT71" s="659">
        <f>'08'!AT71</f>
        <v>210</v>
      </c>
      <c r="AU71" s="660">
        <f t="shared" si="30"/>
        <v>110</v>
      </c>
      <c r="AV71" s="657"/>
      <c r="AW71" s="619">
        <f t="shared" si="31"/>
        <v>90</v>
      </c>
      <c r="AX71" s="619">
        <f t="shared" si="32"/>
        <v>0</v>
      </c>
      <c r="AY71" s="619">
        <f t="shared" si="33"/>
        <v>61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-1</v>
      </c>
      <c r="BC71" s="619"/>
    </row>
    <row r="72" spans="1:55" s="1048" customFormat="1">
      <c r="A72" s="751" t="str">
        <f>'ENTRY SHEET'!F72</f>
        <v>OD09C-5609 JCB</v>
      </c>
      <c r="B72" s="617">
        <f>'28'!C72</f>
        <v>0</v>
      </c>
      <c r="C72" s="1192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4"/>
        <v>0</v>
      </c>
      <c r="K72" s="139"/>
      <c r="L72" s="139"/>
      <c r="M72" s="139"/>
      <c r="N72" s="139"/>
      <c r="O72" s="139"/>
      <c r="P72" s="139"/>
      <c r="Q72" s="139">
        <f t="shared" si="25"/>
        <v>0</v>
      </c>
      <c r="R72" s="617"/>
      <c r="S72" s="617"/>
      <c r="T72" s="617"/>
      <c r="U72" s="617"/>
      <c r="V72" s="617"/>
      <c r="W72" s="617"/>
      <c r="X72" s="658"/>
      <c r="Y72" s="617">
        <f t="shared" si="26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658">
        <f>'28'!AR72</f>
        <v>90</v>
      </c>
      <c r="AO72" s="658"/>
      <c r="AP72" s="658">
        <f t="shared" si="28"/>
        <v>90</v>
      </c>
      <c r="AQ72" s="649">
        <f t="shared" si="29"/>
        <v>0</v>
      </c>
      <c r="AR72" s="658">
        <v>90</v>
      </c>
      <c r="AS72" s="659" t="e">
        <f t="shared" si="27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1048" customFormat="1">
      <c r="A73" s="751" t="str">
        <f>'ENTRY SHEET'!F73</f>
        <v>TATA LOADER-OD02AY-0516</v>
      </c>
      <c r="B73" s="617">
        <f>'28'!C73</f>
        <v>15507.7</v>
      </c>
      <c r="C73" s="1192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4"/>
        <v>0</v>
      </c>
      <c r="K73" s="139"/>
      <c r="L73" s="139"/>
      <c r="M73" s="139"/>
      <c r="N73" s="139"/>
      <c r="O73" s="139"/>
      <c r="P73" s="139"/>
      <c r="Q73" s="139">
        <f t="shared" si="25"/>
        <v>0</v>
      </c>
      <c r="R73" s="617"/>
      <c r="S73" s="617"/>
      <c r="T73" s="617"/>
      <c r="U73" s="617"/>
      <c r="V73" s="617"/>
      <c r="W73" s="617"/>
      <c r="X73" s="658"/>
      <c r="Y73" s="617">
        <f t="shared" si="26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658">
        <f>'28'!AR73</f>
        <v>100</v>
      </c>
      <c r="AO73" s="658"/>
      <c r="AP73" s="658">
        <f t="shared" si="28"/>
        <v>100</v>
      </c>
      <c r="AQ73" s="649">
        <f t="shared" si="29"/>
        <v>0</v>
      </c>
      <c r="AR73" s="658">
        <v>100</v>
      </c>
      <c r="AS73" s="659" t="e">
        <f t="shared" si="27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1206" customFormat="1" ht="46.8">
      <c r="A74" s="786" t="str">
        <f>'ENTRY SHEET'!F74</f>
        <v>POWER SCREEN DETAILS</v>
      </c>
      <c r="B74" s="647">
        <f>'28'!C74</f>
        <v>0</v>
      </c>
      <c r="C74" s="1185"/>
      <c r="D74" s="642" t="s">
        <v>8</v>
      </c>
      <c r="E74" s="641" t="s">
        <v>116</v>
      </c>
      <c r="F74" s="641" t="s">
        <v>118</v>
      </c>
      <c r="G74" s="641" t="s">
        <v>113</v>
      </c>
      <c r="H74" s="641" t="s">
        <v>126</v>
      </c>
      <c r="I74" s="641" t="s">
        <v>125</v>
      </c>
      <c r="J74" s="641" t="s">
        <v>124</v>
      </c>
      <c r="K74" s="641" t="s">
        <v>52</v>
      </c>
      <c r="L74" s="641" t="s">
        <v>133</v>
      </c>
      <c r="M74" s="641" t="s">
        <v>117</v>
      </c>
      <c r="N74" s="641" t="s">
        <v>127</v>
      </c>
      <c r="O74" s="641" t="s">
        <v>138</v>
      </c>
      <c r="P74" s="641" t="s">
        <v>139</v>
      </c>
      <c r="Q74" s="606" t="s">
        <v>122</v>
      </c>
      <c r="R74" s="642" t="s">
        <v>88</v>
      </c>
      <c r="S74" s="642" t="s">
        <v>89</v>
      </c>
      <c r="T74" s="642" t="s">
        <v>106</v>
      </c>
      <c r="U74" s="642" t="s">
        <v>90</v>
      </c>
      <c r="V74" s="642" t="s">
        <v>91</v>
      </c>
      <c r="W74" s="642"/>
      <c r="X74" s="642"/>
      <c r="Y74" s="642" t="s">
        <v>92</v>
      </c>
      <c r="Z74" s="642" t="s">
        <v>43</v>
      </c>
      <c r="AA74" s="643" t="s">
        <v>44</v>
      </c>
      <c r="AB74" s="642" t="s">
        <v>45</v>
      </c>
      <c r="AC74" s="642" t="s">
        <v>46</v>
      </c>
      <c r="AD74" s="642" t="s">
        <v>121</v>
      </c>
      <c r="AE74" s="642" t="s">
        <v>67</v>
      </c>
      <c r="AF74" s="642" t="s">
        <v>105</v>
      </c>
      <c r="AG74" s="606" t="s">
        <v>32</v>
      </c>
      <c r="AH74" s="643"/>
      <c r="AI74" s="643" t="s">
        <v>42</v>
      </c>
      <c r="AJ74" s="643"/>
      <c r="AK74" s="643" t="s">
        <v>39</v>
      </c>
      <c r="AL74" s="642" t="s">
        <v>31</v>
      </c>
      <c r="AM74" s="643" t="s">
        <v>30</v>
      </c>
      <c r="AN74" s="606">
        <f>'28'!AR74</f>
        <v>0</v>
      </c>
      <c r="AO74" s="606"/>
      <c r="AP74" s="606">
        <f t="shared" si="28"/>
        <v>0</v>
      </c>
      <c r="AQ74" s="606">
        <f t="shared" si="29"/>
        <v>0</v>
      </c>
      <c r="AR74" s="606"/>
      <c r="AS74" s="1185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1061" t="e">
        <f t="shared" si="36"/>
        <v>#VALUE!</v>
      </c>
      <c r="BC74" s="642"/>
    </row>
    <row r="75" spans="1:55" s="207" customFormat="1">
      <c r="A75" s="786" t="str">
        <f>'ENTRY SHEET'!F75</f>
        <v>POWER SCREEN RHS</v>
      </c>
      <c r="B75" s="647">
        <f>'28'!C75</f>
        <v>4491.2</v>
      </c>
      <c r="C75" s="1188">
        <v>4498.8999999999996</v>
      </c>
      <c r="D75" s="647">
        <f t="shared" si="21"/>
        <v>7.6999999999998181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7.6999999999998181</v>
      </c>
      <c r="L75" s="648"/>
      <c r="M75" s="648"/>
      <c r="N75" s="648"/>
      <c r="O75" s="648"/>
      <c r="P75" s="648"/>
      <c r="Q75" s="648">
        <f>F75+G75+H75+I75+J75+K75+L75+M75+N75+O75+P75</f>
        <v>7.6999999999998181</v>
      </c>
      <c r="R75" s="647">
        <v>850</v>
      </c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649">
        <f>'28'!AR75</f>
        <v>155</v>
      </c>
      <c r="AO75" s="649"/>
      <c r="AP75" s="649">
        <f t="shared" si="28"/>
        <v>155</v>
      </c>
      <c r="AQ75" s="649">
        <f t="shared" si="29"/>
        <v>80</v>
      </c>
      <c r="AR75" s="649">
        <v>75</v>
      </c>
      <c r="AS75" s="651">
        <f t="shared" si="27"/>
        <v>10.389610389610635</v>
      </c>
      <c r="AT75" s="651">
        <f>'08'!AT75</f>
        <v>0</v>
      </c>
      <c r="AU75" s="652">
        <f t="shared" si="30"/>
        <v>-75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80</v>
      </c>
      <c r="BB75" s="650"/>
      <c r="BC75" s="650">
        <f>AP75</f>
        <v>155</v>
      </c>
    </row>
    <row r="76" spans="1:55" s="207" customFormat="1">
      <c r="A76" s="786" t="str">
        <f>'ENTRY SHEET'!F76</f>
        <v>HITACHI-120</v>
      </c>
      <c r="B76" s="647">
        <f>'28'!C76</f>
        <v>13184.2</v>
      </c>
      <c r="C76" s="1207">
        <v>13191.2</v>
      </c>
      <c r="D76" s="647">
        <f t="shared" si="21"/>
        <v>7</v>
      </c>
      <c r="E76" s="647">
        <v>12</v>
      </c>
      <c r="F76" s="648"/>
      <c r="G76" s="648">
        <v>7</v>
      </c>
      <c r="H76" s="648"/>
      <c r="I76" s="648"/>
      <c r="J76" s="648"/>
      <c r="K76" s="648">
        <f t="shared" ref="K76" si="39">D76-G76-H76-I76-J76-L76-M76-N76-O76-P76-F76</f>
        <v>0</v>
      </c>
      <c r="L76" s="648"/>
      <c r="M76" s="648"/>
      <c r="N76" s="648"/>
      <c r="O76" s="648"/>
      <c r="P76" s="648"/>
      <c r="Q76" s="648">
        <f t="shared" ref="Q76:Q77" si="40">F76+G76+H76+I76+J76+K76+L76+M76+N76</f>
        <v>7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649">
        <f>'28'!AR76</f>
        <v>60</v>
      </c>
      <c r="AO76" s="649">
        <v>100</v>
      </c>
      <c r="AP76" s="649">
        <f t="shared" si="28"/>
        <v>160</v>
      </c>
      <c r="AQ76" s="649">
        <f t="shared" si="29"/>
        <v>40</v>
      </c>
      <c r="AR76" s="649">
        <v>120</v>
      </c>
      <c r="AS76" s="651">
        <f t="shared" si="27"/>
        <v>5.7142857142857144</v>
      </c>
      <c r="AT76" s="651">
        <f>'08'!AT76</f>
        <v>700</v>
      </c>
      <c r="AU76" s="652">
        <f t="shared" si="30"/>
        <v>580</v>
      </c>
      <c r="AV76" s="646"/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0</v>
      </c>
      <c r="BB76" s="650">
        <f t="shared" si="36"/>
        <v>40</v>
      </c>
      <c r="BC76" s="650"/>
    </row>
    <row r="77" spans="1:55" s="207" customFormat="1">
      <c r="A77" s="786" t="str">
        <f>'ENTRY SHEET'!F77</f>
        <v>L-6268 SDLG</v>
      </c>
      <c r="B77" s="647">
        <f>'28'!C77</f>
        <v>7332.2</v>
      </c>
      <c r="C77" s="1188">
        <v>7340.6</v>
      </c>
      <c r="D77" s="647">
        <f t="shared" si="21"/>
        <v>8.4000000000005457</v>
      </c>
      <c r="E77" s="647">
        <v>12</v>
      </c>
      <c r="F77" s="648"/>
      <c r="G77" s="648"/>
      <c r="H77" s="648">
        <v>2</v>
      </c>
      <c r="I77" s="648"/>
      <c r="J77" s="648">
        <f>8.4-5.4</f>
        <v>3</v>
      </c>
      <c r="K77" s="648">
        <v>3.4</v>
      </c>
      <c r="L77" s="648"/>
      <c r="M77" s="648"/>
      <c r="N77" s="648"/>
      <c r="O77" s="648"/>
      <c r="P77" s="648"/>
      <c r="Q77" s="648">
        <f t="shared" si="40"/>
        <v>8.4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>
        <v>6</v>
      </c>
      <c r="AD77" s="650"/>
      <c r="AE77" s="650"/>
      <c r="AF77" s="650"/>
      <c r="AG77" s="647">
        <f t="shared" si="38"/>
        <v>6</v>
      </c>
      <c r="AH77" s="650"/>
      <c r="AI77" s="650"/>
      <c r="AJ77" s="650"/>
      <c r="AK77" s="650"/>
      <c r="AL77" s="649">
        <f t="shared" si="41"/>
        <v>0</v>
      </c>
      <c r="AM77" s="647">
        <f t="shared" si="42"/>
        <v>0</v>
      </c>
      <c r="AN77" s="649">
        <f>'28'!AR77</f>
        <v>160</v>
      </c>
      <c r="AO77" s="649">
        <v>200</v>
      </c>
      <c r="AP77" s="649">
        <f t="shared" si="28"/>
        <v>360</v>
      </c>
      <c r="AQ77" s="649">
        <f t="shared" si="29"/>
        <v>140</v>
      </c>
      <c r="AR77" s="649">
        <v>220</v>
      </c>
      <c r="AS77" s="651">
        <f t="shared" si="27"/>
        <v>16.666666666665584</v>
      </c>
      <c r="AT77" s="651">
        <f>'08'!AT77</f>
        <v>0</v>
      </c>
      <c r="AU77" s="652">
        <f t="shared" si="30"/>
        <v>-220</v>
      </c>
      <c r="AV77" s="646"/>
      <c r="AW77" s="650">
        <f t="shared" si="31"/>
        <v>0</v>
      </c>
      <c r="AX77" s="650">
        <f t="shared" si="32"/>
        <v>34</v>
      </c>
      <c r="AY77" s="650">
        <f t="shared" si="33"/>
        <v>50</v>
      </c>
      <c r="AZ77" s="650">
        <f t="shared" si="34"/>
        <v>0</v>
      </c>
      <c r="BA77" s="650">
        <f>AS77*K77</f>
        <v>56.666666666662984</v>
      </c>
      <c r="BB77" s="650"/>
      <c r="BC77" s="650"/>
    </row>
    <row r="78" spans="1:55" s="1203" customFormat="1" ht="46.8">
      <c r="A78" s="764" t="str">
        <f>'ENTRY SHEET'!F78</f>
        <v>VICHELE NO.</v>
      </c>
      <c r="B78" s="632">
        <f>'28'!C78</f>
        <v>0</v>
      </c>
      <c r="C78" s="1202"/>
      <c r="D78" s="337" t="s">
        <v>8</v>
      </c>
      <c r="E78" s="337" t="s">
        <v>116</v>
      </c>
      <c r="F78" s="337" t="s">
        <v>118</v>
      </c>
      <c r="G78" s="337" t="s">
        <v>113</v>
      </c>
      <c r="H78" s="337" t="s">
        <v>126</v>
      </c>
      <c r="I78" s="337" t="s">
        <v>125</v>
      </c>
      <c r="J78" s="337" t="s">
        <v>124</v>
      </c>
      <c r="K78" s="337" t="s">
        <v>52</v>
      </c>
      <c r="L78" s="337" t="s">
        <v>133</v>
      </c>
      <c r="M78" s="337" t="s">
        <v>117</v>
      </c>
      <c r="N78" s="337" t="s">
        <v>127</v>
      </c>
      <c r="O78" s="337" t="s">
        <v>138</v>
      </c>
      <c r="P78" s="337" t="s">
        <v>139</v>
      </c>
      <c r="Q78" s="337" t="s">
        <v>122</v>
      </c>
      <c r="R78" s="337" t="s">
        <v>123</v>
      </c>
      <c r="S78" s="337" t="s">
        <v>101</v>
      </c>
      <c r="T78" s="337" t="s">
        <v>102</v>
      </c>
      <c r="U78" s="624" t="s">
        <v>90</v>
      </c>
      <c r="V78" s="337" t="s">
        <v>91</v>
      </c>
      <c r="W78" s="337" t="s">
        <v>135</v>
      </c>
      <c r="X78" s="337"/>
      <c r="Y78" s="337" t="s">
        <v>92</v>
      </c>
      <c r="Z78" s="625" t="s">
        <v>43</v>
      </c>
      <c r="AA78" s="625" t="s">
        <v>44</v>
      </c>
      <c r="AB78" s="625" t="s">
        <v>45</v>
      </c>
      <c r="AC78" s="625" t="s">
        <v>46</v>
      </c>
      <c r="AD78" s="625" t="s">
        <v>121</v>
      </c>
      <c r="AE78" s="625" t="s">
        <v>67</v>
      </c>
      <c r="AF78" s="625" t="s">
        <v>105</v>
      </c>
      <c r="AG78" s="337" t="s">
        <v>32</v>
      </c>
      <c r="AH78" s="337" t="s">
        <v>41</v>
      </c>
      <c r="AI78" s="337" t="s">
        <v>42</v>
      </c>
      <c r="AJ78" s="337" t="s">
        <v>38</v>
      </c>
      <c r="AK78" s="625" t="s">
        <v>39</v>
      </c>
      <c r="AL78" s="337" t="s">
        <v>31</v>
      </c>
      <c r="AM78" s="337" t="s">
        <v>30</v>
      </c>
      <c r="AN78" s="1064">
        <f>'28'!AR78</f>
        <v>0</v>
      </c>
      <c r="AO78" s="1064"/>
      <c r="AP78" s="1064">
        <f t="shared" si="28"/>
        <v>0</v>
      </c>
      <c r="AQ78" s="990">
        <f t="shared" si="29"/>
        <v>0</v>
      </c>
      <c r="AR78" s="1064"/>
      <c r="AS78" s="1065" t="e">
        <f t="shared" si="27"/>
        <v>#VALUE!</v>
      </c>
      <c r="AT78" s="636">
        <f>'08'!AT78</f>
        <v>0</v>
      </c>
      <c r="AU78" s="637">
        <f t="shared" si="30"/>
        <v>0</v>
      </c>
      <c r="AV78" s="733"/>
      <c r="AW78" s="638" t="e">
        <f t="shared" si="31"/>
        <v>#VALUE!</v>
      </c>
      <c r="AX78" s="638" t="e">
        <f t="shared" si="32"/>
        <v>#VALUE!</v>
      </c>
      <c r="AY78" s="638" t="e">
        <f t="shared" si="33"/>
        <v>#VALUE!</v>
      </c>
      <c r="AZ78" s="638" t="e">
        <f t="shared" si="34"/>
        <v>#VALUE!</v>
      </c>
      <c r="BA78" s="638" t="e">
        <f t="shared" si="35"/>
        <v>#VALUE!</v>
      </c>
      <c r="BB78" s="625">
        <v>0</v>
      </c>
      <c r="BC78" s="625"/>
    </row>
    <row r="79" spans="1:55" s="1050" customFormat="1">
      <c r="A79" s="764" t="str">
        <f>'ENTRY SHEET'!F79</f>
        <v>LOKO TRACK JAW</v>
      </c>
      <c r="B79" s="632">
        <f>'28'!C79</f>
        <v>16275</v>
      </c>
      <c r="C79" s="1204">
        <v>16275</v>
      </c>
      <c r="D79" s="632">
        <f t="shared" si="21"/>
        <v>0</v>
      </c>
      <c r="E79" s="631">
        <v>12</v>
      </c>
      <c r="F79" s="302"/>
      <c r="G79" s="302"/>
      <c r="H79" s="302"/>
      <c r="I79" s="302"/>
      <c r="J79" s="302"/>
      <c r="K79" s="302"/>
      <c r="L79" s="254">
        <f>D79-G79-H79-I79-J79-K79-M79-N79-O79-P79</f>
        <v>0</v>
      </c>
      <c r="M79" s="302"/>
      <c r="N79" s="302"/>
      <c r="O79" s="302"/>
      <c r="P79" s="302"/>
      <c r="Q79" s="254">
        <f t="shared" ref="Q79:Q80" si="43">G79+H79+I79+J79+P79+K79+L79+M79+N79+O79+F79</f>
        <v>0</v>
      </c>
      <c r="R79" s="632">
        <v>0</v>
      </c>
      <c r="S79" s="632"/>
      <c r="T79" s="632"/>
      <c r="U79" s="632"/>
      <c r="V79" s="632"/>
      <c r="W79" s="633"/>
      <c r="X79" s="632"/>
      <c r="Y79" s="634"/>
      <c r="Z79" s="632">
        <f>+V79+W79+X79</f>
        <v>0</v>
      </c>
      <c r="AA79" s="635"/>
      <c r="AB79" s="635"/>
      <c r="AC79" s="635"/>
      <c r="AD79" s="635"/>
      <c r="AE79" s="635"/>
      <c r="AF79" s="635"/>
      <c r="AG79" s="632">
        <f t="shared" si="38"/>
        <v>0</v>
      </c>
      <c r="AH79" s="302"/>
      <c r="AI79" s="302"/>
      <c r="AJ79" s="302"/>
      <c r="AK79" s="635"/>
      <c r="AL79" s="634">
        <f>AH79+AI79</f>
        <v>0</v>
      </c>
      <c r="AM79" s="632">
        <f t="shared" si="42"/>
        <v>0</v>
      </c>
      <c r="AN79" s="634">
        <f>'28'!AR79</f>
        <v>300</v>
      </c>
      <c r="AO79" s="634"/>
      <c r="AP79" s="634">
        <f t="shared" si="28"/>
        <v>300</v>
      </c>
      <c r="AQ79" s="649">
        <f t="shared" si="29"/>
        <v>0</v>
      </c>
      <c r="AR79" s="634">
        <v>300</v>
      </c>
      <c r="AS79" s="636" t="e">
        <f t="shared" si="27"/>
        <v>#DIV/0!</v>
      </c>
      <c r="AT79" s="636">
        <f>'08'!AT79</f>
        <v>0</v>
      </c>
      <c r="AU79" s="637">
        <f t="shared" si="30"/>
        <v>-300</v>
      </c>
      <c r="AV79" s="631"/>
      <c r="AW79" s="638" t="e">
        <f t="shared" si="31"/>
        <v>#DIV/0!</v>
      </c>
      <c r="AX79" s="638" t="e">
        <f t="shared" si="32"/>
        <v>#DIV/0!</v>
      </c>
      <c r="AY79" s="638" t="e">
        <f t="shared" si="33"/>
        <v>#DIV/0!</v>
      </c>
      <c r="AZ79" s="638" t="e">
        <f t="shared" si="34"/>
        <v>#DIV/0!</v>
      </c>
      <c r="BA79" s="638" t="e">
        <f t="shared" si="35"/>
        <v>#DIV/0!</v>
      </c>
      <c r="BB79" s="638">
        <v>0</v>
      </c>
      <c r="BC79" s="638"/>
    </row>
    <row r="80" spans="1:55" s="1050" customFormat="1">
      <c r="A80" s="764" t="str">
        <f>'ENTRY SHEET'!F80</f>
        <v>LOKO CONE</v>
      </c>
      <c r="B80" s="632">
        <f>'28'!C80</f>
        <v>16833.5</v>
      </c>
      <c r="C80" s="1205">
        <v>16833.5</v>
      </c>
      <c r="D80" s="632">
        <f t="shared" si="21"/>
        <v>0</v>
      </c>
      <c r="E80" s="631">
        <v>12</v>
      </c>
      <c r="F80" s="302"/>
      <c r="G80" s="302"/>
      <c r="H80" s="302"/>
      <c r="I80" s="302"/>
      <c r="J80" s="302"/>
      <c r="K80" s="302"/>
      <c r="L80" s="254">
        <f t="shared" ref="L80:L81" si="44">D80-G80-H80-I80-J80-K80-M80-N80-O80-P80</f>
        <v>0</v>
      </c>
      <c r="M80" s="302"/>
      <c r="N80" s="302"/>
      <c r="O80" s="302"/>
      <c r="P80" s="302"/>
      <c r="Q80" s="254">
        <f t="shared" si="43"/>
        <v>0</v>
      </c>
      <c r="R80" s="632">
        <v>0</v>
      </c>
      <c r="S80" s="638"/>
      <c r="T80" s="638"/>
      <c r="U80" s="638"/>
      <c r="V80" s="638"/>
      <c r="W80" s="638"/>
      <c r="X80" s="638"/>
      <c r="Y80" s="638"/>
      <c r="Z80" s="632">
        <f t="shared" ref="Z80:Z84" si="45">+V80+W80+X80</f>
        <v>0</v>
      </c>
      <c r="AA80" s="638"/>
      <c r="AB80" s="632"/>
      <c r="AC80" s="632"/>
      <c r="AD80" s="632"/>
      <c r="AE80" s="632"/>
      <c r="AF80" s="632"/>
      <c r="AG80" s="632">
        <f t="shared" si="38"/>
        <v>0</v>
      </c>
      <c r="AH80" s="632"/>
      <c r="AI80" s="632"/>
      <c r="AJ80" s="632"/>
      <c r="AK80" s="638"/>
      <c r="AL80" s="634">
        <f t="shared" ref="AL80:AL84" si="46">AH80+AI80</f>
        <v>0</v>
      </c>
      <c r="AM80" s="632">
        <f t="shared" si="42"/>
        <v>0</v>
      </c>
      <c r="AN80" s="634">
        <f>'28'!AR80</f>
        <v>410</v>
      </c>
      <c r="AO80" s="634"/>
      <c r="AP80" s="634">
        <f t="shared" si="28"/>
        <v>410</v>
      </c>
      <c r="AQ80" s="649">
        <f t="shared" si="29"/>
        <v>0</v>
      </c>
      <c r="AR80" s="634">
        <v>410</v>
      </c>
      <c r="AS80" s="636" t="e">
        <f t="shared" si="27"/>
        <v>#DIV/0!</v>
      </c>
      <c r="AT80" s="636">
        <f>'08'!AT80</f>
        <v>0</v>
      </c>
      <c r="AU80" s="637">
        <f t="shared" si="30"/>
        <v>-410</v>
      </c>
      <c r="AV80" s="631"/>
      <c r="AW80" s="638" t="e">
        <f t="shared" si="31"/>
        <v>#DIV/0!</v>
      </c>
      <c r="AX80" s="638" t="e">
        <f t="shared" si="32"/>
        <v>#DIV/0!</v>
      </c>
      <c r="AY80" s="638" t="e">
        <f t="shared" si="33"/>
        <v>#DIV/0!</v>
      </c>
      <c r="AZ80" s="638" t="e">
        <f t="shared" si="34"/>
        <v>#DIV/0!</v>
      </c>
      <c r="BA80" s="638" t="e">
        <f t="shared" si="35"/>
        <v>#DIV/0!</v>
      </c>
      <c r="BB80" s="638">
        <v>0</v>
      </c>
      <c r="BC80" s="638"/>
    </row>
    <row r="81" spans="1:55" s="1050" customFormat="1">
      <c r="A81" s="764" t="str">
        <f>'ENTRY SHEET'!F81</f>
        <v>KOMASTU-200</v>
      </c>
      <c r="B81" s="632">
        <f>'28'!C81</f>
        <v>3510.8</v>
      </c>
      <c r="C81" s="254">
        <v>3518.8</v>
      </c>
      <c r="D81" s="632">
        <f t="shared" si="21"/>
        <v>8</v>
      </c>
      <c r="E81" s="631">
        <v>12</v>
      </c>
      <c r="F81" s="635"/>
      <c r="G81" s="635"/>
      <c r="H81" s="635"/>
      <c r="I81" s="635"/>
      <c r="J81" s="302"/>
      <c r="K81" s="302">
        <v>8</v>
      </c>
      <c r="L81" s="254">
        <f t="shared" si="44"/>
        <v>0</v>
      </c>
      <c r="M81" s="302"/>
      <c r="N81" s="302"/>
      <c r="O81" s="302"/>
      <c r="P81" s="302"/>
      <c r="Q81" s="254">
        <f>G81+H81+I81+J81+P81+K81+L81+M81+N81+O81+F81</f>
        <v>8</v>
      </c>
      <c r="R81" s="632">
        <v>0</v>
      </c>
      <c r="S81" s="302"/>
      <c r="T81" s="632"/>
      <c r="U81" s="302"/>
      <c r="V81" s="302"/>
      <c r="W81" s="302"/>
      <c r="X81" s="632"/>
      <c r="Y81" s="632"/>
      <c r="Z81" s="632">
        <f t="shared" si="45"/>
        <v>0</v>
      </c>
      <c r="AA81" s="638"/>
      <c r="AB81" s="638"/>
      <c r="AC81" s="638"/>
      <c r="AD81" s="638"/>
      <c r="AE81" s="638"/>
      <c r="AF81" s="638"/>
      <c r="AG81" s="632">
        <f t="shared" si="38"/>
        <v>0</v>
      </c>
      <c r="AH81" s="638"/>
      <c r="AI81" s="638"/>
      <c r="AJ81" s="638"/>
      <c r="AK81" s="638"/>
      <c r="AL81" s="634">
        <f t="shared" si="46"/>
        <v>0</v>
      </c>
      <c r="AM81" s="632">
        <f t="shared" si="42"/>
        <v>0</v>
      </c>
      <c r="AN81" s="634">
        <f>'28'!AR81</f>
        <v>150</v>
      </c>
      <c r="AO81" s="634">
        <v>150</v>
      </c>
      <c r="AP81" s="634">
        <f t="shared" si="28"/>
        <v>300</v>
      </c>
      <c r="AQ81" s="649">
        <f t="shared" si="29"/>
        <v>80</v>
      </c>
      <c r="AR81" s="634">
        <v>220</v>
      </c>
      <c r="AS81" s="636">
        <f t="shared" si="27"/>
        <v>10</v>
      </c>
      <c r="AT81" s="636">
        <f>'08'!AT81</f>
        <v>0</v>
      </c>
      <c r="AU81" s="637">
        <f t="shared" si="30"/>
        <v>-220</v>
      </c>
      <c r="AV81" s="631" t="s">
        <v>206</v>
      </c>
      <c r="AW81" s="638">
        <f t="shared" si="31"/>
        <v>0</v>
      </c>
      <c r="AX81" s="638">
        <f t="shared" si="32"/>
        <v>0</v>
      </c>
      <c r="AY81" s="638">
        <f t="shared" si="33"/>
        <v>0</v>
      </c>
      <c r="AZ81" s="638">
        <f t="shared" si="34"/>
        <v>0</v>
      </c>
      <c r="BA81" s="638">
        <f t="shared" si="35"/>
        <v>80</v>
      </c>
      <c r="BB81" s="638">
        <v>0</v>
      </c>
      <c r="BC81" s="632"/>
    </row>
    <row r="82" spans="1:55">
      <c r="A82" s="223">
        <f>'ENTRY SHEET'!F82</f>
        <v>0</v>
      </c>
      <c r="B82" s="137">
        <f>'28'!C82</f>
        <v>0</v>
      </c>
      <c r="C82" s="262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47">F82+G82+H82+I82+J82+K82+M82+N82+O82+P82</f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5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6"/>
        <v>0</v>
      </c>
      <c r="AM82" s="137">
        <f t="shared" si="42"/>
        <v>0</v>
      </c>
      <c r="AN82" s="141">
        <f>'28'!AR82</f>
        <v>0</v>
      </c>
      <c r="AO82" s="141"/>
      <c r="AP82" s="141">
        <f t="shared" si="28"/>
        <v>0</v>
      </c>
      <c r="AQ82" s="649">
        <f t="shared" si="29"/>
        <v>0</v>
      </c>
      <c r="AR82" s="141"/>
      <c r="AS82" s="216" t="e">
        <f t="shared" si="27"/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'28'!C83</f>
        <v>0</v>
      </c>
      <c r="C83" s="262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48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5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6"/>
        <v>0</v>
      </c>
      <c r="AM83" s="137">
        <f t="shared" si="42"/>
        <v>0</v>
      </c>
      <c r="AN83" s="141">
        <f>'28'!AR83</f>
        <v>0</v>
      </c>
      <c r="AO83" s="141"/>
      <c r="AP83" s="141">
        <f t="shared" si="28"/>
        <v>0</v>
      </c>
      <c r="AQ83" s="649">
        <f t="shared" si="29"/>
        <v>0</v>
      </c>
      <c r="AR83" s="141"/>
      <c r="AS83" s="216" t="e">
        <f t="shared" si="27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137">
        <f>'28'!C84</f>
        <v>0</v>
      </c>
      <c r="C84" s="262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48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5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6"/>
        <v>0</v>
      </c>
      <c r="AM84" s="137">
        <f t="shared" si="42"/>
        <v>0</v>
      </c>
      <c r="AN84" s="141">
        <f>'28'!AR84</f>
        <v>0</v>
      </c>
      <c r="AO84" s="141"/>
      <c r="AP84" s="141">
        <f t="shared" si="28"/>
        <v>0</v>
      </c>
      <c r="AQ84" s="649">
        <f t="shared" si="29"/>
        <v>0</v>
      </c>
      <c r="AR84" s="141"/>
      <c r="AS84" s="216" t="e">
        <f t="shared" si="27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'28'!C85</f>
        <v>0</v>
      </c>
      <c r="C85" s="262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'28'!AR85</f>
        <v>5</v>
      </c>
      <c r="AO85" s="141"/>
      <c r="AP85" s="141">
        <f t="shared" si="28"/>
        <v>5</v>
      </c>
      <c r="AQ85" s="649">
        <f t="shared" si="29"/>
        <v>5</v>
      </c>
      <c r="AR85" s="141">
        <v>0</v>
      </c>
      <c r="AS85" s="216" t="e">
        <f t="shared" si="27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'28'!C86</f>
        <v>186035</v>
      </c>
      <c r="C86" s="262">
        <v>186085</v>
      </c>
      <c r="D86" s="137">
        <f t="shared" si="21"/>
        <v>50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49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'28'!AR86</f>
        <v>34</v>
      </c>
      <c r="AO86" s="141">
        <v>30</v>
      </c>
      <c r="AP86" s="141">
        <f t="shared" si="28"/>
        <v>64</v>
      </c>
      <c r="AQ86" s="649">
        <f t="shared" si="29"/>
        <v>6</v>
      </c>
      <c r="AR86" s="141">
        <v>58</v>
      </c>
      <c r="AS86" s="216">
        <f t="shared" si="27"/>
        <v>0.12</v>
      </c>
      <c r="AT86" s="216">
        <f>'08'!AT86</f>
        <v>80</v>
      </c>
      <c r="AU86" s="224">
        <f t="shared" si="30"/>
        <v>22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6</v>
      </c>
      <c r="BC86" s="138"/>
    </row>
    <row r="87" spans="1:55">
      <c r="A87" s="223" t="str">
        <f>'ENTRY SHEET'!F87</f>
        <v>OD09K-7213 BSM BUS</v>
      </c>
      <c r="B87" s="137">
        <f>'28'!C87</f>
        <v>0</v>
      </c>
      <c r="C87" s="136"/>
      <c r="D87" s="137">
        <f t="shared" ref="D87:D104" si="50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49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'28'!AR87</f>
        <v>60</v>
      </c>
      <c r="AO87" s="141">
        <v>50</v>
      </c>
      <c r="AP87" s="141">
        <f t="shared" si="28"/>
        <v>110</v>
      </c>
      <c r="AQ87" s="649">
        <f t="shared" si="29"/>
        <v>20</v>
      </c>
      <c r="AR87" s="141">
        <v>90</v>
      </c>
      <c r="AS87" s="216" t="e">
        <f t="shared" si="27"/>
        <v>#DIV/0!</v>
      </c>
      <c r="AT87" s="216">
        <f>'08'!AT87</f>
        <v>60</v>
      </c>
      <c r="AU87" s="224">
        <f t="shared" si="30"/>
        <v>-30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'28'!C88</f>
        <v>0</v>
      </c>
      <c r="C88" s="136"/>
      <c r="D88" s="137">
        <f t="shared" si="50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49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'28'!AR88</f>
        <v>10</v>
      </c>
      <c r="AO88" s="141"/>
      <c r="AP88" s="141">
        <f t="shared" si="28"/>
        <v>10</v>
      </c>
      <c r="AQ88" s="649">
        <f t="shared" si="29"/>
        <v>5</v>
      </c>
      <c r="AR88" s="141">
        <v>5</v>
      </c>
      <c r="AS88" s="216" t="e">
        <f t="shared" si="27"/>
        <v>#DIV/0!</v>
      </c>
      <c r="AT88" s="216">
        <f>'08'!AT88</f>
        <v>120</v>
      </c>
      <c r="AU88" s="224">
        <f t="shared" si="30"/>
        <v>115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'28'!C89</f>
        <v>0</v>
      </c>
      <c r="C89" s="137"/>
      <c r="D89" s="137">
        <f t="shared" si="50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49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'28'!AR89</f>
        <v>0</v>
      </c>
      <c r="AO89" s="141">
        <v>30</v>
      </c>
      <c r="AP89" s="141">
        <f t="shared" si="28"/>
        <v>30</v>
      </c>
      <c r="AQ89" s="649">
        <f t="shared" si="29"/>
        <v>15</v>
      </c>
      <c r="AR89" s="141">
        <v>15</v>
      </c>
      <c r="AS89" s="216" t="e">
        <f t="shared" si="27"/>
        <v>#DIV/0!</v>
      </c>
      <c r="AT89" s="216">
        <f>'08'!AT89</f>
        <v>60</v>
      </c>
      <c r="AU89" s="224">
        <f t="shared" si="30"/>
        <v>45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'28'!C90</f>
        <v>0</v>
      </c>
      <c r="C90" s="137"/>
      <c r="D90" s="137">
        <f t="shared" si="50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49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'28'!AR90</f>
        <v>0</v>
      </c>
      <c r="AO90" s="141"/>
      <c r="AP90" s="141">
        <f t="shared" si="28"/>
        <v>0</v>
      </c>
      <c r="AQ90" s="649">
        <f t="shared" si="29"/>
        <v>0</v>
      </c>
      <c r="AR90" s="141"/>
      <c r="AS90" s="216" t="e">
        <f t="shared" si="27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'28'!C91</f>
        <v>15597</v>
      </c>
      <c r="C91" s="137">
        <v>15603</v>
      </c>
      <c r="D91" s="137">
        <f t="shared" si="50"/>
        <v>6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49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'28'!AR91</f>
        <v>30</v>
      </c>
      <c r="AO91" s="141">
        <v>55</v>
      </c>
      <c r="AP91" s="141">
        <f t="shared" si="28"/>
        <v>85</v>
      </c>
      <c r="AQ91" s="649">
        <f t="shared" si="29"/>
        <v>30</v>
      </c>
      <c r="AR91" s="141">
        <v>55</v>
      </c>
      <c r="AS91" s="216">
        <f t="shared" si="27"/>
        <v>5</v>
      </c>
      <c r="AT91" s="216">
        <f>'08'!AT91</f>
        <v>0</v>
      </c>
      <c r="AU91" s="224">
        <f t="shared" si="30"/>
        <v>-55</v>
      </c>
      <c r="AV91" s="221"/>
      <c r="AW91" s="138">
        <f t="shared" si="31"/>
        <v>0</v>
      </c>
      <c r="AX91" s="138">
        <f t="shared" si="32"/>
        <v>0</v>
      </c>
      <c r="AY91" s="138">
        <f t="shared" si="33"/>
        <v>0</v>
      </c>
      <c r="AZ91" s="138">
        <f t="shared" si="34"/>
        <v>0</v>
      </c>
      <c r="BA91" s="138">
        <f t="shared" si="35"/>
        <v>0</v>
      </c>
      <c r="BB91" s="138">
        <f t="shared" si="36"/>
        <v>30</v>
      </c>
      <c r="BC91" s="138"/>
    </row>
    <row r="92" spans="1:55">
      <c r="A92" s="223" t="str">
        <f>'ENTRY SHEET'!F92</f>
        <v>OMC DG (NIGHT USE)</v>
      </c>
      <c r="B92" s="137">
        <f>'28'!C92</f>
        <v>0</v>
      </c>
      <c r="C92" s="137"/>
      <c r="D92" s="137">
        <f t="shared" si="50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49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'28'!AR92</f>
        <v>0</v>
      </c>
      <c r="AO92" s="141"/>
      <c r="AP92" s="141">
        <f t="shared" si="28"/>
        <v>0</v>
      </c>
      <c r="AQ92" s="649">
        <f t="shared" si="29"/>
        <v>0</v>
      </c>
      <c r="AR92" s="141"/>
      <c r="AS92" s="216" t="e">
        <f t="shared" si="27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'28'!C93</f>
        <v>0</v>
      </c>
      <c r="C93" s="137"/>
      <c r="D93" s="137">
        <f t="shared" si="50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49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'28'!AR93</f>
        <v>0</v>
      </c>
      <c r="AO93" s="141"/>
      <c r="AP93" s="141">
        <f t="shared" si="28"/>
        <v>0</v>
      </c>
      <c r="AQ93" s="649">
        <f t="shared" si="29"/>
        <v>0</v>
      </c>
      <c r="AR93" s="141"/>
      <c r="AS93" s="216" t="e">
        <f t="shared" si="27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hidden="1">
      <c r="A94" s="223">
        <f>'ENTRY SHEET'!F94</f>
        <v>0</v>
      </c>
      <c r="B94" s="137">
        <f>'28'!C94</f>
        <v>0</v>
      </c>
      <c r="C94" s="137"/>
      <c r="D94" s="137">
        <f t="shared" si="50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49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'28'!AR94</f>
        <v>0</v>
      </c>
      <c r="AO94" s="141"/>
      <c r="AP94" s="141">
        <f t="shared" si="28"/>
        <v>0</v>
      </c>
      <c r="AQ94" s="649">
        <f t="shared" si="29"/>
        <v>0</v>
      </c>
      <c r="AR94" s="141"/>
      <c r="AS94" s="216" t="e">
        <f t="shared" si="27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'28'!C95</f>
        <v>0</v>
      </c>
      <c r="C95" s="137"/>
      <c r="D95" s="137">
        <f t="shared" si="50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'28'!AR95</f>
        <v>0</v>
      </c>
      <c r="AO95" s="141"/>
      <c r="AP95" s="141">
        <f t="shared" si="28"/>
        <v>0</v>
      </c>
      <c r="AQ95" s="649">
        <f t="shared" si="29"/>
        <v>0</v>
      </c>
      <c r="AR95" s="141"/>
      <c r="AS95" s="216" t="e">
        <f t="shared" si="27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'28'!C96</f>
        <v>0</v>
      </c>
      <c r="C96" s="137"/>
      <c r="D96" s="137">
        <f t="shared" si="50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'28'!AR96</f>
        <v>0</v>
      </c>
      <c r="AO96" s="141"/>
      <c r="AP96" s="141">
        <f t="shared" si="28"/>
        <v>0</v>
      </c>
      <c r="AQ96" s="649">
        <f t="shared" si="29"/>
        <v>0</v>
      </c>
      <c r="AR96" s="141"/>
      <c r="AS96" s="216" t="e">
        <f t="shared" si="27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'28'!C97</f>
        <v>0</v>
      </c>
      <c r="C97" s="137"/>
      <c r="D97" s="137">
        <f t="shared" si="50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'28'!AR97</f>
        <v>0</v>
      </c>
      <c r="AO97" s="141"/>
      <c r="AP97" s="141">
        <f t="shared" si="28"/>
        <v>0</v>
      </c>
      <c r="AQ97" s="649">
        <f t="shared" si="29"/>
        <v>0</v>
      </c>
      <c r="AR97" s="141"/>
      <c r="AS97" s="216" t="e">
        <f t="shared" si="27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'28'!C98</f>
        <v>0</v>
      </c>
      <c r="C98" s="137"/>
      <c r="D98" s="137">
        <f t="shared" si="50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'28'!AR98</f>
        <v>0</v>
      </c>
      <c r="AO98" s="141"/>
      <c r="AP98" s="141">
        <f t="shared" si="28"/>
        <v>0</v>
      </c>
      <c r="AQ98" s="649">
        <f t="shared" si="29"/>
        <v>0</v>
      </c>
      <c r="AR98" s="141"/>
      <c r="AS98" s="216" t="e">
        <f t="shared" si="27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'28'!C99</f>
        <v>0</v>
      </c>
      <c r="C99" s="137"/>
      <c r="D99" s="137">
        <f t="shared" si="50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'28'!AR99</f>
        <v>0</v>
      </c>
      <c r="AO99" s="141"/>
      <c r="AP99" s="141">
        <f t="shared" si="28"/>
        <v>0</v>
      </c>
      <c r="AQ99" s="649">
        <f t="shared" si="29"/>
        <v>0</v>
      </c>
      <c r="AR99" s="141"/>
      <c r="AS99" s="216" t="e">
        <f t="shared" si="27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'28'!C100</f>
        <v>0</v>
      </c>
      <c r="C100" s="137"/>
      <c r="D100" s="137">
        <f t="shared" si="50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'28'!AR100</f>
        <v>0</v>
      </c>
      <c r="AO100" s="141"/>
      <c r="AP100" s="141">
        <f t="shared" si="28"/>
        <v>0</v>
      </c>
      <c r="AQ100" s="649">
        <f t="shared" si="29"/>
        <v>0</v>
      </c>
      <c r="AR100" s="141"/>
      <c r="AS100" s="216" t="e">
        <f t="shared" si="27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'28'!C101</f>
        <v>0</v>
      </c>
      <c r="C101" s="137"/>
      <c r="D101" s="137">
        <f t="shared" si="50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'28'!AR101</f>
        <v>0</v>
      </c>
      <c r="AO101" s="141"/>
      <c r="AP101" s="141">
        <f t="shared" si="28"/>
        <v>0</v>
      </c>
      <c r="AQ101" s="649">
        <f t="shared" si="29"/>
        <v>0</v>
      </c>
      <c r="AR101" s="141"/>
      <c r="AS101" s="216" t="e">
        <f t="shared" si="27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'28'!C102</f>
        <v>0</v>
      </c>
      <c r="C102" s="137"/>
      <c r="D102" s="137">
        <f t="shared" si="50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'28'!AR102</f>
        <v>0</v>
      </c>
      <c r="AO102" s="141"/>
      <c r="AP102" s="141">
        <f t="shared" si="28"/>
        <v>0</v>
      </c>
      <c r="AQ102" s="649">
        <f t="shared" si="29"/>
        <v>0</v>
      </c>
      <c r="AR102" s="141"/>
      <c r="AS102" s="216" t="e">
        <f t="shared" si="27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'28'!C103</f>
        <v>0</v>
      </c>
      <c r="C103" s="137"/>
      <c r="D103" s="137">
        <f t="shared" si="50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'28'!AR103</f>
        <v>0</v>
      </c>
      <c r="AO103" s="141"/>
      <c r="AP103" s="141">
        <f t="shared" si="28"/>
        <v>0</v>
      </c>
      <c r="AQ103" s="649">
        <f t="shared" si="29"/>
        <v>0</v>
      </c>
      <c r="AR103" s="141"/>
      <c r="AS103" s="216" t="e">
        <f t="shared" si="27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'28'!C104</f>
        <v>0</v>
      </c>
      <c r="C104" s="137"/>
      <c r="D104" s="137">
        <f t="shared" si="50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'28'!AR104</f>
        <v>0</v>
      </c>
      <c r="AO104" s="141"/>
      <c r="AP104" s="141">
        <f t="shared" si="28"/>
        <v>0</v>
      </c>
      <c r="AQ104" s="649">
        <f t="shared" si="29"/>
        <v>0</v>
      </c>
      <c r="AR104" s="141"/>
      <c r="AS104" s="216" t="e">
        <f t="shared" si="27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>
      <c r="A105" s="137" t="s">
        <v>27</v>
      </c>
      <c r="B105" s="221"/>
      <c r="C105" s="221"/>
      <c r="D105" s="221">
        <f>SUM(D5:D104)</f>
        <v>381.94999999999675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1905.0000000000073</v>
      </c>
      <c r="U105" s="221">
        <f>SUM(U17:U56)</f>
        <v>61</v>
      </c>
      <c r="V105" s="221">
        <f t="shared" ref="V105:AM105" si="51">SUM(V17:V56)</f>
        <v>93</v>
      </c>
      <c r="W105" s="221">
        <f t="shared" si="51"/>
        <v>0</v>
      </c>
      <c r="X105" s="221">
        <f t="shared" si="51"/>
        <v>43</v>
      </c>
      <c r="Y105" s="221">
        <f t="shared" si="51"/>
        <v>197</v>
      </c>
      <c r="Z105" s="221">
        <f t="shared" si="51"/>
        <v>0</v>
      </c>
      <c r="AA105" s="221">
        <f t="shared" si="51"/>
        <v>0</v>
      </c>
      <c r="AB105" s="221">
        <f t="shared" si="51"/>
        <v>0</v>
      </c>
      <c r="AC105" s="221">
        <f t="shared" si="51"/>
        <v>6</v>
      </c>
      <c r="AD105" s="221">
        <f t="shared" si="51"/>
        <v>0</v>
      </c>
      <c r="AE105" s="221">
        <f t="shared" si="51"/>
        <v>26</v>
      </c>
      <c r="AF105" s="221">
        <f t="shared" si="51"/>
        <v>0</v>
      </c>
      <c r="AG105" s="221">
        <f t="shared" si="51"/>
        <v>32</v>
      </c>
      <c r="AH105" s="221">
        <f t="shared" si="51"/>
        <v>0</v>
      </c>
      <c r="AI105" s="221">
        <f t="shared" si="51"/>
        <v>82</v>
      </c>
      <c r="AJ105" s="221">
        <f t="shared" si="51"/>
        <v>0</v>
      </c>
      <c r="AK105" s="221">
        <f t="shared" si="51"/>
        <v>2808.12</v>
      </c>
      <c r="AL105" s="221">
        <f t="shared" si="51"/>
        <v>82</v>
      </c>
      <c r="AM105" s="221">
        <f t="shared" si="51"/>
        <v>2808.12</v>
      </c>
      <c r="AN105" s="221">
        <f t="shared" ref="AN105:AU105" si="52">SUM(AN5:AN104)</f>
        <v>6299</v>
      </c>
      <c r="AO105" s="221">
        <f>SUM(AO5:AO104)</f>
        <v>4000</v>
      </c>
      <c r="AP105" s="221">
        <f t="shared" si="52"/>
        <v>10299</v>
      </c>
      <c r="AQ105" s="646">
        <f>SUM(AQ5:AQ104)</f>
        <v>3649</v>
      </c>
      <c r="AR105" s="221">
        <f t="shared" si="52"/>
        <v>6650</v>
      </c>
      <c r="AS105" s="221" t="e">
        <f t="shared" si="52"/>
        <v>#DIV/0!</v>
      </c>
      <c r="AT105" s="221">
        <f t="shared" si="52"/>
        <v>14070</v>
      </c>
      <c r="AU105" s="221">
        <f t="shared" si="52"/>
        <v>7420</v>
      </c>
      <c r="AV105" s="218"/>
      <c r="AW105" s="220" t="e">
        <f>AS105*#REF!</f>
        <v>#DIV/0!</v>
      </c>
      <c r="AX105" s="220" t="e">
        <f>AS105*#REF!</f>
        <v>#DIV/0!</v>
      </c>
      <c r="AY105" s="220" t="e">
        <f t="shared" ref="AY105:BC105" si="53">SUM(AY5:AY104)</f>
        <v>#DIV/0!</v>
      </c>
      <c r="AZ105" s="220" t="e">
        <f t="shared" si="53"/>
        <v>#DIV/0!</v>
      </c>
      <c r="BA105" s="220" t="e">
        <f t="shared" si="53"/>
        <v>#DIV/0!</v>
      </c>
      <c r="BB105" s="220" t="e">
        <f t="shared" si="53"/>
        <v>#DIV/0!</v>
      </c>
      <c r="BC105" s="220">
        <f t="shared" si="53"/>
        <v>219</v>
      </c>
    </row>
    <row r="106" spans="1:55">
      <c r="AN106" s="96">
        <v>4000</v>
      </c>
      <c r="AO106" s="310"/>
      <c r="AP106" s="94"/>
      <c r="AQ106" s="311"/>
    </row>
    <row r="107" spans="1:55">
      <c r="AO107" s="252"/>
      <c r="AP107" s="94"/>
      <c r="AQ107" s="289"/>
    </row>
    <row r="119" spans="46:46">
      <c r="AT119" s="145"/>
    </row>
  </sheetData>
  <mergeCells count="1">
    <mergeCell ref="AW3:BC3"/>
  </mergeCells>
  <pageMargins left="0.196850393700787" right="0.118110236220472" top="0" bottom="0" header="0.31496062992126" footer="0.31496062992126"/>
  <pageSetup scale="5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C108"/>
  <sheetViews>
    <sheetView zoomScale="61" zoomScaleNormal="61" workbookViewId="0">
      <pane xSplit="1" ySplit="4" topLeftCell="Y38" activePane="bottomRight" state="frozen"/>
      <selection pane="topRight"/>
      <selection pane="bottomLeft"/>
      <selection pane="bottomRight" activeCell="A42" sqref="A42:XFD43"/>
    </sheetView>
  </sheetViews>
  <sheetFormatPr defaultColWidth="13" defaultRowHeight="21"/>
  <cols>
    <col min="1" max="1" width="44" style="96" bestFit="1" customWidth="1"/>
    <col min="2" max="2" width="13" style="96"/>
    <col min="3" max="3" width="14.5546875" style="96" bestFit="1" customWidth="1"/>
    <col min="4" max="4" width="13" style="96"/>
    <col min="5" max="6" width="0" style="96" hidden="1" customWidth="1"/>
    <col min="7" max="12" width="13" style="96"/>
    <col min="13" max="15" width="0" style="96" hidden="1" customWidth="1"/>
    <col min="16" max="16" width="16.44140625" style="96" hidden="1" customWidth="1"/>
    <col min="17" max="18" width="13" style="96"/>
    <col min="19" max="19" width="15.5546875" style="96" bestFit="1" customWidth="1"/>
    <col min="20" max="26" width="13" style="96"/>
    <col min="27" max="30" width="0" style="96" hidden="1" customWidth="1"/>
    <col min="31" max="40" width="13" style="96"/>
    <col min="41" max="41" width="13" style="187"/>
    <col min="42" max="42" width="13" style="96"/>
    <col min="43" max="43" width="13" style="207"/>
    <col min="44" max="47" width="13" style="96"/>
    <col min="48" max="48" width="23.33203125" style="96" customWidth="1"/>
    <col min="49" max="16384" width="13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08">
        <f>'29'!S2+1</f>
        <v>46142</v>
      </c>
      <c r="T2" s="108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7"/>
      <c r="AR2" s="70"/>
      <c r="AS2" s="70"/>
      <c r="AT2" s="70"/>
      <c r="AU2" s="70"/>
      <c r="AV2" s="70"/>
    </row>
    <row r="3" spans="1:55">
      <c r="A3" s="299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07" t="s">
        <v>1</v>
      </c>
      <c r="S3" s="107"/>
      <c r="T3" s="107"/>
      <c r="U3" s="1171" t="s">
        <v>2</v>
      </c>
      <c r="V3" s="1171"/>
      <c r="W3" s="1171"/>
      <c r="X3" s="1171"/>
      <c r="Y3" s="1171"/>
      <c r="Z3" s="1213" t="s">
        <v>3</v>
      </c>
      <c r="AA3" s="1213"/>
      <c r="AB3" s="1213"/>
      <c r="AC3" s="1213"/>
      <c r="AD3" s="1213"/>
      <c r="AE3" s="1213"/>
      <c r="AF3" s="1213"/>
      <c r="AG3" s="1213"/>
      <c r="AH3" s="1217" t="s">
        <v>29</v>
      </c>
      <c r="AI3" s="1218"/>
      <c r="AJ3" s="1218"/>
      <c r="AK3" s="1218"/>
      <c r="AL3" s="1218"/>
      <c r="AM3" s="1219"/>
      <c r="AN3" s="1209" t="s">
        <v>4</v>
      </c>
      <c r="AO3" s="1209"/>
      <c r="AP3" s="1209"/>
      <c r="AQ3" s="1209"/>
      <c r="AR3" s="1209"/>
      <c r="AS3" s="1209"/>
      <c r="AT3" s="1209"/>
      <c r="AU3" s="1209"/>
      <c r="AV3" s="312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ht="66" customHeight="1">
      <c r="A4" s="301" t="s">
        <v>5</v>
      </c>
      <c r="B4" s="247" t="s">
        <v>6</v>
      </c>
      <c r="C4" s="247" t="s">
        <v>7</v>
      </c>
      <c r="D4" s="177" t="s">
        <v>8</v>
      </c>
      <c r="E4" s="177" t="s">
        <v>116</v>
      </c>
      <c r="F4" s="177" t="s">
        <v>118</v>
      </c>
      <c r="G4" s="177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177" t="s">
        <v>122</v>
      </c>
      <c r="R4" s="109" t="s">
        <v>6</v>
      </c>
      <c r="S4" s="109" t="s">
        <v>7</v>
      </c>
      <c r="T4" s="178" t="s">
        <v>9</v>
      </c>
      <c r="U4" s="179" t="s">
        <v>104</v>
      </c>
      <c r="V4" s="179" t="s">
        <v>105</v>
      </c>
      <c r="W4" s="179" t="s">
        <v>12</v>
      </c>
      <c r="X4" s="179" t="s">
        <v>13</v>
      </c>
      <c r="Y4" s="179" t="s">
        <v>14</v>
      </c>
      <c r="Z4" s="180" t="s">
        <v>43</v>
      </c>
      <c r="AA4" s="181" t="s">
        <v>44</v>
      </c>
      <c r="AB4" s="182" t="s">
        <v>45</v>
      </c>
      <c r="AC4" s="173" t="s">
        <v>46</v>
      </c>
      <c r="AD4" s="95" t="s">
        <v>121</v>
      </c>
      <c r="AE4" s="95" t="s">
        <v>67</v>
      </c>
      <c r="AF4" s="182" t="s">
        <v>105</v>
      </c>
      <c r="AG4" s="182" t="s">
        <v>32</v>
      </c>
      <c r="AH4" s="183" t="s">
        <v>41</v>
      </c>
      <c r="AI4" s="183" t="s">
        <v>42</v>
      </c>
      <c r="AJ4" s="181" t="s">
        <v>38</v>
      </c>
      <c r="AK4" s="181" t="s">
        <v>39</v>
      </c>
      <c r="AL4" s="184" t="s">
        <v>31</v>
      </c>
      <c r="AM4" s="183" t="s">
        <v>30</v>
      </c>
      <c r="AN4" s="302" t="s">
        <v>15</v>
      </c>
      <c r="AO4" s="302" t="s">
        <v>16</v>
      </c>
      <c r="AP4" s="302" t="s">
        <v>17</v>
      </c>
      <c r="AQ4" s="305" t="s">
        <v>35</v>
      </c>
      <c r="AR4" s="302" t="s">
        <v>18</v>
      </c>
      <c r="AS4" s="254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167" t="s">
        <v>51</v>
      </c>
      <c r="BC4" s="137" t="s">
        <v>87</v>
      </c>
    </row>
    <row r="5" spans="1:55">
      <c r="A5" s="223" t="str">
        <f>'ENTRY SHEET'!F5</f>
        <v>VOLVO 300-2</v>
      </c>
      <c r="B5" s="137">
        <f>'29'!C5</f>
        <v>22017.4</v>
      </c>
      <c r="C5" s="137">
        <v>22017.4</v>
      </c>
      <c r="D5" s="137">
        <f>C5-B5</f>
        <v>0</v>
      </c>
      <c r="E5" s="137">
        <v>12</v>
      </c>
      <c r="F5" s="136"/>
      <c r="G5" s="136">
        <f>D5-H5-I5-J5-K5-L5-M5-N5-O5-P5</f>
        <v>0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0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'29'!AR5</f>
        <v>120</v>
      </c>
      <c r="AO5" s="141"/>
      <c r="AP5" s="141">
        <f>AO5+AN5</f>
        <v>120</v>
      </c>
      <c r="AQ5" s="141">
        <f t="shared" ref="AQ5" si="2">AP5-AR5</f>
        <v>0</v>
      </c>
      <c r="AR5" s="141">
        <v>120</v>
      </c>
      <c r="AS5" s="216" t="e">
        <f t="shared" ref="AS5:AS36" si="3">AQ5/D5</f>
        <v>#DIV/0!</v>
      </c>
      <c r="AT5" s="216">
        <f>'08'!AT5</f>
        <v>470</v>
      </c>
      <c r="AU5" s="224">
        <f>AT5-AR5</f>
        <v>350</v>
      </c>
      <c r="AV5" s="270"/>
      <c r="AW5" s="138" t="e">
        <f>ROUNDUP(I5*AS5,0)</f>
        <v>#DIV/0!</v>
      </c>
      <c r="AX5" s="138" t="e">
        <f>ROUNDUP(H5*AS5,0)</f>
        <v>#DIV/0!</v>
      </c>
      <c r="AY5" s="138" t="e">
        <f>ROUNDUP(J5*AS5,0)</f>
        <v>#DIV/0!</v>
      </c>
      <c r="AZ5" s="138" t="e">
        <f>AS5*L5</f>
        <v>#DIV/0!</v>
      </c>
      <c r="BA5" s="138" t="e">
        <f>AS5*K5</f>
        <v>#DIV/0!</v>
      </c>
      <c r="BB5" s="138" t="e">
        <f>AQ5-AW5-AX5-AY5</f>
        <v>#DIV/0!</v>
      </c>
      <c r="BC5" s="138"/>
    </row>
    <row r="6" spans="1:55">
      <c r="A6" s="223" t="str">
        <f>'ENTRY SHEET'!F6</f>
        <v>VOLVO-300-7</v>
      </c>
      <c r="B6" s="137">
        <f>'29'!C6</f>
        <v>17782.3</v>
      </c>
      <c r="C6" s="137">
        <v>17782.3</v>
      </c>
      <c r="D6" s="137">
        <f t="shared" ref="D6:D59" si="4">C6-B6</f>
        <v>0</v>
      </c>
      <c r="E6" s="137">
        <v>12</v>
      </c>
      <c r="F6" s="136"/>
      <c r="G6" s="136">
        <f t="shared" ref="G6:G15" si="5">D6-H6-I6-J6-K6-L6-M6-N6-O6-P6</f>
        <v>0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0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'29'!AR6</f>
        <v>130</v>
      </c>
      <c r="AO6" s="141"/>
      <c r="AP6" s="141">
        <f t="shared" ref="AP6:AP69" si="7">AO6+AN6</f>
        <v>130</v>
      </c>
      <c r="AQ6" s="141">
        <f t="shared" ref="AQ6:AQ69" si="8">AP6-AR6</f>
        <v>0</v>
      </c>
      <c r="AR6" s="141">
        <v>130</v>
      </c>
      <c r="AS6" s="216" t="e">
        <f t="shared" si="3"/>
        <v>#DIV/0!</v>
      </c>
      <c r="AT6" s="216">
        <f>'08'!AT6</f>
        <v>470</v>
      </c>
      <c r="AU6" s="224">
        <f t="shared" ref="AU6:AU69" si="9">AT6-AR6</f>
        <v>340</v>
      </c>
      <c r="AV6" s="238"/>
      <c r="AW6" s="138" t="e">
        <f t="shared" ref="AW6:AW69" si="10">ROUNDUP(I6*AS6,0)</f>
        <v>#DIV/0!</v>
      </c>
      <c r="AX6" s="138" t="e">
        <f t="shared" ref="AX6:AX69" si="11">ROUNDUP(H6*AS6,0)</f>
        <v>#DIV/0!</v>
      </c>
      <c r="AY6" s="138" t="e">
        <f t="shared" ref="AY6:AY69" si="12">ROUNDUP(J6*AS6,0)</f>
        <v>#DIV/0!</v>
      </c>
      <c r="AZ6" s="138" t="e">
        <f t="shared" ref="AZ6:AZ69" si="13">AS6*L6</f>
        <v>#DIV/0!</v>
      </c>
      <c r="BA6" s="138" t="e">
        <f t="shared" ref="BA6:BA69" si="14">AS6*K6</f>
        <v>#DIV/0!</v>
      </c>
      <c r="BB6" s="138" t="e">
        <f t="shared" ref="BB6:BB69" si="15">AQ6-AW6-AX6-AY6</f>
        <v>#DIV/0!</v>
      </c>
      <c r="BC6" s="138"/>
    </row>
    <row r="7" spans="1:55">
      <c r="A7" s="223" t="str">
        <f>'ENTRY SHEET'!F7</f>
        <v>HITACHI-350</v>
      </c>
      <c r="B7" s="137">
        <f>'29'!C7</f>
        <v>15882.7</v>
      </c>
      <c r="C7" s="137">
        <v>15887.5</v>
      </c>
      <c r="D7" s="137">
        <f t="shared" si="4"/>
        <v>4.7999999999992724</v>
      </c>
      <c r="E7" s="137">
        <v>12</v>
      </c>
      <c r="F7" s="136"/>
      <c r="G7" s="136">
        <v>0</v>
      </c>
      <c r="H7" s="136"/>
      <c r="I7" s="136">
        <v>4.8</v>
      </c>
      <c r="J7" s="136"/>
      <c r="K7" s="136"/>
      <c r="L7" s="136"/>
      <c r="M7" s="136"/>
      <c r="N7" s="136"/>
      <c r="O7" s="136"/>
      <c r="P7" s="136"/>
      <c r="Q7" s="136">
        <f t="shared" si="6"/>
        <v>4.8</v>
      </c>
      <c r="R7" s="137"/>
      <c r="S7" s="137"/>
      <c r="T7" s="137"/>
      <c r="U7" s="137"/>
      <c r="V7" s="137"/>
      <c r="W7" s="137"/>
      <c r="X7" s="137"/>
      <c r="Y7" s="137">
        <f t="shared" ref="Y7:Y62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>
        <v>38</v>
      </c>
      <c r="AJ7" s="137"/>
      <c r="AK7" s="138">
        <v>1248.4100000000001</v>
      </c>
      <c r="AL7" s="141">
        <f t="shared" si="0"/>
        <v>38</v>
      </c>
      <c r="AM7" s="137">
        <f t="shared" si="1"/>
        <v>1248.4100000000001</v>
      </c>
      <c r="AN7" s="141">
        <f>'29'!AR7</f>
        <v>270</v>
      </c>
      <c r="AO7" s="141">
        <v>200</v>
      </c>
      <c r="AP7" s="141">
        <f t="shared" si="7"/>
        <v>470</v>
      </c>
      <c r="AQ7" s="141">
        <f t="shared" si="8"/>
        <v>120</v>
      </c>
      <c r="AR7" s="141">
        <v>350</v>
      </c>
      <c r="AS7" s="216">
        <f t="shared" si="3"/>
        <v>25.000000000003791</v>
      </c>
      <c r="AT7" s="216">
        <f>'08'!AT7</f>
        <v>630</v>
      </c>
      <c r="AU7" s="224">
        <f t="shared" si="9"/>
        <v>280</v>
      </c>
      <c r="AV7" s="138"/>
      <c r="AW7" s="138">
        <f t="shared" si="10"/>
        <v>121</v>
      </c>
      <c r="AX7" s="138">
        <f t="shared" si="11"/>
        <v>0</v>
      </c>
      <c r="AY7" s="138">
        <f t="shared" si="12"/>
        <v>0</v>
      </c>
      <c r="AZ7" s="138">
        <f t="shared" si="13"/>
        <v>0</v>
      </c>
      <c r="BA7" s="138">
        <f t="shared" si="14"/>
        <v>0</v>
      </c>
      <c r="BB7" s="138">
        <f t="shared" si="15"/>
        <v>-1</v>
      </c>
      <c r="BC7" s="138"/>
    </row>
    <row r="8" spans="1:55">
      <c r="A8" s="223" t="str">
        <f>'ENTRY SHEET'!F8</f>
        <v>VOLVO-480</v>
      </c>
      <c r="B8" s="137">
        <f>'29'!C8</f>
        <v>1020.9</v>
      </c>
      <c r="C8" s="137">
        <v>1027.5</v>
      </c>
      <c r="D8" s="137">
        <f t="shared" si="4"/>
        <v>6.6000000000000227</v>
      </c>
      <c r="E8" s="137">
        <v>12</v>
      </c>
      <c r="F8" s="136"/>
      <c r="G8" s="136">
        <f t="shared" si="5"/>
        <v>6.6000000000000227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6.6000000000000227</v>
      </c>
      <c r="R8" s="226"/>
      <c r="S8" s="226"/>
      <c r="T8" s="137"/>
      <c r="U8" s="137">
        <v>41</v>
      </c>
      <c r="V8" s="137"/>
      <c r="W8" s="137"/>
      <c r="X8" s="137"/>
      <c r="Y8" s="137">
        <f t="shared" si="16"/>
        <v>41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'29'!AR8</f>
        <v>300</v>
      </c>
      <c r="AO8" s="141">
        <v>200</v>
      </c>
      <c r="AP8" s="141">
        <f t="shared" si="7"/>
        <v>500</v>
      </c>
      <c r="AQ8" s="141">
        <f t="shared" si="8"/>
        <v>200</v>
      </c>
      <c r="AR8" s="141">
        <v>300</v>
      </c>
      <c r="AS8" s="216">
        <f t="shared" si="3"/>
        <v>30.303030303030198</v>
      </c>
      <c r="AT8" s="216">
        <f>'08'!AT8</f>
        <v>650</v>
      </c>
      <c r="AU8" s="224">
        <f t="shared" si="9"/>
        <v>350</v>
      </c>
      <c r="AV8" s="138"/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38">
        <f t="shared" si="15"/>
        <v>200</v>
      </c>
      <c r="BC8" s="138"/>
    </row>
    <row r="9" spans="1:55" s="304" customFormat="1" ht="18" customHeight="1">
      <c r="A9" s="783" t="str">
        <f>'ENTRY SHEET'!F9</f>
        <v>KOMASTU-350 DMC</v>
      </c>
      <c r="B9" s="301">
        <f>'29'!C9</f>
        <v>12718.1</v>
      </c>
      <c r="C9" s="301">
        <v>12718.1</v>
      </c>
      <c r="D9" s="301">
        <f t="shared" si="4"/>
        <v>0</v>
      </c>
      <c r="E9" s="301">
        <v>12</v>
      </c>
      <c r="F9" s="362"/>
      <c r="G9" s="362">
        <f t="shared" si="5"/>
        <v>0</v>
      </c>
      <c r="H9" s="362"/>
      <c r="I9" s="362"/>
      <c r="J9" s="362"/>
      <c r="K9" s="362"/>
      <c r="L9" s="362"/>
      <c r="M9" s="362"/>
      <c r="N9" s="362"/>
      <c r="O9" s="362"/>
      <c r="P9" s="362"/>
      <c r="Q9" s="362">
        <f t="shared" si="6"/>
        <v>0</v>
      </c>
      <c r="R9" s="301"/>
      <c r="S9" s="301"/>
      <c r="T9" s="301"/>
      <c r="U9" s="301"/>
      <c r="V9" s="301"/>
      <c r="W9" s="301"/>
      <c r="X9" s="301"/>
      <c r="Y9" s="301">
        <f t="shared" si="16"/>
        <v>0</v>
      </c>
      <c r="Z9" s="301"/>
      <c r="AA9" s="301"/>
      <c r="AB9" s="301"/>
      <c r="AC9" s="301"/>
      <c r="AD9" s="301"/>
      <c r="AE9" s="301"/>
      <c r="AF9" s="301"/>
      <c r="AG9" s="301">
        <f t="shared" si="17"/>
        <v>0</v>
      </c>
      <c r="AH9" s="301"/>
      <c r="AI9" s="301"/>
      <c r="AJ9" s="301"/>
      <c r="AK9" s="664"/>
      <c r="AL9" s="663">
        <f t="shared" si="0"/>
        <v>0</v>
      </c>
      <c r="AM9" s="301">
        <f t="shared" si="1"/>
        <v>0</v>
      </c>
      <c r="AN9" s="663">
        <f>'29'!AR9</f>
        <v>0</v>
      </c>
      <c r="AO9" s="663"/>
      <c r="AP9" s="663">
        <f t="shared" si="7"/>
        <v>0</v>
      </c>
      <c r="AQ9" s="663">
        <f t="shared" si="8"/>
        <v>0</v>
      </c>
      <c r="AR9" s="663"/>
      <c r="AS9" s="665" t="e">
        <f t="shared" si="3"/>
        <v>#DIV/0!</v>
      </c>
      <c r="AT9" s="665">
        <f>'08'!AT9</f>
        <v>0</v>
      </c>
      <c r="AU9" s="666">
        <f t="shared" si="9"/>
        <v>0</v>
      </c>
      <c r="AV9" s="664"/>
      <c r="AW9" s="664" t="e">
        <f t="shared" si="10"/>
        <v>#DIV/0!</v>
      </c>
      <c r="AX9" s="664" t="e">
        <f t="shared" si="11"/>
        <v>#DIV/0!</v>
      </c>
      <c r="AY9" s="664" t="e">
        <f t="shared" si="12"/>
        <v>#DIV/0!</v>
      </c>
      <c r="AZ9" s="664" t="e">
        <f t="shared" si="13"/>
        <v>#DIV/0!</v>
      </c>
      <c r="BA9" s="664" t="e">
        <f t="shared" si="14"/>
        <v>#DIV/0!</v>
      </c>
      <c r="BB9" s="664" t="e">
        <f t="shared" si="15"/>
        <v>#DIV/0!</v>
      </c>
      <c r="BC9" s="664"/>
    </row>
    <row r="10" spans="1:55" ht="18" customHeight="1">
      <c r="A10" s="223" t="str">
        <f>'ENTRY SHEET'!F10</f>
        <v>VOLVO-300(5)</v>
      </c>
      <c r="B10" s="137">
        <f>'29'!C10</f>
        <v>2557.6999999999998</v>
      </c>
      <c r="C10" s="137">
        <v>2565.9</v>
      </c>
      <c r="D10" s="137">
        <f t="shared" si="4"/>
        <v>8.2000000000002728</v>
      </c>
      <c r="E10" s="137">
        <v>12</v>
      </c>
      <c r="F10" s="136"/>
      <c r="G10" s="136">
        <f t="shared" si="5"/>
        <v>8.2000000000002728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8.2000000000002728</v>
      </c>
      <c r="R10" s="137"/>
      <c r="S10" s="137"/>
      <c r="T10" s="137"/>
      <c r="U10" s="137"/>
      <c r="V10" s="137">
        <v>5</v>
      </c>
      <c r="W10" s="137"/>
      <c r="X10" s="137">
        <v>42</v>
      </c>
      <c r="Y10" s="137">
        <f t="shared" si="16"/>
        <v>47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'29'!AR10</f>
        <v>170</v>
      </c>
      <c r="AO10" s="141">
        <v>100</v>
      </c>
      <c r="AP10" s="141">
        <f t="shared" si="7"/>
        <v>270</v>
      </c>
      <c r="AQ10" s="141">
        <f t="shared" si="8"/>
        <v>150</v>
      </c>
      <c r="AR10" s="141">
        <v>120</v>
      </c>
      <c r="AS10" s="216">
        <f t="shared" si="3"/>
        <v>18.292682926828661</v>
      </c>
      <c r="AT10" s="216">
        <f>'08'!AT10</f>
        <v>0</v>
      </c>
      <c r="AU10" s="224">
        <f t="shared" si="9"/>
        <v>-120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150</v>
      </c>
      <c r="BC10" s="138"/>
    </row>
    <row r="11" spans="1:55">
      <c r="A11" s="223" t="str">
        <f>'ENTRY SHEET'!F11</f>
        <v>VOLVO-380</v>
      </c>
      <c r="B11" s="137">
        <f>'29'!C11</f>
        <v>99.3</v>
      </c>
      <c r="C11" s="137">
        <v>103.6</v>
      </c>
      <c r="D11" s="137">
        <f t="shared" si="4"/>
        <v>4.2999999999999972</v>
      </c>
      <c r="E11" s="137">
        <v>12</v>
      </c>
      <c r="F11" s="136"/>
      <c r="G11" s="136">
        <f t="shared" si="5"/>
        <v>4.2999999999999972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4.2999999999999972</v>
      </c>
      <c r="R11" s="137"/>
      <c r="S11" s="137"/>
      <c r="T11" s="137"/>
      <c r="U11" s="137">
        <v>28</v>
      </c>
      <c r="V11" s="137"/>
      <c r="W11" s="137"/>
      <c r="X11" s="137"/>
      <c r="Y11" s="137">
        <f t="shared" si="16"/>
        <v>28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'29'!AR11</f>
        <v>350</v>
      </c>
      <c r="AO11" s="141">
        <v>150</v>
      </c>
      <c r="AP11" s="141">
        <f t="shared" si="7"/>
        <v>500</v>
      </c>
      <c r="AQ11" s="141">
        <f t="shared" si="8"/>
        <v>120</v>
      </c>
      <c r="AR11" s="141">
        <v>380</v>
      </c>
      <c r="AS11" s="216">
        <f t="shared" si="3"/>
        <v>27.906976744186064</v>
      </c>
      <c r="AT11" s="216">
        <f>'08'!AT11</f>
        <v>0</v>
      </c>
      <c r="AU11" s="224">
        <f t="shared" si="9"/>
        <v>-380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38">
        <f t="shared" si="15"/>
        <v>120</v>
      </c>
      <c r="BC11" s="138"/>
    </row>
    <row r="12" spans="1:55">
      <c r="A12" s="223" t="str">
        <f>'ENTRY SHEET'!F12</f>
        <v>DOZZER D65E</v>
      </c>
      <c r="B12" s="137">
        <f>'29'!C12</f>
        <v>2355.8000000000002</v>
      </c>
      <c r="C12" s="137">
        <v>2355.8000000000002</v>
      </c>
      <c r="D12" s="137">
        <f t="shared" si="4"/>
        <v>0</v>
      </c>
      <c r="E12" s="137">
        <v>12</v>
      </c>
      <c r="F12" s="136"/>
      <c r="G12" s="136">
        <f t="shared" si="5"/>
        <v>0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0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'29'!AR12</f>
        <v>180</v>
      </c>
      <c r="AO12" s="141"/>
      <c r="AP12" s="141">
        <f t="shared" si="7"/>
        <v>180</v>
      </c>
      <c r="AQ12" s="141">
        <f t="shared" si="8"/>
        <v>0</v>
      </c>
      <c r="AR12" s="141">
        <v>180</v>
      </c>
      <c r="AS12" s="216" t="e">
        <f t="shared" si="3"/>
        <v>#DIV/0!</v>
      </c>
      <c r="AT12" s="216">
        <f>'08'!AT12</f>
        <v>350</v>
      </c>
      <c r="AU12" s="224">
        <f t="shared" si="9"/>
        <v>170</v>
      </c>
      <c r="AV12" s="138"/>
      <c r="AW12" s="138" t="e">
        <f t="shared" si="10"/>
        <v>#DIV/0!</v>
      </c>
      <c r="AX12" s="138" t="e">
        <f t="shared" si="11"/>
        <v>#DIV/0!</v>
      </c>
      <c r="AY12" s="138" t="e">
        <f t="shared" si="12"/>
        <v>#DIV/0!</v>
      </c>
      <c r="AZ12" s="138" t="e">
        <f t="shared" si="13"/>
        <v>#DIV/0!</v>
      </c>
      <c r="BA12" s="138" t="e">
        <f t="shared" si="14"/>
        <v>#DIV/0!</v>
      </c>
      <c r="BB12" s="138" t="e">
        <f t="shared" si="15"/>
        <v>#DIV/0!</v>
      </c>
      <c r="BC12" s="138"/>
    </row>
    <row r="13" spans="1:55">
      <c r="A13" s="223" t="str">
        <f>'ENTRY SHEET'!F13</f>
        <v>BD 85 DOZER</v>
      </c>
      <c r="B13" s="137">
        <f>'29'!C13</f>
        <v>351.5</v>
      </c>
      <c r="C13" s="137">
        <v>357.5</v>
      </c>
      <c r="D13" s="137">
        <f t="shared" si="4"/>
        <v>6</v>
      </c>
      <c r="E13" s="137">
        <v>12</v>
      </c>
      <c r="F13" s="136"/>
      <c r="G13" s="136">
        <f t="shared" si="5"/>
        <v>6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6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'29'!AR13</f>
        <v>125</v>
      </c>
      <c r="AO13" s="141">
        <v>100</v>
      </c>
      <c r="AP13" s="141">
        <f t="shared" si="7"/>
        <v>225</v>
      </c>
      <c r="AQ13" s="141">
        <f t="shared" si="8"/>
        <v>90</v>
      </c>
      <c r="AR13" s="141">
        <v>135</v>
      </c>
      <c r="AS13" s="216">
        <f t="shared" si="3"/>
        <v>15</v>
      </c>
      <c r="AT13" s="216">
        <f>'08'!AT13</f>
        <v>350</v>
      </c>
      <c r="AU13" s="224">
        <f t="shared" si="9"/>
        <v>215</v>
      </c>
      <c r="AV13" s="138"/>
      <c r="AW13" s="138">
        <f t="shared" si="10"/>
        <v>0</v>
      </c>
      <c r="AX13" s="138">
        <f t="shared" si="11"/>
        <v>0</v>
      </c>
      <c r="AY13" s="138">
        <f t="shared" si="12"/>
        <v>0</v>
      </c>
      <c r="AZ13" s="138">
        <f t="shared" si="13"/>
        <v>0</v>
      </c>
      <c r="BA13" s="138">
        <f t="shared" si="14"/>
        <v>0</v>
      </c>
      <c r="BB13" s="138">
        <f t="shared" si="15"/>
        <v>90</v>
      </c>
      <c r="BC13" s="138"/>
    </row>
    <row r="14" spans="1:55" s="304" customFormat="1">
      <c r="A14" s="783" t="str">
        <f>'ENTRY SHEET'!F14</f>
        <v>KOBELCO-380 DMCS</v>
      </c>
      <c r="B14" s="301">
        <f>'29'!C14</f>
        <v>5756.5</v>
      </c>
      <c r="C14" s="301">
        <v>5764.2</v>
      </c>
      <c r="D14" s="301">
        <f t="shared" si="4"/>
        <v>7.6999999999998181</v>
      </c>
      <c r="E14" s="301">
        <v>12</v>
      </c>
      <c r="F14" s="362"/>
      <c r="G14" s="362">
        <f t="shared" si="5"/>
        <v>7.6999999999998181</v>
      </c>
      <c r="H14" s="362"/>
      <c r="I14" s="362"/>
      <c r="J14" s="362"/>
      <c r="K14" s="362"/>
      <c r="L14" s="362"/>
      <c r="M14" s="362"/>
      <c r="N14" s="362"/>
      <c r="O14" s="362"/>
      <c r="P14" s="362"/>
      <c r="Q14" s="362">
        <f t="shared" si="6"/>
        <v>7.6999999999998181</v>
      </c>
      <c r="R14" s="301"/>
      <c r="S14" s="301"/>
      <c r="T14" s="301"/>
      <c r="U14" s="301"/>
      <c r="V14" s="301">
        <v>60</v>
      </c>
      <c r="W14" s="301"/>
      <c r="X14" s="301"/>
      <c r="Y14" s="301">
        <f t="shared" si="16"/>
        <v>60</v>
      </c>
      <c r="Z14" s="301"/>
      <c r="AA14" s="301"/>
      <c r="AB14" s="301"/>
      <c r="AC14" s="301"/>
      <c r="AD14" s="301"/>
      <c r="AE14" s="301"/>
      <c r="AF14" s="301"/>
      <c r="AG14" s="301">
        <f t="shared" si="17"/>
        <v>0</v>
      </c>
      <c r="AH14" s="301"/>
      <c r="AI14" s="301"/>
      <c r="AJ14" s="301"/>
      <c r="AK14" s="664"/>
      <c r="AL14" s="663">
        <f t="shared" si="0"/>
        <v>0</v>
      </c>
      <c r="AM14" s="301">
        <f t="shared" si="1"/>
        <v>0</v>
      </c>
      <c r="AN14" s="663">
        <f>'29'!AR14</f>
        <v>0</v>
      </c>
      <c r="AO14" s="663">
        <v>250</v>
      </c>
      <c r="AP14" s="663">
        <f t="shared" si="7"/>
        <v>250</v>
      </c>
      <c r="AQ14" s="663">
        <f t="shared" si="8"/>
        <v>250</v>
      </c>
      <c r="AR14" s="663">
        <v>0</v>
      </c>
      <c r="AS14" s="665">
        <f t="shared" si="3"/>
        <v>32.467532467533232</v>
      </c>
      <c r="AT14" s="665">
        <f>'08'!AT14</f>
        <v>350</v>
      </c>
      <c r="AU14" s="666">
        <f t="shared" si="9"/>
        <v>350</v>
      </c>
      <c r="AV14" s="664"/>
      <c r="AW14" s="664">
        <f t="shared" si="10"/>
        <v>0</v>
      </c>
      <c r="AX14" s="664">
        <f t="shared" si="11"/>
        <v>0</v>
      </c>
      <c r="AY14" s="664">
        <f t="shared" si="12"/>
        <v>0</v>
      </c>
      <c r="AZ14" s="664">
        <f t="shared" si="13"/>
        <v>0</v>
      </c>
      <c r="BA14" s="664">
        <f t="shared" si="14"/>
        <v>0</v>
      </c>
      <c r="BB14" s="664">
        <f t="shared" si="15"/>
        <v>250</v>
      </c>
      <c r="BC14" s="664"/>
    </row>
    <row r="15" spans="1:55" ht="22.8" customHeight="1">
      <c r="A15" s="223" t="str">
        <f>'ENTRY SHEET'!F15</f>
        <v>GRADER OD09P-1732</v>
      </c>
      <c r="B15" s="137">
        <f>'29'!C15</f>
        <v>4615.8</v>
      </c>
      <c r="C15" s="137">
        <v>4615.8</v>
      </c>
      <c r="D15" s="137">
        <f t="shared" si="4"/>
        <v>0</v>
      </c>
      <c r="E15" s="137">
        <v>12</v>
      </c>
      <c r="F15" s="136"/>
      <c r="G15" s="136">
        <f t="shared" si="5"/>
        <v>0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0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'29'!AR15</f>
        <v>84</v>
      </c>
      <c r="AO15" s="141"/>
      <c r="AP15" s="141">
        <f t="shared" si="7"/>
        <v>84</v>
      </c>
      <c r="AQ15" s="141">
        <f t="shared" si="8"/>
        <v>0</v>
      </c>
      <c r="AR15" s="141">
        <v>84</v>
      </c>
      <c r="AS15" s="216" t="e">
        <f t="shared" si="3"/>
        <v>#DIV/0!</v>
      </c>
      <c r="AT15" s="216">
        <f>'08'!AT15</f>
        <v>350</v>
      </c>
      <c r="AU15" s="224">
        <f t="shared" si="9"/>
        <v>266</v>
      </c>
      <c r="AV15" s="138"/>
      <c r="AW15" s="138" t="e">
        <f t="shared" si="10"/>
        <v>#DIV/0!</v>
      </c>
      <c r="AX15" s="138" t="e">
        <f t="shared" si="11"/>
        <v>#DIV/0!</v>
      </c>
      <c r="AY15" s="138" t="e">
        <f t="shared" si="12"/>
        <v>#DIV/0!</v>
      </c>
      <c r="AZ15" s="138" t="e">
        <f t="shared" si="13"/>
        <v>#DIV/0!</v>
      </c>
      <c r="BA15" s="138" t="e">
        <f t="shared" si="14"/>
        <v>#DIV/0!</v>
      </c>
      <c r="BB15" s="138" t="e">
        <f t="shared" si="15"/>
        <v>#DIV/0!</v>
      </c>
      <c r="BC15" s="138"/>
    </row>
    <row r="16" spans="1:55">
      <c r="A16" s="223">
        <f>'ENTRY SHEET'!F16</f>
        <v>0</v>
      </c>
      <c r="B16" s="137">
        <f>'29'!C16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'29'!AR16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>
      <c r="A17" s="223" t="str">
        <f>'ENTRY SHEET'!F17</f>
        <v>OD09C-1962</v>
      </c>
      <c r="B17" s="137">
        <f>'29'!C17</f>
        <v>20729.05</v>
      </c>
      <c r="C17" s="137">
        <v>20731.599999999999</v>
      </c>
      <c r="D17" s="137">
        <f t="shared" si="4"/>
        <v>2.5499999999992724</v>
      </c>
      <c r="E17" s="137">
        <v>12</v>
      </c>
      <c r="F17" s="136"/>
      <c r="G17" s="136">
        <f>D17-H17-I17</f>
        <v>2.5499999999992724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2.5499999999992724</v>
      </c>
      <c r="R17" s="137">
        <f>'29'!S17</f>
        <v>156336.5</v>
      </c>
      <c r="S17" s="137">
        <v>156355</v>
      </c>
      <c r="T17" s="137">
        <f>S17-R17</f>
        <v>18.5</v>
      </c>
      <c r="U17" s="137">
        <v>4</v>
      </c>
      <c r="V17" s="137"/>
      <c r="W17" s="137"/>
      <c r="X17" s="137"/>
      <c r="Y17" s="137">
        <f t="shared" si="16"/>
        <v>4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'29'!AR17</f>
        <v>110</v>
      </c>
      <c r="AO17" s="141"/>
      <c r="AP17" s="141">
        <f t="shared" si="7"/>
        <v>110</v>
      </c>
      <c r="AQ17" s="141">
        <f t="shared" si="8"/>
        <v>30</v>
      </c>
      <c r="AR17" s="141">
        <v>80</v>
      </c>
      <c r="AS17" s="216">
        <f t="shared" si="3"/>
        <v>11.764705882356298</v>
      </c>
      <c r="AT17" s="216">
        <f>'08'!AT17</f>
        <v>250</v>
      </c>
      <c r="AU17" s="224">
        <f t="shared" si="9"/>
        <v>170</v>
      </c>
      <c r="AV17" s="138"/>
      <c r="AW17" s="138">
        <f t="shared" si="10"/>
        <v>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38">
        <f t="shared" si="15"/>
        <v>30</v>
      </c>
      <c r="BC17" s="138"/>
    </row>
    <row r="18" spans="1:55">
      <c r="A18" s="223" t="str">
        <f>'ENTRY SHEET'!F18</f>
        <v>OD09C-1964</v>
      </c>
      <c r="B18" s="137">
        <f>'29'!C18</f>
        <v>14490.2</v>
      </c>
      <c r="C18" s="137">
        <v>14499.25</v>
      </c>
      <c r="D18" s="137">
        <f t="shared" si="4"/>
        <v>9.0499999999992724</v>
      </c>
      <c r="E18" s="137">
        <v>12</v>
      </c>
      <c r="F18" s="136"/>
      <c r="G18" s="136">
        <f t="shared" ref="G18:G59" si="18">D18-H18-I18</f>
        <v>9.0499999999992724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9.0499999999992724</v>
      </c>
      <c r="R18" s="137">
        <f>'29'!S18</f>
        <v>152936.9</v>
      </c>
      <c r="S18" s="137">
        <v>152990.39999999999</v>
      </c>
      <c r="T18" s="137">
        <f t="shared" ref="T18:T59" si="19">S18-R18</f>
        <v>53.5</v>
      </c>
      <c r="U18" s="137"/>
      <c r="V18" s="137">
        <v>2</v>
      </c>
      <c r="W18" s="137"/>
      <c r="X18" s="137">
        <v>6</v>
      </c>
      <c r="Y18" s="137">
        <f t="shared" si="16"/>
        <v>8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'29'!AR18</f>
        <v>100</v>
      </c>
      <c r="AO18" s="141">
        <v>100</v>
      </c>
      <c r="AP18" s="141">
        <f t="shared" si="7"/>
        <v>200</v>
      </c>
      <c r="AQ18" s="141">
        <f t="shared" si="8"/>
        <v>70</v>
      </c>
      <c r="AR18" s="141">
        <v>130</v>
      </c>
      <c r="AS18" s="216">
        <f t="shared" si="3"/>
        <v>7.7348066298348757</v>
      </c>
      <c r="AT18" s="216">
        <f>'08'!AT18</f>
        <v>250</v>
      </c>
      <c r="AU18" s="224">
        <f t="shared" si="9"/>
        <v>120</v>
      </c>
      <c r="AV18" s="138"/>
      <c r="AW18" s="138">
        <f t="shared" si="10"/>
        <v>0</v>
      </c>
      <c r="AX18" s="138">
        <f t="shared" si="11"/>
        <v>0</v>
      </c>
      <c r="AY18" s="138">
        <f t="shared" si="12"/>
        <v>0</v>
      </c>
      <c r="AZ18" s="138">
        <f t="shared" si="13"/>
        <v>0</v>
      </c>
      <c r="BA18" s="138">
        <f t="shared" si="14"/>
        <v>0</v>
      </c>
      <c r="BB18" s="138">
        <f t="shared" si="15"/>
        <v>70</v>
      </c>
      <c r="BC18" s="138"/>
    </row>
    <row r="19" spans="1:55">
      <c r="A19" s="223" t="str">
        <f>'ENTRY SHEET'!F19</f>
        <v>OD09C1965</v>
      </c>
      <c r="B19" s="137">
        <f>'29'!C19</f>
        <v>16565.8</v>
      </c>
      <c r="C19" s="137">
        <v>16565.8</v>
      </c>
      <c r="D19" s="137">
        <f t="shared" si="4"/>
        <v>0</v>
      </c>
      <c r="E19" s="137">
        <v>12</v>
      </c>
      <c r="F19" s="136"/>
      <c r="G19" s="136">
        <f t="shared" si="18"/>
        <v>0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0</v>
      </c>
      <c r="R19" s="137">
        <f>'29'!S19</f>
        <v>166053.29999999999</v>
      </c>
      <c r="S19" s="137">
        <v>166053.29999999999</v>
      </c>
      <c r="T19" s="137">
        <f t="shared" si="19"/>
        <v>0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'29'!AR19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 t="e">
        <f t="shared" si="3"/>
        <v>#DIV/0!</v>
      </c>
      <c r="AT19" s="216">
        <f>'08'!AT19</f>
        <v>250</v>
      </c>
      <c r="AU19" s="224">
        <f t="shared" si="9"/>
        <v>250</v>
      </c>
      <c r="AV19" s="138"/>
      <c r="AW19" s="138" t="e">
        <f t="shared" si="10"/>
        <v>#DIV/0!</v>
      </c>
      <c r="AX19" s="138" t="e">
        <f t="shared" si="11"/>
        <v>#DIV/0!</v>
      </c>
      <c r="AY19" s="138" t="e">
        <f t="shared" si="12"/>
        <v>#DIV/0!</v>
      </c>
      <c r="AZ19" s="138" t="e">
        <f t="shared" si="13"/>
        <v>#DIV/0!</v>
      </c>
      <c r="BA19" s="138" t="e">
        <f t="shared" si="14"/>
        <v>#DIV/0!</v>
      </c>
      <c r="BB19" s="138" t="e">
        <f t="shared" si="15"/>
        <v>#DIV/0!</v>
      </c>
      <c r="BC19" s="138"/>
    </row>
    <row r="20" spans="1:55">
      <c r="A20" s="223" t="str">
        <f>'ENTRY SHEET'!F20</f>
        <v>ODO9C5136</v>
      </c>
      <c r="B20" s="137">
        <f>'29'!C20</f>
        <v>527.20000000000005</v>
      </c>
      <c r="C20" s="137">
        <v>534.4</v>
      </c>
      <c r="D20" s="137">
        <f t="shared" si="4"/>
        <v>7.1999999999999318</v>
      </c>
      <c r="E20" s="137">
        <v>12</v>
      </c>
      <c r="F20" s="136"/>
      <c r="G20" s="136">
        <f t="shared" si="18"/>
        <v>1.649999999999932</v>
      </c>
      <c r="H20" s="136"/>
      <c r="I20" s="136">
        <v>5.55</v>
      </c>
      <c r="J20" s="136"/>
      <c r="K20" s="136"/>
      <c r="L20" s="136"/>
      <c r="M20" s="136"/>
      <c r="N20" s="136"/>
      <c r="O20" s="136"/>
      <c r="P20" s="136"/>
      <c r="Q20" s="136">
        <f t="shared" si="6"/>
        <v>7.1999999999999318</v>
      </c>
      <c r="R20" s="137">
        <f>'29'!S20</f>
        <v>125585.60000000001</v>
      </c>
      <c r="S20" s="137">
        <v>125612.4</v>
      </c>
      <c r="T20" s="137">
        <f t="shared" si="19"/>
        <v>26.799999999988358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>
        <v>4</v>
      </c>
      <c r="AI20" s="137">
        <v>11</v>
      </c>
      <c r="AJ20" s="137">
        <v>134.18</v>
      </c>
      <c r="AK20" s="138">
        <v>369.02</v>
      </c>
      <c r="AL20" s="141">
        <f t="shared" si="0"/>
        <v>15</v>
      </c>
      <c r="AM20" s="137">
        <f t="shared" si="1"/>
        <v>503.2</v>
      </c>
      <c r="AN20" s="141">
        <f>'29'!AR20</f>
        <v>60</v>
      </c>
      <c r="AO20" s="141">
        <v>50</v>
      </c>
      <c r="AP20" s="141">
        <f t="shared" si="7"/>
        <v>110</v>
      </c>
      <c r="AQ20" s="141">
        <f t="shared" si="8"/>
        <v>30</v>
      </c>
      <c r="AR20" s="141">
        <v>80</v>
      </c>
      <c r="AS20" s="216">
        <f t="shared" si="3"/>
        <v>4.166666666666706</v>
      </c>
      <c r="AT20" s="216">
        <f>'08'!AT20</f>
        <v>250</v>
      </c>
      <c r="AU20" s="224">
        <f t="shared" si="9"/>
        <v>170</v>
      </c>
      <c r="AV20" s="138"/>
      <c r="AW20" s="138">
        <f t="shared" si="10"/>
        <v>24</v>
      </c>
      <c r="AX20" s="138">
        <f t="shared" si="11"/>
        <v>0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38">
        <f t="shared" si="15"/>
        <v>6</v>
      </c>
      <c r="BC20" s="138"/>
    </row>
    <row r="21" spans="1:55">
      <c r="A21" s="223" t="str">
        <f>'ENTRY SHEET'!F21</f>
        <v>OD09C5137</v>
      </c>
      <c r="B21" s="137">
        <f>'29'!C21</f>
        <v>17100.349999999999</v>
      </c>
      <c r="C21" s="137">
        <v>17100.349999999999</v>
      </c>
      <c r="D21" s="137">
        <f t="shared" si="4"/>
        <v>0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'29'!S21</f>
        <v>131760.79999999999</v>
      </c>
      <c r="S21" s="137">
        <v>131760.79999999999</v>
      </c>
      <c r="T21" s="137">
        <f t="shared" si="19"/>
        <v>0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'29'!AR21</f>
        <v>70</v>
      </c>
      <c r="AO21" s="141"/>
      <c r="AP21" s="141">
        <f t="shared" si="7"/>
        <v>70</v>
      </c>
      <c r="AQ21" s="141">
        <f t="shared" si="8"/>
        <v>0</v>
      </c>
      <c r="AR21" s="141">
        <v>70</v>
      </c>
      <c r="AS21" s="216" t="e">
        <f t="shared" si="3"/>
        <v>#DIV/0!</v>
      </c>
      <c r="AT21" s="216">
        <f>'08'!AT21</f>
        <v>250</v>
      </c>
      <c r="AU21" s="224">
        <f t="shared" si="9"/>
        <v>180</v>
      </c>
      <c r="AV21" s="138"/>
      <c r="AW21" s="138" t="e">
        <f t="shared" si="10"/>
        <v>#DIV/0!</v>
      </c>
      <c r="AX21" s="138" t="e">
        <f t="shared" si="11"/>
        <v>#DIV/0!</v>
      </c>
      <c r="AY21" s="138" t="e">
        <f t="shared" si="12"/>
        <v>#DIV/0!</v>
      </c>
      <c r="AZ21" s="138" t="e">
        <f t="shared" si="13"/>
        <v>#DIV/0!</v>
      </c>
      <c r="BA21" s="138" t="e">
        <f t="shared" si="14"/>
        <v>#DIV/0!</v>
      </c>
      <c r="BB21" s="138" t="e">
        <f t="shared" si="15"/>
        <v>#DIV/0!</v>
      </c>
      <c r="BC21" s="138"/>
    </row>
    <row r="22" spans="1:55">
      <c r="A22" s="223" t="str">
        <f>'ENTRY SHEET'!F22</f>
        <v>OD09C4623</v>
      </c>
      <c r="B22" s="137">
        <f>'29'!C22</f>
        <v>1457.5</v>
      </c>
      <c r="C22" s="137">
        <v>1457.5</v>
      </c>
      <c r="D22" s="137">
        <f t="shared" si="4"/>
        <v>0</v>
      </c>
      <c r="E22" s="137">
        <v>12</v>
      </c>
      <c r="F22" s="136"/>
      <c r="G22" s="136">
        <f t="shared" si="18"/>
        <v>0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0</v>
      </c>
      <c r="R22" s="137">
        <f>'29'!S22</f>
        <v>65563</v>
      </c>
      <c r="S22" s="137">
        <v>65563</v>
      </c>
      <c r="T22" s="137">
        <f t="shared" si="19"/>
        <v>0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'29'!AR22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 t="e">
        <f t="shared" si="3"/>
        <v>#DIV/0!</v>
      </c>
      <c r="AT22" s="216">
        <f>'08'!AT22</f>
        <v>250</v>
      </c>
      <c r="AU22" s="224">
        <f t="shared" si="9"/>
        <v>250</v>
      </c>
      <c r="AV22" s="138"/>
      <c r="AW22" s="138" t="e">
        <f t="shared" si="10"/>
        <v>#DIV/0!</v>
      </c>
      <c r="AX22" s="138" t="e">
        <f t="shared" si="11"/>
        <v>#DIV/0!</v>
      </c>
      <c r="AY22" s="138" t="e">
        <f t="shared" si="12"/>
        <v>#DIV/0!</v>
      </c>
      <c r="AZ22" s="138" t="e">
        <f t="shared" si="13"/>
        <v>#DIV/0!</v>
      </c>
      <c r="BA22" s="138" t="e">
        <f t="shared" si="14"/>
        <v>#DIV/0!</v>
      </c>
      <c r="BB22" s="138" t="e">
        <f t="shared" si="15"/>
        <v>#DIV/0!</v>
      </c>
      <c r="BC22" s="138"/>
    </row>
    <row r="23" spans="1:55">
      <c r="A23" s="223" t="str">
        <f>'ENTRY SHEET'!F23</f>
        <v>OD09C4625</v>
      </c>
      <c r="B23" s="137">
        <f>'29'!C23</f>
        <v>24169.599999999999</v>
      </c>
      <c r="C23" s="137">
        <v>24177.1</v>
      </c>
      <c r="D23" s="137">
        <f t="shared" si="4"/>
        <v>7.5</v>
      </c>
      <c r="E23" s="137">
        <v>12</v>
      </c>
      <c r="F23" s="136"/>
      <c r="G23" s="136">
        <f t="shared" si="18"/>
        <v>0</v>
      </c>
      <c r="H23" s="136"/>
      <c r="I23" s="136">
        <v>7.5</v>
      </c>
      <c r="J23" s="136"/>
      <c r="K23" s="136"/>
      <c r="L23" s="136"/>
      <c r="M23" s="136"/>
      <c r="N23" s="136"/>
      <c r="O23" s="136"/>
      <c r="P23" s="136"/>
      <c r="Q23" s="136">
        <f t="shared" si="6"/>
        <v>7.5</v>
      </c>
      <c r="R23" s="137">
        <f>'29'!S23</f>
        <v>88945.9</v>
      </c>
      <c r="S23" s="137">
        <v>88977.3</v>
      </c>
      <c r="T23" s="137">
        <f t="shared" si="19"/>
        <v>31.400000000008731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>
        <v>3</v>
      </c>
      <c r="AI23" s="137">
        <v>12</v>
      </c>
      <c r="AJ23" s="137">
        <v>100.45</v>
      </c>
      <c r="AK23" s="138">
        <v>401.54</v>
      </c>
      <c r="AL23" s="141">
        <f t="shared" si="0"/>
        <v>15</v>
      </c>
      <c r="AM23" s="137">
        <f t="shared" si="1"/>
        <v>501.99</v>
      </c>
      <c r="AN23" s="141">
        <f>'29'!AR23</f>
        <v>100</v>
      </c>
      <c r="AO23" s="141"/>
      <c r="AP23" s="141">
        <f t="shared" si="7"/>
        <v>100</v>
      </c>
      <c r="AQ23" s="141">
        <f t="shared" si="8"/>
        <v>50</v>
      </c>
      <c r="AR23" s="141">
        <v>50</v>
      </c>
      <c r="AS23" s="216">
        <f t="shared" si="3"/>
        <v>6.666666666666667</v>
      </c>
      <c r="AT23" s="216">
        <f>'08'!AT23</f>
        <v>250</v>
      </c>
      <c r="AU23" s="224">
        <f t="shared" si="9"/>
        <v>200</v>
      </c>
      <c r="AV23" s="138"/>
      <c r="AW23" s="138">
        <f t="shared" si="10"/>
        <v>50</v>
      </c>
      <c r="AX23" s="138">
        <f t="shared" si="11"/>
        <v>0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0</v>
      </c>
      <c r="BC23" s="138"/>
    </row>
    <row r="24" spans="1:55">
      <c r="A24" s="223" t="str">
        <f>'ENTRY SHEET'!F24</f>
        <v>OD09C4823</v>
      </c>
      <c r="B24" s="137">
        <f>'29'!C24</f>
        <v>24130.25</v>
      </c>
      <c r="C24" s="137">
        <v>24130.25</v>
      </c>
      <c r="D24" s="137">
        <f t="shared" si="4"/>
        <v>0</v>
      </c>
      <c r="E24" s="137">
        <v>12</v>
      </c>
      <c r="F24" s="136"/>
      <c r="G24" s="136">
        <f t="shared" si="18"/>
        <v>0</v>
      </c>
      <c r="H24" s="136"/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0</v>
      </c>
      <c r="R24" s="137">
        <f>'29'!S24</f>
        <v>146988.5</v>
      </c>
      <c r="S24" s="137">
        <v>146988.5</v>
      </c>
      <c r="T24" s="137">
        <f t="shared" si="19"/>
        <v>0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'29'!AR24</f>
        <v>80</v>
      </c>
      <c r="AO24" s="141"/>
      <c r="AP24" s="141">
        <f t="shared" si="7"/>
        <v>80</v>
      </c>
      <c r="AQ24" s="141">
        <f t="shared" si="8"/>
        <v>0</v>
      </c>
      <c r="AR24" s="141">
        <v>80</v>
      </c>
      <c r="AS24" s="216" t="e">
        <f t="shared" si="3"/>
        <v>#DIV/0!</v>
      </c>
      <c r="AT24" s="216">
        <f>'08'!AT24</f>
        <v>250</v>
      </c>
      <c r="AU24" s="224">
        <f t="shared" si="9"/>
        <v>170</v>
      </c>
      <c r="AV24" s="138"/>
      <c r="AW24" s="138" t="e">
        <f t="shared" si="10"/>
        <v>#DIV/0!</v>
      </c>
      <c r="AX24" s="138" t="e">
        <f t="shared" si="11"/>
        <v>#DIV/0!</v>
      </c>
      <c r="AY24" s="138" t="e">
        <f t="shared" si="12"/>
        <v>#DIV/0!</v>
      </c>
      <c r="AZ24" s="138" t="e">
        <f t="shared" si="13"/>
        <v>#DIV/0!</v>
      </c>
      <c r="BA24" s="138" t="e">
        <f t="shared" si="14"/>
        <v>#DIV/0!</v>
      </c>
      <c r="BB24" s="138" t="e">
        <f t="shared" si="15"/>
        <v>#DIV/0!</v>
      </c>
      <c r="BC24" s="138"/>
    </row>
    <row r="25" spans="1:55">
      <c r="A25" s="223" t="str">
        <f>'ENTRY SHEET'!F25</f>
        <v>OD09C-4824</v>
      </c>
      <c r="B25" s="137">
        <f>'29'!C25</f>
        <v>17247.099999999999</v>
      </c>
      <c r="C25" s="137">
        <v>17255.25</v>
      </c>
      <c r="D25" s="137">
        <f t="shared" si="4"/>
        <v>8.1500000000014552</v>
      </c>
      <c r="E25" s="137">
        <v>12</v>
      </c>
      <c r="F25" s="136"/>
      <c r="G25" s="136">
        <f t="shared" si="18"/>
        <v>0.15000000000145519</v>
      </c>
      <c r="H25" s="136">
        <v>1.8</v>
      </c>
      <c r="I25" s="136">
        <v>6.2</v>
      </c>
      <c r="J25" s="136"/>
      <c r="K25" s="136"/>
      <c r="L25" s="136"/>
      <c r="M25" s="136"/>
      <c r="N25" s="136"/>
      <c r="O25" s="136"/>
      <c r="P25" s="136"/>
      <c r="Q25" s="136">
        <f t="shared" si="6"/>
        <v>8.1500000000014552</v>
      </c>
      <c r="R25" s="137">
        <f>'29'!S25</f>
        <v>110290.5</v>
      </c>
      <c r="S25" s="137">
        <v>110316.8</v>
      </c>
      <c r="T25" s="137">
        <f t="shared" si="19"/>
        <v>26.30000000000291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>
        <v>4</v>
      </c>
      <c r="AF25" s="137"/>
      <c r="AG25" s="137">
        <f t="shared" si="17"/>
        <v>4</v>
      </c>
      <c r="AH25" s="137">
        <v>4</v>
      </c>
      <c r="AI25" s="137">
        <v>12</v>
      </c>
      <c r="AJ25" s="137">
        <v>136.09</v>
      </c>
      <c r="AK25" s="138">
        <v>402.73</v>
      </c>
      <c r="AL25" s="141">
        <f t="shared" si="0"/>
        <v>16</v>
      </c>
      <c r="AM25" s="137">
        <f t="shared" si="1"/>
        <v>538.82000000000005</v>
      </c>
      <c r="AN25" s="141">
        <f>'29'!AR25</f>
        <v>90</v>
      </c>
      <c r="AO25" s="141">
        <v>50</v>
      </c>
      <c r="AP25" s="141">
        <f t="shared" si="7"/>
        <v>140</v>
      </c>
      <c r="AQ25" s="141">
        <f t="shared" si="8"/>
        <v>40</v>
      </c>
      <c r="AR25" s="141">
        <v>100</v>
      </c>
      <c r="AS25" s="216">
        <f t="shared" si="3"/>
        <v>4.9079754601218228</v>
      </c>
      <c r="AT25" s="216">
        <f>'08'!AT25</f>
        <v>250</v>
      </c>
      <c r="AU25" s="224">
        <f t="shared" si="9"/>
        <v>150</v>
      </c>
      <c r="AV25" s="138"/>
      <c r="AW25" s="138">
        <f t="shared" si="10"/>
        <v>31</v>
      </c>
      <c r="AX25" s="138">
        <f t="shared" si="11"/>
        <v>9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38">
        <f t="shared" si="15"/>
        <v>0</v>
      </c>
      <c r="BC25" s="138"/>
    </row>
    <row r="26" spans="1:55">
      <c r="A26" s="223" t="str">
        <f>'ENTRY SHEET'!F26</f>
        <v>JH06H-3742</v>
      </c>
      <c r="B26" s="137">
        <f>'29'!C26</f>
        <v>0</v>
      </c>
      <c r="C26" s="137"/>
      <c r="D26" s="137">
        <v>7</v>
      </c>
      <c r="E26" s="137">
        <v>12</v>
      </c>
      <c r="F26" s="136"/>
      <c r="G26" s="136">
        <f t="shared" si="18"/>
        <v>1</v>
      </c>
      <c r="H26" s="136"/>
      <c r="I26" s="136">
        <v>6</v>
      </c>
      <c r="J26" s="136"/>
      <c r="K26" s="136"/>
      <c r="L26" s="136"/>
      <c r="M26" s="136"/>
      <c r="N26" s="136"/>
      <c r="O26" s="136"/>
      <c r="P26" s="136"/>
      <c r="Q26" s="136">
        <f t="shared" si="6"/>
        <v>7</v>
      </c>
      <c r="R26" s="137">
        <f>'29'!S26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>
        <v>5</v>
      </c>
      <c r="AI26" s="137">
        <v>11</v>
      </c>
      <c r="AJ26" s="137">
        <v>162.04</v>
      </c>
      <c r="AK26" s="138">
        <v>378.26</v>
      </c>
      <c r="AL26" s="141">
        <f t="shared" si="0"/>
        <v>16</v>
      </c>
      <c r="AM26" s="137">
        <f t="shared" si="1"/>
        <v>540.29999999999995</v>
      </c>
      <c r="AN26" s="141">
        <f>'29'!AR26</f>
        <v>10</v>
      </c>
      <c r="AO26" s="141">
        <v>100</v>
      </c>
      <c r="AP26" s="141">
        <f t="shared" si="7"/>
        <v>110</v>
      </c>
      <c r="AQ26" s="141">
        <f t="shared" si="8"/>
        <v>20</v>
      </c>
      <c r="AR26" s="141">
        <v>90</v>
      </c>
      <c r="AS26" s="216">
        <f t="shared" si="3"/>
        <v>2.8571428571428572</v>
      </c>
      <c r="AT26" s="216">
        <f>'08'!AT26</f>
        <v>250</v>
      </c>
      <c r="AU26" s="224">
        <f t="shared" si="9"/>
        <v>160</v>
      </c>
      <c r="AV26" s="138"/>
      <c r="AW26" s="138">
        <f t="shared" si="10"/>
        <v>18</v>
      </c>
      <c r="AX26" s="138">
        <f t="shared" si="11"/>
        <v>0</v>
      </c>
      <c r="AY26" s="138">
        <f t="shared" si="12"/>
        <v>0</v>
      </c>
      <c r="AZ26" s="138">
        <f t="shared" si="13"/>
        <v>0</v>
      </c>
      <c r="BA26" s="138">
        <f t="shared" si="14"/>
        <v>0</v>
      </c>
      <c r="BB26" s="138">
        <f t="shared" si="15"/>
        <v>2</v>
      </c>
      <c r="BC26" s="138"/>
    </row>
    <row r="27" spans="1:55">
      <c r="A27" s="223" t="str">
        <f>'ENTRY SHEET'!F27</f>
        <v>OD09C-4879</v>
      </c>
      <c r="B27" s="137">
        <f>'29'!C27</f>
        <v>13089</v>
      </c>
      <c r="C27" s="137">
        <v>13093</v>
      </c>
      <c r="D27" s="137">
        <f t="shared" si="4"/>
        <v>4</v>
      </c>
      <c r="E27" s="137">
        <v>12</v>
      </c>
      <c r="F27" s="136"/>
      <c r="G27" s="136">
        <f t="shared" si="18"/>
        <v>0</v>
      </c>
      <c r="H27" s="136"/>
      <c r="I27" s="136">
        <v>4</v>
      </c>
      <c r="J27" s="136"/>
      <c r="K27" s="136"/>
      <c r="L27" s="136"/>
      <c r="M27" s="136"/>
      <c r="N27" s="136"/>
      <c r="O27" s="136"/>
      <c r="P27" s="136"/>
      <c r="Q27" s="136">
        <f t="shared" si="6"/>
        <v>4</v>
      </c>
      <c r="R27" s="137">
        <f>'29'!S27</f>
        <v>0</v>
      </c>
      <c r="S27" s="137"/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>
        <v>4</v>
      </c>
      <c r="AI27" s="137">
        <v>7</v>
      </c>
      <c r="AJ27" s="137">
        <v>134.16</v>
      </c>
      <c r="AK27" s="138">
        <v>232.85</v>
      </c>
      <c r="AL27" s="141">
        <f t="shared" si="0"/>
        <v>11</v>
      </c>
      <c r="AM27" s="137">
        <f t="shared" si="1"/>
        <v>367.01</v>
      </c>
      <c r="AN27" s="141">
        <f>'29'!AR27</f>
        <v>100</v>
      </c>
      <c r="AO27" s="141"/>
      <c r="AP27" s="141">
        <f t="shared" si="7"/>
        <v>100</v>
      </c>
      <c r="AQ27" s="141">
        <f t="shared" si="8"/>
        <v>10</v>
      </c>
      <c r="AR27" s="141">
        <v>90</v>
      </c>
      <c r="AS27" s="216">
        <f t="shared" si="3"/>
        <v>2.5</v>
      </c>
      <c r="AT27" s="216">
        <f>'08'!AT27</f>
        <v>250</v>
      </c>
      <c r="AU27" s="224">
        <f t="shared" si="9"/>
        <v>160</v>
      </c>
      <c r="AV27" s="138"/>
      <c r="AW27" s="138">
        <f t="shared" si="10"/>
        <v>10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0</v>
      </c>
      <c r="BC27" s="138"/>
    </row>
    <row r="28" spans="1:55">
      <c r="A28" s="223" t="str">
        <f>'ENTRY SHEET'!F28</f>
        <v>OD09C-1371</v>
      </c>
      <c r="B28" s="137">
        <f>'29'!C28</f>
        <v>11563</v>
      </c>
      <c r="C28" s="137">
        <v>11568</v>
      </c>
      <c r="D28" s="137">
        <f t="shared" si="4"/>
        <v>5</v>
      </c>
      <c r="E28" s="137">
        <v>12</v>
      </c>
      <c r="F28" s="136"/>
      <c r="G28" s="136">
        <f t="shared" si="18"/>
        <v>5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5</v>
      </c>
      <c r="R28" s="137">
        <f>'29'!S28</f>
        <v>137920</v>
      </c>
      <c r="S28" s="137">
        <v>137968</v>
      </c>
      <c r="T28" s="137">
        <f t="shared" si="19"/>
        <v>48</v>
      </c>
      <c r="U28" s="137"/>
      <c r="V28" s="137"/>
      <c r="W28" s="137"/>
      <c r="X28" s="137">
        <v>7</v>
      </c>
      <c r="Y28" s="137">
        <f t="shared" si="16"/>
        <v>7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'29'!AR28</f>
        <v>10</v>
      </c>
      <c r="AO28" s="141">
        <v>150</v>
      </c>
      <c r="AP28" s="141">
        <f t="shared" si="7"/>
        <v>160</v>
      </c>
      <c r="AQ28" s="141">
        <f t="shared" si="8"/>
        <v>35</v>
      </c>
      <c r="AR28" s="141">
        <v>125</v>
      </c>
      <c r="AS28" s="216">
        <f t="shared" si="3"/>
        <v>7</v>
      </c>
      <c r="AT28" s="216">
        <f>'08'!AT28</f>
        <v>250</v>
      </c>
      <c r="AU28" s="224">
        <f t="shared" si="9"/>
        <v>125</v>
      </c>
      <c r="AV28" s="138"/>
      <c r="AW28" s="138">
        <f t="shared" si="10"/>
        <v>0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138">
        <f t="shared" si="15"/>
        <v>35</v>
      </c>
      <c r="BC28" s="138"/>
    </row>
    <row r="29" spans="1:55" ht="18.75" customHeight="1">
      <c r="A29" s="223" t="str">
        <f>'ENTRY SHEET'!F29</f>
        <v>OD09C-4878</v>
      </c>
      <c r="B29" s="137">
        <f>'29'!C29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'29'!S29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'29'!AR29</f>
        <v>0</v>
      </c>
      <c r="AO29" s="141"/>
      <c r="AP29" s="141">
        <f t="shared" si="7"/>
        <v>0</v>
      </c>
      <c r="AQ29" s="141">
        <f t="shared" si="8"/>
        <v>0</v>
      </c>
      <c r="AR29" s="141">
        <v>0</v>
      </c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>
      <c r="A30" s="223" t="str">
        <f>'ENTRY SHEET'!F30</f>
        <v>OD09C-8163</v>
      </c>
      <c r="B30" s="137">
        <f>'29'!C30</f>
        <v>13500.8</v>
      </c>
      <c r="C30" s="137">
        <v>13507.8</v>
      </c>
      <c r="D30" s="137">
        <f t="shared" si="4"/>
        <v>7</v>
      </c>
      <c r="E30" s="137">
        <v>12</v>
      </c>
      <c r="F30" s="136"/>
      <c r="G30" s="136">
        <f t="shared" si="18"/>
        <v>7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7</v>
      </c>
      <c r="R30" s="137">
        <f>'29'!S30</f>
        <v>62359</v>
      </c>
      <c r="S30" s="137">
        <v>62413</v>
      </c>
      <c r="T30" s="137">
        <f t="shared" si="19"/>
        <v>54</v>
      </c>
      <c r="U30" s="137"/>
      <c r="V30" s="137"/>
      <c r="W30" s="137"/>
      <c r="X30" s="137">
        <v>4</v>
      </c>
      <c r="Y30" s="137">
        <f t="shared" si="16"/>
        <v>4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'29'!AR30</f>
        <v>90</v>
      </c>
      <c r="AO30" s="141">
        <v>100</v>
      </c>
      <c r="AP30" s="141">
        <f t="shared" si="7"/>
        <v>190</v>
      </c>
      <c r="AQ30" s="141">
        <f t="shared" si="8"/>
        <v>90</v>
      </c>
      <c r="AR30" s="141">
        <v>100</v>
      </c>
      <c r="AS30" s="216">
        <f t="shared" si="3"/>
        <v>12.857142857142858</v>
      </c>
      <c r="AT30" s="216">
        <f>'08'!AT30</f>
        <v>250</v>
      </c>
      <c r="AU30" s="224">
        <f t="shared" si="9"/>
        <v>150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90</v>
      </c>
      <c r="BC30" s="138"/>
    </row>
    <row r="31" spans="1:55">
      <c r="A31" s="223" t="str">
        <f>'ENTRY SHEET'!F31</f>
        <v>OD09A-5106</v>
      </c>
      <c r="B31" s="137">
        <f>'29'!C31</f>
        <v>15115</v>
      </c>
      <c r="C31" s="137">
        <v>15115</v>
      </c>
      <c r="D31" s="137">
        <f t="shared" si="4"/>
        <v>0</v>
      </c>
      <c r="E31" s="137">
        <v>12</v>
      </c>
      <c r="F31" s="136"/>
      <c r="G31" s="136">
        <f t="shared" si="18"/>
        <v>0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0</v>
      </c>
      <c r="R31" s="137">
        <f>'29'!S31</f>
        <v>123339</v>
      </c>
      <c r="S31" s="137">
        <v>123339</v>
      </c>
      <c r="T31" s="137">
        <f t="shared" si="19"/>
        <v>0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'29'!AR31</f>
        <v>63</v>
      </c>
      <c r="AO31" s="141"/>
      <c r="AP31" s="141">
        <f t="shared" si="7"/>
        <v>63</v>
      </c>
      <c r="AQ31" s="141">
        <f t="shared" si="8"/>
        <v>0</v>
      </c>
      <c r="AR31" s="141">
        <v>63</v>
      </c>
      <c r="AS31" s="216" t="e">
        <f t="shared" si="3"/>
        <v>#DIV/0!</v>
      </c>
      <c r="AT31" s="216">
        <f>'08'!AT31</f>
        <v>250</v>
      </c>
      <c r="AU31" s="224">
        <f t="shared" si="9"/>
        <v>187</v>
      </c>
      <c r="AV31" s="138"/>
      <c r="AW31" s="138" t="e">
        <f t="shared" si="10"/>
        <v>#DIV/0!</v>
      </c>
      <c r="AX31" s="138" t="e">
        <f t="shared" si="11"/>
        <v>#DIV/0!</v>
      </c>
      <c r="AY31" s="138" t="e">
        <f t="shared" si="12"/>
        <v>#DIV/0!</v>
      </c>
      <c r="AZ31" s="138" t="e">
        <f t="shared" si="13"/>
        <v>#DIV/0!</v>
      </c>
      <c r="BA31" s="138" t="e">
        <f t="shared" si="14"/>
        <v>#DIV/0!</v>
      </c>
      <c r="BB31" s="138" t="e">
        <f t="shared" si="15"/>
        <v>#DIV/0!</v>
      </c>
      <c r="BC31" s="138"/>
    </row>
    <row r="32" spans="1:55">
      <c r="A32" s="223" t="str">
        <f>'ENTRY SHEET'!F32</f>
        <v>OD09C-8164</v>
      </c>
      <c r="B32" s="137">
        <f>'29'!C32</f>
        <v>10509</v>
      </c>
      <c r="C32" s="137">
        <v>10516.8</v>
      </c>
      <c r="D32" s="137">
        <f t="shared" si="4"/>
        <v>7.7999999999992724</v>
      </c>
      <c r="E32" s="137">
        <v>12</v>
      </c>
      <c r="F32" s="136"/>
      <c r="G32" s="136">
        <f t="shared" si="18"/>
        <v>7.7999999999992724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7.7999999999992724</v>
      </c>
      <c r="R32" s="137">
        <f>'29'!S32</f>
        <v>70435</v>
      </c>
      <c r="S32" s="137">
        <v>70496</v>
      </c>
      <c r="T32" s="137">
        <f t="shared" si="19"/>
        <v>61</v>
      </c>
      <c r="U32" s="137">
        <v>13</v>
      </c>
      <c r="V32" s="137"/>
      <c r="W32" s="137"/>
      <c r="X32" s="137"/>
      <c r="Y32" s="137">
        <f t="shared" si="16"/>
        <v>13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'29'!AR32</f>
        <v>150</v>
      </c>
      <c r="AO32" s="141">
        <v>50</v>
      </c>
      <c r="AP32" s="141">
        <f t="shared" si="7"/>
        <v>200</v>
      </c>
      <c r="AQ32" s="141">
        <f t="shared" si="8"/>
        <v>100</v>
      </c>
      <c r="AR32" s="141">
        <v>100</v>
      </c>
      <c r="AS32" s="216">
        <f t="shared" si="3"/>
        <v>12.820512820514017</v>
      </c>
      <c r="AT32" s="216">
        <f>'08'!AT32</f>
        <v>250</v>
      </c>
      <c r="AU32" s="224">
        <f t="shared" si="9"/>
        <v>150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100</v>
      </c>
      <c r="BC32" s="138"/>
    </row>
    <row r="33" spans="1:55">
      <c r="A33" s="223" t="str">
        <f>'ENTRY SHEET'!F33</f>
        <v>OD09C-1373</v>
      </c>
      <c r="B33" s="137">
        <f>'29'!C33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'29'!S33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'29'!AR33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>
      <c r="A34" s="223" t="str">
        <f>'ENTRY SHEET'!F34</f>
        <v>OD09A-5666</v>
      </c>
      <c r="B34" s="137">
        <f>'29'!C34</f>
        <v>21987</v>
      </c>
      <c r="C34" s="137">
        <v>21992</v>
      </c>
      <c r="D34" s="137">
        <f t="shared" si="4"/>
        <v>5</v>
      </c>
      <c r="E34" s="137">
        <v>12</v>
      </c>
      <c r="F34" s="136"/>
      <c r="G34" s="136">
        <f t="shared" si="18"/>
        <v>0</v>
      </c>
      <c r="H34" s="136"/>
      <c r="I34" s="136">
        <v>5</v>
      </c>
      <c r="J34" s="136"/>
      <c r="K34" s="136"/>
      <c r="L34" s="136"/>
      <c r="M34" s="136"/>
      <c r="N34" s="136"/>
      <c r="O34" s="136"/>
      <c r="P34" s="136"/>
      <c r="Q34" s="136">
        <f t="shared" si="6"/>
        <v>5</v>
      </c>
      <c r="R34" s="137">
        <f>'29'!S34</f>
        <v>102787</v>
      </c>
      <c r="S34" s="137">
        <v>102812</v>
      </c>
      <c r="T34" s="137">
        <f t="shared" si="19"/>
        <v>25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>
        <v>4</v>
      </c>
      <c r="AI34" s="137">
        <v>11</v>
      </c>
      <c r="AJ34" s="137">
        <v>137.85</v>
      </c>
      <c r="AK34" s="138">
        <v>378.58</v>
      </c>
      <c r="AL34" s="141">
        <f t="shared" si="0"/>
        <v>15</v>
      </c>
      <c r="AM34" s="137">
        <f t="shared" si="1"/>
        <v>516.42999999999995</v>
      </c>
      <c r="AN34" s="141">
        <f>'29'!AR34</f>
        <v>90</v>
      </c>
      <c r="AO34" s="141"/>
      <c r="AP34" s="141">
        <f t="shared" si="7"/>
        <v>90</v>
      </c>
      <c r="AQ34" s="141">
        <f t="shared" si="8"/>
        <v>20</v>
      </c>
      <c r="AR34" s="141">
        <v>70</v>
      </c>
      <c r="AS34" s="216">
        <f t="shared" si="3"/>
        <v>4</v>
      </c>
      <c r="AT34" s="216">
        <f>'08'!AT34</f>
        <v>250</v>
      </c>
      <c r="AU34" s="224">
        <f t="shared" si="9"/>
        <v>180</v>
      </c>
      <c r="AV34" s="138"/>
      <c r="AW34" s="138">
        <f t="shared" si="10"/>
        <v>20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0</v>
      </c>
      <c r="BC34" s="138"/>
    </row>
    <row r="35" spans="1:55">
      <c r="A35" s="223" t="str">
        <f>'ENTRY SHEET'!F35</f>
        <v>OD09A-6059</v>
      </c>
      <c r="B35" s="137">
        <f>'29'!C35</f>
        <v>14195</v>
      </c>
      <c r="C35" s="137">
        <v>14203</v>
      </c>
      <c r="D35" s="137">
        <f t="shared" si="4"/>
        <v>8</v>
      </c>
      <c r="E35" s="137">
        <v>12</v>
      </c>
      <c r="F35" s="136"/>
      <c r="G35" s="136">
        <f t="shared" si="18"/>
        <v>8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8</v>
      </c>
      <c r="R35" s="137">
        <f>'29'!S35</f>
        <v>92475</v>
      </c>
      <c r="S35" s="137">
        <v>92538</v>
      </c>
      <c r="T35" s="137">
        <f t="shared" si="19"/>
        <v>63</v>
      </c>
      <c r="U35" s="137"/>
      <c r="V35" s="137">
        <v>1</v>
      </c>
      <c r="W35" s="137"/>
      <c r="X35" s="138">
        <v>8</v>
      </c>
      <c r="Y35" s="137">
        <f t="shared" si="16"/>
        <v>9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'29'!AR35</f>
        <v>110</v>
      </c>
      <c r="AO35" s="141">
        <v>80</v>
      </c>
      <c r="AP35" s="141">
        <f t="shared" si="7"/>
        <v>190</v>
      </c>
      <c r="AQ35" s="141">
        <f t="shared" si="8"/>
        <v>70</v>
      </c>
      <c r="AR35" s="141">
        <v>120</v>
      </c>
      <c r="AS35" s="216">
        <f t="shared" si="3"/>
        <v>8.75</v>
      </c>
      <c r="AT35" s="216">
        <f>'08'!AT35</f>
        <v>250</v>
      </c>
      <c r="AU35" s="224">
        <f t="shared" si="9"/>
        <v>130</v>
      </c>
      <c r="AV35" s="138"/>
      <c r="AW35" s="138">
        <f t="shared" si="10"/>
        <v>0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70</v>
      </c>
      <c r="BC35" s="138"/>
    </row>
    <row r="36" spans="1:55">
      <c r="A36" s="223" t="str">
        <f>'ENTRY SHEET'!F36</f>
        <v>JH06H-9654</v>
      </c>
      <c r="B36" s="137">
        <f>'29'!C36</f>
        <v>0</v>
      </c>
      <c r="C36" s="137"/>
      <c r="D36" s="137">
        <v>8</v>
      </c>
      <c r="E36" s="137">
        <v>12</v>
      </c>
      <c r="F36" s="136"/>
      <c r="G36" s="136">
        <f t="shared" si="18"/>
        <v>8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8</v>
      </c>
      <c r="R36" s="137">
        <f>'29'!S36</f>
        <v>101612</v>
      </c>
      <c r="S36" s="137">
        <v>101662</v>
      </c>
      <c r="T36" s="137">
        <f t="shared" si="19"/>
        <v>50</v>
      </c>
      <c r="U36" s="137"/>
      <c r="V36" s="137"/>
      <c r="W36" s="137"/>
      <c r="X36" s="138">
        <v>5</v>
      </c>
      <c r="Y36" s="137">
        <f t="shared" si="16"/>
        <v>5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'29'!AR36</f>
        <v>100</v>
      </c>
      <c r="AO36" s="141">
        <v>80</v>
      </c>
      <c r="AP36" s="141">
        <f t="shared" si="7"/>
        <v>180</v>
      </c>
      <c r="AQ36" s="141">
        <f t="shared" si="8"/>
        <v>80</v>
      </c>
      <c r="AR36" s="141">
        <v>100</v>
      </c>
      <c r="AS36" s="216">
        <f t="shared" si="3"/>
        <v>10</v>
      </c>
      <c r="AT36" s="216">
        <f>'08'!AT36</f>
        <v>250</v>
      </c>
      <c r="AU36" s="224">
        <f t="shared" si="9"/>
        <v>150</v>
      </c>
      <c r="AV36" s="138"/>
      <c r="AW36" s="138">
        <f t="shared" si="10"/>
        <v>0</v>
      </c>
      <c r="AX36" s="138">
        <f t="shared" si="11"/>
        <v>0</v>
      </c>
      <c r="AY36" s="138">
        <f t="shared" si="12"/>
        <v>0</v>
      </c>
      <c r="AZ36" s="138">
        <f t="shared" si="13"/>
        <v>0</v>
      </c>
      <c r="BA36" s="138">
        <f t="shared" si="14"/>
        <v>0</v>
      </c>
      <c r="BB36" s="138">
        <f t="shared" si="15"/>
        <v>80</v>
      </c>
      <c r="BC36" s="138"/>
    </row>
    <row r="37" spans="1:55">
      <c r="A37" s="223" t="str">
        <f>'ENTRY SHEET'!F37</f>
        <v>OD09A-5105</v>
      </c>
      <c r="B37" s="137">
        <f>'29'!C37</f>
        <v>12770</v>
      </c>
      <c r="C37" s="137">
        <v>12776</v>
      </c>
      <c r="D37" s="137">
        <f t="shared" si="4"/>
        <v>6</v>
      </c>
      <c r="E37" s="137">
        <v>12</v>
      </c>
      <c r="F37" s="136"/>
      <c r="G37" s="136">
        <f t="shared" si="18"/>
        <v>6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6</v>
      </c>
      <c r="R37" s="137">
        <f>'29'!S37</f>
        <v>92280</v>
      </c>
      <c r="S37" s="137">
        <v>92331</v>
      </c>
      <c r="T37" s="137">
        <f t="shared" si="19"/>
        <v>51</v>
      </c>
      <c r="U37" s="137"/>
      <c r="V37" s="137">
        <v>1</v>
      </c>
      <c r="W37" s="137"/>
      <c r="X37" s="138">
        <v>6</v>
      </c>
      <c r="Y37" s="137">
        <f t="shared" si="16"/>
        <v>7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'29'!AR37</f>
        <v>70</v>
      </c>
      <c r="AO37" s="141">
        <v>100</v>
      </c>
      <c r="AP37" s="141">
        <f t="shared" si="7"/>
        <v>170</v>
      </c>
      <c r="AQ37" s="141">
        <f t="shared" si="8"/>
        <v>70</v>
      </c>
      <c r="AR37" s="141">
        <v>100</v>
      </c>
      <c r="AS37" s="216">
        <f t="shared" ref="AS37:AS64" si="20">AQ37/D37</f>
        <v>11.666666666666666</v>
      </c>
      <c r="AT37" s="216">
        <f>'08'!AT37</f>
        <v>250</v>
      </c>
      <c r="AU37" s="224">
        <f t="shared" si="9"/>
        <v>150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38">
        <f t="shared" si="15"/>
        <v>70</v>
      </c>
      <c r="BC37" s="138"/>
    </row>
    <row r="38" spans="1:55">
      <c r="A38" s="223" t="str">
        <f>'ENTRY SHEET'!F38</f>
        <v>JH06G-4703</v>
      </c>
      <c r="B38" s="137">
        <f>'29'!C38</f>
        <v>8301</v>
      </c>
      <c r="C38" s="137">
        <v>8307</v>
      </c>
      <c r="D38" s="137">
        <f t="shared" si="4"/>
        <v>6</v>
      </c>
      <c r="E38" s="137">
        <v>12</v>
      </c>
      <c r="F38" s="136"/>
      <c r="G38" s="136">
        <f t="shared" si="18"/>
        <v>6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6</v>
      </c>
      <c r="R38" s="137">
        <f>'29'!S38</f>
        <v>96565</v>
      </c>
      <c r="S38" s="137">
        <v>96613</v>
      </c>
      <c r="T38" s="137">
        <f t="shared" si="19"/>
        <v>48</v>
      </c>
      <c r="U38" s="137"/>
      <c r="V38" s="137">
        <v>1</v>
      </c>
      <c r="W38" s="137"/>
      <c r="X38" s="141">
        <v>6</v>
      </c>
      <c r="Y38" s="137">
        <f t="shared" si="16"/>
        <v>7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'29'!AR38</f>
        <v>90</v>
      </c>
      <c r="AO38" s="141">
        <v>80</v>
      </c>
      <c r="AP38" s="141">
        <f t="shared" si="7"/>
        <v>170</v>
      </c>
      <c r="AQ38" s="141">
        <f t="shared" si="8"/>
        <v>60</v>
      </c>
      <c r="AR38" s="141">
        <v>110</v>
      </c>
      <c r="AS38" s="216">
        <f t="shared" si="20"/>
        <v>10</v>
      </c>
      <c r="AT38" s="216">
        <f>'08'!AT38</f>
        <v>250</v>
      </c>
      <c r="AU38" s="224">
        <f t="shared" si="9"/>
        <v>140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60</v>
      </c>
      <c r="BC38" s="138"/>
    </row>
    <row r="39" spans="1:55">
      <c r="A39" s="223" t="str">
        <f>'ENTRY SHEET'!F39</f>
        <v>JH06H-5348</v>
      </c>
      <c r="B39" s="137">
        <f>'29'!C39</f>
        <v>529.4</v>
      </c>
      <c r="C39" s="137">
        <v>537</v>
      </c>
      <c r="D39" s="137">
        <f t="shared" si="4"/>
        <v>7.6000000000000227</v>
      </c>
      <c r="E39" s="137">
        <v>12</v>
      </c>
      <c r="F39" s="136"/>
      <c r="G39" s="136">
        <f t="shared" si="18"/>
        <v>0.10000000000002274</v>
      </c>
      <c r="H39" s="136">
        <v>1.8</v>
      </c>
      <c r="I39" s="136">
        <v>5.7</v>
      </c>
      <c r="J39" s="136"/>
      <c r="K39" s="136"/>
      <c r="L39" s="136"/>
      <c r="M39" s="136"/>
      <c r="N39" s="136"/>
      <c r="O39" s="136"/>
      <c r="P39" s="136"/>
      <c r="Q39" s="136">
        <f t="shared" si="6"/>
        <v>7.6000000000000227</v>
      </c>
      <c r="R39" s="137">
        <f>'29'!S39</f>
        <v>122666</v>
      </c>
      <c r="S39" s="137">
        <v>122693</v>
      </c>
      <c r="T39" s="137">
        <f t="shared" si="19"/>
        <v>27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>
        <v>4</v>
      </c>
      <c r="AF39" s="137"/>
      <c r="AG39" s="137">
        <f t="shared" si="17"/>
        <v>4</v>
      </c>
      <c r="AH39" s="137">
        <v>4</v>
      </c>
      <c r="AI39" s="137">
        <v>11</v>
      </c>
      <c r="AJ39" s="137">
        <v>139.22</v>
      </c>
      <c r="AK39" s="138">
        <v>374.9</v>
      </c>
      <c r="AL39" s="141">
        <f t="shared" si="0"/>
        <v>15</v>
      </c>
      <c r="AM39" s="137">
        <f t="shared" si="1"/>
        <v>514.12</v>
      </c>
      <c r="AN39" s="141">
        <f>'29'!AR39</f>
        <v>140</v>
      </c>
      <c r="AO39" s="141"/>
      <c r="AP39" s="141">
        <f t="shared" si="7"/>
        <v>140</v>
      </c>
      <c r="AQ39" s="141">
        <f t="shared" si="8"/>
        <v>40</v>
      </c>
      <c r="AR39" s="141">
        <v>100</v>
      </c>
      <c r="AS39" s="216">
        <f t="shared" si="20"/>
        <v>5.2631578947368265</v>
      </c>
      <c r="AT39" s="216">
        <f>'08'!AT39</f>
        <v>0</v>
      </c>
      <c r="AU39" s="224">
        <f t="shared" si="9"/>
        <v>-100</v>
      </c>
      <c r="AV39" s="138"/>
      <c r="AW39" s="138">
        <f t="shared" si="10"/>
        <v>30</v>
      </c>
      <c r="AX39" s="138">
        <f t="shared" si="11"/>
        <v>10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138">
        <f t="shared" si="15"/>
        <v>0</v>
      </c>
      <c r="BC39" s="138"/>
    </row>
    <row r="40" spans="1:55">
      <c r="A40" s="223" t="str">
        <f>'ENTRY SHEET'!F40</f>
        <v>OD09K-5036</v>
      </c>
      <c r="B40" s="137">
        <f>'29'!C40</f>
        <v>0</v>
      </c>
      <c r="C40" s="137"/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'29'!S40</f>
        <v>0</v>
      </c>
      <c r="S40" s="137"/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'29'!AR40</f>
        <v>0</v>
      </c>
      <c r="AO40" s="141"/>
      <c r="AP40" s="141">
        <f t="shared" si="7"/>
        <v>0</v>
      </c>
      <c r="AQ40" s="141">
        <f t="shared" si="8"/>
        <v>0</v>
      </c>
      <c r="AR40" s="141"/>
      <c r="AS40" s="216" t="e">
        <f t="shared" si="20"/>
        <v>#DIV/0!</v>
      </c>
      <c r="AT40" s="216">
        <f>'08'!AT40</f>
        <v>0</v>
      </c>
      <c r="AU40" s="224">
        <f t="shared" si="9"/>
        <v>0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>
      <c r="A41" s="223" t="str">
        <f>'ENTRY SHEET'!F41</f>
        <v>OD09K-1394</v>
      </c>
      <c r="B41" s="137">
        <f>'29'!C41</f>
        <v>0</v>
      </c>
      <c r="C41" s="137"/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'29'!S41</f>
        <v>0</v>
      </c>
      <c r="S41" s="137"/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'29'!AR41</f>
        <v>0</v>
      </c>
      <c r="AO41" s="141"/>
      <c r="AP41" s="141">
        <f t="shared" si="7"/>
        <v>0</v>
      </c>
      <c r="AQ41" s="141">
        <f t="shared" si="8"/>
        <v>0</v>
      </c>
      <c r="AR41" s="141"/>
      <c r="AS41" s="216" t="e">
        <f t="shared" si="20"/>
        <v>#DIV/0!</v>
      </c>
      <c r="AT41" s="216">
        <f>'08'!AT41</f>
        <v>0</v>
      </c>
      <c r="AU41" s="224">
        <f t="shared" si="9"/>
        <v>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>
      <c r="A42" s="223" t="str">
        <f>'ENTRY SHEET'!F42</f>
        <v>JH06T-7706</v>
      </c>
      <c r="B42" s="137">
        <f>'29'!C42</f>
        <v>16186</v>
      </c>
      <c r="C42" s="137">
        <v>16193.4</v>
      </c>
      <c r="D42" s="137">
        <f t="shared" si="4"/>
        <v>7.3999999999996362</v>
      </c>
      <c r="E42" s="137">
        <v>12</v>
      </c>
      <c r="F42" s="136"/>
      <c r="G42" s="136">
        <f t="shared" si="18"/>
        <v>7.3999999999996362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7.3999999999996362</v>
      </c>
      <c r="R42" s="137">
        <f>'29'!S42</f>
        <v>106169</v>
      </c>
      <c r="S42" s="137">
        <v>106226</v>
      </c>
      <c r="T42" s="137">
        <f t="shared" si="19"/>
        <v>57</v>
      </c>
      <c r="U42" s="137">
        <v>12</v>
      </c>
      <c r="V42" s="137"/>
      <c r="W42" s="137"/>
      <c r="X42" s="141"/>
      <c r="Y42" s="137">
        <f t="shared" si="16"/>
        <v>12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'29'!AR42</f>
        <v>80</v>
      </c>
      <c r="AO42" s="141">
        <v>100</v>
      </c>
      <c r="AP42" s="141">
        <f t="shared" si="7"/>
        <v>180</v>
      </c>
      <c r="AQ42" s="141">
        <f t="shared" si="8"/>
        <v>100</v>
      </c>
      <c r="AR42" s="141">
        <v>80</v>
      </c>
      <c r="AS42" s="216">
        <f t="shared" si="20"/>
        <v>13.513513513514178</v>
      </c>
      <c r="AT42" s="216">
        <f>'08'!AT42</f>
        <v>0</v>
      </c>
      <c r="AU42" s="224">
        <f t="shared" si="9"/>
        <v>-80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100</v>
      </c>
      <c r="BC42" s="138"/>
    </row>
    <row r="43" spans="1:55">
      <c r="A43" s="223" t="str">
        <f>'ENTRY SHEET'!F43</f>
        <v>JH06H-7764</v>
      </c>
      <c r="B43" s="137">
        <f>'29'!C43</f>
        <v>18024.099999999999</v>
      </c>
      <c r="C43" s="137">
        <v>18024.099999999999</v>
      </c>
      <c r="D43" s="137">
        <f t="shared" si="4"/>
        <v>0</v>
      </c>
      <c r="E43" s="137">
        <v>12</v>
      </c>
      <c r="F43" s="136"/>
      <c r="G43" s="136">
        <f t="shared" si="18"/>
        <v>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0</v>
      </c>
      <c r="R43" s="137">
        <f>'29'!S43</f>
        <v>88158</v>
      </c>
      <c r="S43" s="137">
        <v>88158</v>
      </c>
      <c r="T43" s="137">
        <f t="shared" si="19"/>
        <v>0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'29'!AR43</f>
        <v>240</v>
      </c>
      <c r="AO43" s="141"/>
      <c r="AP43" s="141">
        <f t="shared" si="7"/>
        <v>240</v>
      </c>
      <c r="AQ43" s="141">
        <f t="shared" si="8"/>
        <v>0</v>
      </c>
      <c r="AR43" s="141">
        <v>240</v>
      </c>
      <c r="AS43" s="216" t="e">
        <f t="shared" si="20"/>
        <v>#DIV/0!</v>
      </c>
      <c r="AT43" s="216">
        <f>'08'!AT43</f>
        <v>0</v>
      </c>
      <c r="AU43" s="224">
        <f t="shared" si="9"/>
        <v>-240</v>
      </c>
      <c r="AV43" s="138"/>
      <c r="AW43" s="138" t="e">
        <f t="shared" si="10"/>
        <v>#DIV/0!</v>
      </c>
      <c r="AX43" s="138" t="e">
        <f t="shared" si="11"/>
        <v>#DIV/0!</v>
      </c>
      <c r="AY43" s="138" t="e">
        <f t="shared" si="12"/>
        <v>#DIV/0!</v>
      </c>
      <c r="AZ43" s="138" t="e">
        <f t="shared" si="13"/>
        <v>#DIV/0!</v>
      </c>
      <c r="BA43" s="138" t="e">
        <f t="shared" si="14"/>
        <v>#DIV/0!</v>
      </c>
      <c r="BB43" s="138" t="e">
        <f t="shared" si="15"/>
        <v>#DIV/0!</v>
      </c>
      <c r="BC43" s="138"/>
    </row>
    <row r="44" spans="1:55" s="304" customFormat="1">
      <c r="A44" s="783" t="str">
        <f>'ENTRY SHEET'!F44</f>
        <v>OD09AE-5513 DMC</v>
      </c>
      <c r="B44" s="301">
        <f>'29'!C44</f>
        <v>4073.2</v>
      </c>
      <c r="C44" s="301">
        <v>4078.9</v>
      </c>
      <c r="D44" s="301">
        <f t="shared" si="4"/>
        <v>5.7000000000002728</v>
      </c>
      <c r="E44" s="301">
        <v>12</v>
      </c>
      <c r="F44" s="362"/>
      <c r="G44" s="362">
        <f t="shared" si="18"/>
        <v>5.7000000000002728</v>
      </c>
      <c r="H44" s="362"/>
      <c r="I44" s="362"/>
      <c r="J44" s="362"/>
      <c r="K44" s="362"/>
      <c r="L44" s="362"/>
      <c r="M44" s="362"/>
      <c r="N44" s="362"/>
      <c r="O44" s="362"/>
      <c r="P44" s="362"/>
      <c r="Q44" s="362">
        <f t="shared" si="6"/>
        <v>5.7000000000002728</v>
      </c>
      <c r="R44" s="301">
        <f>'29'!S44</f>
        <v>23481.7</v>
      </c>
      <c r="S44" s="301">
        <v>23516.7</v>
      </c>
      <c r="T44" s="301">
        <f t="shared" si="19"/>
        <v>35</v>
      </c>
      <c r="U44" s="301"/>
      <c r="V44" s="301">
        <v>13</v>
      </c>
      <c r="W44" s="301"/>
      <c r="X44" s="663"/>
      <c r="Y44" s="301">
        <f t="shared" si="16"/>
        <v>13</v>
      </c>
      <c r="Z44" s="301"/>
      <c r="AA44" s="301"/>
      <c r="AB44" s="301"/>
      <c r="AC44" s="301"/>
      <c r="AD44" s="301"/>
      <c r="AE44" s="301"/>
      <c r="AF44" s="301"/>
      <c r="AG44" s="301">
        <f t="shared" si="17"/>
        <v>0</v>
      </c>
      <c r="AH44" s="301"/>
      <c r="AI44" s="301"/>
      <c r="AJ44" s="301"/>
      <c r="AK44" s="664"/>
      <c r="AL44" s="663">
        <f t="shared" si="0"/>
        <v>0</v>
      </c>
      <c r="AM44" s="301">
        <f t="shared" si="1"/>
        <v>0</v>
      </c>
      <c r="AN44" s="663">
        <f>'29'!AR44</f>
        <v>0</v>
      </c>
      <c r="AO44" s="663"/>
      <c r="AP44" s="663">
        <f t="shared" si="7"/>
        <v>0</v>
      </c>
      <c r="AQ44" s="663">
        <f t="shared" si="8"/>
        <v>0</v>
      </c>
      <c r="AR44" s="663"/>
      <c r="AS44" s="665">
        <f t="shared" si="20"/>
        <v>0</v>
      </c>
      <c r="AT44" s="665">
        <f>'08'!AT44</f>
        <v>0</v>
      </c>
      <c r="AU44" s="666">
        <f t="shared" si="9"/>
        <v>0</v>
      </c>
      <c r="AV44" s="664"/>
      <c r="AW44" s="664">
        <f t="shared" si="10"/>
        <v>0</v>
      </c>
      <c r="AX44" s="664">
        <f t="shared" si="11"/>
        <v>0</v>
      </c>
      <c r="AY44" s="664">
        <f t="shared" si="12"/>
        <v>0</v>
      </c>
      <c r="AZ44" s="664">
        <f t="shared" si="13"/>
        <v>0</v>
      </c>
      <c r="BA44" s="664">
        <f t="shared" si="14"/>
        <v>0</v>
      </c>
      <c r="BB44" s="664">
        <f t="shared" si="15"/>
        <v>0</v>
      </c>
      <c r="BC44" s="664"/>
    </row>
    <row r="45" spans="1:55" s="304" customFormat="1">
      <c r="A45" s="783" t="str">
        <f>'ENTRY SHEET'!F45</f>
        <v>OD09Z-5713 DMC</v>
      </c>
      <c r="B45" s="301">
        <f>'29'!C45</f>
        <v>3893.7</v>
      </c>
      <c r="C45" s="301">
        <v>3898</v>
      </c>
      <c r="D45" s="301">
        <f t="shared" si="4"/>
        <v>4.3000000000001819</v>
      </c>
      <c r="E45" s="301">
        <v>12</v>
      </c>
      <c r="F45" s="362"/>
      <c r="G45" s="362">
        <f t="shared" si="18"/>
        <v>4.3000000000001819</v>
      </c>
      <c r="H45" s="362"/>
      <c r="I45" s="362"/>
      <c r="J45" s="362"/>
      <c r="K45" s="362"/>
      <c r="L45" s="362"/>
      <c r="M45" s="362"/>
      <c r="N45" s="362"/>
      <c r="O45" s="362"/>
      <c r="P45" s="362"/>
      <c r="Q45" s="362">
        <f t="shared" si="6"/>
        <v>4.3000000000001819</v>
      </c>
      <c r="R45" s="301">
        <f>'29'!S45</f>
        <v>22947.5</v>
      </c>
      <c r="S45" s="301">
        <v>22979.599999999999</v>
      </c>
      <c r="T45" s="301">
        <f t="shared" si="19"/>
        <v>32.099999999998545</v>
      </c>
      <c r="U45" s="301"/>
      <c r="V45" s="301">
        <v>13</v>
      </c>
      <c r="W45" s="301"/>
      <c r="X45" s="663"/>
      <c r="Y45" s="301">
        <f t="shared" si="16"/>
        <v>13</v>
      </c>
      <c r="Z45" s="301"/>
      <c r="AA45" s="301"/>
      <c r="AB45" s="301"/>
      <c r="AC45" s="301"/>
      <c r="AD45" s="301"/>
      <c r="AE45" s="301"/>
      <c r="AF45" s="301"/>
      <c r="AG45" s="301">
        <f t="shared" si="17"/>
        <v>0</v>
      </c>
      <c r="AH45" s="301"/>
      <c r="AI45" s="301"/>
      <c r="AJ45" s="301"/>
      <c r="AK45" s="664"/>
      <c r="AL45" s="663">
        <f t="shared" si="0"/>
        <v>0</v>
      </c>
      <c r="AM45" s="301">
        <f t="shared" si="1"/>
        <v>0</v>
      </c>
      <c r="AN45" s="663">
        <f>'29'!AR45</f>
        <v>0</v>
      </c>
      <c r="AO45" s="663"/>
      <c r="AP45" s="663">
        <f t="shared" si="7"/>
        <v>0</v>
      </c>
      <c r="AQ45" s="663">
        <f t="shared" si="8"/>
        <v>0</v>
      </c>
      <c r="AR45" s="663"/>
      <c r="AS45" s="665">
        <f t="shared" si="20"/>
        <v>0</v>
      </c>
      <c r="AT45" s="665">
        <f>'08'!AT45</f>
        <v>0</v>
      </c>
      <c r="AU45" s="666">
        <f t="shared" si="9"/>
        <v>0</v>
      </c>
      <c r="AV45" s="664"/>
      <c r="AW45" s="664">
        <f t="shared" si="10"/>
        <v>0</v>
      </c>
      <c r="AX45" s="664">
        <f t="shared" si="11"/>
        <v>0</v>
      </c>
      <c r="AY45" s="664">
        <f t="shared" si="12"/>
        <v>0</v>
      </c>
      <c r="AZ45" s="664">
        <f t="shared" si="13"/>
        <v>0</v>
      </c>
      <c r="BA45" s="664">
        <f t="shared" si="14"/>
        <v>0</v>
      </c>
      <c r="BB45" s="664">
        <f t="shared" si="15"/>
        <v>0</v>
      </c>
      <c r="BC45" s="664"/>
    </row>
    <row r="46" spans="1:55" s="304" customFormat="1">
      <c r="A46" s="783" t="str">
        <f>'ENTRY SHEET'!F46</f>
        <v>OD09Z-5813 DMC</v>
      </c>
      <c r="B46" s="301">
        <f>'29'!C46</f>
        <v>3832</v>
      </c>
      <c r="C46" s="301">
        <v>3838</v>
      </c>
      <c r="D46" s="301">
        <f t="shared" si="4"/>
        <v>6</v>
      </c>
      <c r="E46" s="301">
        <v>12</v>
      </c>
      <c r="F46" s="362"/>
      <c r="G46" s="362">
        <f t="shared" si="18"/>
        <v>6</v>
      </c>
      <c r="H46" s="362"/>
      <c r="I46" s="362"/>
      <c r="J46" s="362"/>
      <c r="K46" s="362"/>
      <c r="L46" s="362"/>
      <c r="M46" s="362"/>
      <c r="N46" s="362"/>
      <c r="O46" s="362"/>
      <c r="P46" s="362"/>
      <c r="Q46" s="362">
        <f t="shared" si="6"/>
        <v>6</v>
      </c>
      <c r="R46" s="301">
        <f>'29'!S46</f>
        <v>21917.8</v>
      </c>
      <c r="S46" s="301">
        <v>21950.799999999999</v>
      </c>
      <c r="T46" s="301">
        <f t="shared" si="19"/>
        <v>33</v>
      </c>
      <c r="U46" s="301"/>
      <c r="V46" s="301">
        <v>13</v>
      </c>
      <c r="W46" s="301"/>
      <c r="X46" s="663"/>
      <c r="Y46" s="301">
        <f t="shared" si="16"/>
        <v>13</v>
      </c>
      <c r="Z46" s="301"/>
      <c r="AA46" s="301"/>
      <c r="AB46" s="301"/>
      <c r="AC46" s="301"/>
      <c r="AD46" s="301"/>
      <c r="AE46" s="301"/>
      <c r="AF46" s="301"/>
      <c r="AG46" s="301">
        <f t="shared" si="17"/>
        <v>0</v>
      </c>
      <c r="AH46" s="301"/>
      <c r="AI46" s="301"/>
      <c r="AJ46" s="301"/>
      <c r="AK46" s="664"/>
      <c r="AL46" s="663">
        <f t="shared" si="0"/>
        <v>0</v>
      </c>
      <c r="AM46" s="301">
        <f t="shared" si="1"/>
        <v>0</v>
      </c>
      <c r="AN46" s="663">
        <f>'29'!AR46</f>
        <v>0</v>
      </c>
      <c r="AO46" s="663">
        <v>50</v>
      </c>
      <c r="AP46" s="663">
        <f t="shared" si="7"/>
        <v>50</v>
      </c>
      <c r="AQ46" s="663">
        <f t="shared" si="8"/>
        <v>50</v>
      </c>
      <c r="AR46" s="663"/>
      <c r="AS46" s="665">
        <f t="shared" si="20"/>
        <v>8.3333333333333339</v>
      </c>
      <c r="AT46" s="665">
        <f>'08'!AT46</f>
        <v>0</v>
      </c>
      <c r="AU46" s="666">
        <f t="shared" si="9"/>
        <v>0</v>
      </c>
      <c r="AV46" s="664"/>
      <c r="AW46" s="664">
        <f t="shared" si="10"/>
        <v>0</v>
      </c>
      <c r="AX46" s="664">
        <f t="shared" si="11"/>
        <v>0</v>
      </c>
      <c r="AY46" s="664">
        <f t="shared" si="12"/>
        <v>0</v>
      </c>
      <c r="AZ46" s="664">
        <f t="shared" si="13"/>
        <v>0</v>
      </c>
      <c r="BA46" s="664">
        <f t="shared" si="14"/>
        <v>0</v>
      </c>
      <c r="BB46" s="664">
        <f t="shared" si="15"/>
        <v>50</v>
      </c>
      <c r="BC46" s="664"/>
    </row>
    <row r="47" spans="1:55" s="304" customFormat="1">
      <c r="A47" s="783" t="str">
        <f>'ENTRY SHEET'!F47</f>
        <v>OD07AR-4113 DMC</v>
      </c>
      <c r="B47" s="301">
        <f>'29'!C47</f>
        <v>8793</v>
      </c>
      <c r="C47" s="301">
        <v>8794</v>
      </c>
      <c r="D47" s="301">
        <f t="shared" si="4"/>
        <v>1</v>
      </c>
      <c r="E47" s="301">
        <v>12</v>
      </c>
      <c r="F47" s="362"/>
      <c r="G47" s="362">
        <f t="shared" si="18"/>
        <v>1</v>
      </c>
      <c r="H47" s="362"/>
      <c r="I47" s="362"/>
      <c r="J47" s="362"/>
      <c r="K47" s="362"/>
      <c r="L47" s="362"/>
      <c r="M47" s="362"/>
      <c r="N47" s="362"/>
      <c r="O47" s="362"/>
      <c r="P47" s="362"/>
      <c r="Q47" s="362">
        <f t="shared" si="6"/>
        <v>1</v>
      </c>
      <c r="R47" s="301">
        <f>'29'!S47</f>
        <v>48906.6</v>
      </c>
      <c r="S47" s="301">
        <v>48924</v>
      </c>
      <c r="T47" s="301">
        <f t="shared" si="19"/>
        <v>17.400000000001455</v>
      </c>
      <c r="U47" s="301"/>
      <c r="V47" s="301">
        <v>6</v>
      </c>
      <c r="W47" s="301"/>
      <c r="X47" s="663"/>
      <c r="Y47" s="301">
        <f t="shared" si="16"/>
        <v>6</v>
      </c>
      <c r="Z47" s="301"/>
      <c r="AA47" s="301"/>
      <c r="AB47" s="301"/>
      <c r="AC47" s="301"/>
      <c r="AD47" s="301"/>
      <c r="AE47" s="301"/>
      <c r="AF47" s="301"/>
      <c r="AG47" s="301">
        <f t="shared" si="17"/>
        <v>0</v>
      </c>
      <c r="AH47" s="301"/>
      <c r="AI47" s="301"/>
      <c r="AJ47" s="301"/>
      <c r="AK47" s="664"/>
      <c r="AL47" s="663">
        <f t="shared" si="0"/>
        <v>0</v>
      </c>
      <c r="AM47" s="301">
        <f t="shared" si="1"/>
        <v>0</v>
      </c>
      <c r="AN47" s="663">
        <f>'29'!AR47</f>
        <v>0</v>
      </c>
      <c r="AO47" s="663"/>
      <c r="AP47" s="663">
        <f t="shared" si="7"/>
        <v>0</v>
      </c>
      <c r="AQ47" s="663">
        <f t="shared" si="8"/>
        <v>0</v>
      </c>
      <c r="AR47" s="663"/>
      <c r="AS47" s="665">
        <f t="shared" si="20"/>
        <v>0</v>
      </c>
      <c r="AT47" s="665">
        <f>'08'!AT47</f>
        <v>0</v>
      </c>
      <c r="AU47" s="666">
        <f t="shared" si="9"/>
        <v>0</v>
      </c>
      <c r="AV47" s="664"/>
      <c r="AW47" s="664">
        <f t="shared" si="10"/>
        <v>0</v>
      </c>
      <c r="AX47" s="664">
        <f t="shared" si="11"/>
        <v>0</v>
      </c>
      <c r="AY47" s="664">
        <f t="shared" si="12"/>
        <v>0</v>
      </c>
      <c r="AZ47" s="664">
        <f t="shared" si="13"/>
        <v>0</v>
      </c>
      <c r="BA47" s="664">
        <f t="shared" si="14"/>
        <v>0</v>
      </c>
      <c r="BB47" s="664">
        <f t="shared" si="15"/>
        <v>0</v>
      </c>
      <c r="BC47" s="664"/>
    </row>
    <row r="48" spans="1:55" s="304" customFormat="1">
      <c r="A48" s="783" t="str">
        <f>'ENTRY SHEET'!F48</f>
        <v>OD09Z-5913 DMC</v>
      </c>
      <c r="B48" s="301">
        <f>'29'!C48</f>
        <v>3954.8</v>
      </c>
      <c r="C48" s="301">
        <v>3957.7</v>
      </c>
      <c r="D48" s="301">
        <f t="shared" si="4"/>
        <v>2.8999999999996362</v>
      </c>
      <c r="E48" s="301">
        <v>12</v>
      </c>
      <c r="F48" s="362"/>
      <c r="G48" s="362">
        <f t="shared" si="18"/>
        <v>2.8999999999996362</v>
      </c>
      <c r="H48" s="362"/>
      <c r="I48" s="362"/>
      <c r="J48" s="362"/>
      <c r="K48" s="362"/>
      <c r="L48" s="362"/>
      <c r="M48" s="362"/>
      <c r="N48" s="362"/>
      <c r="O48" s="362"/>
      <c r="P48" s="362"/>
      <c r="Q48" s="362">
        <f t="shared" si="6"/>
        <v>2.8999999999996362</v>
      </c>
      <c r="R48" s="301">
        <f>'29'!S48</f>
        <v>22836.5</v>
      </c>
      <c r="S48" s="301">
        <v>22851.4</v>
      </c>
      <c r="T48" s="301">
        <f t="shared" si="19"/>
        <v>14.900000000001455</v>
      </c>
      <c r="U48" s="301"/>
      <c r="V48" s="301">
        <v>5</v>
      </c>
      <c r="W48" s="301"/>
      <c r="X48" s="663"/>
      <c r="Y48" s="301">
        <f t="shared" si="16"/>
        <v>5</v>
      </c>
      <c r="Z48" s="301"/>
      <c r="AA48" s="301"/>
      <c r="AB48" s="301"/>
      <c r="AC48" s="301"/>
      <c r="AD48" s="301"/>
      <c r="AE48" s="301"/>
      <c r="AF48" s="301"/>
      <c r="AG48" s="301">
        <f t="shared" si="17"/>
        <v>0</v>
      </c>
      <c r="AH48" s="301"/>
      <c r="AI48" s="301"/>
      <c r="AJ48" s="301"/>
      <c r="AK48" s="664"/>
      <c r="AL48" s="663">
        <f t="shared" si="0"/>
        <v>0</v>
      </c>
      <c r="AM48" s="301">
        <f t="shared" si="1"/>
        <v>0</v>
      </c>
      <c r="AN48" s="663">
        <f>'29'!AR48</f>
        <v>0</v>
      </c>
      <c r="AO48" s="663"/>
      <c r="AP48" s="663">
        <f t="shared" si="7"/>
        <v>0</v>
      </c>
      <c r="AQ48" s="663">
        <f t="shared" si="8"/>
        <v>0</v>
      </c>
      <c r="AR48" s="663"/>
      <c r="AS48" s="665">
        <f t="shared" si="20"/>
        <v>0</v>
      </c>
      <c r="AT48" s="665">
        <f>'08'!AT48</f>
        <v>0</v>
      </c>
      <c r="AU48" s="666">
        <f t="shared" si="9"/>
        <v>0</v>
      </c>
      <c r="AV48" s="664"/>
      <c r="AW48" s="664">
        <f t="shared" si="10"/>
        <v>0</v>
      </c>
      <c r="AX48" s="664">
        <f t="shared" si="11"/>
        <v>0</v>
      </c>
      <c r="AY48" s="664">
        <f t="shared" si="12"/>
        <v>0</v>
      </c>
      <c r="AZ48" s="664">
        <f t="shared" si="13"/>
        <v>0</v>
      </c>
      <c r="BA48" s="664">
        <f t="shared" si="14"/>
        <v>0</v>
      </c>
      <c r="BB48" s="664">
        <f t="shared" si="15"/>
        <v>0</v>
      </c>
      <c r="BC48" s="664"/>
    </row>
    <row r="49" spans="1:55" s="304" customFormat="1">
      <c r="A49" s="783" t="str">
        <f>'ENTRY SHEET'!F49</f>
        <v>OD09Z-5613 DMC</v>
      </c>
      <c r="B49" s="301">
        <f>'29'!C49</f>
        <v>3887.6</v>
      </c>
      <c r="C49" s="301">
        <v>3892.5</v>
      </c>
      <c r="D49" s="301">
        <f t="shared" si="4"/>
        <v>4.9000000000000909</v>
      </c>
      <c r="E49" s="301">
        <v>12</v>
      </c>
      <c r="F49" s="362"/>
      <c r="G49" s="362">
        <f t="shared" si="18"/>
        <v>4.9000000000000909</v>
      </c>
      <c r="H49" s="362"/>
      <c r="I49" s="362"/>
      <c r="J49" s="362"/>
      <c r="K49" s="362"/>
      <c r="L49" s="362"/>
      <c r="M49" s="362"/>
      <c r="N49" s="362"/>
      <c r="O49" s="362"/>
      <c r="P49" s="362"/>
      <c r="Q49" s="362">
        <f t="shared" si="6"/>
        <v>4.9000000000000909</v>
      </c>
      <c r="R49" s="301">
        <f>'29'!S49</f>
        <v>23246.2</v>
      </c>
      <c r="S49" s="301">
        <v>23272.2</v>
      </c>
      <c r="T49" s="301">
        <f t="shared" si="19"/>
        <v>26</v>
      </c>
      <c r="U49" s="301"/>
      <c r="V49" s="301">
        <v>10</v>
      </c>
      <c r="W49" s="301"/>
      <c r="X49" s="663"/>
      <c r="Y49" s="301">
        <f t="shared" si="16"/>
        <v>10</v>
      </c>
      <c r="Z49" s="301"/>
      <c r="AA49" s="301"/>
      <c r="AB49" s="301"/>
      <c r="AC49" s="301"/>
      <c r="AD49" s="301"/>
      <c r="AE49" s="301"/>
      <c r="AF49" s="301"/>
      <c r="AG49" s="301">
        <f t="shared" si="17"/>
        <v>0</v>
      </c>
      <c r="AH49" s="301"/>
      <c r="AI49" s="301"/>
      <c r="AJ49" s="301"/>
      <c r="AK49" s="664"/>
      <c r="AL49" s="663">
        <f t="shared" si="0"/>
        <v>0</v>
      </c>
      <c r="AM49" s="301">
        <f t="shared" si="1"/>
        <v>0</v>
      </c>
      <c r="AN49" s="663">
        <f>'29'!AR49</f>
        <v>0</v>
      </c>
      <c r="AO49" s="663"/>
      <c r="AP49" s="663">
        <f t="shared" si="7"/>
        <v>0</v>
      </c>
      <c r="AQ49" s="663">
        <f t="shared" si="8"/>
        <v>0</v>
      </c>
      <c r="AR49" s="663"/>
      <c r="AS49" s="665">
        <f t="shared" si="20"/>
        <v>0</v>
      </c>
      <c r="AT49" s="665">
        <f>'08'!AT49</f>
        <v>0</v>
      </c>
      <c r="AU49" s="666">
        <f t="shared" si="9"/>
        <v>0</v>
      </c>
      <c r="AV49" s="664"/>
      <c r="AW49" s="664">
        <f t="shared" si="10"/>
        <v>0</v>
      </c>
      <c r="AX49" s="664">
        <f t="shared" si="11"/>
        <v>0</v>
      </c>
      <c r="AY49" s="664">
        <f t="shared" si="12"/>
        <v>0</v>
      </c>
      <c r="AZ49" s="664">
        <f t="shared" si="13"/>
        <v>0</v>
      </c>
      <c r="BA49" s="664">
        <f t="shared" si="14"/>
        <v>0</v>
      </c>
      <c r="BB49" s="664">
        <f t="shared" si="15"/>
        <v>0</v>
      </c>
      <c r="BC49" s="664"/>
    </row>
    <row r="50" spans="1:55">
      <c r="A50" s="223" t="str">
        <f>'ENTRY SHEET'!F50</f>
        <v>JH06G-5437</v>
      </c>
      <c r="B50" s="137">
        <f>'29'!C50</f>
        <v>12197</v>
      </c>
      <c r="C50" s="137">
        <v>12197</v>
      </c>
      <c r="D50" s="137">
        <f t="shared" si="4"/>
        <v>0</v>
      </c>
      <c r="E50" s="137">
        <v>12</v>
      </c>
      <c r="F50" s="136"/>
      <c r="G50" s="136">
        <f t="shared" si="18"/>
        <v>0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0</v>
      </c>
      <c r="R50" s="137">
        <f>'29'!S50</f>
        <v>82955</v>
      </c>
      <c r="S50" s="137">
        <v>82955</v>
      </c>
      <c r="T50" s="137">
        <f t="shared" si="19"/>
        <v>0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'29'!AR50</f>
        <v>95</v>
      </c>
      <c r="AO50" s="141"/>
      <c r="AP50" s="141">
        <f t="shared" si="7"/>
        <v>95</v>
      </c>
      <c r="AQ50" s="141">
        <f t="shared" si="8"/>
        <v>0</v>
      </c>
      <c r="AR50" s="141">
        <v>95</v>
      </c>
      <c r="AS50" s="216" t="e">
        <f t="shared" si="20"/>
        <v>#DIV/0!</v>
      </c>
      <c r="AT50" s="216">
        <f>'08'!AT50</f>
        <v>0</v>
      </c>
      <c r="AU50" s="224">
        <f t="shared" si="9"/>
        <v>-95</v>
      </c>
      <c r="AV50" s="138"/>
      <c r="AW50" s="138" t="e">
        <f t="shared" si="10"/>
        <v>#DIV/0!</v>
      </c>
      <c r="AX50" s="138" t="e">
        <f t="shared" si="11"/>
        <v>#DIV/0!</v>
      </c>
      <c r="AY50" s="138" t="e">
        <f t="shared" si="12"/>
        <v>#DIV/0!</v>
      </c>
      <c r="AZ50" s="138" t="e">
        <f t="shared" si="13"/>
        <v>#DIV/0!</v>
      </c>
      <c r="BA50" s="138" t="e">
        <f t="shared" si="14"/>
        <v>#DIV/0!</v>
      </c>
      <c r="BB50" s="138" t="e">
        <f t="shared" si="15"/>
        <v>#DIV/0!</v>
      </c>
      <c r="BC50" s="138"/>
    </row>
    <row r="51" spans="1:55">
      <c r="A51" s="223" t="str">
        <f>'ENTRY SHEET'!F51</f>
        <v>OD09Z-1273</v>
      </c>
      <c r="B51" s="137">
        <f>'29'!C51</f>
        <v>2754.8</v>
      </c>
      <c r="C51" s="137">
        <v>2763</v>
      </c>
      <c r="D51" s="137">
        <f t="shared" si="4"/>
        <v>8.1999999999998181</v>
      </c>
      <c r="E51" s="137">
        <v>12</v>
      </c>
      <c r="F51" s="136"/>
      <c r="G51" s="136">
        <f t="shared" si="18"/>
        <v>8.1999999999998181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8.1999999999998181</v>
      </c>
      <c r="R51" s="137">
        <f>'29'!S51</f>
        <v>17524.099999999999</v>
      </c>
      <c r="S51" s="137">
        <v>17588.099999999999</v>
      </c>
      <c r="T51" s="137">
        <f t="shared" si="19"/>
        <v>64</v>
      </c>
      <c r="U51" s="137">
        <v>13</v>
      </c>
      <c r="V51" s="137"/>
      <c r="W51" s="137"/>
      <c r="X51" s="141"/>
      <c r="Y51" s="137">
        <f t="shared" si="16"/>
        <v>13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'29'!AR51</f>
        <v>110</v>
      </c>
      <c r="AO51" s="141">
        <v>80</v>
      </c>
      <c r="AP51" s="141">
        <f t="shared" si="7"/>
        <v>190</v>
      </c>
      <c r="AQ51" s="141">
        <f t="shared" si="8"/>
        <v>90</v>
      </c>
      <c r="AR51" s="141">
        <v>100</v>
      </c>
      <c r="AS51" s="216">
        <f t="shared" si="20"/>
        <v>10.975609756097805</v>
      </c>
      <c r="AT51" s="216">
        <f>'08'!AT51</f>
        <v>0</v>
      </c>
      <c r="AU51" s="224">
        <f t="shared" si="9"/>
        <v>-100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90</v>
      </c>
      <c r="BC51" s="138"/>
    </row>
    <row r="52" spans="1:55">
      <c r="A52" s="223" t="str">
        <f>'ENTRY SHEET'!F52</f>
        <v>OD09Z-1274</v>
      </c>
      <c r="B52" s="137">
        <f>'29'!C52</f>
        <v>3665.6</v>
      </c>
      <c r="C52" s="137">
        <v>3673.9</v>
      </c>
      <c r="D52" s="137">
        <f t="shared" si="4"/>
        <v>8.3000000000001819</v>
      </c>
      <c r="E52" s="137">
        <v>12</v>
      </c>
      <c r="F52" s="136"/>
      <c r="G52" s="136">
        <f t="shared" si="18"/>
        <v>8.3000000000001819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8.3000000000001819</v>
      </c>
      <c r="R52" s="137">
        <f>'29'!S52</f>
        <v>25480.3</v>
      </c>
      <c r="S52" s="137">
        <v>25547.3</v>
      </c>
      <c r="T52" s="137">
        <f t="shared" si="19"/>
        <v>67</v>
      </c>
      <c r="U52" s="137">
        <v>14</v>
      </c>
      <c r="V52" s="137"/>
      <c r="W52" s="137"/>
      <c r="X52" s="141"/>
      <c r="Y52" s="137">
        <f t="shared" si="16"/>
        <v>14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'29'!AR52</f>
        <v>60</v>
      </c>
      <c r="AO52" s="141">
        <v>100</v>
      </c>
      <c r="AP52" s="141">
        <f t="shared" si="7"/>
        <v>160</v>
      </c>
      <c r="AQ52" s="141">
        <f t="shared" si="8"/>
        <v>110</v>
      </c>
      <c r="AR52" s="141">
        <v>50</v>
      </c>
      <c r="AS52" s="216">
        <f t="shared" si="20"/>
        <v>13.253012048192481</v>
      </c>
      <c r="AT52" s="216">
        <f>'08'!AT52</f>
        <v>0</v>
      </c>
      <c r="AU52" s="224">
        <f t="shared" si="9"/>
        <v>-50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110</v>
      </c>
      <c r="BC52" s="138"/>
    </row>
    <row r="53" spans="1:55">
      <c r="A53" s="223" t="str">
        <f>'ENTRY SHEET'!F53</f>
        <v>OD09Z-1202</v>
      </c>
      <c r="B53" s="137">
        <f>'29'!C53</f>
        <v>3675.6</v>
      </c>
      <c r="C53" s="137">
        <v>3684</v>
      </c>
      <c r="D53" s="137">
        <f t="shared" si="4"/>
        <v>8.4000000000000909</v>
      </c>
      <c r="E53" s="137">
        <v>12</v>
      </c>
      <c r="F53" s="136"/>
      <c r="G53" s="136">
        <f t="shared" si="18"/>
        <v>8.4000000000000909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8.4000000000000909</v>
      </c>
      <c r="R53" s="137">
        <f>'29'!S53</f>
        <v>26098.2</v>
      </c>
      <c r="S53" s="137">
        <v>26158.6</v>
      </c>
      <c r="T53" s="137">
        <f t="shared" si="19"/>
        <v>60.399999999997817</v>
      </c>
      <c r="U53" s="137">
        <v>13</v>
      </c>
      <c r="V53" s="137"/>
      <c r="W53" s="137"/>
      <c r="X53" s="141"/>
      <c r="Y53" s="137">
        <f t="shared" si="16"/>
        <v>13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'29'!AR53</f>
        <v>100</v>
      </c>
      <c r="AO53" s="141">
        <v>80</v>
      </c>
      <c r="AP53" s="141">
        <f t="shared" si="7"/>
        <v>180</v>
      </c>
      <c r="AQ53" s="141">
        <f t="shared" si="8"/>
        <v>60</v>
      </c>
      <c r="AR53" s="141">
        <v>120</v>
      </c>
      <c r="AS53" s="216">
        <f t="shared" si="20"/>
        <v>7.1428571428570651</v>
      </c>
      <c r="AT53" s="216">
        <f>'08'!AT53</f>
        <v>0</v>
      </c>
      <c r="AU53" s="224">
        <f t="shared" si="9"/>
        <v>-120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60</v>
      </c>
      <c r="BC53" s="138"/>
    </row>
    <row r="54" spans="1:55">
      <c r="A54" s="223">
        <f>'ENTRY SHEET'!F54</f>
        <v>0</v>
      </c>
      <c r="B54" s="137">
        <f>'29'!C54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'29'!S54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'29'!AR54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>
      <c r="A55" s="223">
        <f>'ENTRY SHEET'!F55</f>
        <v>0</v>
      </c>
      <c r="B55" s="137">
        <f>'29'!C55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'29'!S55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'29'!AR55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>
      <c r="A56" s="223">
        <f>'ENTRY SHEET'!F56</f>
        <v>0</v>
      </c>
      <c r="B56" s="137">
        <f>'29'!C56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'29'!S56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'29'!AR56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>
      <c r="A57" s="223" t="str">
        <f>'ENTRY SHEET'!F57</f>
        <v>OD09P-6973 W.TANKER</v>
      </c>
      <c r="B57" s="137">
        <f>'29'!C57</f>
        <v>4781.8999999999996</v>
      </c>
      <c r="C57" s="137">
        <v>4783</v>
      </c>
      <c r="D57" s="137">
        <f t="shared" si="4"/>
        <v>1.1000000000003638</v>
      </c>
      <c r="E57" s="137">
        <v>12</v>
      </c>
      <c r="F57" s="136"/>
      <c r="G57" s="136">
        <f t="shared" si="18"/>
        <v>1.1000000000003638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1.1000000000003638</v>
      </c>
      <c r="R57" s="137">
        <f>'29'!S57</f>
        <v>53257.599999999999</v>
      </c>
      <c r="S57" s="137">
        <v>53267</v>
      </c>
      <c r="T57" s="137">
        <f t="shared" si="19"/>
        <v>9.4000000000014552</v>
      </c>
      <c r="U57" s="137">
        <v>1</v>
      </c>
      <c r="V57" s="137"/>
      <c r="W57" s="137"/>
      <c r="X57" s="141"/>
      <c r="Y57" s="137">
        <f t="shared" si="16"/>
        <v>1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'29'!AR57</f>
        <v>20</v>
      </c>
      <c r="AO57" s="141">
        <v>100</v>
      </c>
      <c r="AP57" s="141">
        <f t="shared" si="7"/>
        <v>120</v>
      </c>
      <c r="AQ57" s="141">
        <f t="shared" si="8"/>
        <v>10</v>
      </c>
      <c r="AR57" s="141">
        <v>110</v>
      </c>
      <c r="AS57" s="216">
        <f t="shared" si="20"/>
        <v>9.0909090909060843</v>
      </c>
      <c r="AT57" s="216">
        <f>'08'!AT57</f>
        <v>260</v>
      </c>
      <c r="AU57" s="224">
        <f t="shared" si="9"/>
        <v>150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>
      <c r="A58" s="223" t="str">
        <f>'ENTRY SHEET'!F58</f>
        <v>OD09K-2512 W.TANKER</v>
      </c>
      <c r="B58" s="137">
        <f>'29'!C58</f>
        <v>3100.2</v>
      </c>
      <c r="C58" s="137">
        <v>3102.8</v>
      </c>
      <c r="D58" s="137">
        <f t="shared" si="4"/>
        <v>2.6000000000003638</v>
      </c>
      <c r="E58" s="137">
        <v>12</v>
      </c>
      <c r="F58" s="136"/>
      <c r="G58" s="136">
        <f t="shared" si="18"/>
        <v>2.6000000000003638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2.6000000000003638</v>
      </c>
      <c r="R58" s="137">
        <f>'29'!S58</f>
        <v>45097.8</v>
      </c>
      <c r="S58" s="137">
        <v>45136.6</v>
      </c>
      <c r="T58" s="137">
        <f t="shared" si="19"/>
        <v>38.799999999995634</v>
      </c>
      <c r="U58" s="137">
        <v>6</v>
      </c>
      <c r="V58" s="137"/>
      <c r="W58" s="137"/>
      <c r="X58" s="141"/>
      <c r="Y58" s="137">
        <f t="shared" si="16"/>
        <v>6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'29'!AR58</f>
        <v>65</v>
      </c>
      <c r="AO58" s="141"/>
      <c r="AP58" s="141">
        <f t="shared" si="7"/>
        <v>65</v>
      </c>
      <c r="AQ58" s="141">
        <f t="shared" si="8"/>
        <v>30</v>
      </c>
      <c r="AR58" s="141">
        <v>35</v>
      </c>
      <c r="AS58" s="216">
        <f t="shared" si="20"/>
        <v>11.538461538459924</v>
      </c>
      <c r="AT58" s="216">
        <f>'08'!AT58</f>
        <v>250</v>
      </c>
      <c r="AU58" s="224">
        <f t="shared" si="9"/>
        <v>215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>
      <c r="A59" s="223">
        <f>'ENTRY SHEET'!F59</f>
        <v>0</v>
      </c>
      <c r="B59" s="137">
        <f>'29'!C59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'29'!S59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'29'!AR59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217" customFormat="1" ht="63">
      <c r="A60" s="223" t="str">
        <f>'ENTRY SHEET'!F60</f>
        <v>DILLING DETALIS</v>
      </c>
      <c r="B60" s="137">
        <f>'29'!C60</f>
        <v>0</v>
      </c>
      <c r="C60" s="234"/>
      <c r="D60" s="230" t="s">
        <v>8</v>
      </c>
      <c r="E60" s="136" t="s">
        <v>116</v>
      </c>
      <c r="F60" s="136" t="s">
        <v>118</v>
      </c>
      <c r="G60" s="194" t="s">
        <v>113</v>
      </c>
      <c r="H60" s="136" t="s">
        <v>126</v>
      </c>
      <c r="I60" s="136" t="s">
        <v>125</v>
      </c>
      <c r="J60" s="136" t="s">
        <v>124</v>
      </c>
      <c r="K60" s="136" t="s">
        <v>52</v>
      </c>
      <c r="L60" s="136" t="s">
        <v>133</v>
      </c>
      <c r="M60" s="136" t="s">
        <v>117</v>
      </c>
      <c r="N60" s="136" t="s">
        <v>127</v>
      </c>
      <c r="O60" s="136" t="s">
        <v>138</v>
      </c>
      <c r="P60" s="136" t="s">
        <v>139</v>
      </c>
      <c r="Q60" s="136" t="s">
        <v>122</v>
      </c>
      <c r="R60" s="136" t="s">
        <v>97</v>
      </c>
      <c r="S60" s="136" t="s">
        <v>98</v>
      </c>
      <c r="T60" s="136" t="s">
        <v>99</v>
      </c>
      <c r="U60" s="136" t="s">
        <v>128</v>
      </c>
      <c r="V60" s="136" t="s">
        <v>130</v>
      </c>
      <c r="W60" s="136" t="s">
        <v>100</v>
      </c>
      <c r="X60" s="137"/>
      <c r="Y60" s="137"/>
      <c r="Z60" s="137"/>
      <c r="AA60" s="137"/>
      <c r="AB60" s="137"/>
      <c r="AC60" s="137"/>
      <c r="AD60" s="137"/>
      <c r="AE60" s="137"/>
      <c r="AF60" s="137"/>
      <c r="AG60" s="137">
        <f t="shared" si="17"/>
        <v>0</v>
      </c>
      <c r="AH60" s="137"/>
      <c r="AI60" s="137"/>
      <c r="AJ60" s="137"/>
      <c r="AK60" s="137"/>
      <c r="AL60" s="137"/>
      <c r="AM60" s="137"/>
      <c r="AN60" s="236">
        <f>'29'!AR60</f>
        <v>0</v>
      </c>
      <c r="AO60" s="236"/>
      <c r="AP60" s="236">
        <f t="shared" si="7"/>
        <v>0</v>
      </c>
      <c r="AQ60" s="236">
        <f t="shared" si="8"/>
        <v>0</v>
      </c>
      <c r="AR60" s="236"/>
      <c r="AS60" s="250" t="e">
        <f t="shared" si="20"/>
        <v>#VALUE!</v>
      </c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137"/>
      <c r="BC60" s="137"/>
    </row>
    <row r="61" spans="1:55" s="217" customFormat="1">
      <c r="A61" s="223" t="str">
        <f>'ENTRY SHEET'!F61</f>
        <v>DRILL-ELGI-650</v>
      </c>
      <c r="B61" s="137">
        <f>'29'!C61</f>
        <v>794.8</v>
      </c>
      <c r="C61" s="234">
        <v>794.8</v>
      </c>
      <c r="D61" s="137">
        <f t="shared" ref="D61:E86" si="21">C61-B61</f>
        <v>0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236">
        <f>'29'!AR61</f>
        <v>0</v>
      </c>
      <c r="AO61" s="236"/>
      <c r="AP61" s="236">
        <f t="shared" si="7"/>
        <v>0</v>
      </c>
      <c r="AQ61" s="236">
        <f t="shared" si="8"/>
        <v>0</v>
      </c>
      <c r="AR61" s="236"/>
      <c r="AS61" s="250" t="e">
        <f t="shared" si="20"/>
        <v>#DIV/0!</v>
      </c>
      <c r="AT61" s="216">
        <f>'08'!AT61</f>
        <v>400</v>
      </c>
      <c r="AU61" s="224">
        <f t="shared" si="9"/>
        <v>400</v>
      </c>
      <c r="AV61" s="221"/>
      <c r="AW61" s="138" t="e">
        <f t="shared" si="10"/>
        <v>#DIV/0!</v>
      </c>
      <c r="AX61" s="138" t="e">
        <f t="shared" si="11"/>
        <v>#DIV/0!</v>
      </c>
      <c r="AY61" s="138" t="e">
        <f t="shared" si="12"/>
        <v>#DIV/0!</v>
      </c>
      <c r="AZ61" s="138" t="e">
        <f t="shared" si="13"/>
        <v>#DIV/0!</v>
      </c>
      <c r="BA61" s="138" t="e">
        <f t="shared" si="14"/>
        <v>#DIV/0!</v>
      </c>
      <c r="BB61" s="138"/>
      <c r="BC61" s="138"/>
    </row>
    <row r="62" spans="1:55" s="217" customFormat="1">
      <c r="A62" s="223" t="str">
        <f>'ENTRY SHEET'!F62</f>
        <v>JRD-600+CD-360</v>
      </c>
      <c r="B62" s="137">
        <f>'29'!C62</f>
        <v>0</v>
      </c>
      <c r="C62" s="234"/>
      <c r="D62" s="137">
        <v>7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>
        <v>128.80000000000001</v>
      </c>
      <c r="S62" s="137">
        <v>29</v>
      </c>
      <c r="T62" s="137"/>
      <c r="U62" s="137">
        <v>128.80000000000001</v>
      </c>
      <c r="V62" s="137"/>
      <c r="W62" s="137">
        <f>+T62+U62+V62</f>
        <v>128.80000000000001</v>
      </c>
      <c r="X62" s="141"/>
      <c r="Y62" s="137">
        <f t="shared" si="16"/>
        <v>257.60000000000002</v>
      </c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236">
        <f>'29'!AR62</f>
        <v>0</v>
      </c>
      <c r="AO62" s="236">
        <v>200</v>
      </c>
      <c r="AP62" s="236">
        <f t="shared" si="7"/>
        <v>200</v>
      </c>
      <c r="AQ62" s="236">
        <f t="shared" si="8"/>
        <v>200</v>
      </c>
      <c r="AR62" s="236">
        <v>0</v>
      </c>
      <c r="AS62" s="250">
        <f t="shared" si="20"/>
        <v>28.571428571428573</v>
      </c>
      <c r="AT62" s="216">
        <f>'08'!AT62</f>
        <v>400</v>
      </c>
      <c r="AU62" s="224">
        <f t="shared" si="9"/>
        <v>400</v>
      </c>
      <c r="AV62" s="137"/>
      <c r="AW62" s="138">
        <f t="shared" si="10"/>
        <v>0</v>
      </c>
      <c r="AX62" s="138">
        <f t="shared" si="11"/>
        <v>0</v>
      </c>
      <c r="AY62" s="138">
        <f t="shared" si="12"/>
        <v>0</v>
      </c>
      <c r="AZ62" s="138">
        <f t="shared" si="13"/>
        <v>0</v>
      </c>
      <c r="BA62" s="138">
        <f t="shared" si="14"/>
        <v>0</v>
      </c>
      <c r="BB62" s="138"/>
      <c r="BC62" s="138"/>
    </row>
    <row r="63" spans="1:55" s="217" customFormat="1">
      <c r="A63" s="223" t="str">
        <f>'ENTRY SHEET'!F63</f>
        <v>JRD-450+650-1</v>
      </c>
      <c r="B63" s="137">
        <f>'29'!C63</f>
        <v>8275.2999999999993</v>
      </c>
      <c r="C63" s="234">
        <v>8278.5</v>
      </c>
      <c r="D63" s="137">
        <f t="shared" si="21"/>
        <v>3.2000000000007276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>
        <v>52.4</v>
      </c>
      <c r="S63" s="137">
        <v>24</v>
      </c>
      <c r="T63" s="137"/>
      <c r="U63" s="137">
        <v>52.4</v>
      </c>
      <c r="V63" s="137"/>
      <c r="W63" s="137">
        <f t="shared" ref="W63:W64" si="22">+T63+U63+V63</f>
        <v>52.4</v>
      </c>
      <c r="X63" s="141"/>
      <c r="Y63" s="137">
        <v>52.4</v>
      </c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236">
        <f>'29'!AR63</f>
        <v>0</v>
      </c>
      <c r="AO63" s="236">
        <v>100</v>
      </c>
      <c r="AP63" s="236">
        <f t="shared" si="7"/>
        <v>100</v>
      </c>
      <c r="AQ63" s="236">
        <f t="shared" si="8"/>
        <v>100</v>
      </c>
      <c r="AR63" s="236">
        <v>0</v>
      </c>
      <c r="AS63" s="250">
        <f t="shared" si="20"/>
        <v>31.249999999992895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 s="217" customFormat="1">
      <c r="A64" s="223">
        <f>'ENTRY SHEET'!F64</f>
        <v>0</v>
      </c>
      <c r="B64" s="137">
        <f>'29'!C64</f>
        <v>0</v>
      </c>
      <c r="C64" s="234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236">
        <f>'29'!AR64</f>
        <v>0</v>
      </c>
      <c r="AO64" s="236"/>
      <c r="AP64" s="236">
        <f t="shared" si="7"/>
        <v>0</v>
      </c>
      <c r="AQ64" s="236">
        <f t="shared" si="8"/>
        <v>0</v>
      </c>
      <c r="AR64" s="236"/>
      <c r="AS64" s="250" t="e">
        <f t="shared" si="20"/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1093" customFormat="1" ht="84">
      <c r="A65" s="751" t="str">
        <f>'ENTRY SHEET'!F65</f>
        <v>CRUSHER DETAILS</v>
      </c>
      <c r="B65" s="617">
        <f>'29'!C65</f>
        <v>0</v>
      </c>
      <c r="C65" s="674"/>
      <c r="D65" s="139" t="s">
        <v>8</v>
      </c>
      <c r="E65" s="1090" t="s">
        <v>116</v>
      </c>
      <c r="F65" s="1091" t="s">
        <v>118</v>
      </c>
      <c r="G65" s="1091" t="s">
        <v>113</v>
      </c>
      <c r="H65" s="1091" t="s">
        <v>126</v>
      </c>
      <c r="I65" s="1091" t="s">
        <v>125</v>
      </c>
      <c r="J65" s="1091" t="s">
        <v>124</v>
      </c>
      <c r="K65" s="1091" t="s">
        <v>52</v>
      </c>
      <c r="L65" s="1091" t="s">
        <v>133</v>
      </c>
      <c r="M65" s="1091" t="s">
        <v>117</v>
      </c>
      <c r="N65" s="1091" t="s">
        <v>127</v>
      </c>
      <c r="O65" s="1091" t="s">
        <v>138</v>
      </c>
      <c r="P65" s="1091" t="s">
        <v>139</v>
      </c>
      <c r="Q65" s="1091" t="s">
        <v>122</v>
      </c>
      <c r="R65" s="1090" t="s">
        <v>88</v>
      </c>
      <c r="S65" s="1090" t="s">
        <v>114</v>
      </c>
      <c r="T65" s="1090" t="s">
        <v>115</v>
      </c>
      <c r="U65" s="1090" t="s">
        <v>90</v>
      </c>
      <c r="V65" s="1090" t="s">
        <v>91</v>
      </c>
      <c r="W65" s="1090" t="s">
        <v>134</v>
      </c>
      <c r="X65" s="1090"/>
      <c r="Y65" s="1090" t="s">
        <v>92</v>
      </c>
      <c r="Z65" s="1090" t="s">
        <v>43</v>
      </c>
      <c r="AA65" s="1092" t="s">
        <v>44</v>
      </c>
      <c r="AB65" s="1090" t="s">
        <v>45</v>
      </c>
      <c r="AC65" s="1090" t="s">
        <v>46</v>
      </c>
      <c r="AD65" s="1090" t="s">
        <v>121</v>
      </c>
      <c r="AE65" s="1090" t="s">
        <v>67</v>
      </c>
      <c r="AF65" s="1090" t="s">
        <v>105</v>
      </c>
      <c r="AG65" s="139" t="s">
        <v>32</v>
      </c>
      <c r="AH65" s="1092" t="s">
        <v>41</v>
      </c>
      <c r="AI65" s="1092" t="s">
        <v>42</v>
      </c>
      <c r="AJ65" s="1092" t="s">
        <v>38</v>
      </c>
      <c r="AK65" s="1092" t="s">
        <v>39</v>
      </c>
      <c r="AL65" s="1090" t="s">
        <v>31</v>
      </c>
      <c r="AM65" s="1092" t="s">
        <v>30</v>
      </c>
      <c r="AN65" s="956">
        <f>'29'!AR65</f>
        <v>0</v>
      </c>
      <c r="AO65" s="956"/>
      <c r="AP65" s="956">
        <f t="shared" si="7"/>
        <v>0</v>
      </c>
      <c r="AQ65" s="956">
        <f t="shared" si="8"/>
        <v>0</v>
      </c>
      <c r="AR65" s="956"/>
      <c r="AS65" s="1057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1091"/>
      <c r="BC65" s="1091"/>
    </row>
    <row r="66" spans="1:55" s="1093" customFormat="1">
      <c r="A66" s="751" t="str">
        <f>'ENTRY SHEET'!F66</f>
        <v>CRUSHER(FEEDER)</v>
      </c>
      <c r="B66" s="617">
        <f>'29'!C66</f>
        <v>1862.53</v>
      </c>
      <c r="C66" s="674">
        <v>1870.47</v>
      </c>
      <c r="D66" s="617">
        <f t="shared" si="21"/>
        <v>7.9400000000000546</v>
      </c>
      <c r="E66" s="617">
        <v>16</v>
      </c>
      <c r="F66" s="139"/>
      <c r="G66" s="139"/>
      <c r="H66" s="139"/>
      <c r="I66" s="139"/>
      <c r="J66" s="139">
        <f>D66-G66-H66-I66-K66-L66-O66-P66-F66-M66-N66</f>
        <v>7.9400000000000546</v>
      </c>
      <c r="K66" s="139"/>
      <c r="L66" s="139"/>
      <c r="M66" s="139"/>
      <c r="N66" s="139"/>
      <c r="O66" s="139"/>
      <c r="P66" s="139"/>
      <c r="Q66" s="139">
        <f>F66+G66+H66+I66+J66+K66+L66+M66+N66+O66+P66</f>
        <v>7.9400000000000546</v>
      </c>
      <c r="R66" s="617">
        <v>1400</v>
      </c>
      <c r="S66" s="617">
        <v>700</v>
      </c>
      <c r="T66" s="617">
        <v>700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956">
        <f>'29'!AR66</f>
        <v>0</v>
      </c>
      <c r="AO66" s="956"/>
      <c r="AP66" s="956">
        <f t="shared" si="7"/>
        <v>0</v>
      </c>
      <c r="AQ66" s="956">
        <f t="shared" si="8"/>
        <v>0</v>
      </c>
      <c r="AR66" s="956"/>
      <c r="AS66" s="1057">
        <f t="shared" ref="AS66:AS73" si="24">AQ66/D66</f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19">
        <f t="shared" si="15"/>
        <v>0</v>
      </c>
      <c r="BC66" s="619"/>
    </row>
    <row r="67" spans="1:55" s="1093" customFormat="1">
      <c r="A67" s="751" t="str">
        <f>'ENTRY SHEET'!F67</f>
        <v>CRUSHER ( JAW )</v>
      </c>
      <c r="B67" s="617">
        <f>'29'!C67</f>
        <v>13647</v>
      </c>
      <c r="C67" s="674">
        <v>13656</v>
      </c>
      <c r="D67" s="617">
        <f t="shared" si="21"/>
        <v>9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9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9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956">
        <f>'29'!AR67</f>
        <v>0</v>
      </c>
      <c r="AO67" s="956"/>
      <c r="AP67" s="956">
        <f t="shared" si="7"/>
        <v>0</v>
      </c>
      <c r="AQ67" s="956">
        <f t="shared" si="8"/>
        <v>0</v>
      </c>
      <c r="AR67" s="956"/>
      <c r="AS67" s="1057">
        <f t="shared" si="24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19">
        <f t="shared" si="15"/>
        <v>0</v>
      </c>
      <c r="BC67" s="619"/>
    </row>
    <row r="68" spans="1:55" s="1093" customFormat="1">
      <c r="A68" s="751" t="str">
        <f>'ENTRY SHEET'!F68</f>
        <v>CRUSHER ( CONE )</v>
      </c>
      <c r="B68" s="617">
        <f>'29'!C68</f>
        <v>13723</v>
      </c>
      <c r="C68" s="674">
        <v>13731</v>
      </c>
      <c r="D68" s="617">
        <f t="shared" si="21"/>
        <v>8</v>
      </c>
      <c r="E68" s="617">
        <v>16</v>
      </c>
      <c r="F68" s="139"/>
      <c r="G68" s="139"/>
      <c r="H68" s="139"/>
      <c r="I68" s="139"/>
      <c r="J68" s="139">
        <f t="shared" si="25"/>
        <v>8</v>
      </c>
      <c r="K68" s="139"/>
      <c r="L68" s="139"/>
      <c r="M68" s="139"/>
      <c r="N68" s="139"/>
      <c r="O68" s="139"/>
      <c r="P68" s="139"/>
      <c r="Q68" s="139">
        <f t="shared" si="26"/>
        <v>8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956">
        <f>'29'!AR68</f>
        <v>0</v>
      </c>
      <c r="AO68" s="956"/>
      <c r="AP68" s="956">
        <f t="shared" si="7"/>
        <v>0</v>
      </c>
      <c r="AQ68" s="956">
        <f t="shared" si="8"/>
        <v>0</v>
      </c>
      <c r="AR68" s="956"/>
      <c r="AS68" s="1057">
        <f t="shared" si="24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19">
        <f t="shared" si="15"/>
        <v>0</v>
      </c>
      <c r="BC68" s="617"/>
    </row>
    <row r="69" spans="1:55" s="1093" customFormat="1">
      <c r="A69" s="751" t="str">
        <f>'ENTRY SHEET'!F69</f>
        <v>CRUSHER DG</v>
      </c>
      <c r="B69" s="617">
        <f>'29'!C69</f>
        <v>17211.259999999998</v>
      </c>
      <c r="C69" s="674">
        <v>17218.259999999998</v>
      </c>
      <c r="D69" s="617">
        <f t="shared" si="21"/>
        <v>7</v>
      </c>
      <c r="E69" s="617">
        <v>16</v>
      </c>
      <c r="F69" s="139"/>
      <c r="G69" s="139"/>
      <c r="H69" s="139"/>
      <c r="I69" s="139"/>
      <c r="J69" s="139">
        <f t="shared" si="25"/>
        <v>7</v>
      </c>
      <c r="K69" s="139"/>
      <c r="L69" s="139"/>
      <c r="M69" s="139"/>
      <c r="N69" s="139"/>
      <c r="O69" s="139"/>
      <c r="P69" s="139"/>
      <c r="Q69" s="139">
        <f t="shared" si="26"/>
        <v>7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956">
        <f>'29'!AR69</f>
        <v>400</v>
      </c>
      <c r="AO69" s="956">
        <v>200</v>
      </c>
      <c r="AP69" s="956">
        <f t="shared" si="7"/>
        <v>600</v>
      </c>
      <c r="AQ69" s="956">
        <f t="shared" si="8"/>
        <v>237</v>
      </c>
      <c r="AR69" s="956">
        <v>363</v>
      </c>
      <c r="AS69" s="1057">
        <f t="shared" si="24"/>
        <v>33.857142857142854</v>
      </c>
      <c r="AT69" s="659">
        <f>'08'!AT69</f>
        <v>1000</v>
      </c>
      <c r="AU69" s="660">
        <f t="shared" si="9"/>
        <v>637</v>
      </c>
      <c r="AV69" s="657"/>
      <c r="AW69" s="619">
        <f t="shared" si="10"/>
        <v>0</v>
      </c>
      <c r="AX69" s="619">
        <f t="shared" si="11"/>
        <v>0</v>
      </c>
      <c r="AY69" s="619">
        <f t="shared" si="12"/>
        <v>237</v>
      </c>
      <c r="AZ69" s="619">
        <f t="shared" si="13"/>
        <v>0</v>
      </c>
      <c r="BA69" s="619">
        <f t="shared" si="14"/>
        <v>0</v>
      </c>
      <c r="BB69" s="619">
        <f t="shared" si="15"/>
        <v>0</v>
      </c>
      <c r="BC69" s="619"/>
    </row>
    <row r="70" spans="1:55" s="1093" customFormat="1">
      <c r="A70" s="751" t="str">
        <f>'ENTRY SHEET'!F70</f>
        <v>KAMASTU-210</v>
      </c>
      <c r="B70" s="617">
        <f>'29'!C70</f>
        <v>26063</v>
      </c>
      <c r="C70" s="674">
        <v>26071.7</v>
      </c>
      <c r="D70" s="617">
        <f t="shared" si="21"/>
        <v>8.7000000000007276</v>
      </c>
      <c r="E70" s="617">
        <v>16</v>
      </c>
      <c r="F70" s="139">
        <v>2</v>
      </c>
      <c r="G70" s="139"/>
      <c r="H70" s="139">
        <v>2</v>
      </c>
      <c r="I70" s="139"/>
      <c r="J70" s="139">
        <f t="shared" si="25"/>
        <v>4.7000000000007276</v>
      </c>
      <c r="K70" s="139"/>
      <c r="L70" s="139"/>
      <c r="M70" s="139"/>
      <c r="N70" s="139"/>
      <c r="O70" s="139"/>
      <c r="P70" s="139"/>
      <c r="Q70" s="139">
        <f t="shared" si="26"/>
        <v>8.7000000000007276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>
        <v>8</v>
      </c>
      <c r="AF70" s="619"/>
      <c r="AG70" s="617">
        <f t="shared" si="23"/>
        <v>8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956">
        <f>'29'!AR70</f>
        <v>260</v>
      </c>
      <c r="AO70" s="956">
        <v>170</v>
      </c>
      <c r="AP70" s="956">
        <f t="shared" ref="AP70:AP104" si="28">AO70+AN70</f>
        <v>430</v>
      </c>
      <c r="AQ70" s="956">
        <f t="shared" ref="AQ70:AQ104" si="29">AP70-AR70</f>
        <v>175</v>
      </c>
      <c r="AR70" s="956">
        <v>255</v>
      </c>
      <c r="AS70" s="1057">
        <f t="shared" si="24"/>
        <v>20.114942528733948</v>
      </c>
      <c r="AT70" s="659">
        <f>'08'!AT70</f>
        <v>340</v>
      </c>
      <c r="AU70" s="660">
        <f t="shared" ref="AU70:AU104" si="30">AT70-AR70</f>
        <v>85</v>
      </c>
      <c r="AV70" s="657"/>
      <c r="AW70" s="619">
        <f t="shared" ref="AW70:AW99" si="31">ROUNDUP(I70*AS70,0)</f>
        <v>0</v>
      </c>
      <c r="AX70" s="619">
        <f t="shared" ref="AX70:AX99" si="32">ROUNDUP(H70*AS70,0)</f>
        <v>41</v>
      </c>
      <c r="AY70" s="619">
        <f t="shared" ref="AY70:AY99" si="33">ROUNDUP(J70*AS70,0)</f>
        <v>95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1093" customFormat="1">
      <c r="A71" s="751" t="str">
        <f>'ENTRY SHEET'!F71</f>
        <v>JCB-8262 LOADER</v>
      </c>
      <c r="B71" s="617">
        <f>'29'!C71</f>
        <v>16222.7</v>
      </c>
      <c r="C71" s="674">
        <v>16231.5</v>
      </c>
      <c r="D71" s="617">
        <f t="shared" si="21"/>
        <v>8.7999999999992724</v>
      </c>
      <c r="E71" s="617">
        <v>16</v>
      </c>
      <c r="F71" s="139"/>
      <c r="G71" s="139"/>
      <c r="H71" s="139"/>
      <c r="I71" s="139">
        <v>5.4</v>
      </c>
      <c r="J71" s="139">
        <f t="shared" si="25"/>
        <v>3.399999999999272</v>
      </c>
      <c r="K71" s="139"/>
      <c r="L71" s="139"/>
      <c r="M71" s="139"/>
      <c r="N71" s="139"/>
      <c r="O71" s="139"/>
      <c r="P71" s="139"/>
      <c r="Q71" s="139">
        <f t="shared" si="26"/>
        <v>8.7999999999992724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>
        <v>10</v>
      </c>
      <c r="AI71" s="617">
        <v>37</v>
      </c>
      <c r="AJ71" s="617">
        <v>340.98</v>
      </c>
      <c r="AK71" s="619">
        <v>1289.47</v>
      </c>
      <c r="AL71" s="658">
        <f>AH71+AI71</f>
        <v>47</v>
      </c>
      <c r="AM71" s="617">
        <f>AJ71+AK71</f>
        <v>1630.45</v>
      </c>
      <c r="AN71" s="956">
        <f>'29'!AR71</f>
        <v>100</v>
      </c>
      <c r="AO71" s="956">
        <v>147</v>
      </c>
      <c r="AP71" s="956">
        <f t="shared" si="28"/>
        <v>247</v>
      </c>
      <c r="AQ71" s="956">
        <f t="shared" si="29"/>
        <v>127</v>
      </c>
      <c r="AR71" s="956">
        <v>120</v>
      </c>
      <c r="AS71" s="1057">
        <f t="shared" si="24"/>
        <v>14.431818181819375</v>
      </c>
      <c r="AT71" s="659">
        <f>'08'!AT71</f>
        <v>210</v>
      </c>
      <c r="AU71" s="660">
        <f t="shared" si="30"/>
        <v>90</v>
      </c>
      <c r="AV71" s="657"/>
      <c r="AW71" s="619">
        <f t="shared" si="31"/>
        <v>78</v>
      </c>
      <c r="AX71" s="619">
        <f t="shared" si="32"/>
        <v>0</v>
      </c>
      <c r="AY71" s="619">
        <f t="shared" si="33"/>
        <v>50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-1</v>
      </c>
      <c r="BC71" s="619"/>
    </row>
    <row r="72" spans="1:55" s="1093" customFormat="1">
      <c r="A72" s="751" t="str">
        <f>'ENTRY SHEET'!F72</f>
        <v>OD09C-5609 JCB</v>
      </c>
      <c r="B72" s="617">
        <f>'29'!C72</f>
        <v>0</v>
      </c>
      <c r="C72" s="674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956">
        <f>'29'!AR72</f>
        <v>90</v>
      </c>
      <c r="AO72" s="956"/>
      <c r="AP72" s="956">
        <f t="shared" si="28"/>
        <v>90</v>
      </c>
      <c r="AQ72" s="956">
        <f t="shared" si="29"/>
        <v>0</v>
      </c>
      <c r="AR72" s="956">
        <v>90</v>
      </c>
      <c r="AS72" s="1057" t="e">
        <f t="shared" si="24"/>
        <v>#DIV/0!</v>
      </c>
      <c r="AT72" s="659">
        <f>'08'!AT72</f>
        <v>210</v>
      </c>
      <c r="AU72" s="660">
        <f t="shared" si="30"/>
        <v>120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1093" customFormat="1">
      <c r="A73" s="751" t="str">
        <f>'ENTRY SHEET'!F73</f>
        <v>TATA LOADER-OD02AY-0516</v>
      </c>
      <c r="B73" s="617">
        <f>'29'!C73</f>
        <v>15507.7</v>
      </c>
      <c r="C73" s="674">
        <v>15507.7</v>
      </c>
      <c r="D73" s="617">
        <f t="shared" si="21"/>
        <v>0</v>
      </c>
      <c r="E73" s="617"/>
      <c r="F73" s="139"/>
      <c r="G73" s="139"/>
      <c r="H73" s="139"/>
      <c r="I73" s="139"/>
      <c r="J73" s="139">
        <f t="shared" si="25"/>
        <v>0</v>
      </c>
      <c r="K73" s="139"/>
      <c r="L73" s="139"/>
      <c r="M73" s="139"/>
      <c r="N73" s="139"/>
      <c r="O73" s="139"/>
      <c r="P73" s="139"/>
      <c r="Q73" s="139">
        <f t="shared" si="26"/>
        <v>0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956">
        <f>'29'!AR73</f>
        <v>100</v>
      </c>
      <c r="AO73" s="956"/>
      <c r="AP73" s="956">
        <f t="shared" si="28"/>
        <v>100</v>
      </c>
      <c r="AQ73" s="956">
        <f t="shared" si="29"/>
        <v>0</v>
      </c>
      <c r="AR73" s="956">
        <v>100</v>
      </c>
      <c r="AS73" s="1057" t="e">
        <f t="shared" si="24"/>
        <v>#DIV/0!</v>
      </c>
      <c r="AT73" s="659">
        <f>'08'!AT73</f>
        <v>0</v>
      </c>
      <c r="AU73" s="660">
        <f t="shared" si="30"/>
        <v>-100</v>
      </c>
      <c r="AV73" s="657"/>
      <c r="AW73" s="619" t="e">
        <f t="shared" si="31"/>
        <v>#DIV/0!</v>
      </c>
      <c r="AX73" s="619" t="e">
        <f t="shared" si="32"/>
        <v>#DIV/0!</v>
      </c>
      <c r="AY73" s="619" t="e">
        <f t="shared" si="33"/>
        <v>#DIV/0!</v>
      </c>
      <c r="AZ73" s="619" t="e">
        <f t="shared" si="34"/>
        <v>#DIV/0!</v>
      </c>
      <c r="BA73" s="619" t="e">
        <f t="shared" si="35"/>
        <v>#DIV/0!</v>
      </c>
      <c r="BB73" s="619"/>
      <c r="BC73" s="619"/>
    </row>
    <row r="74" spans="1:55" s="286" customFormat="1" ht="84">
      <c r="A74" s="786" t="str">
        <f>'ENTRY SHEET'!F74</f>
        <v>POWER SCREEN DETAILS</v>
      </c>
      <c r="B74" s="647">
        <f>'29'!C74</f>
        <v>0</v>
      </c>
      <c r="C74" s="1085"/>
      <c r="D74" s="1086" t="s">
        <v>8</v>
      </c>
      <c r="E74" s="1087" t="s">
        <v>116</v>
      </c>
      <c r="F74" s="1087" t="s">
        <v>118</v>
      </c>
      <c r="G74" s="1087" t="s">
        <v>113</v>
      </c>
      <c r="H74" s="1087" t="s">
        <v>126</v>
      </c>
      <c r="I74" s="1087" t="s">
        <v>125</v>
      </c>
      <c r="J74" s="1087" t="s">
        <v>124</v>
      </c>
      <c r="K74" s="1087" t="s">
        <v>52</v>
      </c>
      <c r="L74" s="1087" t="s">
        <v>133</v>
      </c>
      <c r="M74" s="1087" t="s">
        <v>117</v>
      </c>
      <c r="N74" s="1087" t="s">
        <v>127</v>
      </c>
      <c r="O74" s="1087" t="s">
        <v>138</v>
      </c>
      <c r="P74" s="1087" t="s">
        <v>139</v>
      </c>
      <c r="Q74" s="648" t="s">
        <v>122</v>
      </c>
      <c r="R74" s="1088" t="s">
        <v>88</v>
      </c>
      <c r="S74" s="1088" t="s">
        <v>89</v>
      </c>
      <c r="T74" s="1088" t="s">
        <v>106</v>
      </c>
      <c r="U74" s="1088" t="s">
        <v>90</v>
      </c>
      <c r="V74" s="1088" t="s">
        <v>91</v>
      </c>
      <c r="W74" s="1088"/>
      <c r="X74" s="1088"/>
      <c r="Y74" s="1088" t="s">
        <v>92</v>
      </c>
      <c r="Z74" s="1088" t="s">
        <v>43</v>
      </c>
      <c r="AA74" s="1089" t="s">
        <v>44</v>
      </c>
      <c r="AB74" s="1088" t="s">
        <v>45</v>
      </c>
      <c r="AC74" s="1088" t="s">
        <v>46</v>
      </c>
      <c r="AD74" s="1088" t="s">
        <v>121</v>
      </c>
      <c r="AE74" s="1088" t="s">
        <v>67</v>
      </c>
      <c r="AF74" s="1088" t="s">
        <v>105</v>
      </c>
      <c r="AG74" s="648" t="s">
        <v>32</v>
      </c>
      <c r="AH74" s="1089" t="s">
        <v>41</v>
      </c>
      <c r="AI74" s="1089" t="s">
        <v>42</v>
      </c>
      <c r="AJ74" s="1089" t="s">
        <v>38</v>
      </c>
      <c r="AK74" s="1089" t="s">
        <v>39</v>
      </c>
      <c r="AL74" s="1088" t="s">
        <v>31</v>
      </c>
      <c r="AM74" s="1089" t="s">
        <v>30</v>
      </c>
      <c r="AN74" s="831">
        <f>'29'!AR74</f>
        <v>0</v>
      </c>
      <c r="AO74" s="831"/>
      <c r="AP74" s="831">
        <f t="shared" si="28"/>
        <v>0</v>
      </c>
      <c r="AQ74" s="831">
        <f t="shared" si="29"/>
        <v>0</v>
      </c>
      <c r="AR74" s="831"/>
      <c r="AS74" s="1063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650" t="e">
        <f t="shared" si="36"/>
        <v>#VALUE!</v>
      </c>
      <c r="BC74" s="1088"/>
    </row>
    <row r="75" spans="1:55" s="286" customFormat="1">
      <c r="A75" s="786" t="str">
        <f>'ENTRY SHEET'!F75</f>
        <v>POWER SCREEN RHS</v>
      </c>
      <c r="B75" s="647">
        <f>'29'!C75</f>
        <v>4498.8999999999996</v>
      </c>
      <c r="C75" s="830">
        <v>4506.5</v>
      </c>
      <c r="D75" s="647">
        <f t="shared" si="21"/>
        <v>7.6000000000003638</v>
      </c>
      <c r="E75" s="647">
        <v>12</v>
      </c>
      <c r="F75" s="648"/>
      <c r="G75" s="648"/>
      <c r="H75" s="648"/>
      <c r="I75" s="648"/>
      <c r="J75" s="648"/>
      <c r="K75" s="648">
        <v>7.6</v>
      </c>
      <c r="L75" s="648">
        <v>0</v>
      </c>
      <c r="M75" s="648"/>
      <c r="N75" s="648"/>
      <c r="O75" s="648"/>
      <c r="P75" s="648"/>
      <c r="Q75" s="648">
        <f>F75+G75+H75+I75+J75+K75+L75+M75+N75+O75+P75</f>
        <v>7.6</v>
      </c>
      <c r="R75" s="647">
        <v>800</v>
      </c>
      <c r="S75" s="647"/>
      <c r="T75" s="647">
        <f>R75-S75</f>
        <v>800</v>
      </c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831">
        <f>'29'!AR75</f>
        <v>75</v>
      </c>
      <c r="AO75" s="831">
        <v>100</v>
      </c>
      <c r="AP75" s="831">
        <f t="shared" si="28"/>
        <v>175</v>
      </c>
      <c r="AQ75" s="831">
        <f t="shared" si="29"/>
        <v>75</v>
      </c>
      <c r="AR75" s="831">
        <v>100</v>
      </c>
      <c r="AS75" s="1063">
        <f t="shared" ref="AS75:AS81" si="39">AQ75/D75</f>
        <v>9.8684210526311062</v>
      </c>
      <c r="AT75" s="651">
        <f>'08'!AT75</f>
        <v>0</v>
      </c>
      <c r="AU75" s="652">
        <f t="shared" si="30"/>
        <v>-100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74.999999999996405</v>
      </c>
      <c r="BB75" s="650"/>
      <c r="BC75" s="650">
        <f>AP75</f>
        <v>175</v>
      </c>
    </row>
    <row r="76" spans="1:55" s="286" customFormat="1">
      <c r="A76" s="786" t="str">
        <f>'ENTRY SHEET'!F76</f>
        <v>HITACHI-120</v>
      </c>
      <c r="B76" s="647">
        <f>'29'!C76</f>
        <v>13191.2</v>
      </c>
      <c r="C76" s="961">
        <v>13196.4</v>
      </c>
      <c r="D76" s="647">
        <f t="shared" si="21"/>
        <v>5.1999999999989086</v>
      </c>
      <c r="E76" s="647">
        <v>12</v>
      </c>
      <c r="F76" s="648"/>
      <c r="G76" s="648">
        <v>5.2</v>
      </c>
      <c r="H76" s="648"/>
      <c r="I76" s="648"/>
      <c r="J76" s="648"/>
      <c r="K76" s="648">
        <v>0</v>
      </c>
      <c r="L76" s="648"/>
      <c r="M76" s="648"/>
      <c r="N76" s="648"/>
      <c r="O76" s="648"/>
      <c r="P76" s="648"/>
      <c r="Q76" s="648">
        <f t="shared" ref="Q76:Q77" si="40">F76+G76+H76+I76+J76+K76+L76+M76+N76</f>
        <v>5.2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1">AH76+AI76</f>
        <v>0</v>
      </c>
      <c r="AM76" s="647">
        <f t="shared" ref="AM76:AM84" si="42">AJ76+AK76</f>
        <v>0</v>
      </c>
      <c r="AN76" s="831">
        <f>'29'!AR76</f>
        <v>120</v>
      </c>
      <c r="AO76" s="831">
        <v>100</v>
      </c>
      <c r="AP76" s="831">
        <f t="shared" si="28"/>
        <v>220</v>
      </c>
      <c r="AQ76" s="831">
        <f t="shared" si="29"/>
        <v>60</v>
      </c>
      <c r="AR76" s="831">
        <v>160</v>
      </c>
      <c r="AS76" s="1063">
        <f t="shared" si="39"/>
        <v>11.538461538463959</v>
      </c>
      <c r="AT76" s="651">
        <f>'08'!AT76</f>
        <v>700</v>
      </c>
      <c r="AU76" s="652">
        <f t="shared" si="30"/>
        <v>540</v>
      </c>
      <c r="AV76" s="646" t="s">
        <v>208</v>
      </c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0</v>
      </c>
      <c r="BB76" s="650">
        <f t="shared" si="36"/>
        <v>60</v>
      </c>
      <c r="BC76" s="650"/>
    </row>
    <row r="77" spans="1:55" s="286" customFormat="1">
      <c r="A77" s="786" t="str">
        <f>'ENTRY SHEET'!F77</f>
        <v>L-6268 SDLG</v>
      </c>
      <c r="B77" s="647">
        <f>'29'!C77</f>
        <v>7340.6</v>
      </c>
      <c r="C77" s="830">
        <v>7349.2</v>
      </c>
      <c r="D77" s="647">
        <f t="shared" si="21"/>
        <v>8.5999999999994543</v>
      </c>
      <c r="E77" s="647">
        <v>12</v>
      </c>
      <c r="F77" s="648"/>
      <c r="G77" s="648"/>
      <c r="H77" s="648"/>
      <c r="I77" s="648">
        <v>1</v>
      </c>
      <c r="J77" s="648"/>
      <c r="K77" s="648">
        <f t="shared" ref="K77" si="43">D77-G77-H77-I77-J77-L77-M77-N77-O77-P77-F77</f>
        <v>7.5999999999994543</v>
      </c>
      <c r="L77" s="648"/>
      <c r="M77" s="648"/>
      <c r="N77" s="648"/>
      <c r="O77" s="648"/>
      <c r="P77" s="648"/>
      <c r="Q77" s="648">
        <f t="shared" si="40"/>
        <v>8.5999999999994543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>
        <v>18</v>
      </c>
      <c r="AI77" s="650"/>
      <c r="AJ77" s="650">
        <v>603.01</v>
      </c>
      <c r="AK77" s="650"/>
      <c r="AL77" s="649">
        <f t="shared" si="41"/>
        <v>18</v>
      </c>
      <c r="AM77" s="647">
        <f t="shared" si="42"/>
        <v>603.01</v>
      </c>
      <c r="AN77" s="831">
        <f>'29'!AR77</f>
        <v>220</v>
      </c>
      <c r="AO77" s="831">
        <v>150</v>
      </c>
      <c r="AP77" s="831">
        <f t="shared" si="28"/>
        <v>370</v>
      </c>
      <c r="AQ77" s="831">
        <f t="shared" si="29"/>
        <v>220</v>
      </c>
      <c r="AR77" s="831">
        <v>150</v>
      </c>
      <c r="AS77" s="1063">
        <f t="shared" si="39"/>
        <v>25.581395348838832</v>
      </c>
      <c r="AT77" s="651">
        <f>'08'!AT77</f>
        <v>0</v>
      </c>
      <c r="AU77" s="652">
        <f t="shared" si="30"/>
        <v>-150</v>
      </c>
      <c r="AV77" s="646"/>
      <c r="AW77" s="650">
        <f t="shared" si="31"/>
        <v>26</v>
      </c>
      <c r="AX77" s="650">
        <f t="shared" si="32"/>
        <v>0</v>
      </c>
      <c r="AY77" s="650">
        <f t="shared" si="33"/>
        <v>0</v>
      </c>
      <c r="AZ77" s="650">
        <f t="shared" si="34"/>
        <v>0</v>
      </c>
      <c r="BA77" s="650">
        <f t="shared" si="35"/>
        <v>194.41860465116116</v>
      </c>
      <c r="BB77" s="650"/>
      <c r="BC77" s="650"/>
    </row>
    <row r="78" spans="1:55" s="1084" customFormat="1" ht="84">
      <c r="A78" s="892" t="str">
        <f>'ENTRY SHEET'!F78</f>
        <v>VICHELE NO.</v>
      </c>
      <c r="B78" s="893">
        <f>'29'!C78</f>
        <v>0</v>
      </c>
      <c r="C78" s="303"/>
      <c r="D78" s="684" t="s">
        <v>8</v>
      </c>
      <c r="E78" s="684" t="s">
        <v>116</v>
      </c>
      <c r="F78" s="684" t="s">
        <v>118</v>
      </c>
      <c r="G78" s="684" t="s">
        <v>113</v>
      </c>
      <c r="H78" s="684" t="s">
        <v>126</v>
      </c>
      <c r="I78" s="684" t="s">
        <v>125</v>
      </c>
      <c r="J78" s="684" t="s">
        <v>124</v>
      </c>
      <c r="K78" s="684" t="s">
        <v>52</v>
      </c>
      <c r="L78" s="684" t="s">
        <v>133</v>
      </c>
      <c r="M78" s="684" t="s">
        <v>117</v>
      </c>
      <c r="N78" s="684" t="s">
        <v>127</v>
      </c>
      <c r="O78" s="684" t="s">
        <v>138</v>
      </c>
      <c r="P78" s="684" t="s">
        <v>139</v>
      </c>
      <c r="Q78" s="684" t="s">
        <v>122</v>
      </c>
      <c r="R78" s="684" t="s">
        <v>123</v>
      </c>
      <c r="S78" s="684" t="s">
        <v>101</v>
      </c>
      <c r="T78" s="684" t="s">
        <v>102</v>
      </c>
      <c r="U78" s="1081" t="s">
        <v>90</v>
      </c>
      <c r="V78" s="684" t="s">
        <v>91</v>
      </c>
      <c r="W78" s="684" t="s">
        <v>135</v>
      </c>
      <c r="X78" s="684"/>
      <c r="Y78" s="684" t="s">
        <v>92</v>
      </c>
      <c r="Z78" s="906" t="s">
        <v>43</v>
      </c>
      <c r="AA78" s="906" t="s">
        <v>44</v>
      </c>
      <c r="AB78" s="906" t="s">
        <v>45</v>
      </c>
      <c r="AC78" s="906" t="s">
        <v>46</v>
      </c>
      <c r="AD78" s="906" t="s">
        <v>121</v>
      </c>
      <c r="AE78" s="906" t="s">
        <v>67</v>
      </c>
      <c r="AF78" s="906" t="s">
        <v>105</v>
      </c>
      <c r="AG78" s="684" t="s">
        <v>32</v>
      </c>
      <c r="AH78" s="684" t="s">
        <v>41</v>
      </c>
      <c r="AI78" s="684" t="s">
        <v>42</v>
      </c>
      <c r="AJ78" s="684" t="s">
        <v>38</v>
      </c>
      <c r="AK78" s="906" t="s">
        <v>39</v>
      </c>
      <c r="AL78" s="684" t="s">
        <v>31</v>
      </c>
      <c r="AM78" s="684" t="s">
        <v>30</v>
      </c>
      <c r="AN78" s="1082">
        <f>'29'!AR78</f>
        <v>0</v>
      </c>
      <c r="AO78" s="1082"/>
      <c r="AP78" s="1082">
        <f t="shared" si="28"/>
        <v>0</v>
      </c>
      <c r="AQ78" s="1082">
        <f t="shared" si="29"/>
        <v>0</v>
      </c>
      <c r="AR78" s="1082"/>
      <c r="AS78" s="1083" t="e">
        <f t="shared" si="39"/>
        <v>#VALUE!</v>
      </c>
      <c r="AT78" s="899">
        <f>'08'!AT78</f>
        <v>0</v>
      </c>
      <c r="AU78" s="900">
        <f t="shared" si="30"/>
        <v>0</v>
      </c>
      <c r="AV78" s="894"/>
      <c r="AW78" s="907" t="e">
        <f t="shared" si="31"/>
        <v>#VALUE!</v>
      </c>
      <c r="AX78" s="907" t="e">
        <f t="shared" si="32"/>
        <v>#VALUE!</v>
      </c>
      <c r="AY78" s="907" t="e">
        <f t="shared" si="33"/>
        <v>#VALUE!</v>
      </c>
      <c r="AZ78" s="907" t="e">
        <f t="shared" si="34"/>
        <v>#VALUE!</v>
      </c>
      <c r="BA78" s="907" t="e">
        <f t="shared" si="35"/>
        <v>#VALUE!</v>
      </c>
      <c r="BB78" s="906">
        <v>0</v>
      </c>
      <c r="BC78" s="906"/>
    </row>
    <row r="79" spans="1:55" s="1084" customFormat="1">
      <c r="A79" s="892" t="str">
        <f>'ENTRY SHEET'!F79</f>
        <v>LOKO TRACK JAW</v>
      </c>
      <c r="B79" s="893">
        <f>'29'!C79</f>
        <v>16275</v>
      </c>
      <c r="C79" s="303">
        <v>16275</v>
      </c>
      <c r="D79" s="893">
        <f t="shared" si="21"/>
        <v>0</v>
      </c>
      <c r="E79" s="903">
        <v>12</v>
      </c>
      <c r="F79" s="684"/>
      <c r="G79" s="684"/>
      <c r="H79" s="684"/>
      <c r="I79" s="684"/>
      <c r="J79" s="684"/>
      <c r="K79" s="684"/>
      <c r="L79" s="303">
        <f>D79-G79-H79-I79-J79-K79-M79-N79-O79-P79</f>
        <v>0</v>
      </c>
      <c r="M79" s="684"/>
      <c r="N79" s="684"/>
      <c r="O79" s="684"/>
      <c r="P79" s="684"/>
      <c r="Q79" s="303">
        <f t="shared" ref="Q79:Q80" si="44">G79+H79+I79+J79+P79+K79+L79+M79+N79+O79+F79</f>
        <v>0</v>
      </c>
      <c r="R79" s="893">
        <v>0</v>
      </c>
      <c r="S79" s="893"/>
      <c r="T79" s="893"/>
      <c r="U79" s="893"/>
      <c r="V79" s="893"/>
      <c r="W79" s="904"/>
      <c r="X79" s="893"/>
      <c r="Y79" s="905"/>
      <c r="Z79" s="893">
        <f>+V79+W79+X79</f>
        <v>0</v>
      </c>
      <c r="AA79" s="906"/>
      <c r="AB79" s="906"/>
      <c r="AC79" s="906"/>
      <c r="AD79" s="906"/>
      <c r="AE79" s="906"/>
      <c r="AF79" s="906"/>
      <c r="AG79" s="893">
        <f t="shared" si="38"/>
        <v>0</v>
      </c>
      <c r="AH79" s="684"/>
      <c r="AI79" s="684"/>
      <c r="AJ79" s="684"/>
      <c r="AK79" s="906"/>
      <c r="AL79" s="905">
        <f>AH79+AI79</f>
        <v>0</v>
      </c>
      <c r="AM79" s="893">
        <f t="shared" si="42"/>
        <v>0</v>
      </c>
      <c r="AN79" s="1082">
        <f>'29'!AR79</f>
        <v>300</v>
      </c>
      <c r="AO79" s="1082"/>
      <c r="AP79" s="1082">
        <f t="shared" si="28"/>
        <v>300</v>
      </c>
      <c r="AQ79" s="1082">
        <f t="shared" si="29"/>
        <v>0</v>
      </c>
      <c r="AR79" s="1082">
        <v>300</v>
      </c>
      <c r="AS79" s="1083" t="e">
        <f t="shared" si="39"/>
        <v>#DIV/0!</v>
      </c>
      <c r="AT79" s="899">
        <f>'08'!AT79</f>
        <v>0</v>
      </c>
      <c r="AU79" s="900">
        <f t="shared" si="30"/>
        <v>-300</v>
      </c>
      <c r="AV79" s="903"/>
      <c r="AW79" s="907" t="e">
        <f t="shared" si="31"/>
        <v>#DIV/0!</v>
      </c>
      <c r="AX79" s="907" t="e">
        <f t="shared" si="32"/>
        <v>#DIV/0!</v>
      </c>
      <c r="AY79" s="907" t="e">
        <f t="shared" si="33"/>
        <v>#DIV/0!</v>
      </c>
      <c r="AZ79" s="907" t="e">
        <f t="shared" si="34"/>
        <v>#DIV/0!</v>
      </c>
      <c r="BA79" s="907" t="e">
        <f t="shared" si="35"/>
        <v>#DIV/0!</v>
      </c>
      <c r="BB79" s="907">
        <v>0</v>
      </c>
      <c r="BC79" s="907"/>
    </row>
    <row r="80" spans="1:55" s="1084" customFormat="1">
      <c r="A80" s="892" t="str">
        <f>'ENTRY SHEET'!F80</f>
        <v>LOKO CONE</v>
      </c>
      <c r="B80" s="893">
        <f>'29'!C80</f>
        <v>16833.5</v>
      </c>
      <c r="C80" s="921">
        <v>16833.5</v>
      </c>
      <c r="D80" s="893">
        <f t="shared" si="21"/>
        <v>0</v>
      </c>
      <c r="E80" s="903">
        <v>12</v>
      </c>
      <c r="F80" s="684"/>
      <c r="G80" s="684"/>
      <c r="H80" s="684"/>
      <c r="I80" s="684"/>
      <c r="J80" s="684"/>
      <c r="K80" s="684"/>
      <c r="L80" s="303">
        <f t="shared" ref="L80:L81" si="45">D80-G80-H80-I80-J80-K80-M80-N80-O80-P80</f>
        <v>0</v>
      </c>
      <c r="M80" s="684"/>
      <c r="N80" s="684"/>
      <c r="O80" s="684"/>
      <c r="P80" s="684"/>
      <c r="Q80" s="303">
        <f t="shared" si="44"/>
        <v>0</v>
      </c>
      <c r="R80" s="893">
        <v>0</v>
      </c>
      <c r="S80" s="907"/>
      <c r="T80" s="907"/>
      <c r="U80" s="907"/>
      <c r="V80" s="907"/>
      <c r="W80" s="907"/>
      <c r="X80" s="907"/>
      <c r="Y80" s="907"/>
      <c r="Z80" s="893">
        <f t="shared" ref="Z80:Z84" si="46">+V80+W80+X80</f>
        <v>0</v>
      </c>
      <c r="AA80" s="907"/>
      <c r="AB80" s="893"/>
      <c r="AC80" s="893"/>
      <c r="AD80" s="893"/>
      <c r="AE80" s="893"/>
      <c r="AF80" s="893"/>
      <c r="AG80" s="893">
        <f t="shared" si="38"/>
        <v>0</v>
      </c>
      <c r="AH80" s="893"/>
      <c r="AI80" s="893"/>
      <c r="AJ80" s="893"/>
      <c r="AK80" s="907"/>
      <c r="AL80" s="905">
        <f t="shared" ref="AL80:AL84" si="47">AH80+AI80</f>
        <v>0</v>
      </c>
      <c r="AM80" s="893">
        <f t="shared" si="42"/>
        <v>0</v>
      </c>
      <c r="AN80" s="1082">
        <f>'29'!AR80</f>
        <v>410</v>
      </c>
      <c r="AO80" s="1082"/>
      <c r="AP80" s="1082">
        <f t="shared" si="28"/>
        <v>410</v>
      </c>
      <c r="AQ80" s="1082">
        <f t="shared" si="29"/>
        <v>0</v>
      </c>
      <c r="AR80" s="1082">
        <v>410</v>
      </c>
      <c r="AS80" s="1083" t="e">
        <f t="shared" si="39"/>
        <v>#DIV/0!</v>
      </c>
      <c r="AT80" s="899">
        <f>'08'!AT80</f>
        <v>0</v>
      </c>
      <c r="AU80" s="900">
        <f t="shared" si="30"/>
        <v>-410</v>
      </c>
      <c r="AV80" s="903"/>
      <c r="AW80" s="907" t="e">
        <f t="shared" si="31"/>
        <v>#DIV/0!</v>
      </c>
      <c r="AX80" s="907" t="e">
        <f t="shared" si="32"/>
        <v>#DIV/0!</v>
      </c>
      <c r="AY80" s="907" t="e">
        <f t="shared" si="33"/>
        <v>#DIV/0!</v>
      </c>
      <c r="AZ80" s="907" t="e">
        <f t="shared" si="34"/>
        <v>#DIV/0!</v>
      </c>
      <c r="BA80" s="907" t="e">
        <f t="shared" si="35"/>
        <v>#DIV/0!</v>
      </c>
      <c r="BB80" s="907">
        <v>0</v>
      </c>
      <c r="BC80" s="907"/>
    </row>
    <row r="81" spans="1:55" s="1084" customFormat="1">
      <c r="A81" s="892" t="str">
        <f>'ENTRY SHEET'!F81</f>
        <v>KOMASTU-200</v>
      </c>
      <c r="B81" s="893">
        <f>'29'!C81</f>
        <v>3518.8</v>
      </c>
      <c r="C81" s="303">
        <v>3527.1</v>
      </c>
      <c r="D81" s="893">
        <f t="shared" si="21"/>
        <v>8.2999999999997272</v>
      </c>
      <c r="E81" s="903">
        <v>12</v>
      </c>
      <c r="F81" s="906"/>
      <c r="G81" s="906"/>
      <c r="H81" s="906"/>
      <c r="I81" s="906"/>
      <c r="J81" s="684"/>
      <c r="K81" s="906">
        <v>8.3000000000000007</v>
      </c>
      <c r="L81" s="303">
        <f t="shared" si="45"/>
        <v>-2.7355895326763857E-13</v>
      </c>
      <c r="M81" s="684"/>
      <c r="N81" s="684"/>
      <c r="O81" s="684"/>
      <c r="P81" s="684"/>
      <c r="Q81" s="303">
        <f>G81+H81+I81+J81+P81+K81+L81+M81+N81+O81+F81</f>
        <v>8.2999999999997272</v>
      </c>
      <c r="R81" s="893">
        <v>0</v>
      </c>
      <c r="S81" s="684"/>
      <c r="T81" s="893"/>
      <c r="U81" s="684"/>
      <c r="V81" s="684"/>
      <c r="W81" s="684"/>
      <c r="X81" s="893"/>
      <c r="Y81" s="893"/>
      <c r="Z81" s="893">
        <f t="shared" si="46"/>
        <v>0</v>
      </c>
      <c r="AA81" s="907"/>
      <c r="AB81" s="907"/>
      <c r="AC81" s="907"/>
      <c r="AD81" s="907"/>
      <c r="AE81" s="907"/>
      <c r="AF81" s="907"/>
      <c r="AG81" s="893">
        <f t="shared" si="38"/>
        <v>0</v>
      </c>
      <c r="AH81" s="907"/>
      <c r="AI81" s="907"/>
      <c r="AJ81" s="907"/>
      <c r="AK81" s="907"/>
      <c r="AL81" s="905">
        <f t="shared" si="47"/>
        <v>0</v>
      </c>
      <c r="AM81" s="893">
        <f t="shared" si="42"/>
        <v>0</v>
      </c>
      <c r="AN81" s="1082">
        <f>'29'!AR81</f>
        <v>220</v>
      </c>
      <c r="AO81" s="1082"/>
      <c r="AP81" s="1082">
        <f t="shared" si="28"/>
        <v>220</v>
      </c>
      <c r="AQ81" s="1082">
        <f t="shared" si="29"/>
        <v>90</v>
      </c>
      <c r="AR81" s="1082">
        <v>130</v>
      </c>
      <c r="AS81" s="1083">
        <f t="shared" si="39"/>
        <v>10.84337349397626</v>
      </c>
      <c r="AT81" s="899">
        <f>'08'!AT81</f>
        <v>0</v>
      </c>
      <c r="AU81" s="900">
        <f t="shared" si="30"/>
        <v>-130</v>
      </c>
      <c r="AV81" s="903" t="s">
        <v>206</v>
      </c>
      <c r="AW81" s="907">
        <f t="shared" si="31"/>
        <v>0</v>
      </c>
      <c r="AX81" s="907">
        <f t="shared" si="32"/>
        <v>0</v>
      </c>
      <c r="AY81" s="907">
        <f t="shared" si="33"/>
        <v>0</v>
      </c>
      <c r="AZ81" s="907">
        <f t="shared" si="34"/>
        <v>-2.9663019029022026E-12</v>
      </c>
      <c r="BA81" s="907">
        <f t="shared" si="35"/>
        <v>90.00000000000297</v>
      </c>
      <c r="BB81" s="907">
        <v>0</v>
      </c>
      <c r="BC81" s="893"/>
    </row>
    <row r="82" spans="1:55">
      <c r="A82" s="223">
        <f>'ENTRY SHEET'!F82</f>
        <v>0</v>
      </c>
      <c r="B82" s="137">
        <f>'29'!C82</f>
        <v>0</v>
      </c>
      <c r="C82" s="221"/>
      <c r="D82" s="137">
        <f t="shared" si="21"/>
        <v>0</v>
      </c>
      <c r="E82" s="221"/>
      <c r="F82" s="136"/>
      <c r="G82" s="136"/>
      <c r="H82" s="136"/>
      <c r="I82" s="136"/>
      <c r="J82" s="136"/>
      <c r="K82" s="136"/>
      <c r="L82" s="234">
        <f>F82+G82+H82+I82+J82+K82+M82+N82+O82+P82</f>
        <v>0</v>
      </c>
      <c r="M82" s="136"/>
      <c r="N82" s="136"/>
      <c r="O82" s="136"/>
      <c r="P82" s="136"/>
      <c r="Q82" s="234">
        <f t="shared" ref="Q82" si="48">F82+G82+H82+I82+J82+K82+M82+N82+O82+P82</f>
        <v>0</v>
      </c>
      <c r="R82" s="137">
        <v>0</v>
      </c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2"/>
        <v>0</v>
      </c>
      <c r="AN82" s="141">
        <f>'29'!AR82</f>
        <v>0</v>
      </c>
      <c r="AO82" s="141"/>
      <c r="AP82" s="141">
        <f t="shared" si="28"/>
        <v>0</v>
      </c>
      <c r="AQ82" s="141">
        <f t="shared" si="29"/>
        <v>0</v>
      </c>
      <c r="AR82" s="141"/>
      <c r="AS82" s="216" t="e">
        <f t="shared" ref="AS82:AS104" si="49">AQ82/D82</f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>
      <c r="A83" s="223">
        <f>'ENTRY SHEET'!F83</f>
        <v>0</v>
      </c>
      <c r="B83" s="137">
        <f>'29'!C83</f>
        <v>0</v>
      </c>
      <c r="C83" s="221"/>
      <c r="D83" s="137">
        <f t="shared" si="21"/>
        <v>0</v>
      </c>
      <c r="E83" s="221">
        <f t="shared" si="21"/>
        <v>0</v>
      </c>
      <c r="F83" s="136"/>
      <c r="G83" s="136"/>
      <c r="H83" s="136"/>
      <c r="I83" s="136"/>
      <c r="J83" s="136"/>
      <c r="K83" s="136"/>
      <c r="L83" s="234">
        <f t="shared" ref="L83:L84" si="50">G83-H83-I83-J83-K83-M83-N83-O83-P83-F83</f>
        <v>0</v>
      </c>
      <c r="M83" s="136"/>
      <c r="N83" s="136"/>
      <c r="O83" s="136"/>
      <c r="P83" s="136"/>
      <c r="Q83" s="136">
        <v>0</v>
      </c>
      <c r="R83" s="137">
        <v>0</v>
      </c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2"/>
        <v>0</v>
      </c>
      <c r="AN83" s="141">
        <f>'29'!AR83</f>
        <v>0</v>
      </c>
      <c r="AO83" s="141"/>
      <c r="AP83" s="141">
        <f t="shared" si="28"/>
        <v>0</v>
      </c>
      <c r="AQ83" s="141">
        <f t="shared" si="29"/>
        <v>0</v>
      </c>
      <c r="AR83" s="141"/>
      <c r="AS83" s="216" t="e">
        <f t="shared" si="49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>
      <c r="A84" s="223">
        <f>'ENTRY SHEET'!F84</f>
        <v>0</v>
      </c>
      <c r="B84" s="137">
        <f>'29'!C84</f>
        <v>0</v>
      </c>
      <c r="C84" s="221"/>
      <c r="D84" s="137">
        <f t="shared" si="21"/>
        <v>0</v>
      </c>
      <c r="E84" s="221">
        <f t="shared" si="21"/>
        <v>0</v>
      </c>
      <c r="F84" s="136"/>
      <c r="G84" s="136"/>
      <c r="H84" s="136"/>
      <c r="I84" s="136"/>
      <c r="J84" s="136"/>
      <c r="K84" s="136"/>
      <c r="L84" s="234">
        <f t="shared" si="50"/>
        <v>0</v>
      </c>
      <c r="M84" s="136"/>
      <c r="N84" s="136"/>
      <c r="O84" s="136"/>
      <c r="P84" s="136"/>
      <c r="Q84" s="136">
        <v>0</v>
      </c>
      <c r="R84" s="137">
        <v>0</v>
      </c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2"/>
        <v>0</v>
      </c>
      <c r="AN84" s="141">
        <f>'29'!AR84</f>
        <v>0</v>
      </c>
      <c r="AO84" s="141"/>
      <c r="AP84" s="141">
        <f t="shared" si="28"/>
        <v>0</v>
      </c>
      <c r="AQ84" s="141">
        <f t="shared" si="29"/>
        <v>0</v>
      </c>
      <c r="AR84" s="141"/>
      <c r="AS84" s="216" t="e">
        <f t="shared" si="49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>
      <c r="A85" s="223" t="str">
        <f>'ENTRY SHEET'!F85</f>
        <v>OD09P-2986 (CAMPAR)</v>
      </c>
      <c r="B85" s="137">
        <f>'29'!C85</f>
        <v>0</v>
      </c>
      <c r="C85" s="221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141">
        <f>'29'!AR85</f>
        <v>0</v>
      </c>
      <c r="AO85" s="141"/>
      <c r="AP85" s="141">
        <f t="shared" si="28"/>
        <v>0</v>
      </c>
      <c r="AQ85" s="141">
        <f t="shared" si="29"/>
        <v>0</v>
      </c>
      <c r="AR85" s="141"/>
      <c r="AS85" s="216" t="e">
        <f t="shared" si="49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>
      <c r="A86" s="223" t="str">
        <f>'ENTRY SHEET'!F86</f>
        <v>JH06P-6214 SCORPIO</v>
      </c>
      <c r="B86" s="137">
        <f>'29'!C86</f>
        <v>186085</v>
      </c>
      <c r="C86" s="221">
        <v>186178</v>
      </c>
      <c r="D86" s="137">
        <f t="shared" si="21"/>
        <v>93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1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141">
        <f>'29'!AR86</f>
        <v>58</v>
      </c>
      <c r="AO86" s="141"/>
      <c r="AP86" s="141">
        <f t="shared" si="28"/>
        <v>58</v>
      </c>
      <c r="AQ86" s="141">
        <f t="shared" si="29"/>
        <v>8</v>
      </c>
      <c r="AR86" s="141">
        <v>50</v>
      </c>
      <c r="AS86" s="216">
        <f t="shared" si="49"/>
        <v>8.6021505376344093E-2</v>
      </c>
      <c r="AT86" s="216">
        <f>'08'!AT86</f>
        <v>80</v>
      </c>
      <c r="AU86" s="224">
        <f t="shared" si="30"/>
        <v>30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8</v>
      </c>
      <c r="BC86" s="138"/>
    </row>
    <row r="87" spans="1:55">
      <c r="A87" s="223" t="str">
        <f>'ENTRY SHEET'!F87</f>
        <v>OD09K-7213 BSM BUS</v>
      </c>
      <c r="B87" s="137">
        <f>'29'!C87</f>
        <v>0</v>
      </c>
      <c r="C87" s="141"/>
      <c r="D87" s="137">
        <f t="shared" ref="D87:D104" si="52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1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141">
        <f>'29'!AR87</f>
        <v>90</v>
      </c>
      <c r="AO87" s="141"/>
      <c r="AP87" s="141">
        <f t="shared" si="28"/>
        <v>90</v>
      </c>
      <c r="AQ87" s="141">
        <f t="shared" si="29"/>
        <v>10</v>
      </c>
      <c r="AR87" s="141">
        <v>80</v>
      </c>
      <c r="AS87" s="216" t="e">
        <f t="shared" si="49"/>
        <v>#DIV/0!</v>
      </c>
      <c r="AT87" s="216">
        <f>'08'!AT87</f>
        <v>60</v>
      </c>
      <c r="AU87" s="224">
        <f t="shared" si="30"/>
        <v>-20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>
      <c r="A88" s="223" t="str">
        <f>'ENTRY SHEET'!F88</f>
        <v>OD09G-6065 CAMPER</v>
      </c>
      <c r="B88" s="137">
        <f>'29'!C88</f>
        <v>0</v>
      </c>
      <c r="C88" s="141"/>
      <c r="D88" s="137">
        <f t="shared" si="52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1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141">
        <f>'29'!AR88</f>
        <v>5</v>
      </c>
      <c r="AO88" s="141">
        <v>30</v>
      </c>
      <c r="AP88" s="141">
        <f t="shared" si="28"/>
        <v>35</v>
      </c>
      <c r="AQ88" s="141">
        <f t="shared" si="29"/>
        <v>10</v>
      </c>
      <c r="AR88" s="141">
        <v>25</v>
      </c>
      <c r="AS88" s="216" t="e">
        <f t="shared" si="49"/>
        <v>#DIV/0!</v>
      </c>
      <c r="AT88" s="216">
        <f>'08'!AT88</f>
        <v>120</v>
      </c>
      <c r="AU88" s="224">
        <f t="shared" si="30"/>
        <v>95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>
      <c r="A89" s="223" t="str">
        <f>'ENTRY SHEET'!F89</f>
        <v>OD09V-5619 TATA YODHA</v>
      </c>
      <c r="B89" s="137">
        <f>'29'!C89</f>
        <v>0</v>
      </c>
      <c r="C89" s="141"/>
      <c r="D89" s="137">
        <f t="shared" si="52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1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141">
        <f>'29'!AR89</f>
        <v>15</v>
      </c>
      <c r="AO89" s="141"/>
      <c r="AP89" s="141">
        <f t="shared" si="28"/>
        <v>15</v>
      </c>
      <c r="AQ89" s="141">
        <f t="shared" si="29"/>
        <v>5</v>
      </c>
      <c r="AR89" s="141">
        <v>10</v>
      </c>
      <c r="AS89" s="216" t="e">
        <f t="shared" si="49"/>
        <v>#DIV/0!</v>
      </c>
      <c r="AT89" s="216">
        <f>'08'!AT89</f>
        <v>60</v>
      </c>
      <c r="AU89" s="224">
        <f t="shared" si="30"/>
        <v>50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>
      <c r="A90" s="223" t="str">
        <f>'ENTRY SHEET'!F90</f>
        <v>WATER PUMP</v>
      </c>
      <c r="B90" s="137">
        <f>'29'!C90</f>
        <v>0</v>
      </c>
      <c r="C90" s="141"/>
      <c r="D90" s="137">
        <f t="shared" si="52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1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141">
        <f>'29'!AR90</f>
        <v>0</v>
      </c>
      <c r="AO90" s="141"/>
      <c r="AP90" s="141">
        <f t="shared" si="28"/>
        <v>0</v>
      </c>
      <c r="AQ90" s="141">
        <f t="shared" si="29"/>
        <v>0</v>
      </c>
      <c r="AR90" s="141"/>
      <c r="AS90" s="216" t="e">
        <f t="shared" si="49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>
      <c r="A91" s="223" t="str">
        <f>'ENTRY SHEET'!F91</f>
        <v>JH06H-6198 D.TANKER</v>
      </c>
      <c r="B91" s="137">
        <f>'29'!C91</f>
        <v>15603</v>
      </c>
      <c r="C91" s="141"/>
      <c r="D91" s="137">
        <v>0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1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141">
        <f>'29'!AR91</f>
        <v>55</v>
      </c>
      <c r="AO91" s="141"/>
      <c r="AP91" s="141">
        <f t="shared" si="28"/>
        <v>55</v>
      </c>
      <c r="AQ91" s="141">
        <f t="shared" si="29"/>
        <v>25</v>
      </c>
      <c r="AR91" s="141">
        <v>30</v>
      </c>
      <c r="AS91" s="216" t="e">
        <f t="shared" si="49"/>
        <v>#DIV/0!</v>
      </c>
      <c r="AT91" s="216">
        <f>'08'!AT91</f>
        <v>0</v>
      </c>
      <c r="AU91" s="224">
        <f t="shared" si="30"/>
        <v>-30</v>
      </c>
      <c r="AV91" s="221"/>
      <c r="AW91" s="138" t="e">
        <f t="shared" si="31"/>
        <v>#DIV/0!</v>
      </c>
      <c r="AX91" s="138" t="e">
        <f t="shared" si="32"/>
        <v>#DIV/0!</v>
      </c>
      <c r="AY91" s="138" t="e">
        <f t="shared" si="33"/>
        <v>#DIV/0!</v>
      </c>
      <c r="AZ91" s="138" t="e">
        <f t="shared" si="34"/>
        <v>#DIV/0!</v>
      </c>
      <c r="BA91" s="138" t="e">
        <f t="shared" si="35"/>
        <v>#DIV/0!</v>
      </c>
      <c r="BB91" s="138" t="e">
        <f t="shared" si="36"/>
        <v>#DIV/0!</v>
      </c>
      <c r="BC91" s="138"/>
    </row>
    <row r="92" spans="1:55">
      <c r="A92" s="223" t="str">
        <f>'ENTRY SHEET'!F92</f>
        <v>OMC DG (NIGHT USE)</v>
      </c>
      <c r="B92" s="137">
        <f>'29'!C92</f>
        <v>0</v>
      </c>
      <c r="C92" s="141"/>
      <c r="D92" s="137">
        <f t="shared" si="52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1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'29'!AR92</f>
        <v>0</v>
      </c>
      <c r="AO92" s="141"/>
      <c r="AP92" s="141">
        <f t="shared" si="28"/>
        <v>0</v>
      </c>
      <c r="AQ92" s="141">
        <f t="shared" si="29"/>
        <v>0</v>
      </c>
      <c r="AR92" s="141"/>
      <c r="AS92" s="216" t="e">
        <f t="shared" si="49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>
      <c r="A93" s="223" t="str">
        <f>'ENTRY SHEET'!F93</f>
        <v>HYDRA CRANE-1686</v>
      </c>
      <c r="B93" s="137">
        <f>'29'!C93</f>
        <v>0</v>
      </c>
      <c r="C93" s="141"/>
      <c r="D93" s="137">
        <f t="shared" si="52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1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'29'!AR93</f>
        <v>0</v>
      </c>
      <c r="AO93" s="141"/>
      <c r="AP93" s="141">
        <f t="shared" si="28"/>
        <v>0</v>
      </c>
      <c r="AQ93" s="141">
        <f t="shared" si="29"/>
        <v>0</v>
      </c>
      <c r="AR93" s="141"/>
      <c r="AS93" s="216" t="e">
        <f t="shared" si="49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hidden="1">
      <c r="A94" s="223">
        <f>'ENTRY SHEET'!F94</f>
        <v>0</v>
      </c>
      <c r="B94" s="137">
        <f>'29'!C94</f>
        <v>0</v>
      </c>
      <c r="C94" s="141"/>
      <c r="D94" s="137">
        <f t="shared" si="52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1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'29'!AR94</f>
        <v>0</v>
      </c>
      <c r="AO94" s="141"/>
      <c r="AP94" s="141">
        <f t="shared" si="28"/>
        <v>0</v>
      </c>
      <c r="AQ94" s="141">
        <f t="shared" si="29"/>
        <v>0</v>
      </c>
      <c r="AR94" s="141"/>
      <c r="AS94" s="216" t="e">
        <f t="shared" si="49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hidden="1">
      <c r="A95" s="223">
        <f>'ENTRY SHEET'!F95</f>
        <v>0</v>
      </c>
      <c r="B95" s="137">
        <f>'29'!C95</f>
        <v>0</v>
      </c>
      <c r="C95" s="141"/>
      <c r="D95" s="137">
        <f t="shared" si="52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'29'!AR95</f>
        <v>0</v>
      </c>
      <c r="AO95" s="141"/>
      <c r="AP95" s="141">
        <f t="shared" si="28"/>
        <v>0</v>
      </c>
      <c r="AQ95" s="141">
        <f t="shared" si="29"/>
        <v>0</v>
      </c>
      <c r="AR95" s="141"/>
      <c r="AS95" s="216" t="e">
        <f t="shared" si="49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hidden="1">
      <c r="A96" s="223">
        <f>'ENTRY SHEET'!F96</f>
        <v>0</v>
      </c>
      <c r="B96" s="137">
        <f>'29'!C96</f>
        <v>0</v>
      </c>
      <c r="C96" s="141"/>
      <c r="D96" s="137">
        <f t="shared" si="52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'29'!AR96</f>
        <v>0</v>
      </c>
      <c r="AO96" s="141"/>
      <c r="AP96" s="141">
        <f t="shared" si="28"/>
        <v>0</v>
      </c>
      <c r="AQ96" s="141">
        <f t="shared" si="29"/>
        <v>0</v>
      </c>
      <c r="AR96" s="141"/>
      <c r="AS96" s="216" t="e">
        <f t="shared" si="49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hidden="1">
      <c r="A97" s="223">
        <f>'ENTRY SHEET'!F97</f>
        <v>0</v>
      </c>
      <c r="B97" s="137">
        <f>'29'!C97</f>
        <v>0</v>
      </c>
      <c r="C97" s="141"/>
      <c r="D97" s="137">
        <f t="shared" si="52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'29'!AR97</f>
        <v>0</v>
      </c>
      <c r="AO97" s="141"/>
      <c r="AP97" s="141">
        <f t="shared" si="28"/>
        <v>0</v>
      </c>
      <c r="AQ97" s="141">
        <f t="shared" si="29"/>
        <v>0</v>
      </c>
      <c r="AR97" s="141"/>
      <c r="AS97" s="216" t="e">
        <f t="shared" si="49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hidden="1">
      <c r="A98" s="223">
        <f>'ENTRY SHEET'!F98</f>
        <v>0</v>
      </c>
      <c r="B98" s="137">
        <f>'29'!C98</f>
        <v>0</v>
      </c>
      <c r="C98" s="141"/>
      <c r="D98" s="137">
        <f t="shared" si="52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'29'!AR98</f>
        <v>0</v>
      </c>
      <c r="AO98" s="141"/>
      <c r="AP98" s="141">
        <f t="shared" si="28"/>
        <v>0</v>
      </c>
      <c r="AQ98" s="141">
        <f t="shared" si="29"/>
        <v>0</v>
      </c>
      <c r="AR98" s="141"/>
      <c r="AS98" s="216" t="e">
        <f t="shared" si="49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hidden="1">
      <c r="A99" s="223">
        <f>'ENTRY SHEET'!F99</f>
        <v>0</v>
      </c>
      <c r="B99" s="137">
        <f>'29'!C99</f>
        <v>0</v>
      </c>
      <c r="C99" s="141"/>
      <c r="D99" s="137">
        <f t="shared" si="52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'29'!AR99</f>
        <v>0</v>
      </c>
      <c r="AO99" s="141"/>
      <c r="AP99" s="141">
        <f t="shared" si="28"/>
        <v>0</v>
      </c>
      <c r="AQ99" s="141">
        <f t="shared" si="29"/>
        <v>0</v>
      </c>
      <c r="AR99" s="141"/>
      <c r="AS99" s="216" t="e">
        <f t="shared" si="49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hidden="1">
      <c r="A100" s="223">
        <f>'ENTRY SHEET'!F100</f>
        <v>0</v>
      </c>
      <c r="B100" s="137">
        <f>'29'!C100</f>
        <v>0</v>
      </c>
      <c r="C100" s="141"/>
      <c r="D100" s="137">
        <f t="shared" si="52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'29'!AR100</f>
        <v>0</v>
      </c>
      <c r="AO100" s="141"/>
      <c r="AP100" s="141">
        <f t="shared" si="28"/>
        <v>0</v>
      </c>
      <c r="AQ100" s="141">
        <f t="shared" si="29"/>
        <v>0</v>
      </c>
      <c r="AR100" s="141"/>
      <c r="AS100" s="216" t="e">
        <f t="shared" si="49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hidden="1">
      <c r="A101" s="223">
        <f>'ENTRY SHEET'!F101</f>
        <v>0</v>
      </c>
      <c r="B101" s="137">
        <f>'29'!C101</f>
        <v>0</v>
      </c>
      <c r="C101" s="141"/>
      <c r="D101" s="137">
        <f t="shared" si="52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'29'!AR101</f>
        <v>0</v>
      </c>
      <c r="AO101" s="141"/>
      <c r="AP101" s="141">
        <f t="shared" si="28"/>
        <v>0</v>
      </c>
      <c r="AQ101" s="141">
        <f t="shared" si="29"/>
        <v>0</v>
      </c>
      <c r="AR101" s="141"/>
      <c r="AS101" s="216" t="e">
        <f t="shared" si="49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hidden="1">
      <c r="A102" s="223">
        <f>'ENTRY SHEET'!F102</f>
        <v>0</v>
      </c>
      <c r="B102" s="137">
        <f>'29'!C102</f>
        <v>0</v>
      </c>
      <c r="C102" s="141"/>
      <c r="D102" s="137">
        <f t="shared" si="52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'29'!AR102</f>
        <v>0</v>
      </c>
      <c r="AO102" s="141"/>
      <c r="AP102" s="141">
        <f t="shared" si="28"/>
        <v>0</v>
      </c>
      <c r="AQ102" s="141">
        <f t="shared" si="29"/>
        <v>0</v>
      </c>
      <c r="AR102" s="141"/>
      <c r="AS102" s="216" t="e">
        <f t="shared" si="49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hidden="1">
      <c r="A103" s="223">
        <f>'ENTRY SHEET'!F103</f>
        <v>0</v>
      </c>
      <c r="B103" s="137">
        <f>'29'!C103</f>
        <v>0</v>
      </c>
      <c r="C103" s="141"/>
      <c r="D103" s="137">
        <f t="shared" si="52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'29'!AR103</f>
        <v>0</v>
      </c>
      <c r="AO103" s="141"/>
      <c r="AP103" s="141">
        <f t="shared" si="28"/>
        <v>0</v>
      </c>
      <c r="AQ103" s="141">
        <f t="shared" si="29"/>
        <v>0</v>
      </c>
      <c r="AR103" s="141"/>
      <c r="AS103" s="216" t="e">
        <f t="shared" si="49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hidden="1">
      <c r="A104" s="223">
        <f>'ENTRY SHEET'!F104</f>
        <v>0</v>
      </c>
      <c r="B104" s="137">
        <f>'29'!C104</f>
        <v>0</v>
      </c>
      <c r="C104" s="141"/>
      <c r="D104" s="137">
        <f t="shared" si="52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'29'!AR104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49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ht="28.8" customHeight="1">
      <c r="A105" s="137" t="s">
        <v>27</v>
      </c>
      <c r="B105" s="221"/>
      <c r="C105" s="221"/>
      <c r="D105" s="221">
        <f>SUM(D5:D104)</f>
        <v>386.5899999999985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2538.4999999999964</v>
      </c>
      <c r="U105" s="221">
        <f>SUM(U17:U56)</f>
        <v>69</v>
      </c>
      <c r="V105" s="221">
        <f t="shared" ref="V105:AM105" si="53">SUM(V17:V56)</f>
        <v>65</v>
      </c>
      <c r="W105" s="221">
        <f t="shared" si="53"/>
        <v>0</v>
      </c>
      <c r="X105" s="221">
        <f t="shared" si="53"/>
        <v>42</v>
      </c>
      <c r="Y105" s="221">
        <f t="shared" si="53"/>
        <v>176</v>
      </c>
      <c r="Z105" s="221">
        <f t="shared" si="53"/>
        <v>0</v>
      </c>
      <c r="AA105" s="221">
        <f t="shared" si="53"/>
        <v>0</v>
      </c>
      <c r="AB105" s="221">
        <f t="shared" si="53"/>
        <v>0</v>
      </c>
      <c r="AC105" s="221">
        <f t="shared" si="53"/>
        <v>0</v>
      </c>
      <c r="AD105" s="221">
        <f t="shared" si="53"/>
        <v>0</v>
      </c>
      <c r="AE105" s="221">
        <f t="shared" si="53"/>
        <v>8</v>
      </c>
      <c r="AF105" s="221">
        <f t="shared" si="53"/>
        <v>0</v>
      </c>
      <c r="AG105" s="221">
        <f t="shared" si="53"/>
        <v>8</v>
      </c>
      <c r="AH105" s="221">
        <f t="shared" si="53"/>
        <v>28</v>
      </c>
      <c r="AI105" s="221">
        <f t="shared" si="53"/>
        <v>75</v>
      </c>
      <c r="AJ105" s="221">
        <f t="shared" si="53"/>
        <v>943.99</v>
      </c>
      <c r="AK105" s="221">
        <f t="shared" si="53"/>
        <v>2537.88</v>
      </c>
      <c r="AL105" s="221">
        <f t="shared" si="53"/>
        <v>103</v>
      </c>
      <c r="AM105" s="221">
        <f t="shared" si="53"/>
        <v>3481.8700000000003</v>
      </c>
      <c r="AN105" s="221">
        <f>SUM(AN5:AN104)</f>
        <v>6650</v>
      </c>
      <c r="AO105" s="221">
        <f t="shared" ref="AO105:AR105" si="54">SUM(AO5:AO104)</f>
        <v>3647</v>
      </c>
      <c r="AP105" s="221">
        <f t="shared" si="54"/>
        <v>10297</v>
      </c>
      <c r="AQ105" s="221">
        <f t="shared" si="54"/>
        <v>3537</v>
      </c>
      <c r="AR105" s="221">
        <f t="shared" si="54"/>
        <v>6760</v>
      </c>
      <c r="AS105" s="221" t="e">
        <f t="shared" ref="AS105:AU105" si="55">SUM(AS17:AS61)</f>
        <v>#DIV/0!</v>
      </c>
      <c r="AT105" s="221">
        <f t="shared" si="55"/>
        <v>6410</v>
      </c>
      <c r="AU105" s="221">
        <f t="shared" si="55"/>
        <v>3822</v>
      </c>
      <c r="AV105" s="226"/>
      <c r="AW105" s="220" t="e">
        <f>AS105*#REF!</f>
        <v>#DIV/0!</v>
      </c>
      <c r="AX105" s="220" t="e">
        <f>AS105*#REF!</f>
        <v>#DIV/0!</v>
      </c>
      <c r="AY105" s="220" t="e">
        <f t="shared" ref="AY105:BC105" si="56">SUM(AY5:AY104)</f>
        <v>#DIV/0!</v>
      </c>
      <c r="AZ105" s="220" t="e">
        <f t="shared" si="56"/>
        <v>#DIV/0!</v>
      </c>
      <c r="BA105" s="220" t="e">
        <f t="shared" si="56"/>
        <v>#DIV/0!</v>
      </c>
      <c r="BB105" s="220" t="e">
        <f t="shared" si="56"/>
        <v>#DIV/0!</v>
      </c>
      <c r="BC105" s="220">
        <f t="shared" si="56"/>
        <v>239</v>
      </c>
    </row>
    <row r="106" spans="1:55">
      <c r="AN106" s="96">
        <v>3800</v>
      </c>
      <c r="AO106" s="269"/>
      <c r="AQ106" s="1211"/>
      <c r="AR106" s="96">
        <v>238</v>
      </c>
    </row>
    <row r="107" spans="1:55">
      <c r="AJ107" s="189"/>
      <c r="AO107" s="94"/>
      <c r="AQ107" s="1212"/>
    </row>
    <row r="108" spans="1:55">
      <c r="AO108" s="94"/>
      <c r="AQ108" s="1212"/>
    </row>
  </sheetData>
  <mergeCells count="4">
    <mergeCell ref="AQ106:AQ108"/>
    <mergeCell ref="Z3:AG3"/>
    <mergeCell ref="AW3:BC3"/>
    <mergeCell ref="AH3:AM3"/>
  </mergeCells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C105"/>
  <sheetViews>
    <sheetView zoomScale="76" zoomScaleNormal="76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" sqref="D1:D1048576"/>
    </sheetView>
  </sheetViews>
  <sheetFormatPr defaultColWidth="30.5546875" defaultRowHeight="21"/>
  <cols>
    <col min="1" max="1" width="37.88671875" style="96" bestFit="1" customWidth="1"/>
    <col min="2" max="2" width="12.6640625" style="96" customWidth="1"/>
    <col min="3" max="3" width="12.5546875" style="96" bestFit="1" customWidth="1"/>
    <col min="4" max="4" width="13.44140625" style="96" bestFit="1" customWidth="1"/>
    <col min="5" max="17" width="13.33203125" style="96" customWidth="1"/>
    <col min="18" max="18" width="14.88671875" style="96" bestFit="1" customWidth="1"/>
    <col min="19" max="19" width="14.44140625" style="96" bestFit="1" customWidth="1"/>
    <col min="20" max="20" width="14.77734375" style="96" bestFit="1" customWidth="1"/>
    <col min="21" max="21" width="13.33203125" style="96" customWidth="1"/>
    <col min="22" max="22" width="11.88671875" style="96" customWidth="1"/>
    <col min="23" max="23" width="13.6640625" style="96" customWidth="1"/>
    <col min="24" max="24" width="14.109375" style="96" customWidth="1"/>
    <col min="25" max="25" width="11" style="96" bestFit="1" customWidth="1"/>
    <col min="26" max="26" width="10.109375" style="96" customWidth="1"/>
    <col min="27" max="28" width="7.6640625" style="96" customWidth="1"/>
    <col min="29" max="32" width="14.109375" style="96" customWidth="1"/>
    <col min="33" max="33" width="10.6640625" style="96" customWidth="1"/>
    <col min="34" max="34" width="8.5546875" style="96" customWidth="1"/>
    <col min="35" max="35" width="8.44140625" style="96" customWidth="1"/>
    <col min="36" max="36" width="10.44140625" style="96" customWidth="1"/>
    <col min="37" max="37" width="11.6640625" style="96" customWidth="1"/>
    <col min="38" max="38" width="12" style="96" customWidth="1"/>
    <col min="39" max="39" width="10.44140625" style="96" customWidth="1"/>
    <col min="40" max="40" width="13.5546875" style="96" customWidth="1"/>
    <col min="41" max="41" width="11.88671875" style="187" customWidth="1"/>
    <col min="42" max="42" width="11.33203125" style="96" bestFit="1" customWidth="1"/>
    <col min="43" max="43" width="17" style="207" customWidth="1"/>
    <col min="44" max="44" width="13.109375" style="96" customWidth="1"/>
    <col min="45" max="45" width="11.21875" style="96" customWidth="1"/>
    <col min="46" max="46" width="13.44140625" style="96" customWidth="1"/>
    <col min="47" max="47" width="14.21875" style="96" customWidth="1"/>
    <col min="48" max="48" width="25.44140625" style="96" customWidth="1"/>
    <col min="49" max="49" width="10.88671875" style="96" customWidth="1"/>
    <col min="50" max="50" width="11" style="96" customWidth="1"/>
    <col min="51" max="51" width="11.88671875" style="96" customWidth="1"/>
    <col min="52" max="52" width="8.6640625" style="96" bestFit="1" customWidth="1"/>
    <col min="53" max="53" width="6.21875" style="96" bestFit="1" customWidth="1"/>
    <col min="54" max="54" width="11" style="96" bestFit="1" customWidth="1"/>
    <col min="55" max="55" width="9.6640625" style="96" bestFit="1" customWidth="1"/>
    <col min="56" max="16384" width="30.5546875" style="96"/>
  </cols>
  <sheetData>
    <row r="1" spans="1:55">
      <c r="A1" s="113" t="str">
        <f>'ENTRY SHEET'!G1</f>
        <v>DAILY REPORT OF APRIL-2026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1"/>
    </row>
    <row r="2" spans="1:5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 t="s">
        <v>48</v>
      </c>
      <c r="S2" s="1249">
        <f>'30'!S2+1</f>
        <v>46143</v>
      </c>
      <c r="T2" s="1249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</row>
    <row r="3" spans="1:55">
      <c r="A3" s="299"/>
      <c r="B3" s="199" t="s">
        <v>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251" t="s">
        <v>1</v>
      </c>
      <c r="S3" s="1251"/>
      <c r="T3" s="1251"/>
      <c r="U3" s="1239" t="s">
        <v>2</v>
      </c>
      <c r="V3" s="1239"/>
      <c r="W3" s="1239"/>
      <c r="X3" s="1239"/>
      <c r="Y3" s="1239"/>
      <c r="Z3" s="1213" t="s">
        <v>3</v>
      </c>
      <c r="AA3" s="1213"/>
      <c r="AB3" s="1213"/>
      <c r="AC3" s="1213"/>
      <c r="AD3" s="1213"/>
      <c r="AE3" s="1213"/>
      <c r="AF3" s="1213"/>
      <c r="AG3" s="1213"/>
      <c r="AH3" s="1217" t="s">
        <v>29</v>
      </c>
      <c r="AI3" s="1218"/>
      <c r="AJ3" s="1218"/>
      <c r="AK3" s="1218"/>
      <c r="AL3" s="1218"/>
      <c r="AM3" s="1219"/>
      <c r="AN3" s="1250" t="s">
        <v>4</v>
      </c>
      <c r="AO3" s="1250"/>
      <c r="AP3" s="1250"/>
      <c r="AQ3" s="1250"/>
      <c r="AR3" s="1250"/>
      <c r="AS3" s="1250"/>
      <c r="AT3" s="1250"/>
      <c r="AU3" s="1250"/>
      <c r="AV3" s="300" t="s">
        <v>28</v>
      </c>
      <c r="AW3" s="1214" t="s">
        <v>119</v>
      </c>
      <c r="AX3" s="1215"/>
      <c r="AY3" s="1215"/>
      <c r="AZ3" s="1215"/>
      <c r="BA3" s="1215"/>
      <c r="BB3" s="1215"/>
      <c r="BC3" s="1216"/>
    </row>
    <row r="4" spans="1:55" s="559" customFormat="1" ht="56.25" customHeight="1">
      <c r="A4" s="555" t="s">
        <v>5</v>
      </c>
      <c r="B4" s="323" t="s">
        <v>6</v>
      </c>
      <c r="C4" s="323" t="s">
        <v>7</v>
      </c>
      <c r="D4" s="446" t="s">
        <v>8</v>
      </c>
      <c r="E4" s="446" t="s">
        <v>116</v>
      </c>
      <c r="F4" s="446" t="s">
        <v>118</v>
      </c>
      <c r="G4" s="446" t="s">
        <v>113</v>
      </c>
      <c r="H4" s="328" t="s">
        <v>126</v>
      </c>
      <c r="I4" s="328" t="s">
        <v>125</v>
      </c>
      <c r="J4" s="328" t="s">
        <v>124</v>
      </c>
      <c r="K4" s="328" t="s">
        <v>52</v>
      </c>
      <c r="L4" s="328" t="s">
        <v>133</v>
      </c>
      <c r="M4" s="328" t="s">
        <v>143</v>
      </c>
      <c r="N4" s="328" t="s">
        <v>127</v>
      </c>
      <c r="O4" s="328" t="s">
        <v>138</v>
      </c>
      <c r="P4" s="328" t="s">
        <v>139</v>
      </c>
      <c r="Q4" s="446" t="s">
        <v>122</v>
      </c>
      <c r="R4" s="556" t="s">
        <v>6</v>
      </c>
      <c r="S4" s="556" t="s">
        <v>7</v>
      </c>
      <c r="T4" s="461" t="s">
        <v>9</v>
      </c>
      <c r="U4" s="557" t="s">
        <v>104</v>
      </c>
      <c r="V4" s="557" t="s">
        <v>105</v>
      </c>
      <c r="W4" s="557" t="s">
        <v>12</v>
      </c>
      <c r="X4" s="557" t="s">
        <v>13</v>
      </c>
      <c r="Y4" s="448" t="s">
        <v>14</v>
      </c>
      <c r="Z4" s="8" t="s">
        <v>43</v>
      </c>
      <c r="AA4" s="462" t="s">
        <v>44</v>
      </c>
      <c r="AB4" s="463" t="s">
        <v>45</v>
      </c>
      <c r="AC4" s="558" t="s">
        <v>46</v>
      </c>
      <c r="AD4" s="449" t="s">
        <v>121</v>
      </c>
      <c r="AE4" s="449" t="s">
        <v>67</v>
      </c>
      <c r="AF4" s="463" t="s">
        <v>105</v>
      </c>
      <c r="AG4" s="463" t="s">
        <v>32</v>
      </c>
      <c r="AH4" s="464" t="s">
        <v>41</v>
      </c>
      <c r="AI4" s="464" t="s">
        <v>42</v>
      </c>
      <c r="AJ4" s="462" t="s">
        <v>38</v>
      </c>
      <c r="AK4" s="462" t="s">
        <v>39</v>
      </c>
      <c r="AL4" s="465" t="s">
        <v>31</v>
      </c>
      <c r="AM4" s="464" t="s">
        <v>30</v>
      </c>
      <c r="AN4" s="453" t="s">
        <v>15</v>
      </c>
      <c r="AO4" s="453" t="s">
        <v>16</v>
      </c>
      <c r="AP4" s="453" t="s">
        <v>17</v>
      </c>
      <c r="AQ4" s="475" t="s">
        <v>35</v>
      </c>
      <c r="AR4" s="453" t="s">
        <v>18</v>
      </c>
      <c r="AS4" s="455" t="s">
        <v>19</v>
      </c>
      <c r="AT4" s="456" t="s">
        <v>20</v>
      </c>
      <c r="AU4" s="447" t="s">
        <v>21</v>
      </c>
      <c r="AV4" s="476"/>
      <c r="AW4" s="63" t="s">
        <v>70</v>
      </c>
      <c r="AX4" s="63" t="s">
        <v>73</v>
      </c>
      <c r="AY4" s="63" t="s">
        <v>84</v>
      </c>
      <c r="AZ4" s="63" t="s">
        <v>85</v>
      </c>
      <c r="BA4" s="63" t="s">
        <v>87</v>
      </c>
      <c r="BB4" s="425" t="s">
        <v>51</v>
      </c>
      <c r="BC4" s="4" t="s">
        <v>87</v>
      </c>
    </row>
    <row r="5" spans="1:55" s="192" customFormat="1">
      <c r="A5" s="223" t="str">
        <f>'ENTRY SHEET'!F5</f>
        <v>VOLVO 300-2</v>
      </c>
      <c r="B5" s="137">
        <f>'30'!C5</f>
        <v>22017.4</v>
      </c>
      <c r="C5" s="137"/>
      <c r="D5" s="137">
        <f>C5-B5</f>
        <v>-22017.4</v>
      </c>
      <c r="E5" s="137">
        <v>12</v>
      </c>
      <c r="F5" s="136"/>
      <c r="G5" s="136">
        <f>D5-H5-I5-J5-K5-L5-M5-N5-O5-P5</f>
        <v>-22017.4</v>
      </c>
      <c r="H5" s="136"/>
      <c r="I5" s="136"/>
      <c r="J5" s="136"/>
      <c r="K5" s="136"/>
      <c r="L5" s="136"/>
      <c r="M5" s="136"/>
      <c r="N5" s="136"/>
      <c r="O5" s="136"/>
      <c r="P5" s="136"/>
      <c r="Q5" s="136">
        <f>F5+G5+H5+I5+J5+K5+L5+M5+N5+O5+P5</f>
        <v>-22017.4</v>
      </c>
      <c r="R5" s="137"/>
      <c r="S5" s="137"/>
      <c r="T5" s="137"/>
      <c r="U5" s="137"/>
      <c r="V5" s="137"/>
      <c r="W5" s="137"/>
      <c r="X5" s="137"/>
      <c r="Y5" s="137">
        <f>X5+W5+V5+U5</f>
        <v>0</v>
      </c>
      <c r="Z5" s="137"/>
      <c r="AA5" s="137"/>
      <c r="AB5" s="137"/>
      <c r="AC5" s="137"/>
      <c r="AD5" s="137"/>
      <c r="AE5" s="137"/>
      <c r="AF5" s="137"/>
      <c r="AG5" s="137">
        <f>Z5+AA5+AB5+AC5+AD5+AE5+AF5</f>
        <v>0</v>
      </c>
      <c r="AH5" s="137"/>
      <c r="AI5" s="137"/>
      <c r="AJ5" s="137"/>
      <c r="AK5" s="138"/>
      <c r="AL5" s="141">
        <f t="shared" ref="AL5:AL59" si="0">AH5+AI5</f>
        <v>0</v>
      </c>
      <c r="AM5" s="137">
        <f t="shared" ref="AM5:AM59" si="1">AJ5+AK5</f>
        <v>0</v>
      </c>
      <c r="AN5" s="141">
        <f>'30'!AR5</f>
        <v>120</v>
      </c>
      <c r="AO5" s="141"/>
      <c r="AP5" s="141">
        <f>AO5+AN5</f>
        <v>120</v>
      </c>
      <c r="AQ5" s="141">
        <f t="shared" ref="AQ5" si="2">AP5-AR5</f>
        <v>120</v>
      </c>
      <c r="AR5" s="141"/>
      <c r="AS5" s="216">
        <f t="shared" ref="AS5:AS36" si="3">AQ5/D5</f>
        <v>-5.4502348142832484E-3</v>
      </c>
      <c r="AT5" s="216">
        <f>'08'!AT5</f>
        <v>470</v>
      </c>
      <c r="AU5" s="224">
        <f>AT5-AR5</f>
        <v>470</v>
      </c>
      <c r="AV5" s="270"/>
      <c r="AW5" s="138">
        <f>ROUNDUP(I5*AS5,0)</f>
        <v>0</v>
      </c>
      <c r="AX5" s="138">
        <f>ROUNDUP(H5*AS5,0)</f>
        <v>0</v>
      </c>
      <c r="AY5" s="138">
        <f>ROUNDUP(J5*AS5,0)</f>
        <v>0</v>
      </c>
      <c r="AZ5" s="138">
        <f>AS5*L5</f>
        <v>0</v>
      </c>
      <c r="BA5" s="138">
        <f>AS5*K5</f>
        <v>0</v>
      </c>
      <c r="BB5" s="138">
        <f>AQ5-AW5-AX5-AY5</f>
        <v>120</v>
      </c>
      <c r="BC5" s="138"/>
    </row>
    <row r="6" spans="1:55" s="145" customFormat="1">
      <c r="A6" s="223" t="str">
        <f>'ENTRY SHEET'!F6</f>
        <v>VOLVO-300-7</v>
      </c>
      <c r="B6" s="137">
        <f>'30'!C6</f>
        <v>17782.3</v>
      </c>
      <c r="C6" s="137"/>
      <c r="D6" s="137">
        <f t="shared" ref="D6:D59" si="4">C6-B6</f>
        <v>-17782.3</v>
      </c>
      <c r="E6" s="137">
        <v>12</v>
      </c>
      <c r="F6" s="136"/>
      <c r="G6" s="136">
        <f t="shared" ref="G6:G15" si="5">D6-H6-I6-J6-K6-L6-M6-N6-O6-P6</f>
        <v>-17782.3</v>
      </c>
      <c r="H6" s="136"/>
      <c r="I6" s="136"/>
      <c r="J6" s="136"/>
      <c r="K6" s="136"/>
      <c r="L6" s="136"/>
      <c r="M6" s="136"/>
      <c r="N6" s="136"/>
      <c r="O6" s="136"/>
      <c r="P6" s="136"/>
      <c r="Q6" s="136">
        <f t="shared" ref="Q6:Q64" si="6">F6+G6+H6+I6+J6+K6+L6+M6+N6+O6+P6</f>
        <v>-17782.3</v>
      </c>
      <c r="R6" s="137"/>
      <c r="S6" s="137"/>
      <c r="T6" s="137"/>
      <c r="U6" s="137"/>
      <c r="V6" s="137"/>
      <c r="W6" s="137"/>
      <c r="X6" s="137"/>
      <c r="Y6" s="137">
        <f>X6+W6+V6+U6</f>
        <v>0</v>
      </c>
      <c r="Z6" s="137"/>
      <c r="AA6" s="137"/>
      <c r="AB6" s="137"/>
      <c r="AC6" s="137"/>
      <c r="AD6" s="137"/>
      <c r="AE6" s="137"/>
      <c r="AF6" s="137"/>
      <c r="AG6" s="137">
        <f>Z6+AA6+AB6+AC6+AD6+AE6+AF6</f>
        <v>0</v>
      </c>
      <c r="AH6" s="137"/>
      <c r="AI6" s="137"/>
      <c r="AJ6" s="137"/>
      <c r="AK6" s="138"/>
      <c r="AL6" s="141">
        <f t="shared" si="0"/>
        <v>0</v>
      </c>
      <c r="AM6" s="137">
        <f t="shared" si="1"/>
        <v>0</v>
      </c>
      <c r="AN6" s="141">
        <f>'30'!AR6</f>
        <v>130</v>
      </c>
      <c r="AO6" s="141"/>
      <c r="AP6" s="141">
        <f t="shared" ref="AP6:AP69" si="7">AO6+AN6</f>
        <v>130</v>
      </c>
      <c r="AQ6" s="141">
        <f t="shared" ref="AQ6:AQ69" si="8">AP6-AR6</f>
        <v>130</v>
      </c>
      <c r="AR6" s="141"/>
      <c r="AS6" s="216">
        <f t="shared" si="3"/>
        <v>-7.3106403558594784E-3</v>
      </c>
      <c r="AT6" s="216">
        <f>'08'!AT6</f>
        <v>470</v>
      </c>
      <c r="AU6" s="224">
        <f t="shared" ref="AU6:AU69" si="9">AT6-AR6</f>
        <v>470</v>
      </c>
      <c r="AV6" s="238"/>
      <c r="AW6" s="138">
        <f t="shared" ref="AW6:AW69" si="10">ROUNDUP(I6*AS6,0)</f>
        <v>0</v>
      </c>
      <c r="AX6" s="138">
        <f t="shared" ref="AX6:AX69" si="11">ROUNDUP(H6*AS6,0)</f>
        <v>0</v>
      </c>
      <c r="AY6" s="138">
        <f t="shared" ref="AY6:AY69" si="12">ROUNDUP(J6*AS6,0)</f>
        <v>0</v>
      </c>
      <c r="AZ6" s="138">
        <f t="shared" ref="AZ6:AZ69" si="13">AS6*L6</f>
        <v>0</v>
      </c>
      <c r="BA6" s="138">
        <f t="shared" ref="BA6:BA69" si="14">AS6*K6</f>
        <v>0</v>
      </c>
      <c r="BB6" s="138">
        <f t="shared" ref="BB6:BB69" si="15">AQ6-AW6-AX6-AY6</f>
        <v>130</v>
      </c>
      <c r="BC6" s="138"/>
    </row>
    <row r="7" spans="1:55" s="145" customFormat="1">
      <c r="A7" s="223" t="str">
        <f>'ENTRY SHEET'!F7</f>
        <v>HITACHI-350</v>
      </c>
      <c r="B7" s="137">
        <f>'30'!C7</f>
        <v>15887.5</v>
      </c>
      <c r="C7" s="137"/>
      <c r="D7" s="137">
        <f t="shared" si="4"/>
        <v>-15887.5</v>
      </c>
      <c r="E7" s="137">
        <v>12</v>
      </c>
      <c r="F7" s="136"/>
      <c r="G7" s="136">
        <f t="shared" si="5"/>
        <v>-15887.5</v>
      </c>
      <c r="H7" s="136"/>
      <c r="I7" s="136"/>
      <c r="J7" s="136"/>
      <c r="K7" s="136"/>
      <c r="L7" s="136"/>
      <c r="M7" s="136"/>
      <c r="N7" s="136"/>
      <c r="O7" s="136"/>
      <c r="P7" s="136"/>
      <c r="Q7" s="136">
        <f t="shared" si="6"/>
        <v>-15887.5</v>
      </c>
      <c r="R7" s="137"/>
      <c r="S7" s="137"/>
      <c r="T7" s="137"/>
      <c r="U7" s="137"/>
      <c r="V7" s="137"/>
      <c r="W7" s="137"/>
      <c r="X7" s="137"/>
      <c r="Y7" s="137">
        <f t="shared" ref="Y7:Y62" si="16">X7+W7+V7+U7</f>
        <v>0</v>
      </c>
      <c r="Z7" s="137"/>
      <c r="AA7" s="137"/>
      <c r="AB7" s="137"/>
      <c r="AC7" s="137"/>
      <c r="AD7" s="137"/>
      <c r="AE7" s="137"/>
      <c r="AF7" s="137"/>
      <c r="AG7" s="137">
        <f t="shared" ref="AG7:AG64" si="17">Z7+AA7+AB7+AC7+AD7+AE7+AF7</f>
        <v>0</v>
      </c>
      <c r="AH7" s="137"/>
      <c r="AI7" s="137"/>
      <c r="AJ7" s="137"/>
      <c r="AK7" s="138"/>
      <c r="AL7" s="141">
        <f t="shared" si="0"/>
        <v>0</v>
      </c>
      <c r="AM7" s="137">
        <f t="shared" si="1"/>
        <v>0</v>
      </c>
      <c r="AN7" s="141">
        <f>'30'!AR7</f>
        <v>350</v>
      </c>
      <c r="AO7" s="141"/>
      <c r="AP7" s="141">
        <f t="shared" si="7"/>
        <v>350</v>
      </c>
      <c r="AQ7" s="141">
        <f t="shared" si="8"/>
        <v>350</v>
      </c>
      <c r="AR7" s="141"/>
      <c r="AS7" s="216">
        <f t="shared" si="3"/>
        <v>-2.2029897718332022E-2</v>
      </c>
      <c r="AT7" s="216">
        <f>'08'!AT7</f>
        <v>630</v>
      </c>
      <c r="AU7" s="224">
        <f t="shared" si="9"/>
        <v>630</v>
      </c>
      <c r="AV7" s="138"/>
      <c r="AW7" s="138">
        <f t="shared" si="10"/>
        <v>0</v>
      </c>
      <c r="AX7" s="138">
        <f t="shared" si="11"/>
        <v>0</v>
      </c>
      <c r="AY7" s="138">
        <f t="shared" si="12"/>
        <v>0</v>
      </c>
      <c r="AZ7" s="138">
        <f t="shared" si="13"/>
        <v>0</v>
      </c>
      <c r="BA7" s="138">
        <f t="shared" si="14"/>
        <v>0</v>
      </c>
      <c r="BB7" s="138">
        <f t="shared" si="15"/>
        <v>350</v>
      </c>
      <c r="BC7" s="138"/>
    </row>
    <row r="8" spans="1:55" s="145" customFormat="1">
      <c r="A8" s="223" t="str">
        <f>'ENTRY SHEET'!F8</f>
        <v>VOLVO-480</v>
      </c>
      <c r="B8" s="137">
        <f>'30'!C8</f>
        <v>1027.5</v>
      </c>
      <c r="C8" s="137"/>
      <c r="D8" s="137">
        <f t="shared" si="4"/>
        <v>-1027.5</v>
      </c>
      <c r="E8" s="137">
        <v>12</v>
      </c>
      <c r="F8" s="136"/>
      <c r="G8" s="136">
        <f t="shared" si="5"/>
        <v>-1027.5</v>
      </c>
      <c r="H8" s="136"/>
      <c r="I8" s="136"/>
      <c r="J8" s="136"/>
      <c r="K8" s="136"/>
      <c r="L8" s="136"/>
      <c r="M8" s="136"/>
      <c r="N8" s="136"/>
      <c r="O8" s="136"/>
      <c r="P8" s="136"/>
      <c r="Q8" s="136">
        <f t="shared" si="6"/>
        <v>-1027.5</v>
      </c>
      <c r="R8" s="226"/>
      <c r="S8" s="226"/>
      <c r="T8" s="137"/>
      <c r="U8" s="137"/>
      <c r="V8" s="137"/>
      <c r="W8" s="137"/>
      <c r="X8" s="137"/>
      <c r="Y8" s="137">
        <f t="shared" si="16"/>
        <v>0</v>
      </c>
      <c r="Z8" s="137"/>
      <c r="AA8" s="137"/>
      <c r="AB8" s="137"/>
      <c r="AC8" s="137"/>
      <c r="AD8" s="137"/>
      <c r="AE8" s="137"/>
      <c r="AF8" s="137"/>
      <c r="AG8" s="137">
        <f t="shared" si="17"/>
        <v>0</v>
      </c>
      <c r="AH8" s="137"/>
      <c r="AI8" s="137"/>
      <c r="AJ8" s="137"/>
      <c r="AK8" s="138"/>
      <c r="AL8" s="141">
        <f t="shared" si="0"/>
        <v>0</v>
      </c>
      <c r="AM8" s="137">
        <f t="shared" si="1"/>
        <v>0</v>
      </c>
      <c r="AN8" s="141">
        <f>'30'!AR8</f>
        <v>300</v>
      </c>
      <c r="AO8" s="141"/>
      <c r="AP8" s="141">
        <f t="shared" si="7"/>
        <v>300</v>
      </c>
      <c r="AQ8" s="141">
        <f t="shared" si="8"/>
        <v>300</v>
      </c>
      <c r="AR8" s="141"/>
      <c r="AS8" s="216">
        <f t="shared" si="3"/>
        <v>-0.29197080291970801</v>
      </c>
      <c r="AT8" s="216">
        <f>'08'!AT8</f>
        <v>650</v>
      </c>
      <c r="AU8" s="224">
        <f t="shared" si="9"/>
        <v>650</v>
      </c>
      <c r="AV8" s="138"/>
      <c r="AW8" s="138">
        <f t="shared" si="10"/>
        <v>0</v>
      </c>
      <c r="AX8" s="138">
        <f t="shared" si="11"/>
        <v>0</v>
      </c>
      <c r="AY8" s="138">
        <f t="shared" si="12"/>
        <v>0</v>
      </c>
      <c r="AZ8" s="138">
        <f t="shared" si="13"/>
        <v>0</v>
      </c>
      <c r="BA8" s="138">
        <f t="shared" si="14"/>
        <v>0</v>
      </c>
      <c r="BB8" s="138">
        <f t="shared" si="15"/>
        <v>300</v>
      </c>
      <c r="BC8" s="138"/>
    </row>
    <row r="9" spans="1:55" s="145" customFormat="1" ht="18" customHeight="1">
      <c r="A9" s="223" t="str">
        <f>'ENTRY SHEET'!F9</f>
        <v>KOMASTU-350 DMC</v>
      </c>
      <c r="B9" s="137">
        <f>'30'!C9</f>
        <v>12718.1</v>
      </c>
      <c r="C9" s="137"/>
      <c r="D9" s="137">
        <f t="shared" si="4"/>
        <v>-12718.1</v>
      </c>
      <c r="E9" s="137">
        <v>12</v>
      </c>
      <c r="F9" s="136"/>
      <c r="G9" s="136">
        <f t="shared" si="5"/>
        <v>-12718.1</v>
      </c>
      <c r="H9" s="136"/>
      <c r="I9" s="136"/>
      <c r="J9" s="136"/>
      <c r="K9" s="136"/>
      <c r="L9" s="136"/>
      <c r="M9" s="136"/>
      <c r="N9" s="136"/>
      <c r="O9" s="136"/>
      <c r="P9" s="136"/>
      <c r="Q9" s="136">
        <f t="shared" si="6"/>
        <v>-12718.1</v>
      </c>
      <c r="R9" s="137"/>
      <c r="S9" s="137"/>
      <c r="T9" s="137"/>
      <c r="U9" s="137"/>
      <c r="V9" s="137"/>
      <c r="W9" s="137"/>
      <c r="X9" s="137"/>
      <c r="Y9" s="137">
        <f t="shared" si="16"/>
        <v>0</v>
      </c>
      <c r="Z9" s="137"/>
      <c r="AA9" s="137"/>
      <c r="AB9" s="137"/>
      <c r="AC9" s="137"/>
      <c r="AD9" s="137"/>
      <c r="AE9" s="137"/>
      <c r="AF9" s="137"/>
      <c r="AG9" s="137">
        <f t="shared" si="17"/>
        <v>0</v>
      </c>
      <c r="AH9" s="137"/>
      <c r="AI9" s="137"/>
      <c r="AJ9" s="137"/>
      <c r="AK9" s="138"/>
      <c r="AL9" s="141">
        <f t="shared" si="0"/>
        <v>0</v>
      </c>
      <c r="AM9" s="137">
        <f t="shared" si="1"/>
        <v>0</v>
      </c>
      <c r="AN9" s="141">
        <f>'30'!AR9</f>
        <v>0</v>
      </c>
      <c r="AO9" s="141"/>
      <c r="AP9" s="141">
        <f t="shared" si="7"/>
        <v>0</v>
      </c>
      <c r="AQ9" s="141">
        <f t="shared" si="8"/>
        <v>0</v>
      </c>
      <c r="AR9" s="141"/>
      <c r="AS9" s="216">
        <f t="shared" si="3"/>
        <v>0</v>
      </c>
      <c r="AT9" s="216">
        <f>'08'!AT9</f>
        <v>0</v>
      </c>
      <c r="AU9" s="224">
        <f t="shared" si="9"/>
        <v>0</v>
      </c>
      <c r="AV9" s="138"/>
      <c r="AW9" s="138">
        <f t="shared" si="10"/>
        <v>0</v>
      </c>
      <c r="AX9" s="138">
        <f t="shared" si="11"/>
        <v>0</v>
      </c>
      <c r="AY9" s="138">
        <f t="shared" si="12"/>
        <v>0</v>
      </c>
      <c r="AZ9" s="138">
        <f t="shared" si="13"/>
        <v>0</v>
      </c>
      <c r="BA9" s="138">
        <f t="shared" si="14"/>
        <v>0</v>
      </c>
      <c r="BB9" s="138">
        <f t="shared" si="15"/>
        <v>0</v>
      </c>
      <c r="BC9" s="138"/>
    </row>
    <row r="10" spans="1:55" s="145" customFormat="1" ht="18" customHeight="1">
      <c r="A10" s="223" t="str">
        <f>'ENTRY SHEET'!F10</f>
        <v>VOLVO-300(5)</v>
      </c>
      <c r="B10" s="137">
        <f>'30'!C10</f>
        <v>2565.9</v>
      </c>
      <c r="C10" s="137"/>
      <c r="D10" s="137">
        <f t="shared" si="4"/>
        <v>-2565.9</v>
      </c>
      <c r="E10" s="137">
        <v>12</v>
      </c>
      <c r="F10" s="136"/>
      <c r="G10" s="136">
        <f t="shared" si="5"/>
        <v>-2565.9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>
        <f t="shared" si="6"/>
        <v>-2565.9</v>
      </c>
      <c r="R10" s="137"/>
      <c r="S10" s="137"/>
      <c r="T10" s="137"/>
      <c r="U10" s="137"/>
      <c r="V10" s="137"/>
      <c r="W10" s="137"/>
      <c r="X10" s="137"/>
      <c r="Y10" s="137">
        <f t="shared" si="16"/>
        <v>0</v>
      </c>
      <c r="Z10" s="137"/>
      <c r="AA10" s="137"/>
      <c r="AB10" s="137"/>
      <c r="AC10" s="137"/>
      <c r="AD10" s="137"/>
      <c r="AE10" s="137"/>
      <c r="AF10" s="137"/>
      <c r="AG10" s="137">
        <f t="shared" si="17"/>
        <v>0</v>
      </c>
      <c r="AH10" s="137"/>
      <c r="AI10" s="137"/>
      <c r="AJ10" s="137"/>
      <c r="AK10" s="138"/>
      <c r="AL10" s="141">
        <f t="shared" si="0"/>
        <v>0</v>
      </c>
      <c r="AM10" s="137">
        <f t="shared" si="1"/>
        <v>0</v>
      </c>
      <c r="AN10" s="141">
        <f>'30'!AR10</f>
        <v>120</v>
      </c>
      <c r="AO10" s="141"/>
      <c r="AP10" s="141">
        <f t="shared" si="7"/>
        <v>120</v>
      </c>
      <c r="AQ10" s="141">
        <f t="shared" si="8"/>
        <v>120</v>
      </c>
      <c r="AR10" s="141"/>
      <c r="AS10" s="216">
        <f t="shared" si="3"/>
        <v>-4.6767216181456794E-2</v>
      </c>
      <c r="AT10" s="216">
        <f>'08'!AT10</f>
        <v>0</v>
      </c>
      <c r="AU10" s="224">
        <f t="shared" si="9"/>
        <v>0</v>
      </c>
      <c r="AV10" s="138"/>
      <c r="AW10" s="138">
        <f t="shared" si="10"/>
        <v>0</v>
      </c>
      <c r="AX10" s="138">
        <f t="shared" si="11"/>
        <v>0</v>
      </c>
      <c r="AY10" s="138">
        <f t="shared" si="12"/>
        <v>0</v>
      </c>
      <c r="AZ10" s="138">
        <f t="shared" si="13"/>
        <v>0</v>
      </c>
      <c r="BA10" s="138">
        <f t="shared" si="14"/>
        <v>0</v>
      </c>
      <c r="BB10" s="138">
        <f t="shared" si="15"/>
        <v>120</v>
      </c>
      <c r="BC10" s="138"/>
    </row>
    <row r="11" spans="1:55" s="145" customFormat="1">
      <c r="A11" s="223" t="str">
        <f>'ENTRY SHEET'!F11</f>
        <v>VOLVO-380</v>
      </c>
      <c r="B11" s="137">
        <f>'30'!C11</f>
        <v>103.6</v>
      </c>
      <c r="C11" s="137"/>
      <c r="D11" s="137">
        <f t="shared" si="4"/>
        <v>-103.6</v>
      </c>
      <c r="E11" s="137">
        <v>12</v>
      </c>
      <c r="F11" s="136"/>
      <c r="G11" s="136">
        <f t="shared" si="5"/>
        <v>-103.6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>
        <f t="shared" si="6"/>
        <v>-103.6</v>
      </c>
      <c r="R11" s="137"/>
      <c r="S11" s="137"/>
      <c r="T11" s="137"/>
      <c r="U11" s="137"/>
      <c r="V11" s="137"/>
      <c r="W11" s="137"/>
      <c r="X11" s="137"/>
      <c r="Y11" s="137">
        <f t="shared" si="16"/>
        <v>0</v>
      </c>
      <c r="Z11" s="137"/>
      <c r="AA11" s="137"/>
      <c r="AB11" s="137"/>
      <c r="AC11" s="137"/>
      <c r="AD11" s="137"/>
      <c r="AE11" s="137"/>
      <c r="AF11" s="137"/>
      <c r="AG11" s="137">
        <f t="shared" si="17"/>
        <v>0</v>
      </c>
      <c r="AH11" s="137"/>
      <c r="AI11" s="137"/>
      <c r="AJ11" s="137"/>
      <c r="AK11" s="138"/>
      <c r="AL11" s="141">
        <f t="shared" si="0"/>
        <v>0</v>
      </c>
      <c r="AM11" s="137">
        <f t="shared" si="1"/>
        <v>0</v>
      </c>
      <c r="AN11" s="141">
        <f>'30'!AR11</f>
        <v>380</v>
      </c>
      <c r="AO11" s="141"/>
      <c r="AP11" s="141">
        <f t="shared" si="7"/>
        <v>380</v>
      </c>
      <c r="AQ11" s="141">
        <f t="shared" si="8"/>
        <v>380</v>
      </c>
      <c r="AR11" s="141"/>
      <c r="AS11" s="216">
        <f t="shared" si="3"/>
        <v>-3.6679536679536682</v>
      </c>
      <c r="AT11" s="216">
        <f>'08'!AT11</f>
        <v>0</v>
      </c>
      <c r="AU11" s="224">
        <f t="shared" si="9"/>
        <v>0</v>
      </c>
      <c r="AV11" s="138"/>
      <c r="AW11" s="138">
        <f t="shared" si="10"/>
        <v>0</v>
      </c>
      <c r="AX11" s="138">
        <f t="shared" si="11"/>
        <v>0</v>
      </c>
      <c r="AY11" s="138">
        <f t="shared" si="12"/>
        <v>0</v>
      </c>
      <c r="AZ11" s="138">
        <f t="shared" si="13"/>
        <v>0</v>
      </c>
      <c r="BA11" s="138">
        <f t="shared" si="14"/>
        <v>0</v>
      </c>
      <c r="BB11" s="138">
        <f t="shared" si="15"/>
        <v>380</v>
      </c>
      <c r="BC11" s="138"/>
    </row>
    <row r="12" spans="1:55" s="145" customFormat="1">
      <c r="A12" s="223" t="str">
        <f>'ENTRY SHEET'!F12</f>
        <v>DOZZER D65E</v>
      </c>
      <c r="B12" s="137">
        <f>'30'!C12</f>
        <v>2355.8000000000002</v>
      </c>
      <c r="C12" s="137"/>
      <c r="D12" s="137">
        <f t="shared" si="4"/>
        <v>-2355.8000000000002</v>
      </c>
      <c r="E12" s="137">
        <v>12</v>
      </c>
      <c r="F12" s="136"/>
      <c r="G12" s="136">
        <f t="shared" si="5"/>
        <v>-2355.8000000000002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>
        <f t="shared" si="6"/>
        <v>-2355.8000000000002</v>
      </c>
      <c r="R12" s="137"/>
      <c r="S12" s="137"/>
      <c r="T12" s="137"/>
      <c r="U12" s="137"/>
      <c r="V12" s="137"/>
      <c r="W12" s="137"/>
      <c r="X12" s="137"/>
      <c r="Y12" s="137">
        <f t="shared" si="16"/>
        <v>0</v>
      </c>
      <c r="Z12" s="137"/>
      <c r="AA12" s="137"/>
      <c r="AB12" s="137"/>
      <c r="AC12" s="137"/>
      <c r="AD12" s="137"/>
      <c r="AE12" s="137"/>
      <c r="AF12" s="137"/>
      <c r="AG12" s="137">
        <f t="shared" si="17"/>
        <v>0</v>
      </c>
      <c r="AH12" s="137"/>
      <c r="AI12" s="137"/>
      <c r="AJ12" s="137"/>
      <c r="AK12" s="138"/>
      <c r="AL12" s="141">
        <f t="shared" si="0"/>
        <v>0</v>
      </c>
      <c r="AM12" s="137">
        <f t="shared" si="1"/>
        <v>0</v>
      </c>
      <c r="AN12" s="141">
        <f>'30'!AR12</f>
        <v>180</v>
      </c>
      <c r="AO12" s="141"/>
      <c r="AP12" s="141">
        <f t="shared" si="7"/>
        <v>180</v>
      </c>
      <c r="AQ12" s="141">
        <f t="shared" si="8"/>
        <v>180</v>
      </c>
      <c r="AR12" s="141"/>
      <c r="AS12" s="216">
        <f t="shared" si="3"/>
        <v>-7.6407165294167578E-2</v>
      </c>
      <c r="AT12" s="216">
        <f>'08'!AT12</f>
        <v>350</v>
      </c>
      <c r="AU12" s="224">
        <f t="shared" si="9"/>
        <v>350</v>
      </c>
      <c r="AV12" s="138"/>
      <c r="AW12" s="138">
        <f t="shared" si="10"/>
        <v>0</v>
      </c>
      <c r="AX12" s="138">
        <f t="shared" si="11"/>
        <v>0</v>
      </c>
      <c r="AY12" s="138">
        <f t="shared" si="12"/>
        <v>0</v>
      </c>
      <c r="AZ12" s="138">
        <f t="shared" si="13"/>
        <v>0</v>
      </c>
      <c r="BA12" s="138">
        <f t="shared" si="14"/>
        <v>0</v>
      </c>
      <c r="BB12" s="138">
        <f t="shared" si="15"/>
        <v>180</v>
      </c>
      <c r="BC12" s="138"/>
    </row>
    <row r="13" spans="1:55" s="145" customFormat="1">
      <c r="A13" s="223" t="str">
        <f>'ENTRY SHEET'!F13</f>
        <v>BD 85 DOZER</v>
      </c>
      <c r="B13" s="137">
        <f>'30'!C13</f>
        <v>357.5</v>
      </c>
      <c r="C13" s="137"/>
      <c r="D13" s="137">
        <f t="shared" si="4"/>
        <v>-357.5</v>
      </c>
      <c r="E13" s="137">
        <v>12</v>
      </c>
      <c r="F13" s="136"/>
      <c r="G13" s="136">
        <f t="shared" si="5"/>
        <v>-357.5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>
        <f t="shared" si="6"/>
        <v>-357.5</v>
      </c>
      <c r="R13" s="137"/>
      <c r="S13" s="137"/>
      <c r="T13" s="137"/>
      <c r="U13" s="137"/>
      <c r="V13" s="137"/>
      <c r="W13" s="137"/>
      <c r="X13" s="137"/>
      <c r="Y13" s="137">
        <f t="shared" si="16"/>
        <v>0</v>
      </c>
      <c r="Z13" s="137"/>
      <c r="AA13" s="137"/>
      <c r="AB13" s="137"/>
      <c r="AC13" s="137"/>
      <c r="AD13" s="137"/>
      <c r="AE13" s="137"/>
      <c r="AF13" s="137"/>
      <c r="AG13" s="137">
        <f t="shared" si="17"/>
        <v>0</v>
      </c>
      <c r="AH13" s="137"/>
      <c r="AI13" s="137"/>
      <c r="AJ13" s="137"/>
      <c r="AK13" s="138"/>
      <c r="AL13" s="141">
        <f t="shared" si="0"/>
        <v>0</v>
      </c>
      <c r="AM13" s="137">
        <f t="shared" si="1"/>
        <v>0</v>
      </c>
      <c r="AN13" s="141">
        <f>'30'!AR13</f>
        <v>135</v>
      </c>
      <c r="AO13" s="141"/>
      <c r="AP13" s="141">
        <f t="shared" si="7"/>
        <v>135</v>
      </c>
      <c r="AQ13" s="141">
        <f t="shared" si="8"/>
        <v>135</v>
      </c>
      <c r="AR13" s="141"/>
      <c r="AS13" s="216">
        <f t="shared" si="3"/>
        <v>-0.3776223776223776</v>
      </c>
      <c r="AT13" s="216">
        <f>'08'!AT13</f>
        <v>350</v>
      </c>
      <c r="AU13" s="224">
        <f t="shared" si="9"/>
        <v>350</v>
      </c>
      <c r="AV13" s="138"/>
      <c r="AW13" s="138">
        <f t="shared" si="10"/>
        <v>0</v>
      </c>
      <c r="AX13" s="138">
        <f t="shared" si="11"/>
        <v>0</v>
      </c>
      <c r="AY13" s="138">
        <f t="shared" si="12"/>
        <v>0</v>
      </c>
      <c r="AZ13" s="138">
        <f t="shared" si="13"/>
        <v>0</v>
      </c>
      <c r="BA13" s="138">
        <f t="shared" si="14"/>
        <v>0</v>
      </c>
      <c r="BB13" s="138">
        <f t="shared" si="15"/>
        <v>135</v>
      </c>
      <c r="BC13" s="138"/>
    </row>
    <row r="14" spans="1:55" s="145" customFormat="1">
      <c r="A14" s="223" t="str">
        <f>'ENTRY SHEET'!F14</f>
        <v>KOBELCO-380 DMCS</v>
      </c>
      <c r="B14" s="137">
        <f>'30'!C14</f>
        <v>5764.2</v>
      </c>
      <c r="C14" s="137"/>
      <c r="D14" s="137">
        <f t="shared" si="4"/>
        <v>-5764.2</v>
      </c>
      <c r="E14" s="137">
        <v>12</v>
      </c>
      <c r="F14" s="136"/>
      <c r="G14" s="136">
        <f t="shared" si="5"/>
        <v>-5764.2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>
        <f t="shared" si="6"/>
        <v>-5764.2</v>
      </c>
      <c r="R14" s="137"/>
      <c r="S14" s="137"/>
      <c r="T14" s="137"/>
      <c r="U14" s="137"/>
      <c r="V14" s="137"/>
      <c r="W14" s="137"/>
      <c r="X14" s="137"/>
      <c r="Y14" s="137">
        <f t="shared" si="16"/>
        <v>0</v>
      </c>
      <c r="Z14" s="137"/>
      <c r="AA14" s="137"/>
      <c r="AB14" s="137"/>
      <c r="AC14" s="137"/>
      <c r="AD14" s="137"/>
      <c r="AE14" s="137"/>
      <c r="AF14" s="137"/>
      <c r="AG14" s="137">
        <f t="shared" si="17"/>
        <v>0</v>
      </c>
      <c r="AH14" s="137"/>
      <c r="AI14" s="137"/>
      <c r="AJ14" s="137"/>
      <c r="AK14" s="138"/>
      <c r="AL14" s="141">
        <f t="shared" si="0"/>
        <v>0</v>
      </c>
      <c r="AM14" s="137">
        <f t="shared" si="1"/>
        <v>0</v>
      </c>
      <c r="AN14" s="141">
        <f>'30'!AR14</f>
        <v>0</v>
      </c>
      <c r="AO14" s="141"/>
      <c r="AP14" s="141">
        <f t="shared" si="7"/>
        <v>0</v>
      </c>
      <c r="AQ14" s="141">
        <f t="shared" si="8"/>
        <v>0</v>
      </c>
      <c r="AR14" s="141"/>
      <c r="AS14" s="216">
        <f t="shared" si="3"/>
        <v>0</v>
      </c>
      <c r="AT14" s="216">
        <f>'08'!AT14</f>
        <v>350</v>
      </c>
      <c r="AU14" s="224">
        <f t="shared" si="9"/>
        <v>350</v>
      </c>
      <c r="AV14" s="138"/>
      <c r="AW14" s="138">
        <f t="shared" si="10"/>
        <v>0</v>
      </c>
      <c r="AX14" s="138">
        <f t="shared" si="11"/>
        <v>0</v>
      </c>
      <c r="AY14" s="138">
        <f t="shared" si="12"/>
        <v>0</v>
      </c>
      <c r="AZ14" s="138">
        <f t="shared" si="13"/>
        <v>0</v>
      </c>
      <c r="BA14" s="138">
        <f t="shared" si="14"/>
        <v>0</v>
      </c>
      <c r="BB14" s="138">
        <f t="shared" si="15"/>
        <v>0</v>
      </c>
      <c r="BC14" s="138"/>
    </row>
    <row r="15" spans="1:55" s="145" customFormat="1">
      <c r="A15" s="223" t="str">
        <f>'ENTRY SHEET'!F15</f>
        <v>GRADER OD09P-1732</v>
      </c>
      <c r="B15" s="137">
        <f>'30'!C15</f>
        <v>4615.8</v>
      </c>
      <c r="C15" s="137"/>
      <c r="D15" s="137">
        <f t="shared" si="4"/>
        <v>-4615.8</v>
      </c>
      <c r="E15" s="137">
        <v>12</v>
      </c>
      <c r="F15" s="136"/>
      <c r="G15" s="136">
        <f t="shared" si="5"/>
        <v>-4615.8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>
        <f t="shared" si="6"/>
        <v>-4615.8</v>
      </c>
      <c r="R15" s="137"/>
      <c r="S15" s="137"/>
      <c r="T15" s="137"/>
      <c r="U15" s="137"/>
      <c r="V15" s="137"/>
      <c r="W15" s="137"/>
      <c r="X15" s="137"/>
      <c r="Y15" s="137">
        <f t="shared" si="16"/>
        <v>0</v>
      </c>
      <c r="Z15" s="137"/>
      <c r="AA15" s="137"/>
      <c r="AB15" s="137"/>
      <c r="AC15" s="137"/>
      <c r="AD15" s="137"/>
      <c r="AE15" s="137"/>
      <c r="AF15" s="137"/>
      <c r="AG15" s="137">
        <f t="shared" si="17"/>
        <v>0</v>
      </c>
      <c r="AH15" s="137"/>
      <c r="AI15" s="137"/>
      <c r="AJ15" s="137"/>
      <c r="AK15" s="138"/>
      <c r="AL15" s="141">
        <f t="shared" si="0"/>
        <v>0</v>
      </c>
      <c r="AM15" s="137">
        <f t="shared" si="1"/>
        <v>0</v>
      </c>
      <c r="AN15" s="141">
        <f>'30'!AR15</f>
        <v>84</v>
      </c>
      <c r="AO15" s="141"/>
      <c r="AP15" s="141">
        <f t="shared" si="7"/>
        <v>84</v>
      </c>
      <c r="AQ15" s="141">
        <f t="shared" si="8"/>
        <v>84</v>
      </c>
      <c r="AR15" s="141"/>
      <c r="AS15" s="216">
        <f t="shared" si="3"/>
        <v>-1.8198362147406732E-2</v>
      </c>
      <c r="AT15" s="216">
        <f>'08'!AT15</f>
        <v>350</v>
      </c>
      <c r="AU15" s="224">
        <f t="shared" si="9"/>
        <v>350</v>
      </c>
      <c r="AV15" s="138"/>
      <c r="AW15" s="138">
        <f t="shared" si="10"/>
        <v>0</v>
      </c>
      <c r="AX15" s="138">
        <f t="shared" si="11"/>
        <v>0</v>
      </c>
      <c r="AY15" s="138">
        <f t="shared" si="12"/>
        <v>0</v>
      </c>
      <c r="AZ15" s="138">
        <f t="shared" si="13"/>
        <v>0</v>
      </c>
      <c r="BA15" s="138">
        <f t="shared" si="14"/>
        <v>0</v>
      </c>
      <c r="BB15" s="138">
        <f t="shared" si="15"/>
        <v>84</v>
      </c>
      <c r="BC15" s="138"/>
    </row>
    <row r="16" spans="1:55" s="145" customFormat="1">
      <c r="A16" s="223">
        <f>'ENTRY SHEET'!F16</f>
        <v>0</v>
      </c>
      <c r="B16" s="137">
        <f>'30'!C16</f>
        <v>0</v>
      </c>
      <c r="C16" s="137"/>
      <c r="D16" s="137">
        <f t="shared" si="4"/>
        <v>0</v>
      </c>
      <c r="E16" s="137">
        <v>12</v>
      </c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>
        <f t="shared" si="6"/>
        <v>0</v>
      </c>
      <c r="R16" s="137"/>
      <c r="S16" s="137"/>
      <c r="T16" s="137"/>
      <c r="U16" s="137"/>
      <c r="V16" s="137"/>
      <c r="W16" s="137"/>
      <c r="X16" s="137"/>
      <c r="Y16" s="137">
        <f t="shared" si="16"/>
        <v>0</v>
      </c>
      <c r="Z16" s="137"/>
      <c r="AA16" s="137"/>
      <c r="AB16" s="137"/>
      <c r="AC16" s="137"/>
      <c r="AD16" s="137"/>
      <c r="AE16" s="137"/>
      <c r="AF16" s="137"/>
      <c r="AG16" s="137">
        <f t="shared" si="17"/>
        <v>0</v>
      </c>
      <c r="AH16" s="137"/>
      <c r="AI16" s="137"/>
      <c r="AJ16" s="137"/>
      <c r="AK16" s="138"/>
      <c r="AL16" s="141">
        <f t="shared" si="0"/>
        <v>0</v>
      </c>
      <c r="AM16" s="137">
        <f t="shared" si="1"/>
        <v>0</v>
      </c>
      <c r="AN16" s="141">
        <f>'30'!AR16</f>
        <v>0</v>
      </c>
      <c r="AO16" s="141"/>
      <c r="AP16" s="141">
        <f t="shared" si="7"/>
        <v>0</v>
      </c>
      <c r="AQ16" s="141">
        <f t="shared" si="8"/>
        <v>0</v>
      </c>
      <c r="AR16" s="141"/>
      <c r="AS16" s="216" t="e">
        <f t="shared" si="3"/>
        <v>#DIV/0!</v>
      </c>
      <c r="AT16" s="216">
        <f>'08'!AT16</f>
        <v>0</v>
      </c>
      <c r="AU16" s="224">
        <f t="shared" si="9"/>
        <v>0</v>
      </c>
      <c r="AV16" s="138"/>
      <c r="AW16" s="138" t="e">
        <f t="shared" si="10"/>
        <v>#DIV/0!</v>
      </c>
      <c r="AX16" s="138" t="e">
        <f t="shared" si="11"/>
        <v>#DIV/0!</v>
      </c>
      <c r="AY16" s="138" t="e">
        <f t="shared" si="12"/>
        <v>#DIV/0!</v>
      </c>
      <c r="AZ16" s="138" t="e">
        <f t="shared" si="13"/>
        <v>#DIV/0!</v>
      </c>
      <c r="BA16" s="138" t="e">
        <f t="shared" si="14"/>
        <v>#DIV/0!</v>
      </c>
      <c r="BB16" s="138" t="e">
        <f t="shared" si="15"/>
        <v>#DIV/0!</v>
      </c>
      <c r="BC16" s="138"/>
    </row>
    <row r="17" spans="1:55" s="145" customFormat="1">
      <c r="A17" s="223" t="str">
        <f>'ENTRY SHEET'!F17</f>
        <v>OD09C-1962</v>
      </c>
      <c r="B17" s="137">
        <f>'30'!C17</f>
        <v>20731.599999999999</v>
      </c>
      <c r="C17" s="137"/>
      <c r="D17" s="137">
        <f t="shared" si="4"/>
        <v>-20731.599999999999</v>
      </c>
      <c r="E17" s="137">
        <v>12</v>
      </c>
      <c r="F17" s="136"/>
      <c r="G17" s="136">
        <f>D17-H17-I17</f>
        <v>-20731.599999999999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f t="shared" si="6"/>
        <v>-20731.599999999999</v>
      </c>
      <c r="R17" s="137">
        <f>'30'!S17</f>
        <v>156355</v>
      </c>
      <c r="S17" s="137"/>
      <c r="T17" s="137">
        <f>S17-R17</f>
        <v>-156355</v>
      </c>
      <c r="U17" s="137"/>
      <c r="V17" s="137"/>
      <c r="W17" s="137"/>
      <c r="X17" s="137"/>
      <c r="Y17" s="137">
        <f t="shared" si="16"/>
        <v>0</v>
      </c>
      <c r="Z17" s="137"/>
      <c r="AA17" s="137"/>
      <c r="AB17" s="137"/>
      <c r="AC17" s="137"/>
      <c r="AD17" s="137"/>
      <c r="AE17" s="137"/>
      <c r="AF17" s="137"/>
      <c r="AG17" s="137">
        <f t="shared" si="17"/>
        <v>0</v>
      </c>
      <c r="AH17" s="137"/>
      <c r="AI17" s="137"/>
      <c r="AJ17" s="137"/>
      <c r="AK17" s="138"/>
      <c r="AL17" s="141">
        <f t="shared" si="0"/>
        <v>0</v>
      </c>
      <c r="AM17" s="137">
        <f t="shared" si="1"/>
        <v>0</v>
      </c>
      <c r="AN17" s="141">
        <f>'30'!AR17</f>
        <v>80</v>
      </c>
      <c r="AO17" s="141"/>
      <c r="AP17" s="141">
        <f t="shared" si="7"/>
        <v>80</v>
      </c>
      <c r="AQ17" s="141">
        <f t="shared" si="8"/>
        <v>80</v>
      </c>
      <c r="AR17" s="141"/>
      <c r="AS17" s="216">
        <f t="shared" si="3"/>
        <v>-3.858843504601671E-3</v>
      </c>
      <c r="AT17" s="216">
        <f>'08'!AT17</f>
        <v>250</v>
      </c>
      <c r="AU17" s="224">
        <f t="shared" si="9"/>
        <v>250</v>
      </c>
      <c r="AV17" s="138"/>
      <c r="AW17" s="138">
        <f t="shared" si="10"/>
        <v>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38">
        <f t="shared" si="15"/>
        <v>80</v>
      </c>
      <c r="BC17" s="138"/>
    </row>
    <row r="18" spans="1:55" s="145" customFormat="1">
      <c r="A18" s="223" t="str">
        <f>'ENTRY SHEET'!F18</f>
        <v>OD09C-1964</v>
      </c>
      <c r="B18" s="137">
        <f>'30'!C18</f>
        <v>14499.25</v>
      </c>
      <c r="C18" s="137"/>
      <c r="D18" s="137">
        <f t="shared" si="4"/>
        <v>-14499.25</v>
      </c>
      <c r="E18" s="137">
        <v>12</v>
      </c>
      <c r="F18" s="136"/>
      <c r="G18" s="136">
        <f t="shared" ref="G18:G59" si="18">D18-H18-I18</f>
        <v>-14499.25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f t="shared" si="6"/>
        <v>-14499.25</v>
      </c>
      <c r="R18" s="137">
        <f>'30'!S18</f>
        <v>152990.39999999999</v>
      </c>
      <c r="S18" s="137"/>
      <c r="T18" s="137">
        <f t="shared" ref="T18:T59" si="19">S18-R18</f>
        <v>-152990.39999999999</v>
      </c>
      <c r="U18" s="137"/>
      <c r="V18" s="137"/>
      <c r="W18" s="137"/>
      <c r="X18" s="137"/>
      <c r="Y18" s="137">
        <f t="shared" si="16"/>
        <v>0</v>
      </c>
      <c r="Z18" s="137"/>
      <c r="AA18" s="137"/>
      <c r="AB18" s="137"/>
      <c r="AC18" s="137"/>
      <c r="AD18" s="137"/>
      <c r="AE18" s="137"/>
      <c r="AF18" s="137"/>
      <c r="AG18" s="137">
        <f t="shared" si="17"/>
        <v>0</v>
      </c>
      <c r="AH18" s="137"/>
      <c r="AI18" s="137"/>
      <c r="AJ18" s="137"/>
      <c r="AK18" s="138"/>
      <c r="AL18" s="141">
        <f t="shared" si="0"/>
        <v>0</v>
      </c>
      <c r="AM18" s="137">
        <f t="shared" si="1"/>
        <v>0</v>
      </c>
      <c r="AN18" s="141">
        <f>'30'!AR18</f>
        <v>130</v>
      </c>
      <c r="AO18" s="141"/>
      <c r="AP18" s="141">
        <f t="shared" si="7"/>
        <v>130</v>
      </c>
      <c r="AQ18" s="141">
        <f t="shared" si="8"/>
        <v>130</v>
      </c>
      <c r="AR18" s="141"/>
      <c r="AS18" s="216">
        <f t="shared" si="3"/>
        <v>-8.9659809990171903E-3</v>
      </c>
      <c r="AT18" s="216">
        <f>'08'!AT18</f>
        <v>250</v>
      </c>
      <c r="AU18" s="224">
        <f t="shared" si="9"/>
        <v>250</v>
      </c>
      <c r="AV18" s="138"/>
      <c r="AW18" s="138">
        <f t="shared" si="10"/>
        <v>0</v>
      </c>
      <c r="AX18" s="138">
        <f t="shared" si="11"/>
        <v>0</v>
      </c>
      <c r="AY18" s="138">
        <f t="shared" si="12"/>
        <v>0</v>
      </c>
      <c r="AZ18" s="138">
        <f t="shared" si="13"/>
        <v>0</v>
      </c>
      <c r="BA18" s="138">
        <f t="shared" si="14"/>
        <v>0</v>
      </c>
      <c r="BB18" s="138">
        <f t="shared" si="15"/>
        <v>130</v>
      </c>
      <c r="BC18" s="138"/>
    </row>
    <row r="19" spans="1:55" s="145" customFormat="1">
      <c r="A19" s="223" t="str">
        <f>'ENTRY SHEET'!F19</f>
        <v>OD09C1965</v>
      </c>
      <c r="B19" s="137">
        <f>'30'!C19</f>
        <v>16565.8</v>
      </c>
      <c r="C19" s="137"/>
      <c r="D19" s="137">
        <f t="shared" si="4"/>
        <v>-16565.8</v>
      </c>
      <c r="E19" s="137">
        <v>12</v>
      </c>
      <c r="F19" s="136"/>
      <c r="G19" s="136">
        <f t="shared" si="18"/>
        <v>-16565.8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>
        <f t="shared" si="6"/>
        <v>-16565.8</v>
      </c>
      <c r="R19" s="137">
        <f>'30'!S19</f>
        <v>166053.29999999999</v>
      </c>
      <c r="S19" s="137"/>
      <c r="T19" s="137">
        <f t="shared" si="19"/>
        <v>-166053.29999999999</v>
      </c>
      <c r="U19" s="137"/>
      <c r="V19" s="137"/>
      <c r="W19" s="137"/>
      <c r="X19" s="137"/>
      <c r="Y19" s="137">
        <f t="shared" si="16"/>
        <v>0</v>
      </c>
      <c r="Z19" s="137"/>
      <c r="AA19" s="137"/>
      <c r="AB19" s="137"/>
      <c r="AC19" s="137"/>
      <c r="AD19" s="137"/>
      <c r="AE19" s="137"/>
      <c r="AF19" s="137"/>
      <c r="AG19" s="137">
        <f t="shared" si="17"/>
        <v>0</v>
      </c>
      <c r="AH19" s="137"/>
      <c r="AI19" s="137"/>
      <c r="AJ19" s="137"/>
      <c r="AK19" s="138"/>
      <c r="AL19" s="141">
        <f t="shared" si="0"/>
        <v>0</v>
      </c>
      <c r="AM19" s="137">
        <f t="shared" si="1"/>
        <v>0</v>
      </c>
      <c r="AN19" s="141">
        <f>'30'!AR19</f>
        <v>0</v>
      </c>
      <c r="AO19" s="141"/>
      <c r="AP19" s="141">
        <f t="shared" si="7"/>
        <v>0</v>
      </c>
      <c r="AQ19" s="141">
        <f t="shared" si="8"/>
        <v>0</v>
      </c>
      <c r="AR19" s="141"/>
      <c r="AS19" s="216">
        <f t="shared" si="3"/>
        <v>0</v>
      </c>
      <c r="AT19" s="216">
        <f>'08'!AT19</f>
        <v>250</v>
      </c>
      <c r="AU19" s="224">
        <f t="shared" si="9"/>
        <v>250</v>
      </c>
      <c r="AV19" s="138"/>
      <c r="AW19" s="138">
        <f t="shared" si="10"/>
        <v>0</v>
      </c>
      <c r="AX19" s="138">
        <f t="shared" si="11"/>
        <v>0</v>
      </c>
      <c r="AY19" s="138">
        <f t="shared" si="12"/>
        <v>0</v>
      </c>
      <c r="AZ19" s="138">
        <f t="shared" si="13"/>
        <v>0</v>
      </c>
      <c r="BA19" s="138">
        <f t="shared" si="14"/>
        <v>0</v>
      </c>
      <c r="BB19" s="138">
        <f t="shared" si="15"/>
        <v>0</v>
      </c>
      <c r="BC19" s="138"/>
    </row>
    <row r="20" spans="1:55" s="145" customFormat="1">
      <c r="A20" s="223" t="str">
        <f>'ENTRY SHEET'!F20</f>
        <v>ODO9C5136</v>
      </c>
      <c r="B20" s="137">
        <f>'30'!C20</f>
        <v>534.4</v>
      </c>
      <c r="C20" s="137"/>
      <c r="D20" s="137">
        <f t="shared" si="4"/>
        <v>-534.4</v>
      </c>
      <c r="E20" s="137">
        <v>12</v>
      </c>
      <c r="F20" s="136"/>
      <c r="G20" s="136">
        <f t="shared" si="18"/>
        <v>-534.4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>
        <f t="shared" si="6"/>
        <v>-534.4</v>
      </c>
      <c r="R20" s="137">
        <f>'30'!S20</f>
        <v>125612.4</v>
      </c>
      <c r="S20" s="137"/>
      <c r="T20" s="137">
        <f t="shared" si="19"/>
        <v>-125612.4</v>
      </c>
      <c r="U20" s="137"/>
      <c r="V20" s="137"/>
      <c r="W20" s="137"/>
      <c r="X20" s="137"/>
      <c r="Y20" s="137">
        <f t="shared" si="16"/>
        <v>0</v>
      </c>
      <c r="Z20" s="137"/>
      <c r="AA20" s="137"/>
      <c r="AB20" s="137"/>
      <c r="AC20" s="137"/>
      <c r="AD20" s="137"/>
      <c r="AE20" s="137"/>
      <c r="AF20" s="137"/>
      <c r="AG20" s="137">
        <f t="shared" si="17"/>
        <v>0</v>
      </c>
      <c r="AH20" s="137"/>
      <c r="AI20" s="137"/>
      <c r="AJ20" s="137"/>
      <c r="AK20" s="138"/>
      <c r="AL20" s="141">
        <f t="shared" si="0"/>
        <v>0</v>
      </c>
      <c r="AM20" s="137">
        <f t="shared" si="1"/>
        <v>0</v>
      </c>
      <c r="AN20" s="141">
        <f>'30'!AR20</f>
        <v>80</v>
      </c>
      <c r="AO20" s="141"/>
      <c r="AP20" s="141">
        <f t="shared" si="7"/>
        <v>80</v>
      </c>
      <c r="AQ20" s="141">
        <f t="shared" si="8"/>
        <v>80</v>
      </c>
      <c r="AR20" s="141"/>
      <c r="AS20" s="216">
        <f t="shared" si="3"/>
        <v>-0.14970059880239522</v>
      </c>
      <c r="AT20" s="216">
        <f>'08'!AT20</f>
        <v>250</v>
      </c>
      <c r="AU20" s="224">
        <f t="shared" si="9"/>
        <v>250</v>
      </c>
      <c r="AV20" s="138"/>
      <c r="AW20" s="138">
        <f t="shared" si="10"/>
        <v>0</v>
      </c>
      <c r="AX20" s="138">
        <f t="shared" si="11"/>
        <v>0</v>
      </c>
      <c r="AY20" s="138">
        <f t="shared" si="12"/>
        <v>0</v>
      </c>
      <c r="AZ20" s="138">
        <f t="shared" si="13"/>
        <v>0</v>
      </c>
      <c r="BA20" s="138">
        <f t="shared" si="14"/>
        <v>0</v>
      </c>
      <c r="BB20" s="138">
        <f t="shared" si="15"/>
        <v>80</v>
      </c>
      <c r="BC20" s="138"/>
    </row>
    <row r="21" spans="1:55" s="145" customFormat="1">
      <c r="A21" s="223" t="str">
        <f>'ENTRY SHEET'!F21</f>
        <v>OD09C5137</v>
      </c>
      <c r="B21" s="137">
        <f>'30'!C21</f>
        <v>17100.349999999999</v>
      </c>
      <c r="C21" s="137"/>
      <c r="D21" s="137">
        <f t="shared" si="4"/>
        <v>-17100.349999999999</v>
      </c>
      <c r="E21" s="137">
        <v>12</v>
      </c>
      <c r="F21" s="136"/>
      <c r="G21" s="136">
        <v>0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>
        <f t="shared" si="6"/>
        <v>0</v>
      </c>
      <c r="R21" s="137">
        <f>'30'!S21</f>
        <v>131760.79999999999</v>
      </c>
      <c r="S21" s="137"/>
      <c r="T21" s="137">
        <f t="shared" si="19"/>
        <v>-131760.79999999999</v>
      </c>
      <c r="U21" s="137"/>
      <c r="V21" s="137"/>
      <c r="W21" s="137"/>
      <c r="X21" s="137"/>
      <c r="Y21" s="137">
        <f t="shared" si="16"/>
        <v>0</v>
      </c>
      <c r="Z21" s="137"/>
      <c r="AA21" s="137"/>
      <c r="AB21" s="137"/>
      <c r="AC21" s="137"/>
      <c r="AD21" s="137"/>
      <c r="AE21" s="137"/>
      <c r="AF21" s="137"/>
      <c r="AG21" s="137">
        <f t="shared" si="17"/>
        <v>0</v>
      </c>
      <c r="AH21" s="137"/>
      <c r="AI21" s="137"/>
      <c r="AJ21" s="137"/>
      <c r="AK21" s="138"/>
      <c r="AL21" s="141">
        <f t="shared" si="0"/>
        <v>0</v>
      </c>
      <c r="AM21" s="137">
        <f t="shared" si="1"/>
        <v>0</v>
      </c>
      <c r="AN21" s="141">
        <f>'30'!AR21</f>
        <v>70</v>
      </c>
      <c r="AO21" s="141"/>
      <c r="AP21" s="141">
        <f t="shared" si="7"/>
        <v>70</v>
      </c>
      <c r="AQ21" s="141">
        <f t="shared" si="8"/>
        <v>70</v>
      </c>
      <c r="AR21" s="141"/>
      <c r="AS21" s="216">
        <f t="shared" si="3"/>
        <v>-4.0934834667126696E-3</v>
      </c>
      <c r="AT21" s="216">
        <f>'08'!AT21</f>
        <v>250</v>
      </c>
      <c r="AU21" s="224">
        <f t="shared" si="9"/>
        <v>250</v>
      </c>
      <c r="AV21" s="138"/>
      <c r="AW21" s="138">
        <f t="shared" si="10"/>
        <v>0</v>
      </c>
      <c r="AX21" s="138">
        <f t="shared" si="11"/>
        <v>0</v>
      </c>
      <c r="AY21" s="138">
        <f t="shared" si="12"/>
        <v>0</v>
      </c>
      <c r="AZ21" s="138">
        <f t="shared" si="13"/>
        <v>0</v>
      </c>
      <c r="BA21" s="138">
        <f t="shared" si="14"/>
        <v>0</v>
      </c>
      <c r="BB21" s="138">
        <f t="shared" si="15"/>
        <v>70</v>
      </c>
      <c r="BC21" s="138"/>
    </row>
    <row r="22" spans="1:55" s="145" customFormat="1">
      <c r="A22" s="223" t="str">
        <f>'ENTRY SHEET'!F22</f>
        <v>OD09C4623</v>
      </c>
      <c r="B22" s="137">
        <f>'30'!C22</f>
        <v>1457.5</v>
      </c>
      <c r="C22" s="137"/>
      <c r="D22" s="137">
        <f t="shared" si="4"/>
        <v>-1457.5</v>
      </c>
      <c r="E22" s="137">
        <v>12</v>
      </c>
      <c r="F22" s="136"/>
      <c r="G22" s="136">
        <f t="shared" si="18"/>
        <v>-1457.5</v>
      </c>
      <c r="H22" s="136"/>
      <c r="I22" s="136"/>
      <c r="J22" s="136"/>
      <c r="K22" s="136"/>
      <c r="L22" s="136"/>
      <c r="M22" s="136"/>
      <c r="N22" s="136"/>
      <c r="O22" s="136"/>
      <c r="P22" s="136"/>
      <c r="Q22" s="136">
        <f t="shared" si="6"/>
        <v>-1457.5</v>
      </c>
      <c r="R22" s="137">
        <f>'30'!S22</f>
        <v>65563</v>
      </c>
      <c r="S22" s="137"/>
      <c r="T22" s="137">
        <f t="shared" si="19"/>
        <v>-65563</v>
      </c>
      <c r="U22" s="137"/>
      <c r="V22" s="137"/>
      <c r="W22" s="137"/>
      <c r="X22" s="137"/>
      <c r="Y22" s="137">
        <f t="shared" si="16"/>
        <v>0</v>
      </c>
      <c r="Z22" s="137"/>
      <c r="AA22" s="137"/>
      <c r="AB22" s="137"/>
      <c r="AC22" s="137"/>
      <c r="AD22" s="137"/>
      <c r="AE22" s="137"/>
      <c r="AF22" s="137"/>
      <c r="AG22" s="137">
        <f t="shared" si="17"/>
        <v>0</v>
      </c>
      <c r="AH22" s="137"/>
      <c r="AI22" s="137"/>
      <c r="AJ22" s="137"/>
      <c r="AK22" s="138"/>
      <c r="AL22" s="141">
        <f t="shared" si="0"/>
        <v>0</v>
      </c>
      <c r="AM22" s="137">
        <f t="shared" si="1"/>
        <v>0</v>
      </c>
      <c r="AN22" s="141">
        <f>'30'!AR22</f>
        <v>0</v>
      </c>
      <c r="AO22" s="141"/>
      <c r="AP22" s="141">
        <f t="shared" si="7"/>
        <v>0</v>
      </c>
      <c r="AQ22" s="141">
        <f t="shared" si="8"/>
        <v>0</v>
      </c>
      <c r="AR22" s="141"/>
      <c r="AS22" s="216">
        <f t="shared" si="3"/>
        <v>0</v>
      </c>
      <c r="AT22" s="216">
        <f>'08'!AT22</f>
        <v>250</v>
      </c>
      <c r="AU22" s="224">
        <f t="shared" si="9"/>
        <v>250</v>
      </c>
      <c r="AV22" s="138"/>
      <c r="AW22" s="138">
        <f t="shared" si="10"/>
        <v>0</v>
      </c>
      <c r="AX22" s="138">
        <f t="shared" si="11"/>
        <v>0</v>
      </c>
      <c r="AY22" s="138">
        <f t="shared" si="12"/>
        <v>0</v>
      </c>
      <c r="AZ22" s="138">
        <f t="shared" si="13"/>
        <v>0</v>
      </c>
      <c r="BA22" s="138">
        <f t="shared" si="14"/>
        <v>0</v>
      </c>
      <c r="BB22" s="138">
        <f t="shared" si="15"/>
        <v>0</v>
      </c>
      <c r="BC22" s="138"/>
    </row>
    <row r="23" spans="1:55" s="145" customFormat="1">
      <c r="A23" s="223" t="str">
        <f>'ENTRY SHEET'!F23</f>
        <v>OD09C4625</v>
      </c>
      <c r="B23" s="137">
        <f>'30'!C23</f>
        <v>24177.1</v>
      </c>
      <c r="C23" s="137"/>
      <c r="D23" s="137">
        <f t="shared" si="4"/>
        <v>-24177.1</v>
      </c>
      <c r="E23" s="137">
        <v>12</v>
      </c>
      <c r="F23" s="136"/>
      <c r="G23" s="136">
        <f t="shared" si="18"/>
        <v>-24177.1</v>
      </c>
      <c r="H23" s="136"/>
      <c r="I23" s="136"/>
      <c r="J23" s="136"/>
      <c r="K23" s="136"/>
      <c r="L23" s="136"/>
      <c r="M23" s="136"/>
      <c r="N23" s="136"/>
      <c r="O23" s="136"/>
      <c r="P23" s="136"/>
      <c r="Q23" s="136">
        <f t="shared" si="6"/>
        <v>-24177.1</v>
      </c>
      <c r="R23" s="137">
        <f>'30'!S23</f>
        <v>88977.3</v>
      </c>
      <c r="S23" s="137"/>
      <c r="T23" s="137">
        <f t="shared" si="19"/>
        <v>-88977.3</v>
      </c>
      <c r="U23" s="137"/>
      <c r="V23" s="137"/>
      <c r="W23" s="137"/>
      <c r="X23" s="137"/>
      <c r="Y23" s="137">
        <f t="shared" si="16"/>
        <v>0</v>
      </c>
      <c r="Z23" s="137"/>
      <c r="AA23" s="137"/>
      <c r="AB23" s="137"/>
      <c r="AC23" s="137"/>
      <c r="AD23" s="137"/>
      <c r="AE23" s="137"/>
      <c r="AF23" s="137"/>
      <c r="AG23" s="137">
        <f t="shared" si="17"/>
        <v>0</v>
      </c>
      <c r="AH23" s="137"/>
      <c r="AI23" s="137"/>
      <c r="AJ23" s="137"/>
      <c r="AK23" s="138"/>
      <c r="AL23" s="141">
        <f t="shared" si="0"/>
        <v>0</v>
      </c>
      <c r="AM23" s="137">
        <f t="shared" si="1"/>
        <v>0</v>
      </c>
      <c r="AN23" s="141">
        <f>'30'!AR23</f>
        <v>50</v>
      </c>
      <c r="AO23" s="141"/>
      <c r="AP23" s="141">
        <f t="shared" si="7"/>
        <v>50</v>
      </c>
      <c r="AQ23" s="141">
        <f t="shared" si="8"/>
        <v>50</v>
      </c>
      <c r="AR23" s="141"/>
      <c r="AS23" s="216">
        <f t="shared" si="3"/>
        <v>-2.0680726803462782E-3</v>
      </c>
      <c r="AT23" s="216">
        <f>'08'!AT23</f>
        <v>250</v>
      </c>
      <c r="AU23" s="224">
        <f t="shared" si="9"/>
        <v>250</v>
      </c>
      <c r="AV23" s="138"/>
      <c r="AW23" s="138">
        <f t="shared" si="10"/>
        <v>0</v>
      </c>
      <c r="AX23" s="138">
        <f t="shared" si="11"/>
        <v>0</v>
      </c>
      <c r="AY23" s="138">
        <f t="shared" si="12"/>
        <v>0</v>
      </c>
      <c r="AZ23" s="138">
        <f t="shared" si="13"/>
        <v>0</v>
      </c>
      <c r="BA23" s="138">
        <f t="shared" si="14"/>
        <v>0</v>
      </c>
      <c r="BB23" s="138">
        <f t="shared" si="15"/>
        <v>50</v>
      </c>
      <c r="BC23" s="138"/>
    </row>
    <row r="24" spans="1:55" s="145" customFormat="1">
      <c r="A24" s="223" t="str">
        <f>'ENTRY SHEET'!F24</f>
        <v>OD09C4823</v>
      </c>
      <c r="B24" s="137">
        <f>'30'!C24</f>
        <v>24130.25</v>
      </c>
      <c r="C24" s="137"/>
      <c r="D24" s="137">
        <f t="shared" si="4"/>
        <v>-24130.25</v>
      </c>
      <c r="E24" s="137">
        <v>12</v>
      </c>
      <c r="F24" s="136"/>
      <c r="G24" s="136">
        <f t="shared" si="18"/>
        <v>-24130.25</v>
      </c>
      <c r="H24" s="136"/>
      <c r="I24" s="136"/>
      <c r="J24" s="136"/>
      <c r="K24" s="136"/>
      <c r="L24" s="136"/>
      <c r="M24" s="136"/>
      <c r="N24" s="136"/>
      <c r="O24" s="136"/>
      <c r="P24" s="136"/>
      <c r="Q24" s="136">
        <f t="shared" si="6"/>
        <v>-24130.25</v>
      </c>
      <c r="R24" s="137">
        <f>'30'!S24</f>
        <v>146988.5</v>
      </c>
      <c r="S24" s="137"/>
      <c r="T24" s="137">
        <f t="shared" si="19"/>
        <v>-146988.5</v>
      </c>
      <c r="U24" s="137"/>
      <c r="V24" s="137"/>
      <c r="W24" s="137"/>
      <c r="X24" s="137"/>
      <c r="Y24" s="137">
        <f t="shared" si="16"/>
        <v>0</v>
      </c>
      <c r="Z24" s="137"/>
      <c r="AA24" s="137"/>
      <c r="AB24" s="137"/>
      <c r="AC24" s="137"/>
      <c r="AD24" s="137"/>
      <c r="AE24" s="137"/>
      <c r="AF24" s="137"/>
      <c r="AG24" s="137">
        <f t="shared" si="17"/>
        <v>0</v>
      </c>
      <c r="AH24" s="137"/>
      <c r="AI24" s="137"/>
      <c r="AJ24" s="137"/>
      <c r="AK24" s="138"/>
      <c r="AL24" s="141">
        <f t="shared" si="0"/>
        <v>0</v>
      </c>
      <c r="AM24" s="137">
        <f t="shared" si="1"/>
        <v>0</v>
      </c>
      <c r="AN24" s="141">
        <f>'30'!AR24</f>
        <v>80</v>
      </c>
      <c r="AO24" s="141"/>
      <c r="AP24" s="141">
        <f t="shared" si="7"/>
        <v>80</v>
      </c>
      <c r="AQ24" s="141">
        <f t="shared" si="8"/>
        <v>80</v>
      </c>
      <c r="AR24" s="141"/>
      <c r="AS24" s="216">
        <f t="shared" si="3"/>
        <v>-3.3153407030594379E-3</v>
      </c>
      <c r="AT24" s="216">
        <f>'08'!AT24</f>
        <v>250</v>
      </c>
      <c r="AU24" s="224">
        <f t="shared" si="9"/>
        <v>250</v>
      </c>
      <c r="AV24" s="138"/>
      <c r="AW24" s="138">
        <f t="shared" si="10"/>
        <v>0</v>
      </c>
      <c r="AX24" s="138">
        <f t="shared" si="11"/>
        <v>0</v>
      </c>
      <c r="AY24" s="138">
        <f t="shared" si="12"/>
        <v>0</v>
      </c>
      <c r="AZ24" s="138">
        <f t="shared" si="13"/>
        <v>0</v>
      </c>
      <c r="BA24" s="138">
        <f t="shared" si="14"/>
        <v>0</v>
      </c>
      <c r="BB24" s="138">
        <f t="shared" si="15"/>
        <v>80</v>
      </c>
      <c r="BC24" s="138"/>
    </row>
    <row r="25" spans="1:55" s="145" customFormat="1">
      <c r="A25" s="223" t="str">
        <f>'ENTRY SHEET'!F25</f>
        <v>OD09C-4824</v>
      </c>
      <c r="B25" s="137">
        <f>'30'!C25</f>
        <v>17255.25</v>
      </c>
      <c r="C25" s="137"/>
      <c r="D25" s="137">
        <f t="shared" si="4"/>
        <v>-17255.25</v>
      </c>
      <c r="E25" s="137">
        <v>12</v>
      </c>
      <c r="F25" s="136"/>
      <c r="G25" s="136">
        <f t="shared" si="18"/>
        <v>-17255.25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>
        <f t="shared" si="6"/>
        <v>-17255.25</v>
      </c>
      <c r="R25" s="137">
        <f>'30'!S25</f>
        <v>110316.8</v>
      </c>
      <c r="S25" s="137"/>
      <c r="T25" s="137">
        <f t="shared" si="19"/>
        <v>-110316.8</v>
      </c>
      <c r="U25" s="137"/>
      <c r="V25" s="137"/>
      <c r="W25" s="137"/>
      <c r="X25" s="137"/>
      <c r="Y25" s="137">
        <f t="shared" si="16"/>
        <v>0</v>
      </c>
      <c r="Z25" s="137"/>
      <c r="AA25" s="137"/>
      <c r="AB25" s="137"/>
      <c r="AC25" s="137"/>
      <c r="AD25" s="137"/>
      <c r="AE25" s="137"/>
      <c r="AF25" s="137"/>
      <c r="AG25" s="137">
        <f t="shared" si="17"/>
        <v>0</v>
      </c>
      <c r="AH25" s="137"/>
      <c r="AI25" s="137"/>
      <c r="AJ25" s="137"/>
      <c r="AK25" s="138"/>
      <c r="AL25" s="141">
        <f t="shared" si="0"/>
        <v>0</v>
      </c>
      <c r="AM25" s="137">
        <f t="shared" si="1"/>
        <v>0</v>
      </c>
      <c r="AN25" s="141">
        <f>'30'!AR25</f>
        <v>100</v>
      </c>
      <c r="AO25" s="141"/>
      <c r="AP25" s="141">
        <f t="shared" si="7"/>
        <v>100</v>
      </c>
      <c r="AQ25" s="141">
        <f t="shared" si="8"/>
        <v>100</v>
      </c>
      <c r="AR25" s="141"/>
      <c r="AS25" s="216">
        <f t="shared" si="3"/>
        <v>-5.7953376508598836E-3</v>
      </c>
      <c r="AT25" s="216">
        <f>'08'!AT25</f>
        <v>250</v>
      </c>
      <c r="AU25" s="224">
        <f t="shared" si="9"/>
        <v>250</v>
      </c>
      <c r="AV25" s="138"/>
      <c r="AW25" s="138">
        <f t="shared" si="10"/>
        <v>0</v>
      </c>
      <c r="AX25" s="138">
        <f t="shared" si="11"/>
        <v>0</v>
      </c>
      <c r="AY25" s="138">
        <f t="shared" si="12"/>
        <v>0</v>
      </c>
      <c r="AZ25" s="138">
        <f t="shared" si="13"/>
        <v>0</v>
      </c>
      <c r="BA25" s="138">
        <f t="shared" si="14"/>
        <v>0</v>
      </c>
      <c r="BB25" s="138">
        <f t="shared" si="15"/>
        <v>100</v>
      </c>
      <c r="BC25" s="138"/>
    </row>
    <row r="26" spans="1:55" s="145" customFormat="1">
      <c r="A26" s="223" t="str">
        <f>'ENTRY SHEET'!F26</f>
        <v>JH06H-3742</v>
      </c>
      <c r="B26" s="137">
        <f>'30'!C26</f>
        <v>0</v>
      </c>
      <c r="C26" s="137"/>
      <c r="D26" s="137">
        <f t="shared" si="4"/>
        <v>0</v>
      </c>
      <c r="E26" s="137">
        <v>12</v>
      </c>
      <c r="F26" s="136"/>
      <c r="G26" s="136">
        <f t="shared" si="18"/>
        <v>0</v>
      </c>
      <c r="H26" s="136"/>
      <c r="I26" s="136"/>
      <c r="J26" s="136"/>
      <c r="K26" s="136"/>
      <c r="L26" s="136"/>
      <c r="M26" s="136"/>
      <c r="N26" s="136"/>
      <c r="O26" s="136"/>
      <c r="P26" s="136"/>
      <c r="Q26" s="136">
        <f t="shared" si="6"/>
        <v>0</v>
      </c>
      <c r="R26" s="137">
        <f>'30'!S26</f>
        <v>0</v>
      </c>
      <c r="S26" s="137"/>
      <c r="T26" s="137">
        <f t="shared" si="19"/>
        <v>0</v>
      </c>
      <c r="U26" s="137"/>
      <c r="V26" s="137"/>
      <c r="W26" s="137"/>
      <c r="X26" s="137"/>
      <c r="Y26" s="137">
        <f t="shared" si="16"/>
        <v>0</v>
      </c>
      <c r="Z26" s="137"/>
      <c r="AA26" s="137"/>
      <c r="AB26" s="137"/>
      <c r="AC26" s="137"/>
      <c r="AD26" s="137"/>
      <c r="AE26" s="137"/>
      <c r="AF26" s="137"/>
      <c r="AG26" s="137">
        <f t="shared" si="17"/>
        <v>0</v>
      </c>
      <c r="AH26" s="137"/>
      <c r="AI26" s="137"/>
      <c r="AJ26" s="137"/>
      <c r="AK26" s="138"/>
      <c r="AL26" s="141">
        <f t="shared" si="0"/>
        <v>0</v>
      </c>
      <c r="AM26" s="137">
        <f t="shared" si="1"/>
        <v>0</v>
      </c>
      <c r="AN26" s="141">
        <f>'30'!AR26</f>
        <v>90</v>
      </c>
      <c r="AO26" s="141"/>
      <c r="AP26" s="141">
        <f t="shared" si="7"/>
        <v>90</v>
      </c>
      <c r="AQ26" s="141">
        <f t="shared" si="8"/>
        <v>90</v>
      </c>
      <c r="AR26" s="141"/>
      <c r="AS26" s="216" t="e">
        <f t="shared" si="3"/>
        <v>#DIV/0!</v>
      </c>
      <c r="AT26" s="216">
        <f>'08'!AT26</f>
        <v>250</v>
      </c>
      <c r="AU26" s="224">
        <f t="shared" si="9"/>
        <v>250</v>
      </c>
      <c r="AV26" s="138"/>
      <c r="AW26" s="138" t="e">
        <f t="shared" si="10"/>
        <v>#DIV/0!</v>
      </c>
      <c r="AX26" s="138" t="e">
        <f t="shared" si="11"/>
        <v>#DIV/0!</v>
      </c>
      <c r="AY26" s="138" t="e">
        <f t="shared" si="12"/>
        <v>#DIV/0!</v>
      </c>
      <c r="AZ26" s="138" t="e">
        <f t="shared" si="13"/>
        <v>#DIV/0!</v>
      </c>
      <c r="BA26" s="138" t="e">
        <f t="shared" si="14"/>
        <v>#DIV/0!</v>
      </c>
      <c r="BB26" s="138" t="e">
        <f t="shared" si="15"/>
        <v>#DIV/0!</v>
      </c>
      <c r="BC26" s="138"/>
    </row>
    <row r="27" spans="1:55" s="145" customFormat="1">
      <c r="A27" s="223" t="str">
        <f>'ENTRY SHEET'!F27</f>
        <v>OD09C-4879</v>
      </c>
      <c r="B27" s="137">
        <f>'30'!C27</f>
        <v>13093</v>
      </c>
      <c r="C27" s="137"/>
      <c r="D27" s="137">
        <f t="shared" si="4"/>
        <v>-13093</v>
      </c>
      <c r="E27" s="137">
        <v>12</v>
      </c>
      <c r="F27" s="136"/>
      <c r="G27" s="136">
        <f t="shared" si="18"/>
        <v>-13093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>
        <f t="shared" si="6"/>
        <v>-13093</v>
      </c>
      <c r="R27" s="137">
        <f>'30'!S27</f>
        <v>0</v>
      </c>
      <c r="S27" s="137"/>
      <c r="T27" s="137">
        <f t="shared" si="19"/>
        <v>0</v>
      </c>
      <c r="U27" s="137"/>
      <c r="V27" s="137"/>
      <c r="W27" s="137"/>
      <c r="X27" s="137"/>
      <c r="Y27" s="137">
        <f t="shared" si="16"/>
        <v>0</v>
      </c>
      <c r="Z27" s="137"/>
      <c r="AA27" s="137"/>
      <c r="AB27" s="137"/>
      <c r="AC27" s="137"/>
      <c r="AD27" s="137"/>
      <c r="AE27" s="137"/>
      <c r="AF27" s="137"/>
      <c r="AG27" s="137">
        <f t="shared" si="17"/>
        <v>0</v>
      </c>
      <c r="AH27" s="137"/>
      <c r="AI27" s="137"/>
      <c r="AJ27" s="137"/>
      <c r="AK27" s="138"/>
      <c r="AL27" s="141">
        <f t="shared" si="0"/>
        <v>0</v>
      </c>
      <c r="AM27" s="137">
        <f t="shared" si="1"/>
        <v>0</v>
      </c>
      <c r="AN27" s="141">
        <f>'30'!AR27</f>
        <v>90</v>
      </c>
      <c r="AO27" s="141"/>
      <c r="AP27" s="141">
        <f t="shared" si="7"/>
        <v>90</v>
      </c>
      <c r="AQ27" s="141">
        <f t="shared" si="8"/>
        <v>90</v>
      </c>
      <c r="AR27" s="141"/>
      <c r="AS27" s="216">
        <f t="shared" si="3"/>
        <v>-6.8739020850836323E-3</v>
      </c>
      <c r="AT27" s="216">
        <f>'08'!AT27</f>
        <v>250</v>
      </c>
      <c r="AU27" s="224">
        <f t="shared" si="9"/>
        <v>250</v>
      </c>
      <c r="AV27" s="138"/>
      <c r="AW27" s="138">
        <f t="shared" si="10"/>
        <v>0</v>
      </c>
      <c r="AX27" s="138">
        <f t="shared" si="11"/>
        <v>0</v>
      </c>
      <c r="AY27" s="138">
        <f t="shared" si="12"/>
        <v>0</v>
      </c>
      <c r="AZ27" s="138">
        <f t="shared" si="13"/>
        <v>0</v>
      </c>
      <c r="BA27" s="138">
        <f t="shared" si="14"/>
        <v>0</v>
      </c>
      <c r="BB27" s="138">
        <f t="shared" si="15"/>
        <v>90</v>
      </c>
      <c r="BC27" s="138"/>
    </row>
    <row r="28" spans="1:55" s="145" customFormat="1">
      <c r="A28" s="223" t="str">
        <f>'ENTRY SHEET'!F28</f>
        <v>OD09C-1371</v>
      </c>
      <c r="B28" s="137">
        <f>'30'!C28</f>
        <v>11568</v>
      </c>
      <c r="C28" s="137"/>
      <c r="D28" s="137">
        <f t="shared" si="4"/>
        <v>-11568</v>
      </c>
      <c r="E28" s="137">
        <v>12</v>
      </c>
      <c r="F28" s="136"/>
      <c r="G28" s="136">
        <f t="shared" si="18"/>
        <v>-11568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>
        <f t="shared" si="6"/>
        <v>-11568</v>
      </c>
      <c r="R28" s="137">
        <f>'30'!S28</f>
        <v>137968</v>
      </c>
      <c r="S28" s="137"/>
      <c r="T28" s="137">
        <f t="shared" si="19"/>
        <v>-137968</v>
      </c>
      <c r="U28" s="137"/>
      <c r="V28" s="137"/>
      <c r="W28" s="137"/>
      <c r="X28" s="137"/>
      <c r="Y28" s="137">
        <f t="shared" si="16"/>
        <v>0</v>
      </c>
      <c r="Z28" s="137"/>
      <c r="AA28" s="137"/>
      <c r="AB28" s="137"/>
      <c r="AC28" s="137"/>
      <c r="AD28" s="137"/>
      <c r="AE28" s="137"/>
      <c r="AF28" s="137"/>
      <c r="AG28" s="137">
        <f t="shared" si="17"/>
        <v>0</v>
      </c>
      <c r="AH28" s="137"/>
      <c r="AI28" s="137"/>
      <c r="AJ28" s="137"/>
      <c r="AK28" s="138"/>
      <c r="AL28" s="141">
        <f t="shared" si="0"/>
        <v>0</v>
      </c>
      <c r="AM28" s="137">
        <f t="shared" si="1"/>
        <v>0</v>
      </c>
      <c r="AN28" s="141">
        <f>'30'!AR28</f>
        <v>125</v>
      </c>
      <c r="AO28" s="141"/>
      <c r="AP28" s="141">
        <f t="shared" si="7"/>
        <v>125</v>
      </c>
      <c r="AQ28" s="141">
        <f t="shared" si="8"/>
        <v>125</v>
      </c>
      <c r="AR28" s="141"/>
      <c r="AS28" s="216">
        <f t="shared" si="3"/>
        <v>-1.080567081604426E-2</v>
      </c>
      <c r="AT28" s="216">
        <f>'08'!AT28</f>
        <v>250</v>
      </c>
      <c r="AU28" s="224">
        <f t="shared" si="9"/>
        <v>250</v>
      </c>
      <c r="AV28" s="138"/>
      <c r="AW28" s="138">
        <f t="shared" si="10"/>
        <v>0</v>
      </c>
      <c r="AX28" s="138">
        <f t="shared" si="11"/>
        <v>0</v>
      </c>
      <c r="AY28" s="138">
        <f t="shared" si="12"/>
        <v>0</v>
      </c>
      <c r="AZ28" s="138">
        <f t="shared" si="13"/>
        <v>0</v>
      </c>
      <c r="BA28" s="138">
        <f t="shared" si="14"/>
        <v>0</v>
      </c>
      <c r="BB28" s="138">
        <f t="shared" si="15"/>
        <v>125</v>
      </c>
      <c r="BC28" s="138"/>
    </row>
    <row r="29" spans="1:55" s="145" customFormat="1" ht="18.75" customHeight="1">
      <c r="A29" s="223" t="str">
        <f>'ENTRY SHEET'!F29</f>
        <v>OD09C-4878</v>
      </c>
      <c r="B29" s="137">
        <f>'30'!C29</f>
        <v>0</v>
      </c>
      <c r="C29" s="137"/>
      <c r="D29" s="137">
        <f t="shared" si="4"/>
        <v>0</v>
      </c>
      <c r="E29" s="137">
        <v>12</v>
      </c>
      <c r="F29" s="136"/>
      <c r="G29" s="136">
        <f t="shared" si="18"/>
        <v>0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>
        <f t="shared" si="6"/>
        <v>0</v>
      </c>
      <c r="R29" s="137">
        <f>'30'!S29</f>
        <v>0</v>
      </c>
      <c r="S29" s="137"/>
      <c r="T29" s="137">
        <f t="shared" si="19"/>
        <v>0</v>
      </c>
      <c r="U29" s="137"/>
      <c r="V29" s="137"/>
      <c r="W29" s="137"/>
      <c r="X29" s="137"/>
      <c r="Y29" s="137">
        <f t="shared" si="16"/>
        <v>0</v>
      </c>
      <c r="Z29" s="137"/>
      <c r="AA29" s="137"/>
      <c r="AB29" s="137"/>
      <c r="AC29" s="137"/>
      <c r="AD29" s="137"/>
      <c r="AE29" s="137"/>
      <c r="AF29" s="137"/>
      <c r="AG29" s="137">
        <f t="shared" si="17"/>
        <v>0</v>
      </c>
      <c r="AH29" s="137"/>
      <c r="AI29" s="137"/>
      <c r="AJ29" s="137"/>
      <c r="AK29" s="138"/>
      <c r="AL29" s="141">
        <f t="shared" si="0"/>
        <v>0</v>
      </c>
      <c r="AM29" s="137">
        <f t="shared" si="1"/>
        <v>0</v>
      </c>
      <c r="AN29" s="141">
        <f>'30'!AR29</f>
        <v>0</v>
      </c>
      <c r="AO29" s="141"/>
      <c r="AP29" s="141">
        <f t="shared" si="7"/>
        <v>0</v>
      </c>
      <c r="AQ29" s="141">
        <f t="shared" si="8"/>
        <v>0</v>
      </c>
      <c r="AR29" s="141"/>
      <c r="AS29" s="216" t="e">
        <f t="shared" si="3"/>
        <v>#DIV/0!</v>
      </c>
      <c r="AT29" s="216">
        <f>'08'!AT29</f>
        <v>250</v>
      </c>
      <c r="AU29" s="224">
        <f t="shared" si="9"/>
        <v>250</v>
      </c>
      <c r="AV29" s="138"/>
      <c r="AW29" s="138" t="e">
        <f t="shared" si="10"/>
        <v>#DIV/0!</v>
      </c>
      <c r="AX29" s="138" t="e">
        <f t="shared" si="11"/>
        <v>#DIV/0!</v>
      </c>
      <c r="AY29" s="138" t="e">
        <f t="shared" si="12"/>
        <v>#DIV/0!</v>
      </c>
      <c r="AZ29" s="138" t="e">
        <f t="shared" si="13"/>
        <v>#DIV/0!</v>
      </c>
      <c r="BA29" s="138" t="e">
        <f t="shared" si="14"/>
        <v>#DIV/0!</v>
      </c>
      <c r="BB29" s="138" t="e">
        <f t="shared" si="15"/>
        <v>#DIV/0!</v>
      </c>
      <c r="BC29" s="138"/>
    </row>
    <row r="30" spans="1:55" s="145" customFormat="1">
      <c r="A30" s="223" t="str">
        <f>'ENTRY SHEET'!F30</f>
        <v>OD09C-8163</v>
      </c>
      <c r="B30" s="137">
        <f>'30'!C30</f>
        <v>13507.8</v>
      </c>
      <c r="C30" s="137"/>
      <c r="D30" s="137">
        <f t="shared" si="4"/>
        <v>-13507.8</v>
      </c>
      <c r="E30" s="137">
        <v>12</v>
      </c>
      <c r="F30" s="136"/>
      <c r="G30" s="136">
        <f t="shared" si="18"/>
        <v>-13507.8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>
        <f t="shared" si="6"/>
        <v>-13507.8</v>
      </c>
      <c r="R30" s="137">
        <f>'30'!S30</f>
        <v>62413</v>
      </c>
      <c r="S30" s="137"/>
      <c r="T30" s="137">
        <f t="shared" si="19"/>
        <v>-62413</v>
      </c>
      <c r="U30" s="137"/>
      <c r="V30" s="137"/>
      <c r="W30" s="137"/>
      <c r="X30" s="137"/>
      <c r="Y30" s="137">
        <f t="shared" si="16"/>
        <v>0</v>
      </c>
      <c r="Z30" s="137"/>
      <c r="AA30" s="137"/>
      <c r="AB30" s="137"/>
      <c r="AC30" s="137"/>
      <c r="AD30" s="137"/>
      <c r="AE30" s="137"/>
      <c r="AF30" s="137"/>
      <c r="AG30" s="137">
        <f t="shared" si="17"/>
        <v>0</v>
      </c>
      <c r="AH30" s="137"/>
      <c r="AI30" s="137"/>
      <c r="AJ30" s="137"/>
      <c r="AK30" s="138"/>
      <c r="AL30" s="141">
        <f t="shared" si="0"/>
        <v>0</v>
      </c>
      <c r="AM30" s="137">
        <f t="shared" si="1"/>
        <v>0</v>
      </c>
      <c r="AN30" s="141">
        <f>'30'!AR30</f>
        <v>100</v>
      </c>
      <c r="AO30" s="141"/>
      <c r="AP30" s="141">
        <f t="shared" si="7"/>
        <v>100</v>
      </c>
      <c r="AQ30" s="141">
        <f t="shared" si="8"/>
        <v>100</v>
      </c>
      <c r="AR30" s="141"/>
      <c r="AS30" s="216">
        <f t="shared" si="3"/>
        <v>-7.4031300433823428E-3</v>
      </c>
      <c r="AT30" s="216">
        <f>'08'!AT30</f>
        <v>250</v>
      </c>
      <c r="AU30" s="224">
        <f t="shared" si="9"/>
        <v>250</v>
      </c>
      <c r="AV30" s="138"/>
      <c r="AW30" s="138">
        <f t="shared" si="10"/>
        <v>0</v>
      </c>
      <c r="AX30" s="138">
        <f t="shared" si="11"/>
        <v>0</v>
      </c>
      <c r="AY30" s="138">
        <f t="shared" si="12"/>
        <v>0</v>
      </c>
      <c r="AZ30" s="138">
        <f t="shared" si="13"/>
        <v>0</v>
      </c>
      <c r="BA30" s="138">
        <f t="shared" si="14"/>
        <v>0</v>
      </c>
      <c r="BB30" s="138">
        <f t="shared" si="15"/>
        <v>100</v>
      </c>
      <c r="BC30" s="138"/>
    </row>
    <row r="31" spans="1:55" s="145" customFormat="1">
      <c r="A31" s="223" t="str">
        <f>'ENTRY SHEET'!F31</f>
        <v>OD09A-5106</v>
      </c>
      <c r="B31" s="137">
        <f>'30'!C31</f>
        <v>15115</v>
      </c>
      <c r="C31" s="137"/>
      <c r="D31" s="137">
        <f t="shared" si="4"/>
        <v>-15115</v>
      </c>
      <c r="E31" s="137">
        <v>12</v>
      </c>
      <c r="F31" s="136"/>
      <c r="G31" s="136">
        <f t="shared" si="18"/>
        <v>-15115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>
        <f t="shared" si="6"/>
        <v>-15115</v>
      </c>
      <c r="R31" s="137">
        <f>'30'!S31</f>
        <v>123339</v>
      </c>
      <c r="S31" s="137"/>
      <c r="T31" s="137">
        <f t="shared" si="19"/>
        <v>-123339</v>
      </c>
      <c r="U31" s="137"/>
      <c r="V31" s="137"/>
      <c r="W31" s="137"/>
      <c r="X31" s="137"/>
      <c r="Y31" s="137">
        <f t="shared" si="16"/>
        <v>0</v>
      </c>
      <c r="Z31" s="137"/>
      <c r="AA31" s="137"/>
      <c r="AB31" s="137"/>
      <c r="AC31" s="137"/>
      <c r="AD31" s="137"/>
      <c r="AE31" s="137"/>
      <c r="AF31" s="137"/>
      <c r="AG31" s="137">
        <f t="shared" si="17"/>
        <v>0</v>
      </c>
      <c r="AH31" s="137"/>
      <c r="AI31" s="137"/>
      <c r="AJ31" s="137"/>
      <c r="AK31" s="138"/>
      <c r="AL31" s="141">
        <f t="shared" si="0"/>
        <v>0</v>
      </c>
      <c r="AM31" s="137">
        <f t="shared" si="1"/>
        <v>0</v>
      </c>
      <c r="AN31" s="141">
        <f>'30'!AR31</f>
        <v>63</v>
      </c>
      <c r="AO31" s="141"/>
      <c r="AP31" s="141">
        <f t="shared" si="7"/>
        <v>63</v>
      </c>
      <c r="AQ31" s="141">
        <f t="shared" si="8"/>
        <v>63</v>
      </c>
      <c r="AR31" s="141"/>
      <c r="AS31" s="216">
        <f t="shared" si="3"/>
        <v>-4.1680449884220969E-3</v>
      </c>
      <c r="AT31" s="216">
        <f>'08'!AT31</f>
        <v>250</v>
      </c>
      <c r="AU31" s="224">
        <f t="shared" si="9"/>
        <v>250</v>
      </c>
      <c r="AV31" s="138"/>
      <c r="AW31" s="138">
        <f t="shared" si="10"/>
        <v>0</v>
      </c>
      <c r="AX31" s="138">
        <f t="shared" si="11"/>
        <v>0</v>
      </c>
      <c r="AY31" s="138">
        <f t="shared" si="12"/>
        <v>0</v>
      </c>
      <c r="AZ31" s="138">
        <f t="shared" si="13"/>
        <v>0</v>
      </c>
      <c r="BA31" s="138">
        <f t="shared" si="14"/>
        <v>0</v>
      </c>
      <c r="BB31" s="138">
        <f t="shared" si="15"/>
        <v>63</v>
      </c>
      <c r="BC31" s="138"/>
    </row>
    <row r="32" spans="1:55" s="145" customFormat="1">
      <c r="A32" s="223" t="str">
        <f>'ENTRY SHEET'!F32</f>
        <v>OD09C-8164</v>
      </c>
      <c r="B32" s="137">
        <f>'30'!C32</f>
        <v>10516.8</v>
      </c>
      <c r="C32" s="137"/>
      <c r="D32" s="137">
        <f t="shared" si="4"/>
        <v>-10516.8</v>
      </c>
      <c r="E32" s="137">
        <v>12</v>
      </c>
      <c r="F32" s="136"/>
      <c r="G32" s="136">
        <f t="shared" si="18"/>
        <v>-10516.8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>
        <f t="shared" si="6"/>
        <v>-10516.8</v>
      </c>
      <c r="R32" s="137">
        <f>'30'!S32</f>
        <v>70496</v>
      </c>
      <c r="S32" s="137"/>
      <c r="T32" s="137">
        <f t="shared" si="19"/>
        <v>-70496</v>
      </c>
      <c r="U32" s="137"/>
      <c r="V32" s="137"/>
      <c r="W32" s="137"/>
      <c r="X32" s="137"/>
      <c r="Y32" s="137">
        <f t="shared" si="16"/>
        <v>0</v>
      </c>
      <c r="Z32" s="137"/>
      <c r="AA32" s="137"/>
      <c r="AB32" s="137"/>
      <c r="AC32" s="137"/>
      <c r="AD32" s="137"/>
      <c r="AE32" s="137"/>
      <c r="AF32" s="137"/>
      <c r="AG32" s="137">
        <f t="shared" si="17"/>
        <v>0</v>
      </c>
      <c r="AH32" s="137"/>
      <c r="AI32" s="137"/>
      <c r="AJ32" s="137"/>
      <c r="AK32" s="138"/>
      <c r="AL32" s="141">
        <f t="shared" si="0"/>
        <v>0</v>
      </c>
      <c r="AM32" s="137">
        <f t="shared" si="1"/>
        <v>0</v>
      </c>
      <c r="AN32" s="141">
        <f>'30'!AR32</f>
        <v>100</v>
      </c>
      <c r="AO32" s="141"/>
      <c r="AP32" s="141">
        <f t="shared" si="7"/>
        <v>100</v>
      </c>
      <c r="AQ32" s="141">
        <f t="shared" si="8"/>
        <v>100</v>
      </c>
      <c r="AR32" s="141"/>
      <c r="AS32" s="216">
        <f t="shared" si="3"/>
        <v>-9.5085957705766024E-3</v>
      </c>
      <c r="AT32" s="216">
        <f>'08'!AT32</f>
        <v>250</v>
      </c>
      <c r="AU32" s="224">
        <f t="shared" si="9"/>
        <v>250</v>
      </c>
      <c r="AV32" s="138"/>
      <c r="AW32" s="138">
        <f t="shared" si="10"/>
        <v>0</v>
      </c>
      <c r="AX32" s="138">
        <f t="shared" si="11"/>
        <v>0</v>
      </c>
      <c r="AY32" s="138">
        <f t="shared" si="12"/>
        <v>0</v>
      </c>
      <c r="AZ32" s="138">
        <f t="shared" si="13"/>
        <v>0</v>
      </c>
      <c r="BA32" s="138">
        <f t="shared" si="14"/>
        <v>0</v>
      </c>
      <c r="BB32" s="138">
        <f t="shared" si="15"/>
        <v>100</v>
      </c>
      <c r="BC32" s="138"/>
    </row>
    <row r="33" spans="1:55" s="145" customFormat="1">
      <c r="A33" s="223" t="str">
        <f>'ENTRY SHEET'!F33</f>
        <v>OD09C-1373</v>
      </c>
      <c r="B33" s="137">
        <f>'30'!C33</f>
        <v>0</v>
      </c>
      <c r="C33" s="137"/>
      <c r="D33" s="137">
        <f t="shared" si="4"/>
        <v>0</v>
      </c>
      <c r="E33" s="137">
        <v>12</v>
      </c>
      <c r="F33" s="136"/>
      <c r="G33" s="136">
        <f t="shared" si="18"/>
        <v>0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>
        <f t="shared" si="6"/>
        <v>0</v>
      </c>
      <c r="R33" s="137">
        <f>'30'!S33</f>
        <v>0</v>
      </c>
      <c r="S33" s="137"/>
      <c r="T33" s="137">
        <f t="shared" si="19"/>
        <v>0</v>
      </c>
      <c r="U33" s="137"/>
      <c r="V33" s="137"/>
      <c r="W33" s="137"/>
      <c r="X33" s="137"/>
      <c r="Y33" s="137">
        <f t="shared" si="16"/>
        <v>0</v>
      </c>
      <c r="Z33" s="137"/>
      <c r="AA33" s="137"/>
      <c r="AB33" s="137"/>
      <c r="AC33" s="137"/>
      <c r="AD33" s="137"/>
      <c r="AE33" s="137"/>
      <c r="AF33" s="137"/>
      <c r="AG33" s="137">
        <f t="shared" si="17"/>
        <v>0</v>
      </c>
      <c r="AH33" s="137"/>
      <c r="AI33" s="137"/>
      <c r="AJ33" s="137"/>
      <c r="AK33" s="138"/>
      <c r="AL33" s="141">
        <f t="shared" si="0"/>
        <v>0</v>
      </c>
      <c r="AM33" s="137">
        <f t="shared" si="1"/>
        <v>0</v>
      </c>
      <c r="AN33" s="141">
        <f>'30'!AR33</f>
        <v>0</v>
      </c>
      <c r="AO33" s="141"/>
      <c r="AP33" s="141">
        <f t="shared" si="7"/>
        <v>0</v>
      </c>
      <c r="AQ33" s="141">
        <f t="shared" si="8"/>
        <v>0</v>
      </c>
      <c r="AR33" s="141"/>
      <c r="AS33" s="216" t="e">
        <f t="shared" si="3"/>
        <v>#DIV/0!</v>
      </c>
      <c r="AT33" s="216">
        <f>'08'!AT33</f>
        <v>250</v>
      </c>
      <c r="AU33" s="224">
        <f t="shared" si="9"/>
        <v>250</v>
      </c>
      <c r="AV33" s="138"/>
      <c r="AW33" s="138" t="e">
        <f t="shared" si="10"/>
        <v>#DIV/0!</v>
      </c>
      <c r="AX33" s="138" t="e">
        <f t="shared" si="11"/>
        <v>#DIV/0!</v>
      </c>
      <c r="AY33" s="138" t="e">
        <f t="shared" si="12"/>
        <v>#DIV/0!</v>
      </c>
      <c r="AZ33" s="138" t="e">
        <f t="shared" si="13"/>
        <v>#DIV/0!</v>
      </c>
      <c r="BA33" s="138" t="e">
        <f t="shared" si="14"/>
        <v>#DIV/0!</v>
      </c>
      <c r="BB33" s="138" t="e">
        <f t="shared" si="15"/>
        <v>#DIV/0!</v>
      </c>
      <c r="BC33" s="138"/>
    </row>
    <row r="34" spans="1:55" s="145" customFormat="1">
      <c r="A34" s="223" t="str">
        <f>'ENTRY SHEET'!F34</f>
        <v>OD09A-5666</v>
      </c>
      <c r="B34" s="137">
        <f>'30'!C34</f>
        <v>21992</v>
      </c>
      <c r="C34" s="137"/>
      <c r="D34" s="137">
        <f t="shared" si="4"/>
        <v>-21992</v>
      </c>
      <c r="E34" s="137">
        <v>12</v>
      </c>
      <c r="F34" s="136"/>
      <c r="G34" s="136">
        <f t="shared" si="18"/>
        <v>-21992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>
        <f t="shared" si="6"/>
        <v>-21992</v>
      </c>
      <c r="R34" s="137">
        <f>'30'!S34</f>
        <v>102812</v>
      </c>
      <c r="S34" s="137"/>
      <c r="T34" s="137">
        <f t="shared" si="19"/>
        <v>-102812</v>
      </c>
      <c r="U34" s="137"/>
      <c r="V34" s="137"/>
      <c r="W34" s="137"/>
      <c r="X34" s="138"/>
      <c r="Y34" s="137">
        <f t="shared" si="16"/>
        <v>0</v>
      </c>
      <c r="Z34" s="137"/>
      <c r="AA34" s="137"/>
      <c r="AB34" s="137"/>
      <c r="AC34" s="137"/>
      <c r="AD34" s="137"/>
      <c r="AE34" s="137"/>
      <c r="AF34" s="137"/>
      <c r="AG34" s="137">
        <f t="shared" si="17"/>
        <v>0</v>
      </c>
      <c r="AH34" s="137"/>
      <c r="AI34" s="137"/>
      <c r="AJ34" s="137"/>
      <c r="AK34" s="138"/>
      <c r="AL34" s="141">
        <f t="shared" si="0"/>
        <v>0</v>
      </c>
      <c r="AM34" s="137">
        <f t="shared" si="1"/>
        <v>0</v>
      </c>
      <c r="AN34" s="141">
        <f>'30'!AR34</f>
        <v>70</v>
      </c>
      <c r="AO34" s="141"/>
      <c r="AP34" s="141">
        <f t="shared" si="7"/>
        <v>70</v>
      </c>
      <c r="AQ34" s="141">
        <f t="shared" si="8"/>
        <v>70</v>
      </c>
      <c r="AR34" s="141"/>
      <c r="AS34" s="216">
        <f t="shared" si="3"/>
        <v>-3.1829756275009095E-3</v>
      </c>
      <c r="AT34" s="216">
        <f>'08'!AT34</f>
        <v>250</v>
      </c>
      <c r="AU34" s="224">
        <f t="shared" si="9"/>
        <v>250</v>
      </c>
      <c r="AV34" s="138"/>
      <c r="AW34" s="138">
        <f t="shared" si="10"/>
        <v>0</v>
      </c>
      <c r="AX34" s="138">
        <f t="shared" si="11"/>
        <v>0</v>
      </c>
      <c r="AY34" s="138">
        <f t="shared" si="12"/>
        <v>0</v>
      </c>
      <c r="AZ34" s="138">
        <f t="shared" si="13"/>
        <v>0</v>
      </c>
      <c r="BA34" s="138">
        <f t="shared" si="14"/>
        <v>0</v>
      </c>
      <c r="BB34" s="138">
        <f t="shared" si="15"/>
        <v>70</v>
      </c>
      <c r="BC34" s="138"/>
    </row>
    <row r="35" spans="1:55" s="145" customFormat="1">
      <c r="A35" s="223" t="str">
        <f>'ENTRY SHEET'!F35</f>
        <v>OD09A-6059</v>
      </c>
      <c r="B35" s="137">
        <f>'30'!C35</f>
        <v>14203</v>
      </c>
      <c r="C35" s="137"/>
      <c r="D35" s="137">
        <f t="shared" si="4"/>
        <v>-14203</v>
      </c>
      <c r="E35" s="137">
        <v>12</v>
      </c>
      <c r="F35" s="136"/>
      <c r="G35" s="136">
        <f t="shared" si="18"/>
        <v>-14203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>
        <f t="shared" si="6"/>
        <v>-14203</v>
      </c>
      <c r="R35" s="137">
        <f>'30'!S35</f>
        <v>92538</v>
      </c>
      <c r="S35" s="137"/>
      <c r="T35" s="137">
        <f t="shared" si="19"/>
        <v>-92538</v>
      </c>
      <c r="U35" s="137"/>
      <c r="V35" s="137"/>
      <c r="W35" s="137"/>
      <c r="X35" s="138"/>
      <c r="Y35" s="137">
        <f t="shared" si="16"/>
        <v>0</v>
      </c>
      <c r="Z35" s="137"/>
      <c r="AA35" s="137"/>
      <c r="AB35" s="137"/>
      <c r="AC35" s="137"/>
      <c r="AD35" s="137"/>
      <c r="AE35" s="137"/>
      <c r="AF35" s="137"/>
      <c r="AG35" s="137">
        <f t="shared" si="17"/>
        <v>0</v>
      </c>
      <c r="AH35" s="137"/>
      <c r="AI35" s="137"/>
      <c r="AJ35" s="137"/>
      <c r="AK35" s="138"/>
      <c r="AL35" s="141">
        <f t="shared" si="0"/>
        <v>0</v>
      </c>
      <c r="AM35" s="137">
        <f t="shared" si="1"/>
        <v>0</v>
      </c>
      <c r="AN35" s="141">
        <f>'30'!AR35</f>
        <v>120</v>
      </c>
      <c r="AO35" s="141"/>
      <c r="AP35" s="141">
        <f t="shared" si="7"/>
        <v>120</v>
      </c>
      <c r="AQ35" s="141">
        <f t="shared" si="8"/>
        <v>120</v>
      </c>
      <c r="AR35" s="141"/>
      <c r="AS35" s="216">
        <f t="shared" si="3"/>
        <v>-8.4489192424135745E-3</v>
      </c>
      <c r="AT35" s="216">
        <f>'08'!AT35</f>
        <v>250</v>
      </c>
      <c r="AU35" s="224">
        <f t="shared" si="9"/>
        <v>250</v>
      </c>
      <c r="AV35" s="138"/>
      <c r="AW35" s="138">
        <f t="shared" si="10"/>
        <v>0</v>
      </c>
      <c r="AX35" s="138">
        <f t="shared" si="11"/>
        <v>0</v>
      </c>
      <c r="AY35" s="138">
        <f t="shared" si="12"/>
        <v>0</v>
      </c>
      <c r="AZ35" s="138">
        <f t="shared" si="13"/>
        <v>0</v>
      </c>
      <c r="BA35" s="138">
        <f t="shared" si="14"/>
        <v>0</v>
      </c>
      <c r="BB35" s="138">
        <f t="shared" si="15"/>
        <v>120</v>
      </c>
      <c r="BC35" s="138"/>
    </row>
    <row r="36" spans="1:55" s="145" customFormat="1">
      <c r="A36" s="223" t="str">
        <f>'ENTRY SHEET'!F36</f>
        <v>JH06H-9654</v>
      </c>
      <c r="B36" s="137">
        <f>'30'!C36</f>
        <v>0</v>
      </c>
      <c r="C36" s="137"/>
      <c r="D36" s="137">
        <f t="shared" si="4"/>
        <v>0</v>
      </c>
      <c r="E36" s="137">
        <v>12</v>
      </c>
      <c r="F36" s="136"/>
      <c r="G36" s="136">
        <f t="shared" si="18"/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>
        <f t="shared" si="6"/>
        <v>0</v>
      </c>
      <c r="R36" s="137">
        <f>'30'!S36</f>
        <v>101662</v>
      </c>
      <c r="S36" s="137"/>
      <c r="T36" s="137">
        <f t="shared" si="19"/>
        <v>-101662</v>
      </c>
      <c r="U36" s="137"/>
      <c r="V36" s="137"/>
      <c r="W36" s="137"/>
      <c r="X36" s="138"/>
      <c r="Y36" s="137">
        <f t="shared" si="16"/>
        <v>0</v>
      </c>
      <c r="Z36" s="137"/>
      <c r="AA36" s="137"/>
      <c r="AB36" s="137"/>
      <c r="AC36" s="137"/>
      <c r="AD36" s="137"/>
      <c r="AE36" s="137"/>
      <c r="AF36" s="137"/>
      <c r="AG36" s="137">
        <f t="shared" si="17"/>
        <v>0</v>
      </c>
      <c r="AH36" s="137"/>
      <c r="AI36" s="137"/>
      <c r="AJ36" s="137"/>
      <c r="AK36" s="138"/>
      <c r="AL36" s="141">
        <f t="shared" si="0"/>
        <v>0</v>
      </c>
      <c r="AM36" s="137">
        <f t="shared" si="1"/>
        <v>0</v>
      </c>
      <c r="AN36" s="141">
        <f>'30'!AR36</f>
        <v>100</v>
      </c>
      <c r="AO36" s="141"/>
      <c r="AP36" s="141">
        <f t="shared" si="7"/>
        <v>100</v>
      </c>
      <c r="AQ36" s="141">
        <f t="shared" si="8"/>
        <v>100</v>
      </c>
      <c r="AR36" s="141"/>
      <c r="AS36" s="216" t="e">
        <f t="shared" si="3"/>
        <v>#DIV/0!</v>
      </c>
      <c r="AT36" s="216">
        <f>'08'!AT36</f>
        <v>250</v>
      </c>
      <c r="AU36" s="224">
        <f t="shared" si="9"/>
        <v>250</v>
      </c>
      <c r="AV36" s="138"/>
      <c r="AW36" s="138" t="e">
        <f t="shared" si="10"/>
        <v>#DIV/0!</v>
      </c>
      <c r="AX36" s="138" t="e">
        <f t="shared" si="11"/>
        <v>#DIV/0!</v>
      </c>
      <c r="AY36" s="138" t="e">
        <f t="shared" si="12"/>
        <v>#DIV/0!</v>
      </c>
      <c r="AZ36" s="138" t="e">
        <f t="shared" si="13"/>
        <v>#DIV/0!</v>
      </c>
      <c r="BA36" s="138" t="e">
        <f t="shared" si="14"/>
        <v>#DIV/0!</v>
      </c>
      <c r="BB36" s="138" t="e">
        <f t="shared" si="15"/>
        <v>#DIV/0!</v>
      </c>
      <c r="BC36" s="138"/>
    </row>
    <row r="37" spans="1:55" s="145" customFormat="1">
      <c r="A37" s="223" t="str">
        <f>'ENTRY SHEET'!F37</f>
        <v>OD09A-5105</v>
      </c>
      <c r="B37" s="137">
        <f>'30'!C37</f>
        <v>12776</v>
      </c>
      <c r="C37" s="137"/>
      <c r="D37" s="137">
        <f t="shared" si="4"/>
        <v>-12776</v>
      </c>
      <c r="E37" s="137">
        <v>12</v>
      </c>
      <c r="F37" s="136"/>
      <c r="G37" s="136">
        <f t="shared" si="18"/>
        <v>-12776</v>
      </c>
      <c r="H37" s="136"/>
      <c r="I37" s="136"/>
      <c r="J37" s="136"/>
      <c r="K37" s="136"/>
      <c r="L37" s="136"/>
      <c r="M37" s="136"/>
      <c r="N37" s="136"/>
      <c r="O37" s="136"/>
      <c r="P37" s="136"/>
      <c r="Q37" s="136">
        <f t="shared" si="6"/>
        <v>-12776</v>
      </c>
      <c r="R37" s="137">
        <f>'30'!S37</f>
        <v>92331</v>
      </c>
      <c r="S37" s="137"/>
      <c r="T37" s="137">
        <f t="shared" si="19"/>
        <v>-92331</v>
      </c>
      <c r="U37" s="137"/>
      <c r="V37" s="137"/>
      <c r="W37" s="137"/>
      <c r="X37" s="138"/>
      <c r="Y37" s="137">
        <f t="shared" si="16"/>
        <v>0</v>
      </c>
      <c r="Z37" s="137"/>
      <c r="AA37" s="137"/>
      <c r="AB37" s="137"/>
      <c r="AC37" s="137"/>
      <c r="AD37" s="137"/>
      <c r="AE37" s="137"/>
      <c r="AF37" s="137"/>
      <c r="AG37" s="137">
        <f t="shared" si="17"/>
        <v>0</v>
      </c>
      <c r="AH37" s="137"/>
      <c r="AI37" s="137"/>
      <c r="AJ37" s="137"/>
      <c r="AK37" s="138"/>
      <c r="AL37" s="141">
        <f t="shared" si="0"/>
        <v>0</v>
      </c>
      <c r="AM37" s="137">
        <f t="shared" si="1"/>
        <v>0</v>
      </c>
      <c r="AN37" s="141">
        <f>'30'!AR37</f>
        <v>100</v>
      </c>
      <c r="AO37" s="141"/>
      <c r="AP37" s="141">
        <f t="shared" si="7"/>
        <v>100</v>
      </c>
      <c r="AQ37" s="141">
        <f t="shared" si="8"/>
        <v>100</v>
      </c>
      <c r="AR37" s="141"/>
      <c r="AS37" s="216">
        <f t="shared" ref="AS37:AS59" si="20">AQ37/D37</f>
        <v>-7.8271759549154666E-3</v>
      </c>
      <c r="AT37" s="216">
        <f>'08'!AT37</f>
        <v>250</v>
      </c>
      <c r="AU37" s="224">
        <f t="shared" si="9"/>
        <v>250</v>
      </c>
      <c r="AV37" s="138"/>
      <c r="AW37" s="138">
        <f t="shared" si="10"/>
        <v>0</v>
      </c>
      <c r="AX37" s="138">
        <f t="shared" si="11"/>
        <v>0</v>
      </c>
      <c r="AY37" s="138">
        <f t="shared" si="12"/>
        <v>0</v>
      </c>
      <c r="AZ37" s="138">
        <f t="shared" si="13"/>
        <v>0</v>
      </c>
      <c r="BA37" s="138">
        <f t="shared" si="14"/>
        <v>0</v>
      </c>
      <c r="BB37" s="138">
        <f t="shared" si="15"/>
        <v>100</v>
      </c>
      <c r="BC37" s="138"/>
    </row>
    <row r="38" spans="1:55" s="145" customFormat="1">
      <c r="A38" s="223" t="str">
        <f>'ENTRY SHEET'!F38</f>
        <v>JH06G-4703</v>
      </c>
      <c r="B38" s="137">
        <f>'30'!C38</f>
        <v>8307</v>
      </c>
      <c r="C38" s="137"/>
      <c r="D38" s="137">
        <f t="shared" si="4"/>
        <v>-8307</v>
      </c>
      <c r="E38" s="137">
        <v>12</v>
      </c>
      <c r="F38" s="136"/>
      <c r="G38" s="136">
        <f t="shared" si="18"/>
        <v>-8307</v>
      </c>
      <c r="H38" s="136"/>
      <c r="I38" s="136"/>
      <c r="J38" s="136"/>
      <c r="K38" s="136"/>
      <c r="L38" s="136"/>
      <c r="M38" s="136"/>
      <c r="N38" s="136"/>
      <c r="O38" s="136"/>
      <c r="P38" s="136"/>
      <c r="Q38" s="136">
        <f t="shared" si="6"/>
        <v>-8307</v>
      </c>
      <c r="R38" s="137">
        <f>'30'!S38</f>
        <v>96613</v>
      </c>
      <c r="S38" s="137"/>
      <c r="T38" s="137">
        <f t="shared" si="19"/>
        <v>-96613</v>
      </c>
      <c r="U38" s="137"/>
      <c r="V38" s="137"/>
      <c r="W38" s="137"/>
      <c r="X38" s="141"/>
      <c r="Y38" s="137">
        <f t="shared" si="16"/>
        <v>0</v>
      </c>
      <c r="Z38" s="137"/>
      <c r="AA38" s="137"/>
      <c r="AB38" s="137"/>
      <c r="AC38" s="137"/>
      <c r="AD38" s="137"/>
      <c r="AE38" s="137"/>
      <c r="AF38" s="137"/>
      <c r="AG38" s="137">
        <f t="shared" si="17"/>
        <v>0</v>
      </c>
      <c r="AH38" s="137"/>
      <c r="AI38" s="137"/>
      <c r="AJ38" s="137"/>
      <c r="AK38" s="138"/>
      <c r="AL38" s="141">
        <f t="shared" si="0"/>
        <v>0</v>
      </c>
      <c r="AM38" s="137">
        <f t="shared" si="1"/>
        <v>0</v>
      </c>
      <c r="AN38" s="141">
        <f>'30'!AR38</f>
        <v>110</v>
      </c>
      <c r="AO38" s="141"/>
      <c r="AP38" s="141">
        <f t="shared" si="7"/>
        <v>110</v>
      </c>
      <c r="AQ38" s="141">
        <f t="shared" si="8"/>
        <v>110</v>
      </c>
      <c r="AR38" s="141"/>
      <c r="AS38" s="216">
        <f t="shared" si="20"/>
        <v>-1.324184422775972E-2</v>
      </c>
      <c r="AT38" s="216">
        <f>'08'!AT38</f>
        <v>250</v>
      </c>
      <c r="AU38" s="224">
        <f t="shared" si="9"/>
        <v>250</v>
      </c>
      <c r="AV38" s="138"/>
      <c r="AW38" s="138">
        <f t="shared" si="10"/>
        <v>0</v>
      </c>
      <c r="AX38" s="138">
        <f t="shared" si="11"/>
        <v>0</v>
      </c>
      <c r="AY38" s="138">
        <f t="shared" si="12"/>
        <v>0</v>
      </c>
      <c r="AZ38" s="138">
        <f t="shared" si="13"/>
        <v>0</v>
      </c>
      <c r="BA38" s="138">
        <f t="shared" si="14"/>
        <v>0</v>
      </c>
      <c r="BB38" s="138">
        <f t="shared" si="15"/>
        <v>110</v>
      </c>
      <c r="BC38" s="138"/>
    </row>
    <row r="39" spans="1:55" s="145" customFormat="1">
      <c r="A39" s="223" t="str">
        <f>'ENTRY SHEET'!F39</f>
        <v>JH06H-5348</v>
      </c>
      <c r="B39" s="137">
        <f>'30'!C39</f>
        <v>537</v>
      </c>
      <c r="C39" s="137"/>
      <c r="D39" s="137">
        <f t="shared" si="4"/>
        <v>-537</v>
      </c>
      <c r="E39" s="137">
        <v>12</v>
      </c>
      <c r="F39" s="136"/>
      <c r="G39" s="136">
        <f t="shared" si="18"/>
        <v>-537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>
        <f t="shared" si="6"/>
        <v>-537</v>
      </c>
      <c r="R39" s="137">
        <f>'30'!S39</f>
        <v>122693</v>
      </c>
      <c r="S39" s="137"/>
      <c r="T39" s="137">
        <f t="shared" si="19"/>
        <v>-122693</v>
      </c>
      <c r="U39" s="137"/>
      <c r="V39" s="137"/>
      <c r="W39" s="137"/>
      <c r="X39" s="141"/>
      <c r="Y39" s="137">
        <f t="shared" si="16"/>
        <v>0</v>
      </c>
      <c r="Z39" s="137"/>
      <c r="AA39" s="137"/>
      <c r="AB39" s="137"/>
      <c r="AC39" s="137"/>
      <c r="AD39" s="137"/>
      <c r="AE39" s="137"/>
      <c r="AF39" s="137"/>
      <c r="AG39" s="137">
        <f t="shared" si="17"/>
        <v>0</v>
      </c>
      <c r="AH39" s="137"/>
      <c r="AI39" s="137"/>
      <c r="AJ39" s="137"/>
      <c r="AK39" s="138"/>
      <c r="AL39" s="141">
        <f t="shared" si="0"/>
        <v>0</v>
      </c>
      <c r="AM39" s="137">
        <f t="shared" si="1"/>
        <v>0</v>
      </c>
      <c r="AN39" s="141">
        <f>'30'!AR39</f>
        <v>100</v>
      </c>
      <c r="AO39" s="141"/>
      <c r="AP39" s="141">
        <f t="shared" si="7"/>
        <v>100</v>
      </c>
      <c r="AQ39" s="141">
        <f t="shared" si="8"/>
        <v>100</v>
      </c>
      <c r="AR39" s="141"/>
      <c r="AS39" s="216">
        <f t="shared" si="20"/>
        <v>-0.18621973929236499</v>
      </c>
      <c r="AT39" s="216">
        <f>'08'!AT39</f>
        <v>0</v>
      </c>
      <c r="AU39" s="224">
        <f t="shared" si="9"/>
        <v>0</v>
      </c>
      <c r="AV39" s="138"/>
      <c r="AW39" s="138">
        <f t="shared" si="10"/>
        <v>0</v>
      </c>
      <c r="AX39" s="138">
        <f t="shared" si="11"/>
        <v>0</v>
      </c>
      <c r="AY39" s="138">
        <f t="shared" si="12"/>
        <v>0</v>
      </c>
      <c r="AZ39" s="138">
        <f t="shared" si="13"/>
        <v>0</v>
      </c>
      <c r="BA39" s="138">
        <f t="shared" si="14"/>
        <v>0</v>
      </c>
      <c r="BB39" s="138">
        <f t="shared" si="15"/>
        <v>100</v>
      </c>
      <c r="BC39" s="138"/>
    </row>
    <row r="40" spans="1:55" s="145" customFormat="1">
      <c r="A40" s="223" t="str">
        <f>'ENTRY SHEET'!F40</f>
        <v>OD09K-5036</v>
      </c>
      <c r="B40" s="137">
        <f>'30'!C40</f>
        <v>0</v>
      </c>
      <c r="C40" s="137"/>
      <c r="D40" s="137">
        <f t="shared" si="4"/>
        <v>0</v>
      </c>
      <c r="E40" s="137">
        <v>12</v>
      </c>
      <c r="F40" s="136"/>
      <c r="G40" s="136">
        <f t="shared" si="18"/>
        <v>0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>
        <f t="shared" si="6"/>
        <v>0</v>
      </c>
      <c r="R40" s="137">
        <f>'30'!S40</f>
        <v>0</v>
      </c>
      <c r="S40" s="137"/>
      <c r="T40" s="137">
        <f t="shared" si="19"/>
        <v>0</v>
      </c>
      <c r="U40" s="137"/>
      <c r="V40" s="137"/>
      <c r="W40" s="137"/>
      <c r="X40" s="141"/>
      <c r="Y40" s="137">
        <f t="shared" si="16"/>
        <v>0</v>
      </c>
      <c r="Z40" s="137"/>
      <c r="AA40" s="137"/>
      <c r="AB40" s="137"/>
      <c r="AC40" s="137"/>
      <c r="AD40" s="137"/>
      <c r="AE40" s="137"/>
      <c r="AF40" s="137"/>
      <c r="AG40" s="137">
        <f t="shared" si="17"/>
        <v>0</v>
      </c>
      <c r="AH40" s="137"/>
      <c r="AI40" s="137"/>
      <c r="AJ40" s="137"/>
      <c r="AK40" s="138"/>
      <c r="AL40" s="141">
        <f t="shared" si="0"/>
        <v>0</v>
      </c>
      <c r="AM40" s="137">
        <f t="shared" si="1"/>
        <v>0</v>
      </c>
      <c r="AN40" s="141">
        <f>'30'!AR40</f>
        <v>0</v>
      </c>
      <c r="AO40" s="141"/>
      <c r="AP40" s="141">
        <f t="shared" si="7"/>
        <v>0</v>
      </c>
      <c r="AQ40" s="141">
        <f t="shared" si="8"/>
        <v>0</v>
      </c>
      <c r="AR40" s="141"/>
      <c r="AS40" s="216" t="e">
        <f t="shared" si="20"/>
        <v>#DIV/0!</v>
      </c>
      <c r="AT40" s="216">
        <f>'08'!AT40</f>
        <v>0</v>
      </c>
      <c r="AU40" s="224">
        <f t="shared" si="9"/>
        <v>0</v>
      </c>
      <c r="AV40" s="138"/>
      <c r="AW40" s="138" t="e">
        <f t="shared" si="10"/>
        <v>#DIV/0!</v>
      </c>
      <c r="AX40" s="138" t="e">
        <f t="shared" si="11"/>
        <v>#DIV/0!</v>
      </c>
      <c r="AY40" s="138" t="e">
        <f t="shared" si="12"/>
        <v>#DIV/0!</v>
      </c>
      <c r="AZ40" s="138" t="e">
        <f t="shared" si="13"/>
        <v>#DIV/0!</v>
      </c>
      <c r="BA40" s="138" t="e">
        <f t="shared" si="14"/>
        <v>#DIV/0!</v>
      </c>
      <c r="BB40" s="138" t="e">
        <f t="shared" si="15"/>
        <v>#DIV/0!</v>
      </c>
      <c r="BC40" s="138"/>
    </row>
    <row r="41" spans="1:55" s="145" customFormat="1">
      <c r="A41" s="223" t="str">
        <f>'ENTRY SHEET'!F41</f>
        <v>OD09K-1394</v>
      </c>
      <c r="B41" s="137">
        <f>'30'!C41</f>
        <v>0</v>
      </c>
      <c r="C41" s="137"/>
      <c r="D41" s="137">
        <f t="shared" si="4"/>
        <v>0</v>
      </c>
      <c r="E41" s="137">
        <v>12</v>
      </c>
      <c r="F41" s="136"/>
      <c r="G41" s="136">
        <f t="shared" si="18"/>
        <v>0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f t="shared" si="6"/>
        <v>0</v>
      </c>
      <c r="R41" s="137">
        <f>'30'!S41</f>
        <v>0</v>
      </c>
      <c r="S41" s="137"/>
      <c r="T41" s="137">
        <f t="shared" si="19"/>
        <v>0</v>
      </c>
      <c r="U41" s="137"/>
      <c r="V41" s="137"/>
      <c r="W41" s="137"/>
      <c r="X41" s="141"/>
      <c r="Y41" s="137">
        <f t="shared" si="16"/>
        <v>0</v>
      </c>
      <c r="Z41" s="137"/>
      <c r="AA41" s="137"/>
      <c r="AB41" s="137"/>
      <c r="AC41" s="137"/>
      <c r="AD41" s="137"/>
      <c r="AE41" s="137"/>
      <c r="AF41" s="137"/>
      <c r="AG41" s="137">
        <f t="shared" si="17"/>
        <v>0</v>
      </c>
      <c r="AH41" s="137"/>
      <c r="AI41" s="137"/>
      <c r="AJ41" s="137"/>
      <c r="AK41" s="138"/>
      <c r="AL41" s="141">
        <f t="shared" si="0"/>
        <v>0</v>
      </c>
      <c r="AM41" s="137">
        <f t="shared" si="1"/>
        <v>0</v>
      </c>
      <c r="AN41" s="141">
        <f>'30'!AR41</f>
        <v>0</v>
      </c>
      <c r="AO41" s="141"/>
      <c r="AP41" s="141">
        <f t="shared" si="7"/>
        <v>0</v>
      </c>
      <c r="AQ41" s="141">
        <f t="shared" si="8"/>
        <v>0</v>
      </c>
      <c r="AR41" s="141"/>
      <c r="AS41" s="216" t="e">
        <f t="shared" si="20"/>
        <v>#DIV/0!</v>
      </c>
      <c r="AT41" s="216">
        <f>'08'!AT41</f>
        <v>0</v>
      </c>
      <c r="AU41" s="224">
        <f t="shared" si="9"/>
        <v>0</v>
      </c>
      <c r="AV41" s="138"/>
      <c r="AW41" s="138" t="e">
        <f t="shared" si="10"/>
        <v>#DIV/0!</v>
      </c>
      <c r="AX41" s="138" t="e">
        <f t="shared" si="11"/>
        <v>#DIV/0!</v>
      </c>
      <c r="AY41" s="138" t="e">
        <f t="shared" si="12"/>
        <v>#DIV/0!</v>
      </c>
      <c r="AZ41" s="138" t="e">
        <f t="shared" si="13"/>
        <v>#DIV/0!</v>
      </c>
      <c r="BA41" s="138" t="e">
        <f t="shared" si="14"/>
        <v>#DIV/0!</v>
      </c>
      <c r="BB41" s="138" t="e">
        <f t="shared" si="15"/>
        <v>#DIV/0!</v>
      </c>
      <c r="BC41" s="138"/>
    </row>
    <row r="42" spans="1:55" s="145" customFormat="1">
      <c r="A42" s="223" t="str">
        <f>'ENTRY SHEET'!F42</f>
        <v>JH06T-7706</v>
      </c>
      <c r="B42" s="137">
        <f>'30'!C42</f>
        <v>16193.4</v>
      </c>
      <c r="C42" s="137"/>
      <c r="D42" s="137">
        <f t="shared" si="4"/>
        <v>-16193.4</v>
      </c>
      <c r="E42" s="137">
        <v>12</v>
      </c>
      <c r="F42" s="136"/>
      <c r="G42" s="136">
        <f t="shared" si="18"/>
        <v>-16193.4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>
        <f t="shared" si="6"/>
        <v>-16193.4</v>
      </c>
      <c r="R42" s="137">
        <f>'30'!S42</f>
        <v>106226</v>
      </c>
      <c r="S42" s="137"/>
      <c r="T42" s="137">
        <f t="shared" si="19"/>
        <v>-106226</v>
      </c>
      <c r="U42" s="137"/>
      <c r="V42" s="137"/>
      <c r="W42" s="137"/>
      <c r="X42" s="141"/>
      <c r="Y42" s="137">
        <f t="shared" si="16"/>
        <v>0</v>
      </c>
      <c r="Z42" s="137"/>
      <c r="AA42" s="137"/>
      <c r="AB42" s="137"/>
      <c r="AC42" s="137"/>
      <c r="AD42" s="137"/>
      <c r="AE42" s="137"/>
      <c r="AF42" s="137"/>
      <c r="AG42" s="137">
        <f t="shared" si="17"/>
        <v>0</v>
      </c>
      <c r="AH42" s="137"/>
      <c r="AI42" s="137"/>
      <c r="AJ42" s="137"/>
      <c r="AK42" s="138"/>
      <c r="AL42" s="141">
        <f t="shared" si="0"/>
        <v>0</v>
      </c>
      <c r="AM42" s="137">
        <f t="shared" si="1"/>
        <v>0</v>
      </c>
      <c r="AN42" s="141">
        <f>'30'!AR42</f>
        <v>80</v>
      </c>
      <c r="AO42" s="141"/>
      <c r="AP42" s="141">
        <f t="shared" si="7"/>
        <v>80</v>
      </c>
      <c r="AQ42" s="141">
        <f t="shared" si="8"/>
        <v>80</v>
      </c>
      <c r="AR42" s="141"/>
      <c r="AS42" s="216">
        <f t="shared" si="20"/>
        <v>-4.9402843133622342E-3</v>
      </c>
      <c r="AT42" s="216">
        <f>'08'!AT42</f>
        <v>0</v>
      </c>
      <c r="AU42" s="224">
        <f t="shared" si="9"/>
        <v>0</v>
      </c>
      <c r="AV42" s="138"/>
      <c r="AW42" s="138">
        <f t="shared" si="10"/>
        <v>0</v>
      </c>
      <c r="AX42" s="138">
        <f t="shared" si="11"/>
        <v>0</v>
      </c>
      <c r="AY42" s="138">
        <f t="shared" si="12"/>
        <v>0</v>
      </c>
      <c r="AZ42" s="138">
        <f t="shared" si="13"/>
        <v>0</v>
      </c>
      <c r="BA42" s="138">
        <f t="shared" si="14"/>
        <v>0</v>
      </c>
      <c r="BB42" s="138">
        <f t="shared" si="15"/>
        <v>80</v>
      </c>
      <c r="BC42" s="138"/>
    </row>
    <row r="43" spans="1:55" s="145" customFormat="1">
      <c r="A43" s="223" t="str">
        <f>'ENTRY SHEET'!F43</f>
        <v>JH06H-7764</v>
      </c>
      <c r="B43" s="137">
        <f>'30'!C43</f>
        <v>18024.099999999999</v>
      </c>
      <c r="C43" s="137"/>
      <c r="D43" s="137">
        <f t="shared" si="4"/>
        <v>-18024.099999999999</v>
      </c>
      <c r="E43" s="137">
        <v>12</v>
      </c>
      <c r="F43" s="136"/>
      <c r="G43" s="136">
        <f t="shared" si="18"/>
        <v>-18024.099999999999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>
        <f t="shared" si="6"/>
        <v>-18024.099999999999</v>
      </c>
      <c r="R43" s="137">
        <f>'30'!S43</f>
        <v>88158</v>
      </c>
      <c r="S43" s="137"/>
      <c r="T43" s="137">
        <f t="shared" si="19"/>
        <v>-88158</v>
      </c>
      <c r="U43" s="137"/>
      <c r="V43" s="137"/>
      <c r="W43" s="137"/>
      <c r="X43" s="141"/>
      <c r="Y43" s="137">
        <f t="shared" si="16"/>
        <v>0</v>
      </c>
      <c r="Z43" s="137"/>
      <c r="AA43" s="137"/>
      <c r="AB43" s="137"/>
      <c r="AC43" s="137"/>
      <c r="AD43" s="137"/>
      <c r="AE43" s="137"/>
      <c r="AF43" s="137"/>
      <c r="AG43" s="137">
        <f t="shared" si="17"/>
        <v>0</v>
      </c>
      <c r="AH43" s="137"/>
      <c r="AI43" s="137"/>
      <c r="AJ43" s="137"/>
      <c r="AK43" s="138"/>
      <c r="AL43" s="141">
        <f t="shared" si="0"/>
        <v>0</v>
      </c>
      <c r="AM43" s="137">
        <f t="shared" si="1"/>
        <v>0</v>
      </c>
      <c r="AN43" s="141">
        <f>'30'!AR43</f>
        <v>240</v>
      </c>
      <c r="AO43" s="141"/>
      <c r="AP43" s="141">
        <f t="shared" si="7"/>
        <v>240</v>
      </c>
      <c r="AQ43" s="141">
        <f t="shared" si="8"/>
        <v>240</v>
      </c>
      <c r="AR43" s="141"/>
      <c r="AS43" s="216">
        <f t="shared" si="20"/>
        <v>-1.3315505351168714E-2</v>
      </c>
      <c r="AT43" s="216">
        <f>'08'!AT43</f>
        <v>0</v>
      </c>
      <c r="AU43" s="224">
        <f t="shared" si="9"/>
        <v>0</v>
      </c>
      <c r="AV43" s="138"/>
      <c r="AW43" s="138">
        <f t="shared" si="10"/>
        <v>0</v>
      </c>
      <c r="AX43" s="138">
        <f t="shared" si="11"/>
        <v>0</v>
      </c>
      <c r="AY43" s="138">
        <f t="shared" si="12"/>
        <v>0</v>
      </c>
      <c r="AZ43" s="138">
        <f t="shared" si="13"/>
        <v>0</v>
      </c>
      <c r="BA43" s="138">
        <f t="shared" si="14"/>
        <v>0</v>
      </c>
      <c r="BB43" s="138">
        <f t="shared" si="15"/>
        <v>240</v>
      </c>
      <c r="BC43" s="138"/>
    </row>
    <row r="44" spans="1:55" s="145" customFormat="1">
      <c r="A44" s="223" t="str">
        <f>'ENTRY SHEET'!F44</f>
        <v>OD09AE-5513 DMC</v>
      </c>
      <c r="B44" s="137">
        <f>'30'!C44</f>
        <v>4078.9</v>
      </c>
      <c r="C44" s="137"/>
      <c r="D44" s="137">
        <f t="shared" si="4"/>
        <v>-4078.9</v>
      </c>
      <c r="E44" s="137">
        <v>12</v>
      </c>
      <c r="F44" s="136"/>
      <c r="G44" s="136">
        <f t="shared" si="18"/>
        <v>-4078.9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>
        <f t="shared" si="6"/>
        <v>-4078.9</v>
      </c>
      <c r="R44" s="137">
        <f>'30'!S44</f>
        <v>23516.7</v>
      </c>
      <c r="S44" s="137"/>
      <c r="T44" s="137">
        <f t="shared" si="19"/>
        <v>-23516.7</v>
      </c>
      <c r="U44" s="137"/>
      <c r="V44" s="137"/>
      <c r="W44" s="137"/>
      <c r="X44" s="141"/>
      <c r="Y44" s="137">
        <f t="shared" si="16"/>
        <v>0</v>
      </c>
      <c r="Z44" s="137"/>
      <c r="AA44" s="137"/>
      <c r="AB44" s="137"/>
      <c r="AC44" s="137"/>
      <c r="AD44" s="137"/>
      <c r="AE44" s="137"/>
      <c r="AF44" s="137"/>
      <c r="AG44" s="137">
        <f t="shared" si="17"/>
        <v>0</v>
      </c>
      <c r="AH44" s="137"/>
      <c r="AI44" s="137"/>
      <c r="AJ44" s="137"/>
      <c r="AK44" s="138"/>
      <c r="AL44" s="141">
        <f t="shared" si="0"/>
        <v>0</v>
      </c>
      <c r="AM44" s="137">
        <f t="shared" si="1"/>
        <v>0</v>
      </c>
      <c r="AN44" s="141">
        <f>'30'!AR44</f>
        <v>0</v>
      </c>
      <c r="AO44" s="141"/>
      <c r="AP44" s="141">
        <f t="shared" si="7"/>
        <v>0</v>
      </c>
      <c r="AQ44" s="141">
        <f t="shared" si="8"/>
        <v>0</v>
      </c>
      <c r="AR44" s="141"/>
      <c r="AS44" s="216">
        <f t="shared" si="20"/>
        <v>0</v>
      </c>
      <c r="AT44" s="216">
        <f>'08'!AT44</f>
        <v>0</v>
      </c>
      <c r="AU44" s="224">
        <f t="shared" si="9"/>
        <v>0</v>
      </c>
      <c r="AV44" s="138"/>
      <c r="AW44" s="138">
        <f t="shared" si="10"/>
        <v>0</v>
      </c>
      <c r="AX44" s="138">
        <f t="shared" si="11"/>
        <v>0</v>
      </c>
      <c r="AY44" s="138">
        <f t="shared" si="12"/>
        <v>0</v>
      </c>
      <c r="AZ44" s="138">
        <f t="shared" si="13"/>
        <v>0</v>
      </c>
      <c r="BA44" s="138">
        <f t="shared" si="14"/>
        <v>0</v>
      </c>
      <c r="BB44" s="138">
        <f t="shared" si="15"/>
        <v>0</v>
      </c>
      <c r="BC44" s="138"/>
    </row>
    <row r="45" spans="1:55" s="145" customFormat="1">
      <c r="A45" s="223" t="str">
        <f>'ENTRY SHEET'!F45</f>
        <v>OD09Z-5713 DMC</v>
      </c>
      <c r="B45" s="137">
        <f>'30'!C45</f>
        <v>3898</v>
      </c>
      <c r="C45" s="137"/>
      <c r="D45" s="137">
        <f t="shared" si="4"/>
        <v>-3898</v>
      </c>
      <c r="E45" s="137">
        <v>12</v>
      </c>
      <c r="F45" s="136"/>
      <c r="G45" s="136">
        <f t="shared" si="18"/>
        <v>-3898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>
        <f t="shared" si="6"/>
        <v>-3898</v>
      </c>
      <c r="R45" s="137">
        <f>'30'!S45</f>
        <v>22979.599999999999</v>
      </c>
      <c r="S45" s="137"/>
      <c r="T45" s="137">
        <f t="shared" si="19"/>
        <v>-22979.599999999999</v>
      </c>
      <c r="U45" s="137"/>
      <c r="V45" s="137"/>
      <c r="W45" s="137"/>
      <c r="X45" s="141"/>
      <c r="Y45" s="137">
        <f t="shared" si="16"/>
        <v>0</v>
      </c>
      <c r="Z45" s="137"/>
      <c r="AA45" s="137"/>
      <c r="AB45" s="137"/>
      <c r="AC45" s="137"/>
      <c r="AD45" s="137"/>
      <c r="AE45" s="137"/>
      <c r="AF45" s="137"/>
      <c r="AG45" s="137">
        <f t="shared" si="17"/>
        <v>0</v>
      </c>
      <c r="AH45" s="137"/>
      <c r="AI45" s="137"/>
      <c r="AJ45" s="137"/>
      <c r="AK45" s="138"/>
      <c r="AL45" s="141">
        <f t="shared" si="0"/>
        <v>0</v>
      </c>
      <c r="AM45" s="137">
        <f t="shared" si="1"/>
        <v>0</v>
      </c>
      <c r="AN45" s="141">
        <f>'30'!AR45</f>
        <v>0</v>
      </c>
      <c r="AO45" s="141"/>
      <c r="AP45" s="141">
        <f t="shared" si="7"/>
        <v>0</v>
      </c>
      <c r="AQ45" s="141">
        <f t="shared" si="8"/>
        <v>0</v>
      </c>
      <c r="AR45" s="141"/>
      <c r="AS45" s="216">
        <f t="shared" si="20"/>
        <v>0</v>
      </c>
      <c r="AT45" s="216">
        <f>'08'!AT45</f>
        <v>0</v>
      </c>
      <c r="AU45" s="224">
        <f t="shared" si="9"/>
        <v>0</v>
      </c>
      <c r="AV45" s="138"/>
      <c r="AW45" s="138">
        <f t="shared" si="10"/>
        <v>0</v>
      </c>
      <c r="AX45" s="138">
        <f t="shared" si="11"/>
        <v>0</v>
      </c>
      <c r="AY45" s="138">
        <f t="shared" si="12"/>
        <v>0</v>
      </c>
      <c r="AZ45" s="138">
        <f t="shared" si="13"/>
        <v>0</v>
      </c>
      <c r="BA45" s="138">
        <f t="shared" si="14"/>
        <v>0</v>
      </c>
      <c r="BB45" s="138">
        <f t="shared" si="15"/>
        <v>0</v>
      </c>
      <c r="BC45" s="138"/>
    </row>
    <row r="46" spans="1:55" s="145" customFormat="1">
      <c r="A46" s="223" t="str">
        <f>'ENTRY SHEET'!F46</f>
        <v>OD09Z-5813 DMC</v>
      </c>
      <c r="B46" s="137">
        <f>'30'!C46</f>
        <v>3838</v>
      </c>
      <c r="C46" s="137"/>
      <c r="D46" s="137">
        <f t="shared" si="4"/>
        <v>-3838</v>
      </c>
      <c r="E46" s="137">
        <v>12</v>
      </c>
      <c r="F46" s="136"/>
      <c r="G46" s="136">
        <f t="shared" si="18"/>
        <v>-3838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>
        <f t="shared" si="6"/>
        <v>-3838</v>
      </c>
      <c r="R46" s="137">
        <f>'30'!S46</f>
        <v>21950.799999999999</v>
      </c>
      <c r="S46" s="137"/>
      <c r="T46" s="137">
        <f t="shared" si="19"/>
        <v>-21950.799999999999</v>
      </c>
      <c r="U46" s="137"/>
      <c r="V46" s="137"/>
      <c r="W46" s="137"/>
      <c r="X46" s="141"/>
      <c r="Y46" s="137">
        <f t="shared" si="16"/>
        <v>0</v>
      </c>
      <c r="Z46" s="137"/>
      <c r="AA46" s="137"/>
      <c r="AB46" s="137"/>
      <c r="AC46" s="137"/>
      <c r="AD46" s="137"/>
      <c r="AE46" s="137"/>
      <c r="AF46" s="137"/>
      <c r="AG46" s="137">
        <f t="shared" si="17"/>
        <v>0</v>
      </c>
      <c r="AH46" s="137"/>
      <c r="AI46" s="137"/>
      <c r="AJ46" s="137"/>
      <c r="AK46" s="138"/>
      <c r="AL46" s="141">
        <f t="shared" si="0"/>
        <v>0</v>
      </c>
      <c r="AM46" s="137">
        <f t="shared" si="1"/>
        <v>0</v>
      </c>
      <c r="AN46" s="141">
        <f>'30'!AR46</f>
        <v>0</v>
      </c>
      <c r="AO46" s="141"/>
      <c r="AP46" s="141">
        <f t="shared" si="7"/>
        <v>0</v>
      </c>
      <c r="AQ46" s="141">
        <f t="shared" si="8"/>
        <v>0</v>
      </c>
      <c r="AR46" s="141"/>
      <c r="AS46" s="216">
        <f t="shared" si="20"/>
        <v>0</v>
      </c>
      <c r="AT46" s="216">
        <f>'08'!AT46</f>
        <v>0</v>
      </c>
      <c r="AU46" s="224">
        <f t="shared" si="9"/>
        <v>0</v>
      </c>
      <c r="AV46" s="138"/>
      <c r="AW46" s="138">
        <f t="shared" si="10"/>
        <v>0</v>
      </c>
      <c r="AX46" s="138">
        <f t="shared" si="11"/>
        <v>0</v>
      </c>
      <c r="AY46" s="138">
        <f t="shared" si="12"/>
        <v>0</v>
      </c>
      <c r="AZ46" s="138">
        <f t="shared" si="13"/>
        <v>0</v>
      </c>
      <c r="BA46" s="138">
        <f t="shared" si="14"/>
        <v>0</v>
      </c>
      <c r="BB46" s="138">
        <f t="shared" si="15"/>
        <v>0</v>
      </c>
      <c r="BC46" s="138"/>
    </row>
    <row r="47" spans="1:55" s="145" customFormat="1">
      <c r="A47" s="223" t="str">
        <f>'ENTRY SHEET'!F47</f>
        <v>OD07AR-4113 DMC</v>
      </c>
      <c r="B47" s="137">
        <f>'30'!C47</f>
        <v>8794</v>
      </c>
      <c r="C47" s="137"/>
      <c r="D47" s="137">
        <f t="shared" si="4"/>
        <v>-8794</v>
      </c>
      <c r="E47" s="137">
        <v>12</v>
      </c>
      <c r="F47" s="136"/>
      <c r="G47" s="136">
        <f t="shared" si="18"/>
        <v>-8794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>
        <f t="shared" si="6"/>
        <v>-8794</v>
      </c>
      <c r="R47" s="137">
        <f>'30'!S47</f>
        <v>48924</v>
      </c>
      <c r="S47" s="137"/>
      <c r="T47" s="137">
        <f t="shared" si="19"/>
        <v>-48924</v>
      </c>
      <c r="U47" s="137"/>
      <c r="V47" s="137"/>
      <c r="W47" s="137"/>
      <c r="X47" s="141"/>
      <c r="Y47" s="137">
        <f t="shared" si="16"/>
        <v>0</v>
      </c>
      <c r="Z47" s="137"/>
      <c r="AA47" s="137"/>
      <c r="AB47" s="137"/>
      <c r="AC47" s="137"/>
      <c r="AD47" s="137"/>
      <c r="AE47" s="137"/>
      <c r="AF47" s="137"/>
      <c r="AG47" s="137">
        <f t="shared" si="17"/>
        <v>0</v>
      </c>
      <c r="AH47" s="137"/>
      <c r="AI47" s="137"/>
      <c r="AJ47" s="137"/>
      <c r="AK47" s="138"/>
      <c r="AL47" s="141">
        <f t="shared" si="0"/>
        <v>0</v>
      </c>
      <c r="AM47" s="137">
        <f t="shared" si="1"/>
        <v>0</v>
      </c>
      <c r="AN47" s="141">
        <f>'30'!AR47</f>
        <v>0</v>
      </c>
      <c r="AO47" s="141"/>
      <c r="AP47" s="141">
        <f t="shared" si="7"/>
        <v>0</v>
      </c>
      <c r="AQ47" s="141">
        <f t="shared" si="8"/>
        <v>0</v>
      </c>
      <c r="AR47" s="141"/>
      <c r="AS47" s="216">
        <f t="shared" si="20"/>
        <v>0</v>
      </c>
      <c r="AT47" s="216">
        <f>'08'!AT47</f>
        <v>0</v>
      </c>
      <c r="AU47" s="224">
        <f t="shared" si="9"/>
        <v>0</v>
      </c>
      <c r="AV47" s="138"/>
      <c r="AW47" s="138">
        <f t="shared" si="10"/>
        <v>0</v>
      </c>
      <c r="AX47" s="138">
        <f t="shared" si="11"/>
        <v>0</v>
      </c>
      <c r="AY47" s="138">
        <f t="shared" si="12"/>
        <v>0</v>
      </c>
      <c r="AZ47" s="138">
        <f t="shared" si="13"/>
        <v>0</v>
      </c>
      <c r="BA47" s="138">
        <f t="shared" si="14"/>
        <v>0</v>
      </c>
      <c r="BB47" s="138">
        <f t="shared" si="15"/>
        <v>0</v>
      </c>
      <c r="BC47" s="138"/>
    </row>
    <row r="48" spans="1:55" s="145" customFormat="1">
      <c r="A48" s="223" t="str">
        <f>'ENTRY SHEET'!F48</f>
        <v>OD09Z-5913 DMC</v>
      </c>
      <c r="B48" s="137">
        <f>'30'!C48</f>
        <v>3957.7</v>
      </c>
      <c r="C48" s="137"/>
      <c r="D48" s="137">
        <f t="shared" si="4"/>
        <v>-3957.7</v>
      </c>
      <c r="E48" s="137">
        <v>12</v>
      </c>
      <c r="F48" s="136"/>
      <c r="G48" s="136">
        <f t="shared" si="18"/>
        <v>-3957.7</v>
      </c>
      <c r="H48" s="136"/>
      <c r="I48" s="136"/>
      <c r="J48" s="136"/>
      <c r="K48" s="136"/>
      <c r="L48" s="136"/>
      <c r="M48" s="136"/>
      <c r="N48" s="136"/>
      <c r="O48" s="136"/>
      <c r="P48" s="136"/>
      <c r="Q48" s="136">
        <f t="shared" si="6"/>
        <v>-3957.7</v>
      </c>
      <c r="R48" s="137">
        <f>'30'!S48</f>
        <v>22851.4</v>
      </c>
      <c r="S48" s="137"/>
      <c r="T48" s="137">
        <f t="shared" si="19"/>
        <v>-22851.4</v>
      </c>
      <c r="U48" s="137"/>
      <c r="V48" s="137"/>
      <c r="W48" s="137"/>
      <c r="X48" s="141"/>
      <c r="Y48" s="137">
        <f t="shared" si="16"/>
        <v>0</v>
      </c>
      <c r="Z48" s="137"/>
      <c r="AA48" s="137"/>
      <c r="AB48" s="137"/>
      <c r="AC48" s="137"/>
      <c r="AD48" s="137"/>
      <c r="AE48" s="137"/>
      <c r="AF48" s="137"/>
      <c r="AG48" s="137">
        <f t="shared" si="17"/>
        <v>0</v>
      </c>
      <c r="AH48" s="137"/>
      <c r="AI48" s="137"/>
      <c r="AJ48" s="137"/>
      <c r="AK48" s="138"/>
      <c r="AL48" s="141">
        <f t="shared" si="0"/>
        <v>0</v>
      </c>
      <c r="AM48" s="137">
        <f t="shared" si="1"/>
        <v>0</v>
      </c>
      <c r="AN48" s="141">
        <f>'30'!AR48</f>
        <v>0</v>
      </c>
      <c r="AO48" s="141"/>
      <c r="AP48" s="141">
        <f t="shared" si="7"/>
        <v>0</v>
      </c>
      <c r="AQ48" s="141">
        <f t="shared" si="8"/>
        <v>0</v>
      </c>
      <c r="AR48" s="141"/>
      <c r="AS48" s="216">
        <f t="shared" si="20"/>
        <v>0</v>
      </c>
      <c r="AT48" s="216">
        <f>'08'!AT48</f>
        <v>0</v>
      </c>
      <c r="AU48" s="224">
        <f t="shared" si="9"/>
        <v>0</v>
      </c>
      <c r="AV48" s="138"/>
      <c r="AW48" s="138">
        <f t="shared" si="10"/>
        <v>0</v>
      </c>
      <c r="AX48" s="138">
        <f t="shared" si="11"/>
        <v>0</v>
      </c>
      <c r="AY48" s="138">
        <f t="shared" si="12"/>
        <v>0</v>
      </c>
      <c r="AZ48" s="138">
        <f t="shared" si="13"/>
        <v>0</v>
      </c>
      <c r="BA48" s="138">
        <f t="shared" si="14"/>
        <v>0</v>
      </c>
      <c r="BB48" s="138">
        <f t="shared" si="15"/>
        <v>0</v>
      </c>
      <c r="BC48" s="138"/>
    </row>
    <row r="49" spans="1:55" s="145" customFormat="1">
      <c r="A49" s="223" t="str">
        <f>'ENTRY SHEET'!F49</f>
        <v>OD09Z-5613 DMC</v>
      </c>
      <c r="B49" s="137">
        <f>'30'!C49</f>
        <v>3892.5</v>
      </c>
      <c r="C49" s="137"/>
      <c r="D49" s="137">
        <f t="shared" si="4"/>
        <v>-3892.5</v>
      </c>
      <c r="E49" s="137">
        <v>12</v>
      </c>
      <c r="F49" s="136"/>
      <c r="G49" s="136">
        <f t="shared" si="18"/>
        <v>-3892.5</v>
      </c>
      <c r="H49" s="136"/>
      <c r="I49" s="136"/>
      <c r="J49" s="136"/>
      <c r="K49" s="136"/>
      <c r="L49" s="136"/>
      <c r="M49" s="136"/>
      <c r="N49" s="136"/>
      <c r="O49" s="136"/>
      <c r="P49" s="136"/>
      <c r="Q49" s="136">
        <f t="shared" si="6"/>
        <v>-3892.5</v>
      </c>
      <c r="R49" s="137">
        <f>'30'!S49</f>
        <v>23272.2</v>
      </c>
      <c r="S49" s="137"/>
      <c r="T49" s="137">
        <f t="shared" si="19"/>
        <v>-23272.2</v>
      </c>
      <c r="U49" s="137"/>
      <c r="V49" s="137"/>
      <c r="W49" s="137"/>
      <c r="X49" s="141"/>
      <c r="Y49" s="137">
        <f t="shared" si="16"/>
        <v>0</v>
      </c>
      <c r="Z49" s="137"/>
      <c r="AA49" s="137"/>
      <c r="AB49" s="137"/>
      <c r="AC49" s="137"/>
      <c r="AD49" s="137"/>
      <c r="AE49" s="137"/>
      <c r="AF49" s="137"/>
      <c r="AG49" s="137">
        <f t="shared" si="17"/>
        <v>0</v>
      </c>
      <c r="AH49" s="137"/>
      <c r="AI49" s="137"/>
      <c r="AJ49" s="137"/>
      <c r="AK49" s="138"/>
      <c r="AL49" s="141">
        <f t="shared" si="0"/>
        <v>0</v>
      </c>
      <c r="AM49" s="137">
        <f t="shared" si="1"/>
        <v>0</v>
      </c>
      <c r="AN49" s="141">
        <f>'30'!AR49</f>
        <v>0</v>
      </c>
      <c r="AO49" s="141"/>
      <c r="AP49" s="141">
        <f t="shared" si="7"/>
        <v>0</v>
      </c>
      <c r="AQ49" s="141">
        <f t="shared" si="8"/>
        <v>0</v>
      </c>
      <c r="AR49" s="141"/>
      <c r="AS49" s="216">
        <f t="shared" si="20"/>
        <v>0</v>
      </c>
      <c r="AT49" s="216">
        <f>'08'!AT49</f>
        <v>0</v>
      </c>
      <c r="AU49" s="224">
        <f t="shared" si="9"/>
        <v>0</v>
      </c>
      <c r="AV49" s="138"/>
      <c r="AW49" s="138">
        <f t="shared" si="10"/>
        <v>0</v>
      </c>
      <c r="AX49" s="138">
        <f t="shared" si="11"/>
        <v>0</v>
      </c>
      <c r="AY49" s="138">
        <f t="shared" si="12"/>
        <v>0</v>
      </c>
      <c r="AZ49" s="138">
        <f t="shared" si="13"/>
        <v>0</v>
      </c>
      <c r="BA49" s="138">
        <f t="shared" si="14"/>
        <v>0</v>
      </c>
      <c r="BB49" s="138">
        <f t="shared" si="15"/>
        <v>0</v>
      </c>
      <c r="BC49" s="138"/>
    </row>
    <row r="50" spans="1:55" s="145" customFormat="1">
      <c r="A50" s="223" t="str">
        <f>'ENTRY SHEET'!F50</f>
        <v>JH06G-5437</v>
      </c>
      <c r="B50" s="137">
        <f>'30'!C50</f>
        <v>12197</v>
      </c>
      <c r="C50" s="137"/>
      <c r="D50" s="137">
        <f t="shared" si="4"/>
        <v>-12197</v>
      </c>
      <c r="E50" s="137">
        <v>12</v>
      </c>
      <c r="F50" s="136"/>
      <c r="G50" s="136">
        <f t="shared" si="18"/>
        <v>-12197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>
        <f t="shared" si="6"/>
        <v>-12197</v>
      </c>
      <c r="R50" s="137">
        <f>'30'!S50</f>
        <v>82955</v>
      </c>
      <c r="S50" s="137"/>
      <c r="T50" s="137">
        <f t="shared" si="19"/>
        <v>-82955</v>
      </c>
      <c r="U50" s="137"/>
      <c r="V50" s="137"/>
      <c r="W50" s="137"/>
      <c r="X50" s="141"/>
      <c r="Y50" s="137">
        <f t="shared" si="16"/>
        <v>0</v>
      </c>
      <c r="Z50" s="137"/>
      <c r="AA50" s="137"/>
      <c r="AB50" s="137"/>
      <c r="AC50" s="137"/>
      <c r="AD50" s="137"/>
      <c r="AE50" s="137"/>
      <c r="AF50" s="137"/>
      <c r="AG50" s="137">
        <f t="shared" si="17"/>
        <v>0</v>
      </c>
      <c r="AH50" s="137"/>
      <c r="AI50" s="137"/>
      <c r="AJ50" s="137"/>
      <c r="AK50" s="138"/>
      <c r="AL50" s="141">
        <f t="shared" si="0"/>
        <v>0</v>
      </c>
      <c r="AM50" s="137">
        <f t="shared" si="1"/>
        <v>0</v>
      </c>
      <c r="AN50" s="141">
        <f>'30'!AR50</f>
        <v>95</v>
      </c>
      <c r="AO50" s="141"/>
      <c r="AP50" s="141">
        <f t="shared" si="7"/>
        <v>95</v>
      </c>
      <c r="AQ50" s="141">
        <f t="shared" si="8"/>
        <v>95</v>
      </c>
      <c r="AR50" s="141"/>
      <c r="AS50" s="216">
        <f t="shared" si="20"/>
        <v>-7.7888005247191928E-3</v>
      </c>
      <c r="AT50" s="216">
        <f>'08'!AT50</f>
        <v>0</v>
      </c>
      <c r="AU50" s="224">
        <f t="shared" si="9"/>
        <v>0</v>
      </c>
      <c r="AV50" s="138"/>
      <c r="AW50" s="138">
        <f t="shared" si="10"/>
        <v>0</v>
      </c>
      <c r="AX50" s="138">
        <f t="shared" si="11"/>
        <v>0</v>
      </c>
      <c r="AY50" s="138">
        <f t="shared" si="12"/>
        <v>0</v>
      </c>
      <c r="AZ50" s="138">
        <f t="shared" si="13"/>
        <v>0</v>
      </c>
      <c r="BA50" s="138">
        <f t="shared" si="14"/>
        <v>0</v>
      </c>
      <c r="BB50" s="138">
        <f t="shared" si="15"/>
        <v>95</v>
      </c>
      <c r="BC50" s="138"/>
    </row>
    <row r="51" spans="1:55" s="145" customFormat="1">
      <c r="A51" s="223" t="str">
        <f>'ENTRY SHEET'!F51</f>
        <v>OD09Z-1273</v>
      </c>
      <c r="B51" s="137">
        <f>'30'!C51</f>
        <v>2763</v>
      </c>
      <c r="C51" s="137"/>
      <c r="D51" s="137">
        <f t="shared" si="4"/>
        <v>-2763</v>
      </c>
      <c r="E51" s="137">
        <v>12</v>
      </c>
      <c r="F51" s="136"/>
      <c r="G51" s="136">
        <f t="shared" si="18"/>
        <v>-2763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>
        <f t="shared" si="6"/>
        <v>-2763</v>
      </c>
      <c r="R51" s="137">
        <f>'30'!S51</f>
        <v>17588.099999999999</v>
      </c>
      <c r="S51" s="137"/>
      <c r="T51" s="137">
        <f t="shared" si="19"/>
        <v>-17588.099999999999</v>
      </c>
      <c r="U51" s="137"/>
      <c r="V51" s="137"/>
      <c r="W51" s="137"/>
      <c r="X51" s="141"/>
      <c r="Y51" s="137">
        <f t="shared" si="16"/>
        <v>0</v>
      </c>
      <c r="Z51" s="137"/>
      <c r="AA51" s="137"/>
      <c r="AB51" s="137"/>
      <c r="AC51" s="137"/>
      <c r="AD51" s="137"/>
      <c r="AE51" s="137"/>
      <c r="AF51" s="137"/>
      <c r="AG51" s="137">
        <f t="shared" si="17"/>
        <v>0</v>
      </c>
      <c r="AH51" s="137"/>
      <c r="AI51" s="137"/>
      <c r="AJ51" s="137"/>
      <c r="AK51" s="138"/>
      <c r="AL51" s="141">
        <f t="shared" si="0"/>
        <v>0</v>
      </c>
      <c r="AM51" s="137">
        <f t="shared" si="1"/>
        <v>0</v>
      </c>
      <c r="AN51" s="141">
        <f>'30'!AR51</f>
        <v>100</v>
      </c>
      <c r="AO51" s="141"/>
      <c r="AP51" s="141">
        <f t="shared" si="7"/>
        <v>100</v>
      </c>
      <c r="AQ51" s="141">
        <f t="shared" si="8"/>
        <v>100</v>
      </c>
      <c r="AR51" s="141"/>
      <c r="AS51" s="216">
        <f t="shared" si="20"/>
        <v>-3.6192544335866814E-2</v>
      </c>
      <c r="AT51" s="216">
        <f>'08'!AT51</f>
        <v>0</v>
      </c>
      <c r="AU51" s="224">
        <f t="shared" si="9"/>
        <v>0</v>
      </c>
      <c r="AV51" s="138"/>
      <c r="AW51" s="138">
        <f t="shared" si="10"/>
        <v>0</v>
      </c>
      <c r="AX51" s="138">
        <f t="shared" si="11"/>
        <v>0</v>
      </c>
      <c r="AY51" s="138">
        <f t="shared" si="12"/>
        <v>0</v>
      </c>
      <c r="AZ51" s="138">
        <f t="shared" si="13"/>
        <v>0</v>
      </c>
      <c r="BA51" s="138">
        <f t="shared" si="14"/>
        <v>0</v>
      </c>
      <c r="BB51" s="138">
        <f t="shared" si="15"/>
        <v>100</v>
      </c>
      <c r="BC51" s="138"/>
    </row>
    <row r="52" spans="1:55" s="145" customFormat="1">
      <c r="A52" s="223" t="str">
        <f>'ENTRY SHEET'!F52</f>
        <v>OD09Z-1274</v>
      </c>
      <c r="B52" s="137">
        <f>'30'!C52</f>
        <v>3673.9</v>
      </c>
      <c r="C52" s="137"/>
      <c r="D52" s="137">
        <f t="shared" si="4"/>
        <v>-3673.9</v>
      </c>
      <c r="E52" s="137">
        <v>12</v>
      </c>
      <c r="F52" s="136"/>
      <c r="G52" s="136">
        <f t="shared" si="18"/>
        <v>-3673.9</v>
      </c>
      <c r="H52" s="136"/>
      <c r="I52" s="136"/>
      <c r="J52" s="136"/>
      <c r="K52" s="136"/>
      <c r="L52" s="136"/>
      <c r="M52" s="136"/>
      <c r="N52" s="136"/>
      <c r="O52" s="136"/>
      <c r="P52" s="136"/>
      <c r="Q52" s="136">
        <f t="shared" si="6"/>
        <v>-3673.9</v>
      </c>
      <c r="R52" s="137">
        <f>'30'!S52</f>
        <v>25547.3</v>
      </c>
      <c r="S52" s="137"/>
      <c r="T52" s="137">
        <f t="shared" si="19"/>
        <v>-25547.3</v>
      </c>
      <c r="U52" s="137"/>
      <c r="V52" s="137"/>
      <c r="W52" s="137"/>
      <c r="X52" s="141"/>
      <c r="Y52" s="137">
        <f t="shared" si="16"/>
        <v>0</v>
      </c>
      <c r="Z52" s="137"/>
      <c r="AA52" s="137"/>
      <c r="AB52" s="137"/>
      <c r="AC52" s="137"/>
      <c r="AD52" s="137"/>
      <c r="AE52" s="137"/>
      <c r="AF52" s="137"/>
      <c r="AG52" s="137">
        <f t="shared" si="17"/>
        <v>0</v>
      </c>
      <c r="AH52" s="137"/>
      <c r="AI52" s="137"/>
      <c r="AJ52" s="137"/>
      <c r="AK52" s="138"/>
      <c r="AL52" s="141">
        <f t="shared" si="0"/>
        <v>0</v>
      </c>
      <c r="AM52" s="137">
        <f t="shared" si="1"/>
        <v>0</v>
      </c>
      <c r="AN52" s="141">
        <f>'30'!AR52</f>
        <v>50</v>
      </c>
      <c r="AO52" s="141"/>
      <c r="AP52" s="141">
        <f t="shared" si="7"/>
        <v>50</v>
      </c>
      <c r="AQ52" s="141">
        <f t="shared" si="8"/>
        <v>50</v>
      </c>
      <c r="AR52" s="141"/>
      <c r="AS52" s="216">
        <f t="shared" si="20"/>
        <v>-1.360951577342878E-2</v>
      </c>
      <c r="AT52" s="216">
        <f>'08'!AT52</f>
        <v>0</v>
      </c>
      <c r="AU52" s="224">
        <f t="shared" si="9"/>
        <v>0</v>
      </c>
      <c r="AV52" s="271"/>
      <c r="AW52" s="138">
        <f t="shared" si="10"/>
        <v>0</v>
      </c>
      <c r="AX52" s="138">
        <f t="shared" si="11"/>
        <v>0</v>
      </c>
      <c r="AY52" s="138">
        <f t="shared" si="12"/>
        <v>0</v>
      </c>
      <c r="AZ52" s="138">
        <f t="shared" si="13"/>
        <v>0</v>
      </c>
      <c r="BA52" s="138">
        <f t="shared" si="14"/>
        <v>0</v>
      </c>
      <c r="BB52" s="138">
        <f t="shared" si="15"/>
        <v>50</v>
      </c>
      <c r="BC52" s="138"/>
    </row>
    <row r="53" spans="1:55" s="145" customFormat="1">
      <c r="A53" s="223" t="str">
        <f>'ENTRY SHEET'!F53</f>
        <v>OD09Z-1202</v>
      </c>
      <c r="B53" s="137">
        <f>'30'!C53</f>
        <v>3684</v>
      </c>
      <c r="C53" s="137"/>
      <c r="D53" s="137">
        <f t="shared" si="4"/>
        <v>-3684</v>
      </c>
      <c r="E53" s="137">
        <v>12</v>
      </c>
      <c r="F53" s="136"/>
      <c r="G53" s="136">
        <f t="shared" si="18"/>
        <v>-3684</v>
      </c>
      <c r="H53" s="136"/>
      <c r="I53" s="136"/>
      <c r="J53" s="136"/>
      <c r="K53" s="136"/>
      <c r="L53" s="136"/>
      <c r="M53" s="136"/>
      <c r="N53" s="136"/>
      <c r="O53" s="136"/>
      <c r="P53" s="136"/>
      <c r="Q53" s="136">
        <f t="shared" si="6"/>
        <v>-3684</v>
      </c>
      <c r="R53" s="137">
        <f>'30'!S53</f>
        <v>26158.6</v>
      </c>
      <c r="S53" s="137"/>
      <c r="T53" s="137">
        <f t="shared" si="19"/>
        <v>-26158.6</v>
      </c>
      <c r="U53" s="137"/>
      <c r="V53" s="137"/>
      <c r="W53" s="137"/>
      <c r="X53" s="141"/>
      <c r="Y53" s="137">
        <f t="shared" si="16"/>
        <v>0</v>
      </c>
      <c r="Z53" s="137"/>
      <c r="AA53" s="137"/>
      <c r="AB53" s="137"/>
      <c r="AC53" s="137"/>
      <c r="AD53" s="137"/>
      <c r="AE53" s="137"/>
      <c r="AF53" s="137"/>
      <c r="AG53" s="137">
        <f t="shared" si="17"/>
        <v>0</v>
      </c>
      <c r="AH53" s="137"/>
      <c r="AI53" s="137"/>
      <c r="AJ53" s="137"/>
      <c r="AK53" s="138"/>
      <c r="AL53" s="141">
        <f t="shared" si="0"/>
        <v>0</v>
      </c>
      <c r="AM53" s="137">
        <f t="shared" si="1"/>
        <v>0</v>
      </c>
      <c r="AN53" s="141">
        <f>'30'!AR53</f>
        <v>120</v>
      </c>
      <c r="AO53" s="141"/>
      <c r="AP53" s="141">
        <f t="shared" si="7"/>
        <v>120</v>
      </c>
      <c r="AQ53" s="141">
        <f t="shared" si="8"/>
        <v>120</v>
      </c>
      <c r="AR53" s="141"/>
      <c r="AS53" s="216">
        <f t="shared" si="20"/>
        <v>-3.2573289902280131E-2</v>
      </c>
      <c r="AT53" s="216">
        <f>'08'!AT53</f>
        <v>0</v>
      </c>
      <c r="AU53" s="224">
        <f t="shared" si="9"/>
        <v>0</v>
      </c>
      <c r="AV53" s="271"/>
      <c r="AW53" s="138">
        <f t="shared" si="10"/>
        <v>0</v>
      </c>
      <c r="AX53" s="138">
        <f t="shared" si="11"/>
        <v>0</v>
      </c>
      <c r="AY53" s="138">
        <f t="shared" si="12"/>
        <v>0</v>
      </c>
      <c r="AZ53" s="138">
        <f t="shared" si="13"/>
        <v>0</v>
      </c>
      <c r="BA53" s="138">
        <f t="shared" si="14"/>
        <v>0</v>
      </c>
      <c r="BB53" s="138">
        <f t="shared" si="15"/>
        <v>120</v>
      </c>
      <c r="BC53" s="138"/>
    </row>
    <row r="54" spans="1:55" s="145" customFormat="1">
      <c r="A54" s="223">
        <f>'ENTRY SHEET'!F54</f>
        <v>0</v>
      </c>
      <c r="B54" s="137">
        <f>'30'!C54</f>
        <v>0</v>
      </c>
      <c r="C54" s="137"/>
      <c r="D54" s="137">
        <f t="shared" si="4"/>
        <v>0</v>
      </c>
      <c r="E54" s="137">
        <v>12</v>
      </c>
      <c r="F54" s="136"/>
      <c r="G54" s="136">
        <f t="shared" si="18"/>
        <v>0</v>
      </c>
      <c r="H54" s="136"/>
      <c r="I54" s="136"/>
      <c r="J54" s="136"/>
      <c r="K54" s="136"/>
      <c r="L54" s="136"/>
      <c r="M54" s="136"/>
      <c r="N54" s="136"/>
      <c r="O54" s="136"/>
      <c r="P54" s="136"/>
      <c r="Q54" s="136">
        <f t="shared" si="6"/>
        <v>0</v>
      </c>
      <c r="R54" s="137">
        <f>'30'!S54</f>
        <v>0</v>
      </c>
      <c r="S54" s="137"/>
      <c r="T54" s="137">
        <f t="shared" si="19"/>
        <v>0</v>
      </c>
      <c r="U54" s="137"/>
      <c r="V54" s="137"/>
      <c r="W54" s="137"/>
      <c r="X54" s="141"/>
      <c r="Y54" s="137">
        <f t="shared" si="16"/>
        <v>0</v>
      </c>
      <c r="Z54" s="137"/>
      <c r="AA54" s="137"/>
      <c r="AB54" s="137"/>
      <c r="AC54" s="137"/>
      <c r="AD54" s="137"/>
      <c r="AE54" s="137"/>
      <c r="AF54" s="137"/>
      <c r="AG54" s="137">
        <f t="shared" si="17"/>
        <v>0</v>
      </c>
      <c r="AH54" s="137"/>
      <c r="AI54" s="137"/>
      <c r="AJ54" s="137"/>
      <c r="AK54" s="138"/>
      <c r="AL54" s="141">
        <f t="shared" si="0"/>
        <v>0</v>
      </c>
      <c r="AM54" s="137">
        <f t="shared" si="1"/>
        <v>0</v>
      </c>
      <c r="AN54" s="141">
        <f>'30'!AR54</f>
        <v>0</v>
      </c>
      <c r="AO54" s="141"/>
      <c r="AP54" s="141">
        <f t="shared" si="7"/>
        <v>0</v>
      </c>
      <c r="AQ54" s="141">
        <f t="shared" si="8"/>
        <v>0</v>
      </c>
      <c r="AR54" s="141"/>
      <c r="AS54" s="216" t="e">
        <f t="shared" si="20"/>
        <v>#DIV/0!</v>
      </c>
      <c r="AT54" s="216">
        <f>'08'!AT54</f>
        <v>0</v>
      </c>
      <c r="AU54" s="224">
        <f t="shared" si="9"/>
        <v>0</v>
      </c>
      <c r="AV54" s="138"/>
      <c r="AW54" s="138" t="e">
        <f t="shared" si="10"/>
        <v>#DIV/0!</v>
      </c>
      <c r="AX54" s="138" t="e">
        <f t="shared" si="11"/>
        <v>#DIV/0!</v>
      </c>
      <c r="AY54" s="138" t="e">
        <f t="shared" si="12"/>
        <v>#DIV/0!</v>
      </c>
      <c r="AZ54" s="138" t="e">
        <f t="shared" si="13"/>
        <v>#DIV/0!</v>
      </c>
      <c r="BA54" s="138" t="e">
        <f t="shared" si="14"/>
        <v>#DIV/0!</v>
      </c>
      <c r="BB54" s="138" t="e">
        <f t="shared" si="15"/>
        <v>#DIV/0!</v>
      </c>
      <c r="BC54" s="138"/>
    </row>
    <row r="55" spans="1:55" s="145" customFormat="1">
      <c r="A55" s="223">
        <f>'ENTRY SHEET'!F55</f>
        <v>0</v>
      </c>
      <c r="B55" s="137">
        <f>'30'!C55</f>
        <v>0</v>
      </c>
      <c r="C55" s="137"/>
      <c r="D55" s="137">
        <f t="shared" si="4"/>
        <v>0</v>
      </c>
      <c r="E55" s="137">
        <v>12</v>
      </c>
      <c r="F55" s="136"/>
      <c r="G55" s="136">
        <f t="shared" si="18"/>
        <v>0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>
        <f t="shared" si="6"/>
        <v>0</v>
      </c>
      <c r="R55" s="137">
        <f>'30'!S55</f>
        <v>0</v>
      </c>
      <c r="S55" s="137"/>
      <c r="T55" s="137">
        <f t="shared" si="19"/>
        <v>0</v>
      </c>
      <c r="U55" s="137"/>
      <c r="V55" s="137"/>
      <c r="W55" s="137"/>
      <c r="X55" s="141"/>
      <c r="Y55" s="137">
        <f t="shared" si="16"/>
        <v>0</v>
      </c>
      <c r="Z55" s="137"/>
      <c r="AA55" s="137"/>
      <c r="AB55" s="137"/>
      <c r="AC55" s="137"/>
      <c r="AD55" s="137"/>
      <c r="AE55" s="137"/>
      <c r="AF55" s="137"/>
      <c r="AG55" s="137">
        <f t="shared" si="17"/>
        <v>0</v>
      </c>
      <c r="AH55" s="137"/>
      <c r="AI55" s="137"/>
      <c r="AJ55" s="137"/>
      <c r="AK55" s="138"/>
      <c r="AL55" s="141">
        <f t="shared" si="0"/>
        <v>0</v>
      </c>
      <c r="AM55" s="137">
        <f t="shared" si="1"/>
        <v>0</v>
      </c>
      <c r="AN55" s="141">
        <f>'30'!AR55</f>
        <v>0</v>
      </c>
      <c r="AO55" s="141"/>
      <c r="AP55" s="141">
        <f t="shared" si="7"/>
        <v>0</v>
      </c>
      <c r="AQ55" s="141">
        <f t="shared" si="8"/>
        <v>0</v>
      </c>
      <c r="AR55" s="141"/>
      <c r="AS55" s="216" t="e">
        <f t="shared" si="20"/>
        <v>#DIV/0!</v>
      </c>
      <c r="AT55" s="216">
        <f>'08'!AT55</f>
        <v>0</v>
      </c>
      <c r="AU55" s="224">
        <f t="shared" si="9"/>
        <v>0</v>
      </c>
      <c r="AV55" s="138"/>
      <c r="AW55" s="138" t="e">
        <f t="shared" si="10"/>
        <v>#DIV/0!</v>
      </c>
      <c r="AX55" s="138" t="e">
        <f t="shared" si="11"/>
        <v>#DIV/0!</v>
      </c>
      <c r="AY55" s="138" t="e">
        <f t="shared" si="12"/>
        <v>#DIV/0!</v>
      </c>
      <c r="AZ55" s="138" t="e">
        <f t="shared" si="13"/>
        <v>#DIV/0!</v>
      </c>
      <c r="BA55" s="138" t="e">
        <f t="shared" si="14"/>
        <v>#DIV/0!</v>
      </c>
      <c r="BB55" s="138" t="e">
        <f t="shared" si="15"/>
        <v>#DIV/0!</v>
      </c>
      <c r="BC55" s="138"/>
    </row>
    <row r="56" spans="1:55" s="145" customFormat="1">
      <c r="A56" s="223">
        <f>'ENTRY SHEET'!F56</f>
        <v>0</v>
      </c>
      <c r="B56" s="137">
        <f>'30'!C56</f>
        <v>0</v>
      </c>
      <c r="C56" s="137"/>
      <c r="D56" s="137">
        <f t="shared" si="4"/>
        <v>0</v>
      </c>
      <c r="E56" s="137">
        <v>12</v>
      </c>
      <c r="F56" s="136"/>
      <c r="G56" s="136">
        <f t="shared" si="18"/>
        <v>0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f t="shared" si="6"/>
        <v>0</v>
      </c>
      <c r="R56" s="137">
        <f>'30'!S56</f>
        <v>0</v>
      </c>
      <c r="S56" s="137"/>
      <c r="T56" s="137">
        <f t="shared" si="19"/>
        <v>0</v>
      </c>
      <c r="U56" s="137"/>
      <c r="V56" s="137"/>
      <c r="W56" s="137"/>
      <c r="X56" s="141"/>
      <c r="Y56" s="137">
        <f t="shared" si="16"/>
        <v>0</v>
      </c>
      <c r="Z56" s="137"/>
      <c r="AA56" s="137"/>
      <c r="AB56" s="137"/>
      <c r="AC56" s="137"/>
      <c r="AD56" s="137"/>
      <c r="AE56" s="137"/>
      <c r="AF56" s="137"/>
      <c r="AG56" s="137">
        <f t="shared" si="17"/>
        <v>0</v>
      </c>
      <c r="AH56" s="137"/>
      <c r="AI56" s="137"/>
      <c r="AJ56" s="137"/>
      <c r="AK56" s="138"/>
      <c r="AL56" s="141">
        <f t="shared" si="0"/>
        <v>0</v>
      </c>
      <c r="AM56" s="137">
        <f t="shared" si="1"/>
        <v>0</v>
      </c>
      <c r="AN56" s="141">
        <f>'30'!AR56</f>
        <v>0</v>
      </c>
      <c r="AO56" s="141"/>
      <c r="AP56" s="141">
        <f t="shared" si="7"/>
        <v>0</v>
      </c>
      <c r="AQ56" s="141">
        <f t="shared" si="8"/>
        <v>0</v>
      </c>
      <c r="AR56" s="141"/>
      <c r="AS56" s="216" t="e">
        <f t="shared" si="20"/>
        <v>#DIV/0!</v>
      </c>
      <c r="AT56" s="216">
        <f>'08'!AT56</f>
        <v>0</v>
      </c>
      <c r="AU56" s="224">
        <f t="shared" si="9"/>
        <v>0</v>
      </c>
      <c r="AV56" s="138"/>
      <c r="AW56" s="138" t="e">
        <f t="shared" si="10"/>
        <v>#DIV/0!</v>
      </c>
      <c r="AX56" s="138" t="e">
        <f t="shared" si="11"/>
        <v>#DIV/0!</v>
      </c>
      <c r="AY56" s="138" t="e">
        <f t="shared" si="12"/>
        <v>#DIV/0!</v>
      </c>
      <c r="AZ56" s="138" t="e">
        <f t="shared" si="13"/>
        <v>#DIV/0!</v>
      </c>
      <c r="BA56" s="138" t="e">
        <f t="shared" si="14"/>
        <v>#DIV/0!</v>
      </c>
      <c r="BB56" s="138" t="e">
        <f t="shared" si="15"/>
        <v>#DIV/0!</v>
      </c>
      <c r="BC56" s="138"/>
    </row>
    <row r="57" spans="1:55" s="145" customFormat="1">
      <c r="A57" s="223" t="str">
        <f>'ENTRY SHEET'!F57</f>
        <v>OD09P-6973 W.TANKER</v>
      </c>
      <c r="B57" s="137">
        <f>'30'!C57</f>
        <v>4783</v>
      </c>
      <c r="C57" s="137"/>
      <c r="D57" s="137">
        <f t="shared" si="4"/>
        <v>-4783</v>
      </c>
      <c r="E57" s="137">
        <v>12</v>
      </c>
      <c r="F57" s="136"/>
      <c r="G57" s="136">
        <f t="shared" si="18"/>
        <v>-4783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>
        <f t="shared" si="6"/>
        <v>-4783</v>
      </c>
      <c r="R57" s="137">
        <f>'30'!S57</f>
        <v>53267</v>
      </c>
      <c r="S57" s="137"/>
      <c r="T57" s="137">
        <f t="shared" si="19"/>
        <v>-53267</v>
      </c>
      <c r="U57" s="137"/>
      <c r="V57" s="137"/>
      <c r="W57" s="137"/>
      <c r="X57" s="141"/>
      <c r="Y57" s="137">
        <f t="shared" si="16"/>
        <v>0</v>
      </c>
      <c r="Z57" s="137"/>
      <c r="AA57" s="137"/>
      <c r="AB57" s="137"/>
      <c r="AC57" s="137"/>
      <c r="AD57" s="137"/>
      <c r="AE57" s="137"/>
      <c r="AF57" s="137"/>
      <c r="AG57" s="137">
        <f t="shared" si="17"/>
        <v>0</v>
      </c>
      <c r="AH57" s="137"/>
      <c r="AI57" s="137"/>
      <c r="AJ57" s="137"/>
      <c r="AK57" s="138"/>
      <c r="AL57" s="141">
        <f t="shared" si="0"/>
        <v>0</v>
      </c>
      <c r="AM57" s="137">
        <f t="shared" si="1"/>
        <v>0</v>
      </c>
      <c r="AN57" s="141">
        <f>'30'!AR57</f>
        <v>110</v>
      </c>
      <c r="AO57" s="141"/>
      <c r="AP57" s="141">
        <f t="shared" si="7"/>
        <v>110</v>
      </c>
      <c r="AQ57" s="141">
        <f t="shared" si="8"/>
        <v>110</v>
      </c>
      <c r="AR57" s="141"/>
      <c r="AS57" s="216">
        <f t="shared" si="20"/>
        <v>-2.2998118335772529E-2</v>
      </c>
      <c r="AT57" s="216">
        <f>'08'!AT57</f>
        <v>260</v>
      </c>
      <c r="AU57" s="224">
        <f t="shared" si="9"/>
        <v>260</v>
      </c>
      <c r="AV57" s="137"/>
      <c r="AW57" s="138">
        <f t="shared" si="10"/>
        <v>0</v>
      </c>
      <c r="AX57" s="138">
        <f t="shared" si="11"/>
        <v>0</v>
      </c>
      <c r="AY57" s="138">
        <f t="shared" si="12"/>
        <v>0</v>
      </c>
      <c r="AZ57" s="138">
        <f t="shared" si="13"/>
        <v>0</v>
      </c>
      <c r="BA57" s="138">
        <f t="shared" si="14"/>
        <v>0</v>
      </c>
      <c r="BB57" s="138"/>
      <c r="BC57" s="138"/>
    </row>
    <row r="58" spans="1:55" s="145" customFormat="1">
      <c r="A58" s="223" t="str">
        <f>'ENTRY SHEET'!F58</f>
        <v>OD09K-2512 W.TANKER</v>
      </c>
      <c r="B58" s="137">
        <f>'30'!C58</f>
        <v>3102.8</v>
      </c>
      <c r="C58" s="137"/>
      <c r="D58" s="137">
        <f t="shared" si="4"/>
        <v>-3102.8</v>
      </c>
      <c r="E58" s="137">
        <v>12</v>
      </c>
      <c r="F58" s="136"/>
      <c r="G58" s="136">
        <f t="shared" si="18"/>
        <v>-3102.8</v>
      </c>
      <c r="H58" s="136"/>
      <c r="I58" s="136"/>
      <c r="J58" s="136"/>
      <c r="K58" s="136"/>
      <c r="L58" s="136"/>
      <c r="M58" s="136"/>
      <c r="N58" s="136"/>
      <c r="O58" s="136"/>
      <c r="P58" s="136"/>
      <c r="Q58" s="136">
        <f t="shared" si="6"/>
        <v>-3102.8</v>
      </c>
      <c r="R58" s="137">
        <f>'30'!S58</f>
        <v>45136.6</v>
      </c>
      <c r="S58" s="137"/>
      <c r="T58" s="137">
        <f t="shared" si="19"/>
        <v>-45136.6</v>
      </c>
      <c r="U58" s="137"/>
      <c r="V58" s="137"/>
      <c r="W58" s="137"/>
      <c r="X58" s="141"/>
      <c r="Y58" s="137">
        <f t="shared" si="16"/>
        <v>0</v>
      </c>
      <c r="Z58" s="137"/>
      <c r="AA58" s="137"/>
      <c r="AB58" s="137"/>
      <c r="AC58" s="137"/>
      <c r="AD58" s="137"/>
      <c r="AE58" s="137"/>
      <c r="AF58" s="137"/>
      <c r="AG58" s="137">
        <f t="shared" si="17"/>
        <v>0</v>
      </c>
      <c r="AH58" s="137"/>
      <c r="AI58" s="137"/>
      <c r="AJ58" s="137"/>
      <c r="AK58" s="138"/>
      <c r="AL58" s="141">
        <f t="shared" si="0"/>
        <v>0</v>
      </c>
      <c r="AM58" s="137">
        <f t="shared" si="1"/>
        <v>0</v>
      </c>
      <c r="AN58" s="141">
        <f>'30'!AR58</f>
        <v>35</v>
      </c>
      <c r="AO58" s="141"/>
      <c r="AP58" s="141">
        <f t="shared" si="7"/>
        <v>35</v>
      </c>
      <c r="AQ58" s="141">
        <f t="shared" si="8"/>
        <v>35</v>
      </c>
      <c r="AR58" s="141"/>
      <c r="AS58" s="216">
        <f t="shared" si="20"/>
        <v>-1.1280134072450688E-2</v>
      </c>
      <c r="AT58" s="216">
        <f>'08'!AT58</f>
        <v>250</v>
      </c>
      <c r="AU58" s="224">
        <f t="shared" si="9"/>
        <v>250</v>
      </c>
      <c r="AV58" s="221"/>
      <c r="AW58" s="138">
        <f t="shared" si="10"/>
        <v>0</v>
      </c>
      <c r="AX58" s="138">
        <f t="shared" si="11"/>
        <v>0</v>
      </c>
      <c r="AY58" s="138">
        <f t="shared" si="12"/>
        <v>0</v>
      </c>
      <c r="AZ58" s="138">
        <f t="shared" si="13"/>
        <v>0</v>
      </c>
      <c r="BA58" s="138">
        <f t="shared" si="14"/>
        <v>0</v>
      </c>
      <c r="BB58" s="138"/>
      <c r="BC58" s="138"/>
    </row>
    <row r="59" spans="1:55" s="145" customFormat="1">
      <c r="A59" s="223">
        <f>'ENTRY SHEET'!F59</f>
        <v>0</v>
      </c>
      <c r="B59" s="137">
        <f>'30'!C59</f>
        <v>0</v>
      </c>
      <c r="C59" s="137"/>
      <c r="D59" s="137">
        <f t="shared" si="4"/>
        <v>0</v>
      </c>
      <c r="E59" s="137">
        <v>12</v>
      </c>
      <c r="F59" s="136"/>
      <c r="G59" s="136">
        <f t="shared" si="18"/>
        <v>0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>
        <f t="shared" si="6"/>
        <v>0</v>
      </c>
      <c r="R59" s="137">
        <f>'30'!S59</f>
        <v>0</v>
      </c>
      <c r="S59" s="137"/>
      <c r="T59" s="137">
        <f t="shared" si="19"/>
        <v>0</v>
      </c>
      <c r="U59" s="137"/>
      <c r="V59" s="137"/>
      <c r="W59" s="137"/>
      <c r="X59" s="141"/>
      <c r="Y59" s="137">
        <f t="shared" si="16"/>
        <v>0</v>
      </c>
      <c r="Z59" s="137"/>
      <c r="AA59" s="137"/>
      <c r="AB59" s="137"/>
      <c r="AC59" s="137"/>
      <c r="AD59" s="137"/>
      <c r="AE59" s="137"/>
      <c r="AF59" s="137"/>
      <c r="AG59" s="137">
        <f t="shared" si="17"/>
        <v>0</v>
      </c>
      <c r="AH59" s="137"/>
      <c r="AI59" s="137"/>
      <c r="AJ59" s="137"/>
      <c r="AK59" s="138"/>
      <c r="AL59" s="141">
        <f t="shared" si="0"/>
        <v>0</v>
      </c>
      <c r="AM59" s="137">
        <f t="shared" si="1"/>
        <v>0</v>
      </c>
      <c r="AN59" s="141">
        <f>'30'!AR59</f>
        <v>0</v>
      </c>
      <c r="AO59" s="141"/>
      <c r="AP59" s="141">
        <f t="shared" si="7"/>
        <v>0</v>
      </c>
      <c r="AQ59" s="141">
        <f t="shared" si="8"/>
        <v>0</v>
      </c>
      <c r="AR59" s="141"/>
      <c r="AS59" s="216" t="e">
        <f t="shared" si="20"/>
        <v>#DIV/0!</v>
      </c>
      <c r="AT59" s="216">
        <f>'08'!AT59</f>
        <v>0</v>
      </c>
      <c r="AU59" s="224">
        <f t="shared" si="9"/>
        <v>0</v>
      </c>
      <c r="AV59" s="221"/>
      <c r="AW59" s="138" t="e">
        <f t="shared" si="10"/>
        <v>#DIV/0!</v>
      </c>
      <c r="AX59" s="138" t="e">
        <f t="shared" si="11"/>
        <v>#DIV/0!</v>
      </c>
      <c r="AY59" s="138" t="e">
        <f t="shared" si="12"/>
        <v>#DIV/0!</v>
      </c>
      <c r="AZ59" s="138" t="e">
        <f t="shared" si="13"/>
        <v>#DIV/0!</v>
      </c>
      <c r="BA59" s="138" t="e">
        <f t="shared" si="14"/>
        <v>#DIV/0!</v>
      </c>
      <c r="BB59" s="138"/>
      <c r="BC59" s="138"/>
    </row>
    <row r="60" spans="1:55" s="10" customFormat="1" ht="43.2">
      <c r="A60" s="223" t="str">
        <f>'ENTRY SHEET'!F60</f>
        <v>DILLING DETALIS</v>
      </c>
      <c r="B60" s="4" t="s">
        <v>6</v>
      </c>
      <c r="C60" s="5"/>
      <c r="D60" s="426" t="s">
        <v>8</v>
      </c>
      <c r="E60" s="63" t="s">
        <v>116</v>
      </c>
      <c r="F60" s="63" t="s">
        <v>118</v>
      </c>
      <c r="G60" s="427" t="s">
        <v>113</v>
      </c>
      <c r="H60" s="63" t="s">
        <v>126</v>
      </c>
      <c r="I60" s="63" t="s">
        <v>125</v>
      </c>
      <c r="J60" s="63" t="s">
        <v>124</v>
      </c>
      <c r="K60" s="63" t="s">
        <v>52</v>
      </c>
      <c r="L60" s="63" t="s">
        <v>133</v>
      </c>
      <c r="M60" s="63" t="s">
        <v>117</v>
      </c>
      <c r="N60" s="63" t="s">
        <v>127</v>
      </c>
      <c r="O60" s="63" t="s">
        <v>138</v>
      </c>
      <c r="P60" s="63" t="s">
        <v>139</v>
      </c>
      <c r="Q60" s="63" t="s">
        <v>122</v>
      </c>
      <c r="R60" s="4" t="s">
        <v>97</v>
      </c>
      <c r="S60" s="4" t="s">
        <v>98</v>
      </c>
      <c r="T60" s="63" t="s">
        <v>99</v>
      </c>
      <c r="U60" s="63" t="s">
        <v>128</v>
      </c>
      <c r="V60" s="63" t="s">
        <v>130</v>
      </c>
      <c r="W60" s="63" t="s">
        <v>100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7"/>
        <v>0</v>
      </c>
      <c r="AH60" s="4"/>
      <c r="AI60" s="4"/>
      <c r="AJ60" s="4"/>
      <c r="AK60" s="4"/>
      <c r="AL60" s="4"/>
      <c r="AM60" s="4"/>
      <c r="AN60" s="402">
        <f>'30'!AR60</f>
        <v>0</v>
      </c>
      <c r="AO60" s="402"/>
      <c r="AP60" s="402">
        <f t="shared" si="7"/>
        <v>0</v>
      </c>
      <c r="AQ60" s="402">
        <f t="shared" si="8"/>
        <v>0</v>
      </c>
      <c r="AR60" s="402"/>
      <c r="AS60" s="403"/>
      <c r="AT60" s="216">
        <f>'08'!AT60</f>
        <v>0</v>
      </c>
      <c r="AU60" s="224">
        <f t="shared" si="9"/>
        <v>0</v>
      </c>
      <c r="AV60" s="63"/>
      <c r="AW60" s="138" t="e">
        <f t="shared" si="10"/>
        <v>#VALUE!</v>
      </c>
      <c r="AX60" s="138" t="e">
        <f t="shared" si="11"/>
        <v>#VALUE!</v>
      </c>
      <c r="AY60" s="138" t="e">
        <f t="shared" si="12"/>
        <v>#VALUE!</v>
      </c>
      <c r="AZ60" s="138" t="e">
        <f t="shared" si="13"/>
        <v>#VALUE!</v>
      </c>
      <c r="BA60" s="138" t="e">
        <f t="shared" si="14"/>
        <v>#VALUE!</v>
      </c>
      <c r="BB60" s="4"/>
      <c r="BC60" s="4"/>
    </row>
    <row r="61" spans="1:55" s="145" customFormat="1">
      <c r="A61" s="223" t="str">
        <f>'ENTRY SHEET'!F61</f>
        <v>DRILL-ELGI-650</v>
      </c>
      <c r="B61" s="137">
        <f>'30'!C61</f>
        <v>794.8</v>
      </c>
      <c r="C61" s="221"/>
      <c r="D61" s="137">
        <f t="shared" ref="D61:D86" si="21">C61-B61</f>
        <v>-794.8</v>
      </c>
      <c r="E61" s="137">
        <v>12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>
        <f t="shared" si="6"/>
        <v>0</v>
      </c>
      <c r="R61" s="137"/>
      <c r="S61" s="137"/>
      <c r="T61" s="136"/>
      <c r="U61" s="136"/>
      <c r="V61" s="136"/>
      <c r="W61" s="137">
        <f>+T61+U61+V61</f>
        <v>0</v>
      </c>
      <c r="X61" s="137"/>
      <c r="Y61" s="137"/>
      <c r="Z61" s="137"/>
      <c r="AA61" s="137"/>
      <c r="AB61" s="137"/>
      <c r="AC61" s="137"/>
      <c r="AD61" s="137"/>
      <c r="AE61" s="137"/>
      <c r="AF61" s="137"/>
      <c r="AG61" s="137">
        <f t="shared" si="17"/>
        <v>0</v>
      </c>
      <c r="AH61" s="137"/>
      <c r="AI61" s="137"/>
      <c r="AJ61" s="137"/>
      <c r="AK61" s="137"/>
      <c r="AL61" s="137"/>
      <c r="AM61" s="137"/>
      <c r="AN61" s="141">
        <f>'30'!AR61</f>
        <v>0</v>
      </c>
      <c r="AO61" s="141"/>
      <c r="AP61" s="141">
        <f t="shared" si="7"/>
        <v>0</v>
      </c>
      <c r="AQ61" s="141">
        <f t="shared" si="8"/>
        <v>0</v>
      </c>
      <c r="AR61" s="141"/>
      <c r="AS61" s="216">
        <f>AQ61/D61</f>
        <v>0</v>
      </c>
      <c r="AT61" s="216">
        <f>'08'!AT61</f>
        <v>400</v>
      </c>
      <c r="AU61" s="224">
        <f t="shared" si="9"/>
        <v>400</v>
      </c>
      <c r="AV61" s="221"/>
      <c r="AW61" s="138">
        <f t="shared" si="10"/>
        <v>0</v>
      </c>
      <c r="AX61" s="138">
        <f t="shared" si="11"/>
        <v>0</v>
      </c>
      <c r="AY61" s="138">
        <f t="shared" si="12"/>
        <v>0</v>
      </c>
      <c r="AZ61" s="138">
        <f t="shared" si="13"/>
        <v>0</v>
      </c>
      <c r="BA61" s="138">
        <f t="shared" si="14"/>
        <v>0</v>
      </c>
      <c r="BB61" s="138"/>
      <c r="BC61" s="138"/>
    </row>
    <row r="62" spans="1:55" s="145" customFormat="1">
      <c r="A62" s="223" t="str">
        <f>'ENTRY SHEET'!F62</f>
        <v>JRD-600+CD-360</v>
      </c>
      <c r="B62" s="137">
        <f>'30'!C62</f>
        <v>0</v>
      </c>
      <c r="C62" s="221"/>
      <c r="D62" s="137">
        <f t="shared" si="21"/>
        <v>0</v>
      </c>
      <c r="E62" s="137">
        <v>12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>
        <f t="shared" si="6"/>
        <v>0</v>
      </c>
      <c r="R62" s="137"/>
      <c r="S62" s="137"/>
      <c r="T62" s="137"/>
      <c r="U62" s="137"/>
      <c r="V62" s="137"/>
      <c r="W62" s="137">
        <f>+T62+U62+V62</f>
        <v>0</v>
      </c>
      <c r="X62" s="141"/>
      <c r="Y62" s="137">
        <f t="shared" si="16"/>
        <v>0</v>
      </c>
      <c r="Z62" s="137"/>
      <c r="AA62" s="137"/>
      <c r="AB62" s="137"/>
      <c r="AC62" s="137"/>
      <c r="AD62" s="137"/>
      <c r="AE62" s="137"/>
      <c r="AF62" s="137"/>
      <c r="AG62" s="137">
        <f t="shared" si="17"/>
        <v>0</v>
      </c>
      <c r="AH62" s="137"/>
      <c r="AI62" s="137"/>
      <c r="AJ62" s="137"/>
      <c r="AK62" s="138"/>
      <c r="AL62" s="141"/>
      <c r="AM62" s="137"/>
      <c r="AN62" s="141">
        <f>'30'!AR62</f>
        <v>0</v>
      </c>
      <c r="AO62" s="141"/>
      <c r="AP62" s="141">
        <f t="shared" si="7"/>
        <v>0</v>
      </c>
      <c r="AQ62" s="141">
        <f t="shared" si="8"/>
        <v>0</v>
      </c>
      <c r="AR62" s="141"/>
      <c r="AS62" s="216" t="e">
        <f>AQ62/D62</f>
        <v>#DIV/0!</v>
      </c>
      <c r="AT62" s="216">
        <f>'08'!AT62</f>
        <v>400</v>
      </c>
      <c r="AU62" s="224">
        <f t="shared" si="9"/>
        <v>400</v>
      </c>
      <c r="AV62" s="137"/>
      <c r="AW62" s="138" t="e">
        <f t="shared" si="10"/>
        <v>#DIV/0!</v>
      </c>
      <c r="AX62" s="138" t="e">
        <f t="shared" si="11"/>
        <v>#DIV/0!</v>
      </c>
      <c r="AY62" s="138" t="e">
        <f t="shared" si="12"/>
        <v>#DIV/0!</v>
      </c>
      <c r="AZ62" s="138" t="e">
        <f t="shared" si="13"/>
        <v>#DIV/0!</v>
      </c>
      <c r="BA62" s="138" t="e">
        <f t="shared" si="14"/>
        <v>#DIV/0!</v>
      </c>
      <c r="BB62" s="138"/>
      <c r="BC62" s="138"/>
    </row>
    <row r="63" spans="1:55" s="145" customFormat="1">
      <c r="A63" s="223" t="str">
        <f>'ENTRY SHEET'!F63</f>
        <v>JRD-450+650-1</v>
      </c>
      <c r="B63" s="137">
        <f>'30'!C63</f>
        <v>8278.5</v>
      </c>
      <c r="C63" s="221"/>
      <c r="D63" s="137">
        <f t="shared" si="21"/>
        <v>-8278.5</v>
      </c>
      <c r="E63" s="137">
        <v>12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>
        <f t="shared" si="6"/>
        <v>0</v>
      </c>
      <c r="R63" s="137"/>
      <c r="S63" s="137"/>
      <c r="T63" s="137"/>
      <c r="U63" s="137"/>
      <c r="V63" s="137"/>
      <c r="W63" s="137">
        <f t="shared" ref="W63:W64" si="22">+T63+U63+V63</f>
        <v>0</v>
      </c>
      <c r="X63" s="141"/>
      <c r="Y63" s="137"/>
      <c r="Z63" s="138"/>
      <c r="AA63" s="138"/>
      <c r="AB63" s="138"/>
      <c r="AC63" s="138"/>
      <c r="AD63" s="138"/>
      <c r="AE63" s="138"/>
      <c r="AF63" s="138"/>
      <c r="AG63" s="137">
        <f t="shared" si="17"/>
        <v>0</v>
      </c>
      <c r="AH63" s="137"/>
      <c r="AI63" s="137"/>
      <c r="AJ63" s="137"/>
      <c r="AK63" s="138"/>
      <c r="AL63" s="141"/>
      <c r="AM63" s="137"/>
      <c r="AN63" s="141">
        <f>'30'!AR63</f>
        <v>0</v>
      </c>
      <c r="AO63" s="141"/>
      <c r="AP63" s="141">
        <f t="shared" si="7"/>
        <v>0</v>
      </c>
      <c r="AQ63" s="141">
        <f t="shared" si="8"/>
        <v>0</v>
      </c>
      <c r="AR63" s="141"/>
      <c r="AS63" s="216">
        <f>AQ63/D63</f>
        <v>0</v>
      </c>
      <c r="AT63" s="216">
        <f>'08'!AT63</f>
        <v>400</v>
      </c>
      <c r="AU63" s="224">
        <f t="shared" si="9"/>
        <v>400</v>
      </c>
      <c r="AV63" s="137"/>
      <c r="AW63" s="138">
        <f t="shared" si="10"/>
        <v>0</v>
      </c>
      <c r="AX63" s="138">
        <f t="shared" si="11"/>
        <v>0</v>
      </c>
      <c r="AY63" s="138">
        <f t="shared" si="12"/>
        <v>0</v>
      </c>
      <c r="AZ63" s="138">
        <f t="shared" si="13"/>
        <v>0</v>
      </c>
      <c r="BA63" s="138">
        <f t="shared" si="14"/>
        <v>0</v>
      </c>
      <c r="BB63" s="138"/>
      <c r="BC63" s="138"/>
    </row>
    <row r="64" spans="1:55" s="145" customFormat="1">
      <c r="A64" s="223">
        <f>'ENTRY SHEET'!F64</f>
        <v>0</v>
      </c>
      <c r="B64" s="137">
        <f>'30'!C64</f>
        <v>0</v>
      </c>
      <c r="C64" s="221"/>
      <c r="D64" s="137">
        <f t="shared" si="21"/>
        <v>0</v>
      </c>
      <c r="E64" s="137">
        <v>12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>
        <f t="shared" si="6"/>
        <v>0</v>
      </c>
      <c r="R64" s="137"/>
      <c r="S64" s="137"/>
      <c r="T64" s="137"/>
      <c r="U64" s="137"/>
      <c r="V64" s="137"/>
      <c r="W64" s="137">
        <f t="shared" si="22"/>
        <v>0</v>
      </c>
      <c r="X64" s="141"/>
      <c r="Y64" s="137"/>
      <c r="Z64" s="138"/>
      <c r="AA64" s="138"/>
      <c r="AB64" s="138"/>
      <c r="AC64" s="138"/>
      <c r="AD64" s="138"/>
      <c r="AE64" s="138"/>
      <c r="AF64" s="138"/>
      <c r="AG64" s="137">
        <f t="shared" si="17"/>
        <v>0</v>
      </c>
      <c r="AH64" s="137"/>
      <c r="AI64" s="137"/>
      <c r="AJ64" s="137"/>
      <c r="AK64" s="138"/>
      <c r="AL64" s="141"/>
      <c r="AM64" s="137"/>
      <c r="AN64" s="141">
        <f>'30'!AR64</f>
        <v>0</v>
      </c>
      <c r="AO64" s="141"/>
      <c r="AP64" s="141">
        <f t="shared" si="7"/>
        <v>0</v>
      </c>
      <c r="AQ64" s="141">
        <f t="shared" si="8"/>
        <v>0</v>
      </c>
      <c r="AR64" s="141"/>
      <c r="AS64" s="216" t="e">
        <f>AQ64/D64</f>
        <v>#DIV/0!</v>
      </c>
      <c r="AT64" s="216">
        <f>'08'!AT64</f>
        <v>400</v>
      </c>
      <c r="AU64" s="224">
        <f t="shared" si="9"/>
        <v>400</v>
      </c>
      <c r="AV64" s="137"/>
      <c r="AW64" s="138" t="e">
        <f t="shared" si="10"/>
        <v>#DIV/0!</v>
      </c>
      <c r="AX64" s="138" t="e">
        <f t="shared" si="11"/>
        <v>#DIV/0!</v>
      </c>
      <c r="AY64" s="138" t="e">
        <f t="shared" si="12"/>
        <v>#DIV/0!</v>
      </c>
      <c r="AZ64" s="138" t="e">
        <f t="shared" si="13"/>
        <v>#DIV/0!</v>
      </c>
      <c r="BA64" s="138" t="e">
        <f t="shared" si="14"/>
        <v>#DIV/0!</v>
      </c>
      <c r="BB64" s="138"/>
      <c r="BC64" s="138"/>
    </row>
    <row r="65" spans="1:55" s="910" customFormat="1" ht="43.2">
      <c r="A65" s="751" t="str">
        <f>'ENTRY SHEET'!F65</f>
        <v>CRUSHER DETAILS</v>
      </c>
      <c r="B65" s="532" t="s">
        <v>6</v>
      </c>
      <c r="C65" s="909"/>
      <c r="D65" s="447" t="s">
        <v>8</v>
      </c>
      <c r="E65" s="718" t="s">
        <v>116</v>
      </c>
      <c r="F65" s="532" t="s">
        <v>118</v>
      </c>
      <c r="G65" s="532" t="s">
        <v>113</v>
      </c>
      <c r="H65" s="532" t="s">
        <v>126</v>
      </c>
      <c r="I65" s="532" t="s">
        <v>125</v>
      </c>
      <c r="J65" s="532" t="s">
        <v>124</v>
      </c>
      <c r="K65" s="532" t="s">
        <v>52</v>
      </c>
      <c r="L65" s="532" t="s">
        <v>133</v>
      </c>
      <c r="M65" s="532" t="s">
        <v>117</v>
      </c>
      <c r="N65" s="532" t="s">
        <v>127</v>
      </c>
      <c r="O65" s="532" t="s">
        <v>138</v>
      </c>
      <c r="P65" s="532" t="s">
        <v>139</v>
      </c>
      <c r="Q65" s="532" t="s">
        <v>122</v>
      </c>
      <c r="R65" s="718" t="s">
        <v>88</v>
      </c>
      <c r="S65" s="718" t="s">
        <v>114</v>
      </c>
      <c r="T65" s="718" t="s">
        <v>115</v>
      </c>
      <c r="U65" s="718" t="s">
        <v>90</v>
      </c>
      <c r="V65" s="718" t="s">
        <v>91</v>
      </c>
      <c r="W65" s="718" t="s">
        <v>134</v>
      </c>
      <c r="X65" s="718"/>
      <c r="Y65" s="718" t="s">
        <v>92</v>
      </c>
      <c r="Z65" s="718" t="s">
        <v>43</v>
      </c>
      <c r="AA65" s="719" t="s">
        <v>44</v>
      </c>
      <c r="AB65" s="718" t="s">
        <v>45</v>
      </c>
      <c r="AC65" s="718" t="s">
        <v>46</v>
      </c>
      <c r="AD65" s="718" t="s">
        <v>121</v>
      </c>
      <c r="AE65" s="718" t="s">
        <v>67</v>
      </c>
      <c r="AF65" s="718" t="s">
        <v>105</v>
      </c>
      <c r="AG65" s="447" t="s">
        <v>32</v>
      </c>
      <c r="AH65" s="719" t="s">
        <v>41</v>
      </c>
      <c r="AI65" s="719" t="s">
        <v>42</v>
      </c>
      <c r="AJ65" s="719" t="s">
        <v>38</v>
      </c>
      <c r="AK65" s="719" t="s">
        <v>39</v>
      </c>
      <c r="AL65" s="718" t="s">
        <v>31</v>
      </c>
      <c r="AM65" s="719" t="s">
        <v>30</v>
      </c>
      <c r="AN65" s="532">
        <f>'30'!AR65</f>
        <v>0</v>
      </c>
      <c r="AO65" s="532"/>
      <c r="AP65" s="532">
        <f t="shared" si="7"/>
        <v>0</v>
      </c>
      <c r="AQ65" s="532">
        <f t="shared" si="8"/>
        <v>0</v>
      </c>
      <c r="AR65" s="532"/>
      <c r="AS65" s="909"/>
      <c r="AT65" s="659">
        <f>'08'!AT65</f>
        <v>0</v>
      </c>
      <c r="AU65" s="660">
        <f t="shared" si="9"/>
        <v>0</v>
      </c>
      <c r="AV65" s="578"/>
      <c r="AW65" s="619" t="e">
        <f t="shared" si="10"/>
        <v>#VALUE!</v>
      </c>
      <c r="AX65" s="619" t="e">
        <f t="shared" si="11"/>
        <v>#VALUE!</v>
      </c>
      <c r="AY65" s="619" t="e">
        <f t="shared" si="12"/>
        <v>#VALUE!</v>
      </c>
      <c r="AZ65" s="619" t="e">
        <f t="shared" si="13"/>
        <v>#VALUE!</v>
      </c>
      <c r="BA65" s="619" t="e">
        <f t="shared" si="14"/>
        <v>#VALUE!</v>
      </c>
      <c r="BB65" s="532"/>
      <c r="BC65" s="532"/>
    </row>
    <row r="66" spans="1:55" s="1058" customFormat="1">
      <c r="A66" s="751" t="str">
        <f>'ENTRY SHEET'!F66</f>
        <v>CRUSHER(FEEDER)</v>
      </c>
      <c r="B66" s="139">
        <f>'30'!C66</f>
        <v>1870.47</v>
      </c>
      <c r="C66" s="674"/>
      <c r="D66" s="617">
        <f t="shared" si="21"/>
        <v>-1870.47</v>
      </c>
      <c r="E66" s="617">
        <v>16</v>
      </c>
      <c r="F66" s="139"/>
      <c r="G66" s="139"/>
      <c r="H66" s="139"/>
      <c r="I66" s="139"/>
      <c r="J66" s="139">
        <f>D66-G66-H66-I66-K66-L66-O66-P66-F66-M66-N66</f>
        <v>-1870.47</v>
      </c>
      <c r="K66" s="139"/>
      <c r="L66" s="139"/>
      <c r="M66" s="139"/>
      <c r="N66" s="139"/>
      <c r="O66" s="139"/>
      <c r="P66" s="139"/>
      <c r="Q66" s="139">
        <f>F66+G66+H66+I66+J66+K66+L66+M66+N66+O66+P66</f>
        <v>-1870.47</v>
      </c>
      <c r="R66" s="617"/>
      <c r="S66" s="617"/>
      <c r="T66" s="617">
        <f>R66-S66</f>
        <v>0</v>
      </c>
      <c r="U66" s="617"/>
      <c r="V66" s="617"/>
      <c r="W66" s="617"/>
      <c r="X66" s="658"/>
      <c r="Y66" s="617">
        <f>U66+V66+W66+X66</f>
        <v>0</v>
      </c>
      <c r="Z66" s="619"/>
      <c r="AA66" s="619"/>
      <c r="AB66" s="619"/>
      <c r="AC66" s="619"/>
      <c r="AD66" s="619"/>
      <c r="AE66" s="619"/>
      <c r="AF66" s="619"/>
      <c r="AG66" s="617">
        <f t="shared" ref="AG66:AG73" si="23">Z66+AA66+AB66+AC66+AD66+AE66+AF66</f>
        <v>0</v>
      </c>
      <c r="AH66" s="617"/>
      <c r="AI66" s="617"/>
      <c r="AJ66" s="617"/>
      <c r="AK66" s="619"/>
      <c r="AL66" s="658"/>
      <c r="AM66" s="617"/>
      <c r="AN66" s="956">
        <f>'30'!AR66</f>
        <v>0</v>
      </c>
      <c r="AO66" s="956"/>
      <c r="AP66" s="956">
        <f t="shared" si="7"/>
        <v>0</v>
      </c>
      <c r="AQ66" s="956">
        <f t="shared" si="8"/>
        <v>0</v>
      </c>
      <c r="AR66" s="956"/>
      <c r="AS66" s="1057">
        <f t="shared" ref="AS66:AS73" si="24">AQ66/D66</f>
        <v>0</v>
      </c>
      <c r="AT66" s="659">
        <f>'08'!AT66</f>
        <v>0</v>
      </c>
      <c r="AU66" s="660">
        <f t="shared" si="9"/>
        <v>0</v>
      </c>
      <c r="AV66" s="617"/>
      <c r="AW66" s="619">
        <f t="shared" si="10"/>
        <v>0</v>
      </c>
      <c r="AX66" s="619">
        <f t="shared" si="11"/>
        <v>0</v>
      </c>
      <c r="AY66" s="619">
        <f t="shared" si="12"/>
        <v>0</v>
      </c>
      <c r="AZ66" s="619">
        <f t="shared" si="13"/>
        <v>0</v>
      </c>
      <c r="BA66" s="619">
        <f t="shared" si="14"/>
        <v>0</v>
      </c>
      <c r="BB66" s="619">
        <f t="shared" si="15"/>
        <v>0</v>
      </c>
      <c r="BC66" s="619"/>
    </row>
    <row r="67" spans="1:55" s="1058" customFormat="1">
      <c r="A67" s="751" t="str">
        <f>'ENTRY SHEET'!F67</f>
        <v>CRUSHER ( JAW )</v>
      </c>
      <c r="B67" s="139">
        <f>'30'!C67</f>
        <v>13656</v>
      </c>
      <c r="C67" s="674"/>
      <c r="D67" s="617">
        <f t="shared" si="21"/>
        <v>-13656</v>
      </c>
      <c r="E67" s="617">
        <v>16</v>
      </c>
      <c r="F67" s="139"/>
      <c r="G67" s="139"/>
      <c r="H67" s="139"/>
      <c r="I67" s="139"/>
      <c r="J67" s="139">
        <f t="shared" ref="J67:J73" si="25">D67-G67-H67-I67-K67-L67-O67-P67-F67-M67-N67</f>
        <v>-13656</v>
      </c>
      <c r="K67" s="139"/>
      <c r="L67" s="139"/>
      <c r="M67" s="139"/>
      <c r="N67" s="139"/>
      <c r="O67" s="139"/>
      <c r="P67" s="139"/>
      <c r="Q67" s="139">
        <f t="shared" ref="Q67:Q73" si="26">F67+G67+H67+I67+J67+K67+L67+M67+N67+O67+P67</f>
        <v>-13656</v>
      </c>
      <c r="R67" s="617"/>
      <c r="S67" s="617"/>
      <c r="T67" s="617"/>
      <c r="U67" s="617"/>
      <c r="V67" s="617"/>
      <c r="W67" s="617"/>
      <c r="X67" s="658"/>
      <c r="Y67" s="617">
        <f t="shared" ref="Y67:Y73" si="27">U67+V67+W67+X67</f>
        <v>0</v>
      </c>
      <c r="Z67" s="619"/>
      <c r="AA67" s="619"/>
      <c r="AB67" s="619"/>
      <c r="AC67" s="619"/>
      <c r="AD67" s="619"/>
      <c r="AE67" s="619"/>
      <c r="AF67" s="619"/>
      <c r="AG67" s="617">
        <f t="shared" si="23"/>
        <v>0</v>
      </c>
      <c r="AH67" s="617"/>
      <c r="AI67" s="617"/>
      <c r="AJ67" s="617"/>
      <c r="AK67" s="619"/>
      <c r="AL67" s="658"/>
      <c r="AM67" s="617"/>
      <c r="AN67" s="956">
        <f>'30'!AR67</f>
        <v>0</v>
      </c>
      <c r="AO67" s="956"/>
      <c r="AP67" s="956">
        <f t="shared" si="7"/>
        <v>0</v>
      </c>
      <c r="AQ67" s="956">
        <f t="shared" si="8"/>
        <v>0</v>
      </c>
      <c r="AR67" s="956"/>
      <c r="AS67" s="1057">
        <f t="shared" si="24"/>
        <v>0</v>
      </c>
      <c r="AT67" s="659">
        <f>'08'!AT67</f>
        <v>0</v>
      </c>
      <c r="AU67" s="660">
        <f t="shared" si="9"/>
        <v>0</v>
      </c>
      <c r="AV67" s="617"/>
      <c r="AW67" s="619">
        <f t="shared" si="10"/>
        <v>0</v>
      </c>
      <c r="AX67" s="619">
        <f t="shared" si="11"/>
        <v>0</v>
      </c>
      <c r="AY67" s="619">
        <f t="shared" si="12"/>
        <v>0</v>
      </c>
      <c r="AZ67" s="619">
        <f t="shared" si="13"/>
        <v>0</v>
      </c>
      <c r="BA67" s="619">
        <f t="shared" si="14"/>
        <v>0</v>
      </c>
      <c r="BB67" s="619">
        <f t="shared" si="15"/>
        <v>0</v>
      </c>
      <c r="BC67" s="619"/>
    </row>
    <row r="68" spans="1:55" s="1058" customFormat="1">
      <c r="A68" s="751" t="str">
        <f>'ENTRY SHEET'!F68</f>
        <v>CRUSHER ( CONE )</v>
      </c>
      <c r="B68" s="139">
        <f>'30'!C68</f>
        <v>13731</v>
      </c>
      <c r="C68" s="674"/>
      <c r="D68" s="617">
        <f t="shared" si="21"/>
        <v>-13731</v>
      </c>
      <c r="E68" s="617">
        <v>16</v>
      </c>
      <c r="F68" s="139"/>
      <c r="G68" s="139"/>
      <c r="H68" s="139"/>
      <c r="I68" s="139"/>
      <c r="J68" s="139">
        <f t="shared" si="25"/>
        <v>-13731</v>
      </c>
      <c r="K68" s="139"/>
      <c r="L68" s="139"/>
      <c r="M68" s="139"/>
      <c r="N68" s="139"/>
      <c r="O68" s="139"/>
      <c r="P68" s="139"/>
      <c r="Q68" s="139">
        <f t="shared" si="26"/>
        <v>-13731</v>
      </c>
      <c r="R68" s="617"/>
      <c r="S68" s="617"/>
      <c r="T68" s="617"/>
      <c r="U68" s="617"/>
      <c r="V68" s="617"/>
      <c r="W68" s="617"/>
      <c r="X68" s="617"/>
      <c r="Y68" s="617">
        <f t="shared" si="27"/>
        <v>0</v>
      </c>
      <c r="Z68" s="617"/>
      <c r="AA68" s="661"/>
      <c r="AB68" s="139"/>
      <c r="AC68" s="617"/>
      <c r="AD68" s="139"/>
      <c r="AE68" s="139"/>
      <c r="AF68" s="139"/>
      <c r="AG68" s="617">
        <f t="shared" si="23"/>
        <v>0</v>
      </c>
      <c r="AH68" s="661"/>
      <c r="AI68" s="661"/>
      <c r="AJ68" s="661"/>
      <c r="AK68" s="661"/>
      <c r="AL68" s="139"/>
      <c r="AM68" s="661"/>
      <c r="AN68" s="956">
        <f>'30'!AR68</f>
        <v>0</v>
      </c>
      <c r="AO68" s="956"/>
      <c r="AP68" s="956">
        <f t="shared" si="7"/>
        <v>0</v>
      </c>
      <c r="AQ68" s="956">
        <f t="shared" si="8"/>
        <v>0</v>
      </c>
      <c r="AR68" s="956"/>
      <c r="AS68" s="1057">
        <f t="shared" si="24"/>
        <v>0</v>
      </c>
      <c r="AT68" s="659">
        <f>'08'!AT68</f>
        <v>0</v>
      </c>
      <c r="AU68" s="660">
        <f t="shared" si="9"/>
        <v>0</v>
      </c>
      <c r="AV68" s="657"/>
      <c r="AW68" s="619">
        <f t="shared" si="10"/>
        <v>0</v>
      </c>
      <c r="AX68" s="619">
        <f t="shared" si="11"/>
        <v>0</v>
      </c>
      <c r="AY68" s="619">
        <f t="shared" si="12"/>
        <v>0</v>
      </c>
      <c r="AZ68" s="619">
        <f t="shared" si="13"/>
        <v>0</v>
      </c>
      <c r="BA68" s="619">
        <f t="shared" si="14"/>
        <v>0</v>
      </c>
      <c r="BB68" s="619">
        <f t="shared" si="15"/>
        <v>0</v>
      </c>
      <c r="BC68" s="617"/>
    </row>
    <row r="69" spans="1:55" s="1058" customFormat="1">
      <c r="A69" s="751" t="str">
        <f>'ENTRY SHEET'!F69</f>
        <v>CRUSHER DG</v>
      </c>
      <c r="B69" s="139">
        <f>'30'!C69</f>
        <v>17218.259999999998</v>
      </c>
      <c r="C69" s="674"/>
      <c r="D69" s="617">
        <f t="shared" si="21"/>
        <v>-17218.259999999998</v>
      </c>
      <c r="E69" s="617">
        <v>16</v>
      </c>
      <c r="F69" s="139"/>
      <c r="G69" s="139"/>
      <c r="H69" s="139"/>
      <c r="I69" s="139"/>
      <c r="J69" s="139">
        <f t="shared" si="25"/>
        <v>-17218.259999999998</v>
      </c>
      <c r="K69" s="139"/>
      <c r="L69" s="139"/>
      <c r="M69" s="139"/>
      <c r="N69" s="139"/>
      <c r="O69" s="139"/>
      <c r="P69" s="139"/>
      <c r="Q69" s="139">
        <f t="shared" si="26"/>
        <v>-17218.259999999998</v>
      </c>
      <c r="R69" s="617"/>
      <c r="S69" s="617"/>
      <c r="T69" s="617"/>
      <c r="U69" s="617"/>
      <c r="V69" s="617"/>
      <c r="W69" s="617"/>
      <c r="X69" s="658"/>
      <c r="Y69" s="617">
        <f t="shared" si="27"/>
        <v>0</v>
      </c>
      <c r="Z69" s="619"/>
      <c r="AA69" s="619"/>
      <c r="AB69" s="619"/>
      <c r="AC69" s="619"/>
      <c r="AD69" s="619"/>
      <c r="AE69" s="619"/>
      <c r="AF69" s="619"/>
      <c r="AG69" s="617">
        <f t="shared" si="23"/>
        <v>0</v>
      </c>
      <c r="AH69" s="617"/>
      <c r="AI69" s="617"/>
      <c r="AJ69" s="617"/>
      <c r="AK69" s="619"/>
      <c r="AL69" s="658">
        <f>AH69+AI69</f>
        <v>0</v>
      </c>
      <c r="AM69" s="617">
        <f>AJ69+AK69</f>
        <v>0</v>
      </c>
      <c r="AN69" s="956">
        <f>'30'!AR69</f>
        <v>363</v>
      </c>
      <c r="AO69" s="956"/>
      <c r="AP69" s="956">
        <f t="shared" si="7"/>
        <v>363</v>
      </c>
      <c r="AQ69" s="956">
        <f t="shared" si="8"/>
        <v>363</v>
      </c>
      <c r="AR69" s="956"/>
      <c r="AS69" s="1057">
        <f t="shared" si="24"/>
        <v>-2.108226963700165E-2</v>
      </c>
      <c r="AT69" s="659">
        <f>'08'!AT69</f>
        <v>1000</v>
      </c>
      <c r="AU69" s="660">
        <f t="shared" si="9"/>
        <v>1000</v>
      </c>
      <c r="AV69" s="657"/>
      <c r="AW69" s="619">
        <f t="shared" si="10"/>
        <v>0</v>
      </c>
      <c r="AX69" s="619">
        <f t="shared" si="11"/>
        <v>0</v>
      </c>
      <c r="AY69" s="619">
        <f t="shared" si="12"/>
        <v>363</v>
      </c>
      <c r="AZ69" s="619">
        <f t="shared" si="13"/>
        <v>0</v>
      </c>
      <c r="BA69" s="619">
        <f t="shared" si="14"/>
        <v>0</v>
      </c>
      <c r="BB69" s="619">
        <f t="shared" si="15"/>
        <v>0</v>
      </c>
      <c r="BC69" s="619"/>
    </row>
    <row r="70" spans="1:55" s="1058" customFormat="1">
      <c r="A70" s="751" t="str">
        <f>'ENTRY SHEET'!F70</f>
        <v>KAMASTU-210</v>
      </c>
      <c r="B70" s="139">
        <f>'30'!C70</f>
        <v>26071.7</v>
      </c>
      <c r="C70" s="674"/>
      <c r="D70" s="617">
        <f t="shared" si="21"/>
        <v>-26071.7</v>
      </c>
      <c r="E70" s="617">
        <v>16</v>
      </c>
      <c r="F70" s="139"/>
      <c r="G70" s="139"/>
      <c r="H70" s="139"/>
      <c r="I70" s="139"/>
      <c r="J70" s="139">
        <f t="shared" si="25"/>
        <v>-26071.7</v>
      </c>
      <c r="K70" s="139"/>
      <c r="L70" s="139"/>
      <c r="M70" s="139"/>
      <c r="N70" s="139"/>
      <c r="O70" s="139"/>
      <c r="P70" s="139"/>
      <c r="Q70" s="139">
        <f t="shared" si="26"/>
        <v>-26071.7</v>
      </c>
      <c r="R70" s="617"/>
      <c r="S70" s="617"/>
      <c r="T70" s="617"/>
      <c r="U70" s="617"/>
      <c r="V70" s="617"/>
      <c r="W70" s="617"/>
      <c r="X70" s="658"/>
      <c r="Y70" s="617">
        <f t="shared" si="27"/>
        <v>0</v>
      </c>
      <c r="Z70" s="619"/>
      <c r="AA70" s="619"/>
      <c r="AB70" s="619"/>
      <c r="AC70" s="619"/>
      <c r="AD70" s="619"/>
      <c r="AE70" s="619"/>
      <c r="AF70" s="619"/>
      <c r="AG70" s="617">
        <f t="shared" si="23"/>
        <v>0</v>
      </c>
      <c r="AH70" s="617"/>
      <c r="AI70" s="617"/>
      <c r="AJ70" s="617"/>
      <c r="AK70" s="619"/>
      <c r="AL70" s="658">
        <f>AH70+AI70</f>
        <v>0</v>
      </c>
      <c r="AM70" s="617">
        <f>AJ70+AK70</f>
        <v>0</v>
      </c>
      <c r="AN70" s="956">
        <f>'30'!AR70</f>
        <v>255</v>
      </c>
      <c r="AO70" s="956"/>
      <c r="AP70" s="956">
        <f t="shared" ref="AP70:AP104" si="28">AO70+AN70</f>
        <v>255</v>
      </c>
      <c r="AQ70" s="956">
        <f t="shared" ref="AQ70:AQ104" si="29">AP70-AR70</f>
        <v>255</v>
      </c>
      <c r="AR70" s="956"/>
      <c r="AS70" s="1057">
        <f t="shared" si="24"/>
        <v>-9.7807200911332968E-3</v>
      </c>
      <c r="AT70" s="659">
        <f>'08'!AT70</f>
        <v>340</v>
      </c>
      <c r="AU70" s="660">
        <f t="shared" ref="AU70:AU104" si="30">AT70-AR70</f>
        <v>340</v>
      </c>
      <c r="AV70" s="657"/>
      <c r="AW70" s="619">
        <f t="shared" ref="AW70:AW99" si="31">ROUNDUP(I70*AS70,0)</f>
        <v>0</v>
      </c>
      <c r="AX70" s="619">
        <f t="shared" ref="AX70:AX99" si="32">ROUNDUP(H70*AS70,0)</f>
        <v>0</v>
      </c>
      <c r="AY70" s="619">
        <f t="shared" ref="AY70:AY99" si="33">ROUNDUP(J70*AS70,0)</f>
        <v>255</v>
      </c>
      <c r="AZ70" s="619">
        <f t="shared" ref="AZ70:AZ99" si="34">AS70*L70</f>
        <v>0</v>
      </c>
      <c r="BA70" s="619">
        <f t="shared" ref="BA70:BA99" si="35">AS70*K70</f>
        <v>0</v>
      </c>
      <c r="BB70" s="619"/>
      <c r="BC70" s="619">
        <v>64</v>
      </c>
    </row>
    <row r="71" spans="1:55" s="1058" customFormat="1">
      <c r="A71" s="751" t="str">
        <f>'ENTRY SHEET'!F71</f>
        <v>JCB-8262 LOADER</v>
      </c>
      <c r="B71" s="139">
        <f>'30'!C71</f>
        <v>16231.5</v>
      </c>
      <c r="C71" s="674"/>
      <c r="D71" s="617">
        <f t="shared" si="21"/>
        <v>-16231.5</v>
      </c>
      <c r="E71" s="617">
        <v>16</v>
      </c>
      <c r="F71" s="139"/>
      <c r="G71" s="139"/>
      <c r="H71" s="139"/>
      <c r="I71" s="139"/>
      <c r="J71" s="139">
        <f t="shared" si="25"/>
        <v>-16231.5</v>
      </c>
      <c r="K71" s="139"/>
      <c r="L71" s="139"/>
      <c r="M71" s="139"/>
      <c r="N71" s="139"/>
      <c r="O71" s="139"/>
      <c r="P71" s="139"/>
      <c r="Q71" s="139">
        <f t="shared" si="26"/>
        <v>-16231.5</v>
      </c>
      <c r="R71" s="617"/>
      <c r="S71" s="617"/>
      <c r="T71" s="617"/>
      <c r="U71" s="617"/>
      <c r="V71" s="617"/>
      <c r="W71" s="617"/>
      <c r="X71" s="658"/>
      <c r="Y71" s="617">
        <f t="shared" si="27"/>
        <v>0</v>
      </c>
      <c r="Z71" s="619"/>
      <c r="AA71" s="619"/>
      <c r="AB71" s="619"/>
      <c r="AC71" s="619"/>
      <c r="AD71" s="619"/>
      <c r="AE71" s="619"/>
      <c r="AF71" s="619"/>
      <c r="AG71" s="617">
        <f t="shared" si="23"/>
        <v>0</v>
      </c>
      <c r="AH71" s="617"/>
      <c r="AI71" s="617"/>
      <c r="AJ71" s="617"/>
      <c r="AK71" s="619"/>
      <c r="AL71" s="658">
        <f>AH71+AI71</f>
        <v>0</v>
      </c>
      <c r="AM71" s="617">
        <f>AJ71+AK71</f>
        <v>0</v>
      </c>
      <c r="AN71" s="956">
        <f>'30'!AR71</f>
        <v>120</v>
      </c>
      <c r="AO71" s="956"/>
      <c r="AP71" s="956">
        <f t="shared" si="28"/>
        <v>120</v>
      </c>
      <c r="AQ71" s="956">
        <f t="shared" si="29"/>
        <v>120</v>
      </c>
      <c r="AR71" s="956"/>
      <c r="AS71" s="1057">
        <f t="shared" si="24"/>
        <v>-7.3930320672765922E-3</v>
      </c>
      <c r="AT71" s="659">
        <f>'08'!AT71</f>
        <v>210</v>
      </c>
      <c r="AU71" s="660">
        <f t="shared" si="30"/>
        <v>210</v>
      </c>
      <c r="AV71" s="657"/>
      <c r="AW71" s="619">
        <f t="shared" si="31"/>
        <v>0</v>
      </c>
      <c r="AX71" s="619">
        <f t="shared" si="32"/>
        <v>0</v>
      </c>
      <c r="AY71" s="619">
        <f t="shared" si="33"/>
        <v>120</v>
      </c>
      <c r="AZ71" s="619">
        <f t="shared" si="34"/>
        <v>0</v>
      </c>
      <c r="BA71" s="619">
        <f t="shared" si="35"/>
        <v>0</v>
      </c>
      <c r="BB71" s="619">
        <f t="shared" ref="BB71:BB99" si="36">AQ71-AW71-AX71-AY71</f>
        <v>0</v>
      </c>
      <c r="BC71" s="619"/>
    </row>
    <row r="72" spans="1:55" s="1058" customFormat="1">
      <c r="A72" s="751" t="str">
        <f>'ENTRY SHEET'!F72</f>
        <v>OD09C-5609 JCB</v>
      </c>
      <c r="B72" s="139">
        <f>'30'!C72</f>
        <v>0</v>
      </c>
      <c r="C72" s="674"/>
      <c r="D72" s="617">
        <f t="shared" si="21"/>
        <v>0</v>
      </c>
      <c r="E72" s="617">
        <v>16</v>
      </c>
      <c r="F72" s="139"/>
      <c r="G72" s="139"/>
      <c r="H72" s="139"/>
      <c r="I72" s="139"/>
      <c r="J72" s="139">
        <f t="shared" si="25"/>
        <v>0</v>
      </c>
      <c r="K72" s="139"/>
      <c r="L72" s="139"/>
      <c r="M72" s="139"/>
      <c r="N72" s="139"/>
      <c r="O72" s="139"/>
      <c r="P72" s="139"/>
      <c r="Q72" s="139">
        <f t="shared" si="26"/>
        <v>0</v>
      </c>
      <c r="R72" s="617"/>
      <c r="S72" s="617"/>
      <c r="T72" s="617"/>
      <c r="U72" s="617"/>
      <c r="V72" s="617"/>
      <c r="W72" s="617"/>
      <c r="X72" s="658"/>
      <c r="Y72" s="617">
        <f t="shared" si="27"/>
        <v>0</v>
      </c>
      <c r="Z72" s="619"/>
      <c r="AA72" s="619"/>
      <c r="AB72" s="619"/>
      <c r="AC72" s="619"/>
      <c r="AD72" s="619"/>
      <c r="AE72" s="619"/>
      <c r="AF72" s="619"/>
      <c r="AG72" s="617">
        <f t="shared" si="23"/>
        <v>0</v>
      </c>
      <c r="AH72" s="617"/>
      <c r="AI72" s="617"/>
      <c r="AJ72" s="617"/>
      <c r="AK72" s="619"/>
      <c r="AL72" s="658">
        <f>AH72+AI72</f>
        <v>0</v>
      </c>
      <c r="AM72" s="617">
        <f>AJ72+AK72</f>
        <v>0</v>
      </c>
      <c r="AN72" s="956">
        <f>'30'!AR72</f>
        <v>90</v>
      </c>
      <c r="AO72" s="956"/>
      <c r="AP72" s="956">
        <f t="shared" si="28"/>
        <v>90</v>
      </c>
      <c r="AQ72" s="956">
        <f t="shared" si="29"/>
        <v>90</v>
      </c>
      <c r="AR72" s="956"/>
      <c r="AS72" s="1057" t="e">
        <f t="shared" si="24"/>
        <v>#DIV/0!</v>
      </c>
      <c r="AT72" s="659">
        <f>'08'!AT72</f>
        <v>210</v>
      </c>
      <c r="AU72" s="660">
        <f t="shared" si="30"/>
        <v>210</v>
      </c>
      <c r="AV72" s="657"/>
      <c r="AW72" s="619" t="e">
        <f t="shared" si="31"/>
        <v>#DIV/0!</v>
      </c>
      <c r="AX72" s="619" t="e">
        <f t="shared" si="32"/>
        <v>#DIV/0!</v>
      </c>
      <c r="AY72" s="619" t="e">
        <f t="shared" si="33"/>
        <v>#DIV/0!</v>
      </c>
      <c r="AZ72" s="619" t="e">
        <f t="shared" si="34"/>
        <v>#DIV/0!</v>
      </c>
      <c r="BA72" s="619" t="e">
        <f t="shared" si="35"/>
        <v>#DIV/0!</v>
      </c>
      <c r="BB72" s="619" t="e">
        <f t="shared" si="36"/>
        <v>#DIV/0!</v>
      </c>
      <c r="BC72" s="619"/>
    </row>
    <row r="73" spans="1:55" s="1058" customFormat="1">
      <c r="A73" s="751" t="str">
        <f>'ENTRY SHEET'!F73</f>
        <v>TATA LOADER-OD02AY-0516</v>
      </c>
      <c r="B73" s="139">
        <f>'30'!C73</f>
        <v>15507.7</v>
      </c>
      <c r="C73" s="674"/>
      <c r="D73" s="617">
        <f t="shared" si="21"/>
        <v>-15507.7</v>
      </c>
      <c r="E73" s="617"/>
      <c r="F73" s="139"/>
      <c r="G73" s="139"/>
      <c r="H73" s="139"/>
      <c r="I73" s="139"/>
      <c r="J73" s="139">
        <f t="shared" si="25"/>
        <v>-15507.7</v>
      </c>
      <c r="K73" s="139"/>
      <c r="L73" s="139"/>
      <c r="M73" s="139"/>
      <c r="N73" s="139"/>
      <c r="O73" s="139"/>
      <c r="P73" s="139"/>
      <c r="Q73" s="139">
        <f t="shared" si="26"/>
        <v>-15507.7</v>
      </c>
      <c r="R73" s="617"/>
      <c r="S73" s="617"/>
      <c r="T73" s="617"/>
      <c r="U73" s="617"/>
      <c r="V73" s="617"/>
      <c r="W73" s="617"/>
      <c r="X73" s="658"/>
      <c r="Y73" s="617">
        <f t="shared" si="27"/>
        <v>0</v>
      </c>
      <c r="Z73" s="619"/>
      <c r="AA73" s="619"/>
      <c r="AB73" s="619"/>
      <c r="AC73" s="619"/>
      <c r="AD73" s="619"/>
      <c r="AE73" s="619"/>
      <c r="AF73" s="619"/>
      <c r="AG73" s="617">
        <f t="shared" si="23"/>
        <v>0</v>
      </c>
      <c r="AH73" s="617"/>
      <c r="AI73" s="617"/>
      <c r="AJ73" s="617"/>
      <c r="AK73" s="619"/>
      <c r="AL73" s="658">
        <f>AH73+AI73</f>
        <v>0</v>
      </c>
      <c r="AM73" s="617">
        <f>AJ73+AK73</f>
        <v>0</v>
      </c>
      <c r="AN73" s="956">
        <f>'30'!AR73</f>
        <v>100</v>
      </c>
      <c r="AO73" s="956"/>
      <c r="AP73" s="956">
        <f t="shared" si="28"/>
        <v>100</v>
      </c>
      <c r="AQ73" s="956">
        <f t="shared" si="29"/>
        <v>100</v>
      </c>
      <c r="AR73" s="956"/>
      <c r="AS73" s="1057">
        <f t="shared" si="24"/>
        <v>-6.4484094997968745E-3</v>
      </c>
      <c r="AT73" s="659">
        <f>'08'!AT73</f>
        <v>0</v>
      </c>
      <c r="AU73" s="660">
        <f t="shared" si="30"/>
        <v>0</v>
      </c>
      <c r="AV73" s="657"/>
      <c r="AW73" s="619">
        <f t="shared" si="31"/>
        <v>0</v>
      </c>
      <c r="AX73" s="619">
        <f t="shared" si="32"/>
        <v>0</v>
      </c>
      <c r="AY73" s="619">
        <f t="shared" si="33"/>
        <v>100</v>
      </c>
      <c r="AZ73" s="619">
        <f t="shared" si="34"/>
        <v>0</v>
      </c>
      <c r="BA73" s="619">
        <f t="shared" si="35"/>
        <v>0</v>
      </c>
      <c r="BB73" s="619"/>
      <c r="BC73" s="619"/>
    </row>
    <row r="74" spans="1:55" s="1080" customFormat="1" ht="43.2">
      <c r="A74" s="786" t="str">
        <f>'ENTRY SHEET'!F74</f>
        <v>POWER SCREEN DETAILS</v>
      </c>
      <c r="B74" s="477" t="s">
        <v>6</v>
      </c>
      <c r="C74" s="886"/>
      <c r="D74" s="704" t="s">
        <v>8</v>
      </c>
      <c r="E74" s="705" t="s">
        <v>116</v>
      </c>
      <c r="F74" s="705" t="s">
        <v>118</v>
      </c>
      <c r="G74" s="705" t="s">
        <v>113</v>
      </c>
      <c r="H74" s="705" t="s">
        <v>126</v>
      </c>
      <c r="I74" s="705" t="s">
        <v>125</v>
      </c>
      <c r="J74" s="705" t="s">
        <v>124</v>
      </c>
      <c r="K74" s="705" t="s">
        <v>52</v>
      </c>
      <c r="L74" s="705" t="s">
        <v>133</v>
      </c>
      <c r="M74" s="705" t="s">
        <v>117</v>
      </c>
      <c r="N74" s="705" t="s">
        <v>127</v>
      </c>
      <c r="O74" s="705" t="s">
        <v>138</v>
      </c>
      <c r="P74" s="705" t="s">
        <v>139</v>
      </c>
      <c r="Q74" s="477" t="s">
        <v>122</v>
      </c>
      <c r="R74" s="704" t="s">
        <v>88</v>
      </c>
      <c r="S74" s="704" t="s">
        <v>89</v>
      </c>
      <c r="T74" s="704" t="s">
        <v>106</v>
      </c>
      <c r="U74" s="704" t="s">
        <v>90</v>
      </c>
      <c r="V74" s="704" t="s">
        <v>91</v>
      </c>
      <c r="W74" s="704"/>
      <c r="X74" s="704"/>
      <c r="Y74" s="704" t="s">
        <v>92</v>
      </c>
      <c r="Z74" s="704" t="s">
        <v>43</v>
      </c>
      <c r="AA74" s="706" t="s">
        <v>44</v>
      </c>
      <c r="AB74" s="704" t="s">
        <v>45</v>
      </c>
      <c r="AC74" s="704" t="s">
        <v>46</v>
      </c>
      <c r="AD74" s="704" t="s">
        <v>121</v>
      </c>
      <c r="AE74" s="704" t="s">
        <v>67</v>
      </c>
      <c r="AF74" s="704" t="s">
        <v>105</v>
      </c>
      <c r="AG74" s="477" t="s">
        <v>32</v>
      </c>
      <c r="AH74" s="706"/>
      <c r="AI74" s="706" t="s">
        <v>42</v>
      </c>
      <c r="AJ74" s="706"/>
      <c r="AK74" s="706" t="s">
        <v>39</v>
      </c>
      <c r="AL74" s="704" t="s">
        <v>31</v>
      </c>
      <c r="AM74" s="706" t="s">
        <v>30</v>
      </c>
      <c r="AN74" s="477">
        <f>'30'!AR74</f>
        <v>0</v>
      </c>
      <c r="AO74" s="477"/>
      <c r="AP74" s="477">
        <f t="shared" si="28"/>
        <v>0</v>
      </c>
      <c r="AQ74" s="477">
        <f t="shared" si="29"/>
        <v>0</v>
      </c>
      <c r="AR74" s="477"/>
      <c r="AS74" s="886"/>
      <c r="AT74" s="651">
        <f>'08'!AT74</f>
        <v>0</v>
      </c>
      <c r="AU74" s="652">
        <f t="shared" si="30"/>
        <v>0</v>
      </c>
      <c r="AV74" s="886"/>
      <c r="AW74" s="650" t="e">
        <f t="shared" si="31"/>
        <v>#VALUE!</v>
      </c>
      <c r="AX74" s="650" t="e">
        <f t="shared" si="32"/>
        <v>#VALUE!</v>
      </c>
      <c r="AY74" s="650" t="e">
        <f t="shared" si="33"/>
        <v>#VALUE!</v>
      </c>
      <c r="AZ74" s="650" t="e">
        <f t="shared" si="34"/>
        <v>#VALUE!</v>
      </c>
      <c r="BA74" s="650" t="e">
        <f t="shared" si="35"/>
        <v>#VALUE!</v>
      </c>
      <c r="BB74" s="891" t="e">
        <f t="shared" si="36"/>
        <v>#VALUE!</v>
      </c>
      <c r="BC74" s="704"/>
    </row>
    <row r="75" spans="1:55" s="285" customFormat="1">
      <c r="A75" s="786" t="str">
        <f>'ENTRY SHEET'!F75</f>
        <v>POWER SCREEN RHS</v>
      </c>
      <c r="B75" s="648">
        <f>'30'!C75</f>
        <v>4506.5</v>
      </c>
      <c r="C75" s="830"/>
      <c r="D75" s="647">
        <f t="shared" si="21"/>
        <v>-4506.5</v>
      </c>
      <c r="E75" s="647">
        <v>12</v>
      </c>
      <c r="F75" s="648"/>
      <c r="G75" s="648"/>
      <c r="H75" s="648"/>
      <c r="I75" s="648"/>
      <c r="J75" s="648"/>
      <c r="K75" s="648">
        <f>D75-G75-H75-I75-J75-L75-M75-N75-O75-P75-F75</f>
        <v>-4506.5</v>
      </c>
      <c r="L75" s="648"/>
      <c r="M75" s="648"/>
      <c r="N75" s="648"/>
      <c r="O75" s="648"/>
      <c r="P75" s="648"/>
      <c r="Q75" s="648">
        <f>F75+G75+H75+I75+J75+K75+L75+M75+N75+O75+P75</f>
        <v>-4506.5</v>
      </c>
      <c r="R75" s="647"/>
      <c r="S75" s="647"/>
      <c r="T75" s="647"/>
      <c r="U75" s="647"/>
      <c r="V75" s="647"/>
      <c r="W75" s="647"/>
      <c r="X75" s="649"/>
      <c r="Y75" s="647">
        <f t="shared" ref="Y75:Y77" si="37">X75+W75+V75+U75</f>
        <v>0</v>
      </c>
      <c r="Z75" s="650"/>
      <c r="AA75" s="650"/>
      <c r="AB75" s="650"/>
      <c r="AC75" s="650"/>
      <c r="AD75" s="650"/>
      <c r="AE75" s="650"/>
      <c r="AF75" s="650"/>
      <c r="AG75" s="647">
        <f t="shared" ref="AG75:AG84" si="38">Z75+AA75+AB75+AC75+AD75+AE75+AF75</f>
        <v>0</v>
      </c>
      <c r="AH75" s="647"/>
      <c r="AI75" s="647"/>
      <c r="AJ75" s="647"/>
      <c r="AK75" s="650"/>
      <c r="AL75" s="649">
        <f>AH75+AI75</f>
        <v>0</v>
      </c>
      <c r="AM75" s="647">
        <f>AJ75+AK75</f>
        <v>0</v>
      </c>
      <c r="AN75" s="831">
        <f>'30'!AR75</f>
        <v>100</v>
      </c>
      <c r="AO75" s="831"/>
      <c r="AP75" s="831">
        <f t="shared" si="28"/>
        <v>100</v>
      </c>
      <c r="AQ75" s="831">
        <f t="shared" si="29"/>
        <v>100</v>
      </c>
      <c r="AR75" s="831"/>
      <c r="AS75" s="1063">
        <f t="shared" ref="AS75:AS80" si="39">AQ75/D75</f>
        <v>-2.2190169754798626E-2</v>
      </c>
      <c r="AT75" s="651">
        <f>'08'!AT75</f>
        <v>0</v>
      </c>
      <c r="AU75" s="652">
        <f t="shared" si="30"/>
        <v>0</v>
      </c>
      <c r="AV75" s="646"/>
      <c r="AW75" s="650">
        <f t="shared" si="31"/>
        <v>0</v>
      </c>
      <c r="AX75" s="650">
        <f t="shared" si="32"/>
        <v>0</v>
      </c>
      <c r="AY75" s="650">
        <f t="shared" si="33"/>
        <v>0</v>
      </c>
      <c r="AZ75" s="650">
        <f t="shared" si="34"/>
        <v>0</v>
      </c>
      <c r="BA75" s="650">
        <f t="shared" si="35"/>
        <v>100</v>
      </c>
      <c r="BB75" s="650"/>
      <c r="BC75" s="650">
        <f>AP75</f>
        <v>100</v>
      </c>
    </row>
    <row r="76" spans="1:55" s="285" customFormat="1">
      <c r="A76" s="786" t="str">
        <f>'ENTRY SHEET'!F76</f>
        <v>HITACHI-120</v>
      </c>
      <c r="B76" s="648">
        <f>'30'!C76</f>
        <v>13196.4</v>
      </c>
      <c r="C76" s="648"/>
      <c r="D76" s="647">
        <f t="shared" si="21"/>
        <v>-13196.4</v>
      </c>
      <c r="E76" s="647">
        <v>12</v>
      </c>
      <c r="F76" s="648"/>
      <c r="G76" s="648"/>
      <c r="H76" s="648"/>
      <c r="I76" s="648"/>
      <c r="J76" s="648"/>
      <c r="K76" s="648">
        <f t="shared" ref="K76:K77" si="40">D76-G76-H76-I76-J76-L76-M76-N76-O76-P76-F76</f>
        <v>-13196.4</v>
      </c>
      <c r="L76" s="648"/>
      <c r="M76" s="648"/>
      <c r="N76" s="648"/>
      <c r="O76" s="648"/>
      <c r="P76" s="648"/>
      <c r="Q76" s="648">
        <f t="shared" ref="Q76:Q77" si="41">F76+G76+H76+I76+J76+K76+L76+M76+N76</f>
        <v>-13196.4</v>
      </c>
      <c r="R76" s="650"/>
      <c r="S76" s="650"/>
      <c r="T76" s="650"/>
      <c r="U76" s="650"/>
      <c r="V76" s="650"/>
      <c r="W76" s="650"/>
      <c r="X76" s="650"/>
      <c r="Y76" s="647">
        <f t="shared" si="37"/>
        <v>0</v>
      </c>
      <c r="Z76" s="650"/>
      <c r="AA76" s="650"/>
      <c r="AB76" s="650"/>
      <c r="AC76" s="650"/>
      <c r="AD76" s="650"/>
      <c r="AE76" s="650"/>
      <c r="AF76" s="650"/>
      <c r="AG76" s="647">
        <f t="shared" si="38"/>
        <v>0</v>
      </c>
      <c r="AH76" s="650"/>
      <c r="AI76" s="650"/>
      <c r="AJ76" s="650"/>
      <c r="AK76" s="650"/>
      <c r="AL76" s="649">
        <f t="shared" ref="AL76:AL77" si="42">AH76+AI76</f>
        <v>0</v>
      </c>
      <c r="AM76" s="647">
        <f t="shared" ref="AM76:AM84" si="43">AJ76+AK76</f>
        <v>0</v>
      </c>
      <c r="AN76" s="831">
        <f>'30'!AR76</f>
        <v>160</v>
      </c>
      <c r="AO76" s="831"/>
      <c r="AP76" s="831">
        <f t="shared" si="28"/>
        <v>160</v>
      </c>
      <c r="AQ76" s="831">
        <f t="shared" si="29"/>
        <v>160</v>
      </c>
      <c r="AR76" s="831"/>
      <c r="AS76" s="1063">
        <f t="shared" si="39"/>
        <v>-1.2124518808159802E-2</v>
      </c>
      <c r="AT76" s="651">
        <f>'08'!AT76</f>
        <v>700</v>
      </c>
      <c r="AU76" s="652">
        <f t="shared" si="30"/>
        <v>700</v>
      </c>
      <c r="AV76" s="646"/>
      <c r="AW76" s="650">
        <f t="shared" si="31"/>
        <v>0</v>
      </c>
      <c r="AX76" s="650">
        <f t="shared" si="32"/>
        <v>0</v>
      </c>
      <c r="AY76" s="650">
        <f t="shared" si="33"/>
        <v>0</v>
      </c>
      <c r="AZ76" s="650">
        <f t="shared" si="34"/>
        <v>0</v>
      </c>
      <c r="BA76" s="650">
        <f t="shared" si="35"/>
        <v>160</v>
      </c>
      <c r="BB76" s="650">
        <f t="shared" si="36"/>
        <v>160</v>
      </c>
      <c r="BC76" s="650"/>
    </row>
    <row r="77" spans="1:55" s="285" customFormat="1">
      <c r="A77" s="786" t="str">
        <f>'ENTRY SHEET'!F77</f>
        <v>L-6268 SDLG</v>
      </c>
      <c r="B77" s="648">
        <f>'30'!C77</f>
        <v>7349.2</v>
      </c>
      <c r="C77" s="830"/>
      <c r="D77" s="647">
        <f t="shared" si="21"/>
        <v>-7349.2</v>
      </c>
      <c r="E77" s="647">
        <v>12</v>
      </c>
      <c r="F77" s="648"/>
      <c r="G77" s="648"/>
      <c r="H77" s="648"/>
      <c r="I77" s="648"/>
      <c r="J77" s="648"/>
      <c r="K77" s="648">
        <f t="shared" si="40"/>
        <v>-7349.2</v>
      </c>
      <c r="L77" s="648"/>
      <c r="M77" s="648"/>
      <c r="N77" s="648"/>
      <c r="O77" s="648"/>
      <c r="P77" s="648"/>
      <c r="Q77" s="648">
        <f t="shared" si="41"/>
        <v>-7349.2</v>
      </c>
      <c r="R77" s="650"/>
      <c r="S77" s="650"/>
      <c r="T77" s="650"/>
      <c r="U77" s="650"/>
      <c r="V77" s="650"/>
      <c r="W77" s="650"/>
      <c r="X77" s="650"/>
      <c r="Y77" s="647">
        <f t="shared" si="37"/>
        <v>0</v>
      </c>
      <c r="Z77" s="650"/>
      <c r="AA77" s="650"/>
      <c r="AB77" s="650"/>
      <c r="AC77" s="650"/>
      <c r="AD77" s="650"/>
      <c r="AE77" s="650"/>
      <c r="AF77" s="650"/>
      <c r="AG77" s="647">
        <f t="shared" si="38"/>
        <v>0</v>
      </c>
      <c r="AH77" s="650"/>
      <c r="AI77" s="650"/>
      <c r="AJ77" s="650"/>
      <c r="AK77" s="650"/>
      <c r="AL77" s="649">
        <f t="shared" si="42"/>
        <v>0</v>
      </c>
      <c r="AM77" s="647">
        <f t="shared" si="43"/>
        <v>0</v>
      </c>
      <c r="AN77" s="831">
        <f>'30'!AR77</f>
        <v>150</v>
      </c>
      <c r="AO77" s="831"/>
      <c r="AP77" s="831">
        <f t="shared" si="28"/>
        <v>150</v>
      </c>
      <c r="AQ77" s="831">
        <f t="shared" si="29"/>
        <v>150</v>
      </c>
      <c r="AR77" s="831"/>
      <c r="AS77" s="1063">
        <f t="shared" si="39"/>
        <v>-2.0410384803788168E-2</v>
      </c>
      <c r="AT77" s="651">
        <f>'08'!AT77</f>
        <v>0</v>
      </c>
      <c r="AU77" s="652">
        <f t="shared" si="30"/>
        <v>0</v>
      </c>
      <c r="AV77" s="646"/>
      <c r="AW77" s="650">
        <f t="shared" si="31"/>
        <v>0</v>
      </c>
      <c r="AX77" s="650">
        <f t="shared" si="32"/>
        <v>0</v>
      </c>
      <c r="AY77" s="650">
        <f t="shared" si="33"/>
        <v>0</v>
      </c>
      <c r="AZ77" s="650">
        <f t="shared" si="34"/>
        <v>0</v>
      </c>
      <c r="BA77" s="650">
        <f t="shared" si="35"/>
        <v>150</v>
      </c>
      <c r="BB77" s="650"/>
      <c r="BC77" s="650"/>
    </row>
    <row r="78" spans="1:55" s="835" customFormat="1" ht="43.2">
      <c r="A78" s="783" t="str">
        <f>'ENTRY SHEET'!F78</f>
        <v>VICHELE NO.</v>
      </c>
      <c r="B78" s="517">
        <f>'30'!C78</f>
        <v>0</v>
      </c>
      <c r="C78" s="832"/>
      <c r="D78" s="517" t="s">
        <v>8</v>
      </c>
      <c r="E78" s="517" t="s">
        <v>116</v>
      </c>
      <c r="F78" s="517" t="s">
        <v>118</v>
      </c>
      <c r="G78" s="517" t="s">
        <v>113</v>
      </c>
      <c r="H78" s="517" t="s">
        <v>126</v>
      </c>
      <c r="I78" s="517" t="s">
        <v>125</v>
      </c>
      <c r="J78" s="517" t="s">
        <v>124</v>
      </c>
      <c r="K78" s="517" t="s">
        <v>52</v>
      </c>
      <c r="L78" s="517" t="s">
        <v>133</v>
      </c>
      <c r="M78" s="517" t="s">
        <v>117</v>
      </c>
      <c r="N78" s="517" t="s">
        <v>127</v>
      </c>
      <c r="O78" s="517" t="s">
        <v>138</v>
      </c>
      <c r="P78" s="517" t="s">
        <v>139</v>
      </c>
      <c r="Q78" s="517" t="s">
        <v>122</v>
      </c>
      <c r="R78" s="517" t="s">
        <v>123</v>
      </c>
      <c r="S78" s="517" t="s">
        <v>101</v>
      </c>
      <c r="T78" s="517" t="s">
        <v>102</v>
      </c>
      <c r="U78" s="793" t="s">
        <v>90</v>
      </c>
      <c r="V78" s="517" t="s">
        <v>91</v>
      </c>
      <c r="W78" s="517" t="s">
        <v>135</v>
      </c>
      <c r="X78" s="517"/>
      <c r="Y78" s="517" t="s">
        <v>92</v>
      </c>
      <c r="Z78" s="794" t="s">
        <v>43</v>
      </c>
      <c r="AA78" s="794" t="s">
        <v>44</v>
      </c>
      <c r="AB78" s="794" t="s">
        <v>45</v>
      </c>
      <c r="AC78" s="794" t="s">
        <v>46</v>
      </c>
      <c r="AD78" s="794" t="s">
        <v>121</v>
      </c>
      <c r="AE78" s="794" t="s">
        <v>67</v>
      </c>
      <c r="AF78" s="794" t="s">
        <v>105</v>
      </c>
      <c r="AG78" s="517" t="s">
        <v>32</v>
      </c>
      <c r="AH78" s="517" t="s">
        <v>41</v>
      </c>
      <c r="AI78" s="517" t="s">
        <v>42</v>
      </c>
      <c r="AJ78" s="517" t="s">
        <v>38</v>
      </c>
      <c r="AK78" s="794" t="s">
        <v>39</v>
      </c>
      <c r="AL78" s="517" t="s">
        <v>31</v>
      </c>
      <c r="AM78" s="517" t="s">
        <v>30</v>
      </c>
      <c r="AN78" s="833">
        <f>'30'!AR78</f>
        <v>0</v>
      </c>
      <c r="AO78" s="833"/>
      <c r="AP78" s="833">
        <f t="shared" si="28"/>
        <v>0</v>
      </c>
      <c r="AQ78" s="833">
        <f t="shared" si="29"/>
        <v>0</v>
      </c>
      <c r="AR78" s="833"/>
      <c r="AS78" s="834" t="e">
        <f t="shared" si="39"/>
        <v>#VALUE!</v>
      </c>
      <c r="AT78" s="665">
        <f>'08'!AT78</f>
        <v>0</v>
      </c>
      <c r="AU78" s="666">
        <f t="shared" si="30"/>
        <v>0</v>
      </c>
      <c r="AV78" s="798"/>
      <c r="AW78" s="664" t="e">
        <f t="shared" si="31"/>
        <v>#VALUE!</v>
      </c>
      <c r="AX78" s="664" t="e">
        <f t="shared" si="32"/>
        <v>#VALUE!</v>
      </c>
      <c r="AY78" s="664" t="e">
        <f t="shared" si="33"/>
        <v>#VALUE!</v>
      </c>
      <c r="AZ78" s="664" t="e">
        <f t="shared" si="34"/>
        <v>#VALUE!</v>
      </c>
      <c r="BA78" s="664" t="e">
        <f t="shared" si="35"/>
        <v>#VALUE!</v>
      </c>
      <c r="BB78" s="794">
        <v>0</v>
      </c>
      <c r="BC78" s="794"/>
    </row>
    <row r="79" spans="1:55" s="1078" customFormat="1">
      <c r="A79" s="783" t="str">
        <f>'ENTRY SHEET'!F79</f>
        <v>LOKO TRACK JAW</v>
      </c>
      <c r="B79" s="362">
        <f>'30'!C79</f>
        <v>16275</v>
      </c>
      <c r="C79" s="801"/>
      <c r="D79" s="301">
        <f t="shared" si="21"/>
        <v>-16275</v>
      </c>
      <c r="E79" s="800">
        <v>12</v>
      </c>
      <c r="F79" s="362"/>
      <c r="G79" s="362"/>
      <c r="H79" s="362"/>
      <c r="I79" s="362"/>
      <c r="J79" s="362"/>
      <c r="K79" s="362"/>
      <c r="L79" s="801">
        <f>D79-G79-H79-I79-J79-K79-M79-N79-O79-P79</f>
        <v>-16275</v>
      </c>
      <c r="M79" s="362"/>
      <c r="N79" s="362"/>
      <c r="O79" s="362"/>
      <c r="P79" s="362"/>
      <c r="Q79" s="801">
        <f t="shared" ref="Q79:Q80" si="44">G79+H79+I79+J79+P79+K79+L79+M79+N79+O79+F79</f>
        <v>-16275</v>
      </c>
      <c r="R79" s="301"/>
      <c r="S79" s="301"/>
      <c r="T79" s="301"/>
      <c r="U79" s="301"/>
      <c r="V79" s="301"/>
      <c r="W79" s="350"/>
      <c r="X79" s="301"/>
      <c r="Y79" s="663"/>
      <c r="Z79" s="301">
        <f>+V79+W79+X79</f>
        <v>0</v>
      </c>
      <c r="AA79" s="802"/>
      <c r="AB79" s="802"/>
      <c r="AC79" s="802"/>
      <c r="AD79" s="802"/>
      <c r="AE79" s="802"/>
      <c r="AF79" s="802"/>
      <c r="AG79" s="301">
        <f t="shared" si="38"/>
        <v>0</v>
      </c>
      <c r="AH79" s="362"/>
      <c r="AI79" s="362"/>
      <c r="AJ79" s="362"/>
      <c r="AK79" s="802"/>
      <c r="AL79" s="663">
        <f>AH79+AI79</f>
        <v>0</v>
      </c>
      <c r="AM79" s="301">
        <f t="shared" si="43"/>
        <v>0</v>
      </c>
      <c r="AN79" s="953">
        <f>'30'!AR79</f>
        <v>300</v>
      </c>
      <c r="AO79" s="953"/>
      <c r="AP79" s="953">
        <f t="shared" si="28"/>
        <v>300</v>
      </c>
      <c r="AQ79" s="953">
        <f t="shared" si="29"/>
        <v>300</v>
      </c>
      <c r="AR79" s="953"/>
      <c r="AS79" s="1077">
        <f t="shared" si="39"/>
        <v>-1.8433179723502304E-2</v>
      </c>
      <c r="AT79" s="665">
        <f>'08'!AT79</f>
        <v>0</v>
      </c>
      <c r="AU79" s="666">
        <f t="shared" si="30"/>
        <v>0</v>
      </c>
      <c r="AV79" s="800"/>
      <c r="AW79" s="664">
        <f t="shared" si="31"/>
        <v>0</v>
      </c>
      <c r="AX79" s="664">
        <f t="shared" si="32"/>
        <v>0</v>
      </c>
      <c r="AY79" s="664">
        <f t="shared" si="33"/>
        <v>0</v>
      </c>
      <c r="AZ79" s="664">
        <f t="shared" si="34"/>
        <v>300</v>
      </c>
      <c r="BA79" s="664">
        <f t="shared" si="35"/>
        <v>0</v>
      </c>
      <c r="BB79" s="664">
        <v>0</v>
      </c>
      <c r="BC79" s="664"/>
    </row>
    <row r="80" spans="1:55" s="1078" customFormat="1">
      <c r="A80" s="783" t="str">
        <f>'ENTRY SHEET'!F80</f>
        <v>LOKO CONE</v>
      </c>
      <c r="B80" s="362">
        <f>'30'!C80</f>
        <v>16833.5</v>
      </c>
      <c r="C80" s="836"/>
      <c r="D80" s="301">
        <f t="shared" si="21"/>
        <v>-16833.5</v>
      </c>
      <c r="E80" s="800">
        <v>12</v>
      </c>
      <c r="F80" s="362"/>
      <c r="G80" s="362"/>
      <c r="H80" s="362"/>
      <c r="I80" s="362"/>
      <c r="J80" s="362"/>
      <c r="K80" s="362"/>
      <c r="L80" s="801">
        <f t="shared" ref="L80:L81" si="45">D80-G80-H80-I80-J80-K80-M80-N80-O80-P80</f>
        <v>-16833.5</v>
      </c>
      <c r="M80" s="362"/>
      <c r="N80" s="362"/>
      <c r="O80" s="362"/>
      <c r="P80" s="362"/>
      <c r="Q80" s="801">
        <f t="shared" si="44"/>
        <v>-16833.5</v>
      </c>
      <c r="R80" s="301"/>
      <c r="S80" s="664"/>
      <c r="T80" s="664"/>
      <c r="U80" s="664"/>
      <c r="V80" s="664"/>
      <c r="W80" s="664"/>
      <c r="X80" s="664"/>
      <c r="Y80" s="664"/>
      <c r="Z80" s="301">
        <f t="shared" ref="Z80:Z84" si="46">+V80+W80+X80</f>
        <v>0</v>
      </c>
      <c r="AA80" s="664"/>
      <c r="AB80" s="301"/>
      <c r="AC80" s="301"/>
      <c r="AD80" s="301"/>
      <c r="AE80" s="301"/>
      <c r="AF80" s="301"/>
      <c r="AG80" s="301">
        <f t="shared" si="38"/>
        <v>0</v>
      </c>
      <c r="AH80" s="301"/>
      <c r="AI80" s="301"/>
      <c r="AJ80" s="301"/>
      <c r="AK80" s="664"/>
      <c r="AL80" s="663">
        <f t="shared" ref="AL80:AL84" si="47">AH80+AI80</f>
        <v>0</v>
      </c>
      <c r="AM80" s="301">
        <f t="shared" si="43"/>
        <v>0</v>
      </c>
      <c r="AN80" s="953">
        <f>'30'!AR80</f>
        <v>410</v>
      </c>
      <c r="AO80" s="953"/>
      <c r="AP80" s="953">
        <f t="shared" si="28"/>
        <v>410</v>
      </c>
      <c r="AQ80" s="953">
        <f t="shared" si="29"/>
        <v>410</v>
      </c>
      <c r="AR80" s="953"/>
      <c r="AS80" s="1077">
        <f t="shared" si="39"/>
        <v>-2.4356194493123831E-2</v>
      </c>
      <c r="AT80" s="665">
        <f>'08'!AT80</f>
        <v>0</v>
      </c>
      <c r="AU80" s="666">
        <f t="shared" si="30"/>
        <v>0</v>
      </c>
      <c r="AV80" s="800"/>
      <c r="AW80" s="664">
        <f t="shared" si="31"/>
        <v>0</v>
      </c>
      <c r="AX80" s="664">
        <f t="shared" si="32"/>
        <v>0</v>
      </c>
      <c r="AY80" s="664">
        <f t="shared" si="33"/>
        <v>0</v>
      </c>
      <c r="AZ80" s="664">
        <f t="shared" si="34"/>
        <v>410</v>
      </c>
      <c r="BA80" s="664">
        <f t="shared" si="35"/>
        <v>0</v>
      </c>
      <c r="BB80" s="664">
        <v>0</v>
      </c>
      <c r="BC80" s="664"/>
    </row>
    <row r="81" spans="1:55" s="1079" customFormat="1">
      <c r="A81" s="783" t="str">
        <f>'ENTRY SHEET'!F81</f>
        <v>KOMASTU-200</v>
      </c>
      <c r="B81" s="362">
        <f>'30'!C81</f>
        <v>3527.1</v>
      </c>
      <c r="C81" s="801"/>
      <c r="D81" s="301">
        <f t="shared" si="21"/>
        <v>-3527.1</v>
      </c>
      <c r="E81" s="800">
        <v>12</v>
      </c>
      <c r="F81" s="802"/>
      <c r="G81" s="802"/>
      <c r="H81" s="802"/>
      <c r="I81" s="802"/>
      <c r="J81" s="362"/>
      <c r="K81" s="802"/>
      <c r="L81" s="801">
        <f t="shared" si="45"/>
        <v>-3527.1</v>
      </c>
      <c r="M81" s="362"/>
      <c r="N81" s="362"/>
      <c r="O81" s="362"/>
      <c r="P81" s="362"/>
      <c r="Q81" s="801">
        <f>G81+H81+I81+J81+P81+K81+L81+M81+N81+O81+F81</f>
        <v>-3527.1</v>
      </c>
      <c r="R81" s="301"/>
      <c r="S81" s="362"/>
      <c r="T81" s="301"/>
      <c r="U81" s="362"/>
      <c r="V81" s="362"/>
      <c r="W81" s="362"/>
      <c r="X81" s="301"/>
      <c r="Y81" s="301"/>
      <c r="Z81" s="301">
        <f t="shared" si="46"/>
        <v>0</v>
      </c>
      <c r="AA81" s="664"/>
      <c r="AB81" s="664"/>
      <c r="AC81" s="664"/>
      <c r="AD81" s="664"/>
      <c r="AE81" s="664"/>
      <c r="AF81" s="664"/>
      <c r="AG81" s="301">
        <f t="shared" si="38"/>
        <v>0</v>
      </c>
      <c r="AH81" s="664"/>
      <c r="AI81" s="664"/>
      <c r="AJ81" s="664"/>
      <c r="AK81" s="664"/>
      <c r="AL81" s="663">
        <f t="shared" si="47"/>
        <v>0</v>
      </c>
      <c r="AM81" s="301">
        <f t="shared" si="43"/>
        <v>0</v>
      </c>
      <c r="AN81" s="362">
        <f>'30'!AR81</f>
        <v>130</v>
      </c>
      <c r="AO81" s="362"/>
      <c r="AP81" s="362">
        <f t="shared" si="28"/>
        <v>130</v>
      </c>
      <c r="AQ81" s="362">
        <f t="shared" si="29"/>
        <v>130</v>
      </c>
      <c r="AR81" s="362"/>
      <c r="AS81" s="801"/>
      <c r="AT81" s="665">
        <f>'08'!AT81</f>
        <v>0</v>
      </c>
      <c r="AU81" s="666">
        <f t="shared" si="30"/>
        <v>0</v>
      </c>
      <c r="AV81" s="800"/>
      <c r="AW81" s="664">
        <f t="shared" si="31"/>
        <v>0</v>
      </c>
      <c r="AX81" s="664">
        <f t="shared" si="32"/>
        <v>0</v>
      </c>
      <c r="AY81" s="664">
        <f t="shared" si="33"/>
        <v>0</v>
      </c>
      <c r="AZ81" s="664">
        <f t="shared" si="34"/>
        <v>0</v>
      </c>
      <c r="BA81" s="664">
        <f t="shared" si="35"/>
        <v>0</v>
      </c>
      <c r="BB81" s="664">
        <v>0</v>
      </c>
      <c r="BC81" s="301"/>
    </row>
    <row r="82" spans="1:55" s="222" customFormat="1">
      <c r="A82" s="223">
        <f>'ENTRY SHEET'!F82</f>
        <v>0</v>
      </c>
      <c r="B82" s="136">
        <f>'30'!C82</f>
        <v>0</v>
      </c>
      <c r="C82" s="234"/>
      <c r="D82" s="137">
        <f t="shared" si="21"/>
        <v>0</v>
      </c>
      <c r="E82" s="221">
        <v>12</v>
      </c>
      <c r="F82" s="136"/>
      <c r="G82" s="136"/>
      <c r="H82" s="136"/>
      <c r="I82" s="136"/>
      <c r="J82" s="136"/>
      <c r="K82" s="136"/>
      <c r="L82" s="234">
        <f t="shared" ref="L82" si="48">F82+G82+H82+I82+J82+K82+M82+N82+O82+P82</f>
        <v>0</v>
      </c>
      <c r="M82" s="136"/>
      <c r="N82" s="136"/>
      <c r="O82" s="136"/>
      <c r="P82" s="136"/>
      <c r="Q82" s="234">
        <f t="shared" ref="Q82" si="49">F82+G82+H82+I82+J82+K82+M82+N82+O82+P82</f>
        <v>0</v>
      </c>
      <c r="R82" s="137"/>
      <c r="S82" s="137"/>
      <c r="T82" s="137"/>
      <c r="U82" s="137"/>
      <c r="V82" s="137"/>
      <c r="W82" s="137"/>
      <c r="X82" s="137"/>
      <c r="Y82" s="141"/>
      <c r="Z82" s="137">
        <f t="shared" si="46"/>
        <v>0</v>
      </c>
      <c r="AA82" s="232"/>
      <c r="AB82" s="136"/>
      <c r="AC82" s="137"/>
      <c r="AD82" s="136"/>
      <c r="AE82" s="136"/>
      <c r="AF82" s="136"/>
      <c r="AG82" s="137">
        <f t="shared" si="38"/>
        <v>0</v>
      </c>
      <c r="AH82" s="232"/>
      <c r="AI82" s="232"/>
      <c r="AJ82" s="232"/>
      <c r="AK82" s="232"/>
      <c r="AL82" s="141">
        <f t="shared" si="47"/>
        <v>0</v>
      </c>
      <c r="AM82" s="137">
        <f t="shared" si="43"/>
        <v>0</v>
      </c>
      <c r="AN82" s="236">
        <f>'30'!AR82</f>
        <v>0</v>
      </c>
      <c r="AO82" s="236"/>
      <c r="AP82" s="236">
        <f t="shared" si="28"/>
        <v>0</v>
      </c>
      <c r="AQ82" s="236">
        <f t="shared" si="29"/>
        <v>0</v>
      </c>
      <c r="AR82" s="236"/>
      <c r="AS82" s="250" t="e">
        <f t="shared" ref="AS82:AS104" si="50">AQ82/D82</f>
        <v>#DIV/0!</v>
      </c>
      <c r="AT82" s="216">
        <f>'08'!AT82</f>
        <v>0</v>
      </c>
      <c r="AU82" s="224">
        <f t="shared" si="30"/>
        <v>0</v>
      </c>
      <c r="AV82" s="221"/>
      <c r="AW82" s="138" t="e">
        <f t="shared" si="31"/>
        <v>#DIV/0!</v>
      </c>
      <c r="AX82" s="138" t="e">
        <f t="shared" si="32"/>
        <v>#DIV/0!</v>
      </c>
      <c r="AY82" s="138" t="e">
        <f t="shared" si="33"/>
        <v>#DIV/0!</v>
      </c>
      <c r="AZ82" s="138" t="e">
        <f t="shared" si="34"/>
        <v>#DIV/0!</v>
      </c>
      <c r="BA82" s="138" t="e">
        <f t="shared" si="35"/>
        <v>#DIV/0!</v>
      </c>
      <c r="BB82" s="138">
        <v>0</v>
      </c>
      <c r="BC82" s="138"/>
    </row>
    <row r="83" spans="1:55" s="222" customFormat="1">
      <c r="A83" s="223">
        <f>'ENTRY SHEET'!F83</f>
        <v>0</v>
      </c>
      <c r="B83" s="136">
        <f>'30'!C83</f>
        <v>0</v>
      </c>
      <c r="C83" s="234"/>
      <c r="D83" s="137">
        <f t="shared" si="21"/>
        <v>0</v>
      </c>
      <c r="E83" s="221"/>
      <c r="F83" s="136"/>
      <c r="G83" s="136"/>
      <c r="H83" s="136"/>
      <c r="I83" s="136"/>
      <c r="J83" s="136"/>
      <c r="K83" s="136"/>
      <c r="L83" s="234"/>
      <c r="M83" s="136"/>
      <c r="N83" s="136"/>
      <c r="O83" s="136"/>
      <c r="P83" s="136"/>
      <c r="Q83" s="136"/>
      <c r="R83" s="137"/>
      <c r="S83" s="137"/>
      <c r="T83" s="137"/>
      <c r="U83" s="137"/>
      <c r="V83" s="137"/>
      <c r="W83" s="137"/>
      <c r="X83" s="137"/>
      <c r="Y83" s="141"/>
      <c r="Z83" s="137">
        <f t="shared" si="46"/>
        <v>0</v>
      </c>
      <c r="AA83" s="138"/>
      <c r="AB83" s="137"/>
      <c r="AC83" s="137"/>
      <c r="AD83" s="137"/>
      <c r="AE83" s="137"/>
      <c r="AF83" s="137"/>
      <c r="AG83" s="137">
        <f t="shared" si="38"/>
        <v>0</v>
      </c>
      <c r="AH83" s="137"/>
      <c r="AI83" s="137"/>
      <c r="AJ83" s="137"/>
      <c r="AK83" s="138"/>
      <c r="AL83" s="141">
        <f t="shared" si="47"/>
        <v>0</v>
      </c>
      <c r="AM83" s="137">
        <f t="shared" si="43"/>
        <v>0</v>
      </c>
      <c r="AN83" s="236">
        <f>'30'!AR83</f>
        <v>0</v>
      </c>
      <c r="AO83" s="236"/>
      <c r="AP83" s="236">
        <f t="shared" si="28"/>
        <v>0</v>
      </c>
      <c r="AQ83" s="236">
        <f t="shared" si="29"/>
        <v>0</v>
      </c>
      <c r="AR83" s="236"/>
      <c r="AS83" s="250" t="e">
        <f t="shared" si="50"/>
        <v>#DIV/0!</v>
      </c>
      <c r="AT83" s="216">
        <f>'08'!AT83</f>
        <v>0</v>
      </c>
      <c r="AU83" s="224">
        <f t="shared" si="30"/>
        <v>0</v>
      </c>
      <c r="AV83" s="221"/>
      <c r="AW83" s="138" t="e">
        <f t="shared" si="31"/>
        <v>#DIV/0!</v>
      </c>
      <c r="AX83" s="138" t="e">
        <f t="shared" si="32"/>
        <v>#DIV/0!</v>
      </c>
      <c r="AY83" s="138" t="e">
        <f t="shared" si="33"/>
        <v>#DIV/0!</v>
      </c>
      <c r="AZ83" s="138" t="e">
        <f t="shared" si="34"/>
        <v>#DIV/0!</v>
      </c>
      <c r="BA83" s="138" t="e">
        <f t="shared" si="35"/>
        <v>#DIV/0!</v>
      </c>
      <c r="BB83" s="138"/>
      <c r="BC83" s="138"/>
    </row>
    <row r="84" spans="1:55" s="222" customFormat="1">
      <c r="A84" s="223">
        <f>'ENTRY SHEET'!F84</f>
        <v>0</v>
      </c>
      <c r="B84" s="136">
        <f>'30'!C84</f>
        <v>0</v>
      </c>
      <c r="C84" s="234"/>
      <c r="D84" s="137">
        <f t="shared" si="21"/>
        <v>0</v>
      </c>
      <c r="E84" s="221"/>
      <c r="F84" s="136"/>
      <c r="G84" s="136"/>
      <c r="H84" s="136"/>
      <c r="I84" s="136"/>
      <c r="J84" s="136"/>
      <c r="K84" s="136"/>
      <c r="L84" s="234"/>
      <c r="M84" s="136"/>
      <c r="N84" s="136"/>
      <c r="O84" s="136"/>
      <c r="P84" s="136"/>
      <c r="Q84" s="136"/>
      <c r="R84" s="137"/>
      <c r="S84" s="137"/>
      <c r="T84" s="137"/>
      <c r="U84" s="137"/>
      <c r="V84" s="137"/>
      <c r="W84" s="137"/>
      <c r="X84" s="137"/>
      <c r="Y84" s="141"/>
      <c r="Z84" s="137">
        <f t="shared" si="46"/>
        <v>0</v>
      </c>
      <c r="AA84" s="138"/>
      <c r="AB84" s="137"/>
      <c r="AC84" s="137"/>
      <c r="AD84" s="137"/>
      <c r="AE84" s="137"/>
      <c r="AF84" s="137"/>
      <c r="AG84" s="137">
        <f t="shared" si="38"/>
        <v>0</v>
      </c>
      <c r="AH84" s="137"/>
      <c r="AI84" s="137"/>
      <c r="AJ84" s="137"/>
      <c r="AK84" s="138"/>
      <c r="AL84" s="141">
        <f t="shared" si="47"/>
        <v>0</v>
      </c>
      <c r="AM84" s="137">
        <f t="shared" si="43"/>
        <v>0</v>
      </c>
      <c r="AN84" s="236">
        <f>'30'!AR84</f>
        <v>0</v>
      </c>
      <c r="AO84" s="236"/>
      <c r="AP84" s="236">
        <f t="shared" si="28"/>
        <v>0</v>
      </c>
      <c r="AQ84" s="236">
        <f t="shared" si="29"/>
        <v>0</v>
      </c>
      <c r="AR84" s="236"/>
      <c r="AS84" s="250" t="e">
        <f t="shared" si="50"/>
        <v>#DIV/0!</v>
      </c>
      <c r="AT84" s="216">
        <f>'08'!AT84</f>
        <v>0</v>
      </c>
      <c r="AU84" s="224">
        <f t="shared" si="30"/>
        <v>0</v>
      </c>
      <c r="AV84" s="221"/>
      <c r="AW84" s="138" t="e">
        <f t="shared" si="31"/>
        <v>#DIV/0!</v>
      </c>
      <c r="AX84" s="138" t="e">
        <f t="shared" si="32"/>
        <v>#DIV/0!</v>
      </c>
      <c r="AY84" s="138" t="e">
        <f t="shared" si="33"/>
        <v>#DIV/0!</v>
      </c>
      <c r="AZ84" s="138" t="e">
        <f t="shared" si="34"/>
        <v>#DIV/0!</v>
      </c>
      <c r="BA84" s="138" t="e">
        <f t="shared" si="35"/>
        <v>#DIV/0!</v>
      </c>
      <c r="BB84" s="138"/>
      <c r="BC84" s="138"/>
    </row>
    <row r="85" spans="1:55" s="222" customFormat="1">
      <c r="A85" s="223" t="str">
        <f>'ENTRY SHEET'!F85</f>
        <v>OD09P-2986 (CAMPAR)</v>
      </c>
      <c r="B85" s="136">
        <f>'30'!C85</f>
        <v>0</v>
      </c>
      <c r="C85" s="234"/>
      <c r="D85" s="137">
        <f t="shared" si="21"/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7"/>
      <c r="S85" s="137"/>
      <c r="T85" s="137"/>
      <c r="U85" s="137"/>
      <c r="V85" s="137"/>
      <c r="W85" s="137"/>
      <c r="X85" s="141"/>
      <c r="Y85" s="137"/>
      <c r="Z85" s="138"/>
      <c r="AA85" s="138"/>
      <c r="AB85" s="137"/>
      <c r="AC85" s="137"/>
      <c r="AD85" s="137"/>
      <c r="AE85" s="137"/>
      <c r="AF85" s="137"/>
      <c r="AG85" s="137"/>
      <c r="AH85" s="137"/>
      <c r="AI85" s="137"/>
      <c r="AJ85" s="137"/>
      <c r="AK85" s="138"/>
      <c r="AL85" s="141"/>
      <c r="AM85" s="137"/>
      <c r="AN85" s="236">
        <f>'30'!AR85</f>
        <v>0</v>
      </c>
      <c r="AO85" s="236"/>
      <c r="AP85" s="236">
        <f t="shared" si="28"/>
        <v>0</v>
      </c>
      <c r="AQ85" s="236">
        <f t="shared" si="29"/>
        <v>0</v>
      </c>
      <c r="AR85" s="236"/>
      <c r="AS85" s="250" t="e">
        <f t="shared" si="50"/>
        <v>#DIV/0!</v>
      </c>
      <c r="AT85" s="216">
        <f>'08'!AT85</f>
        <v>60</v>
      </c>
      <c r="AU85" s="224">
        <f t="shared" si="30"/>
        <v>60</v>
      </c>
      <c r="AV85" s="221"/>
      <c r="AW85" s="138" t="e">
        <f t="shared" si="31"/>
        <v>#DIV/0!</v>
      </c>
      <c r="AX85" s="138" t="e">
        <f t="shared" si="32"/>
        <v>#DIV/0!</v>
      </c>
      <c r="AY85" s="138" t="e">
        <f t="shared" si="33"/>
        <v>#DIV/0!</v>
      </c>
      <c r="AZ85" s="138" t="e">
        <f t="shared" si="34"/>
        <v>#DIV/0!</v>
      </c>
      <c r="BA85" s="138" t="e">
        <f t="shared" si="35"/>
        <v>#DIV/0!</v>
      </c>
      <c r="BB85" s="138"/>
      <c r="BC85" s="138"/>
    </row>
    <row r="86" spans="1:55" s="222" customFormat="1">
      <c r="A86" s="223" t="str">
        <f>'ENTRY SHEET'!F86</f>
        <v>JH06P-6214 SCORPIO</v>
      </c>
      <c r="B86" s="136">
        <f>'30'!C86</f>
        <v>186178</v>
      </c>
      <c r="C86" s="234"/>
      <c r="D86" s="137">
        <f t="shared" si="21"/>
        <v>-186178</v>
      </c>
      <c r="E86" s="137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>
        <f t="shared" ref="Q86:Q94" si="51">F86+G86+H86+I86+J86+K86+L86-E86</f>
        <v>0</v>
      </c>
      <c r="R86" s="137"/>
      <c r="S86" s="137"/>
      <c r="T86" s="137"/>
      <c r="U86" s="137"/>
      <c r="V86" s="137"/>
      <c r="W86" s="137"/>
      <c r="X86" s="141"/>
      <c r="Y86" s="137"/>
      <c r="Z86" s="138"/>
      <c r="AA86" s="138"/>
      <c r="AB86" s="137"/>
      <c r="AC86" s="137"/>
      <c r="AD86" s="137"/>
      <c r="AE86" s="137"/>
      <c r="AF86" s="137"/>
      <c r="AG86" s="137"/>
      <c r="AH86" s="137"/>
      <c r="AI86" s="137"/>
      <c r="AJ86" s="137"/>
      <c r="AK86" s="138"/>
      <c r="AL86" s="141"/>
      <c r="AM86" s="137"/>
      <c r="AN86" s="236">
        <f>'30'!AR86</f>
        <v>50</v>
      </c>
      <c r="AO86" s="236"/>
      <c r="AP86" s="236">
        <f t="shared" si="28"/>
        <v>50</v>
      </c>
      <c r="AQ86" s="236">
        <f t="shared" si="29"/>
        <v>50</v>
      </c>
      <c r="AR86" s="236"/>
      <c r="AS86" s="250">
        <f t="shared" si="50"/>
        <v>-2.6856019508212568E-4</v>
      </c>
      <c r="AT86" s="216">
        <f>'08'!AT86</f>
        <v>80</v>
      </c>
      <c r="AU86" s="224">
        <f t="shared" si="30"/>
        <v>80</v>
      </c>
      <c r="AV86" s="221"/>
      <c r="AW86" s="138">
        <f t="shared" si="31"/>
        <v>0</v>
      </c>
      <c r="AX86" s="138">
        <f t="shared" si="32"/>
        <v>0</v>
      </c>
      <c r="AY86" s="138">
        <f t="shared" si="33"/>
        <v>0</v>
      </c>
      <c r="AZ86" s="138">
        <f t="shared" si="34"/>
        <v>0</v>
      </c>
      <c r="BA86" s="138">
        <f t="shared" si="35"/>
        <v>0</v>
      </c>
      <c r="BB86" s="138">
        <f t="shared" si="36"/>
        <v>50</v>
      </c>
      <c r="BC86" s="138"/>
    </row>
    <row r="87" spans="1:55" s="222" customFormat="1">
      <c r="A87" s="223" t="str">
        <f>'ENTRY SHEET'!F87</f>
        <v>OD09K-7213 BSM BUS</v>
      </c>
      <c r="B87" s="136">
        <f>'30'!C87</f>
        <v>0</v>
      </c>
      <c r="C87" s="136"/>
      <c r="D87" s="137">
        <f t="shared" ref="D87:D104" si="52">C87-B87</f>
        <v>0</v>
      </c>
      <c r="E87" s="137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>
        <f t="shared" si="51"/>
        <v>0</v>
      </c>
      <c r="R87" s="137"/>
      <c r="S87" s="137"/>
      <c r="T87" s="137"/>
      <c r="U87" s="137"/>
      <c r="V87" s="137"/>
      <c r="W87" s="137"/>
      <c r="X87" s="141"/>
      <c r="Y87" s="137"/>
      <c r="Z87" s="138"/>
      <c r="AA87" s="138"/>
      <c r="AB87" s="137"/>
      <c r="AC87" s="137"/>
      <c r="AD87" s="137"/>
      <c r="AE87" s="137"/>
      <c r="AF87" s="137"/>
      <c r="AG87" s="137"/>
      <c r="AH87" s="137"/>
      <c r="AI87" s="137"/>
      <c r="AJ87" s="137"/>
      <c r="AK87" s="138"/>
      <c r="AL87" s="141"/>
      <c r="AM87" s="137"/>
      <c r="AN87" s="236">
        <f>'30'!AR87</f>
        <v>80</v>
      </c>
      <c r="AO87" s="236"/>
      <c r="AP87" s="236">
        <f t="shared" si="28"/>
        <v>80</v>
      </c>
      <c r="AQ87" s="236">
        <f t="shared" si="29"/>
        <v>80</v>
      </c>
      <c r="AR87" s="236"/>
      <c r="AS87" s="250" t="e">
        <f t="shared" si="50"/>
        <v>#DIV/0!</v>
      </c>
      <c r="AT87" s="216">
        <f>'08'!AT87</f>
        <v>60</v>
      </c>
      <c r="AU87" s="224">
        <f t="shared" si="30"/>
        <v>60</v>
      </c>
      <c r="AV87" s="221"/>
      <c r="AW87" s="138" t="e">
        <f t="shared" si="31"/>
        <v>#DIV/0!</v>
      </c>
      <c r="AX87" s="138" t="e">
        <f t="shared" si="32"/>
        <v>#DIV/0!</v>
      </c>
      <c r="AY87" s="138" t="e">
        <f t="shared" si="33"/>
        <v>#DIV/0!</v>
      </c>
      <c r="AZ87" s="138" t="e">
        <f t="shared" si="34"/>
        <v>#DIV/0!</v>
      </c>
      <c r="BA87" s="138" t="e">
        <f t="shared" si="35"/>
        <v>#DIV/0!</v>
      </c>
      <c r="BB87" s="138" t="e">
        <f t="shared" si="36"/>
        <v>#DIV/0!</v>
      </c>
      <c r="BC87" s="138"/>
    </row>
    <row r="88" spans="1:55" s="222" customFormat="1">
      <c r="A88" s="223" t="str">
        <f>'ENTRY SHEET'!F88</f>
        <v>OD09G-6065 CAMPER</v>
      </c>
      <c r="B88" s="136">
        <f>'30'!C88</f>
        <v>0</v>
      </c>
      <c r="C88" s="136"/>
      <c r="D88" s="137">
        <f t="shared" si="52"/>
        <v>0</v>
      </c>
      <c r="E88" s="137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>
        <f t="shared" si="51"/>
        <v>0</v>
      </c>
      <c r="R88" s="137"/>
      <c r="S88" s="137"/>
      <c r="T88" s="137"/>
      <c r="U88" s="137"/>
      <c r="V88" s="137"/>
      <c r="W88" s="137"/>
      <c r="X88" s="141"/>
      <c r="Y88" s="137"/>
      <c r="Z88" s="138"/>
      <c r="AA88" s="138"/>
      <c r="AB88" s="137"/>
      <c r="AC88" s="137"/>
      <c r="AD88" s="137"/>
      <c r="AE88" s="137"/>
      <c r="AF88" s="137"/>
      <c r="AG88" s="137"/>
      <c r="AH88" s="137"/>
      <c r="AI88" s="137"/>
      <c r="AJ88" s="137"/>
      <c r="AK88" s="138"/>
      <c r="AL88" s="141"/>
      <c r="AM88" s="137"/>
      <c r="AN88" s="236">
        <f>'30'!AR88</f>
        <v>25</v>
      </c>
      <c r="AO88" s="236"/>
      <c r="AP88" s="236">
        <f t="shared" si="28"/>
        <v>25</v>
      </c>
      <c r="AQ88" s="236">
        <f t="shared" si="29"/>
        <v>25</v>
      </c>
      <c r="AR88" s="236"/>
      <c r="AS88" s="250" t="e">
        <f t="shared" si="50"/>
        <v>#DIV/0!</v>
      </c>
      <c r="AT88" s="216">
        <f>'08'!AT88</f>
        <v>120</v>
      </c>
      <c r="AU88" s="224">
        <f t="shared" si="30"/>
        <v>120</v>
      </c>
      <c r="AV88" s="221"/>
      <c r="AW88" s="138" t="e">
        <f t="shared" si="31"/>
        <v>#DIV/0!</v>
      </c>
      <c r="AX88" s="138" t="e">
        <f t="shared" si="32"/>
        <v>#DIV/0!</v>
      </c>
      <c r="AY88" s="138" t="e">
        <f t="shared" si="33"/>
        <v>#DIV/0!</v>
      </c>
      <c r="AZ88" s="138" t="e">
        <f t="shared" si="34"/>
        <v>#DIV/0!</v>
      </c>
      <c r="BA88" s="138" t="e">
        <f t="shared" si="35"/>
        <v>#DIV/0!</v>
      </c>
      <c r="BB88" s="138" t="e">
        <f t="shared" si="36"/>
        <v>#DIV/0!</v>
      </c>
      <c r="BC88" s="138"/>
    </row>
    <row r="89" spans="1:55" s="222" customFormat="1">
      <c r="A89" s="223" t="str">
        <f>'ENTRY SHEET'!F89</f>
        <v>OD09V-5619 TATA YODHA</v>
      </c>
      <c r="B89" s="136">
        <f>'30'!C89</f>
        <v>0</v>
      </c>
      <c r="C89" s="136"/>
      <c r="D89" s="137">
        <f t="shared" si="52"/>
        <v>0</v>
      </c>
      <c r="E89" s="137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f t="shared" si="51"/>
        <v>0</v>
      </c>
      <c r="R89" s="137"/>
      <c r="S89" s="137"/>
      <c r="T89" s="137"/>
      <c r="U89" s="137"/>
      <c r="V89" s="137"/>
      <c r="W89" s="137"/>
      <c r="X89" s="141"/>
      <c r="Y89" s="137"/>
      <c r="Z89" s="138"/>
      <c r="AA89" s="138"/>
      <c r="AB89" s="137"/>
      <c r="AC89" s="137"/>
      <c r="AD89" s="137"/>
      <c r="AE89" s="137"/>
      <c r="AF89" s="137"/>
      <c r="AG89" s="137"/>
      <c r="AH89" s="137"/>
      <c r="AI89" s="137"/>
      <c r="AJ89" s="137"/>
      <c r="AK89" s="138"/>
      <c r="AL89" s="141"/>
      <c r="AM89" s="137"/>
      <c r="AN89" s="236">
        <f>'30'!AR89</f>
        <v>10</v>
      </c>
      <c r="AO89" s="236"/>
      <c r="AP89" s="236">
        <f t="shared" si="28"/>
        <v>10</v>
      </c>
      <c r="AQ89" s="236">
        <f t="shared" si="29"/>
        <v>10</v>
      </c>
      <c r="AR89" s="236"/>
      <c r="AS89" s="250" t="e">
        <f t="shared" si="50"/>
        <v>#DIV/0!</v>
      </c>
      <c r="AT89" s="216">
        <f>'08'!AT89</f>
        <v>60</v>
      </c>
      <c r="AU89" s="224">
        <f t="shared" si="30"/>
        <v>60</v>
      </c>
      <c r="AV89" s="221"/>
      <c r="AW89" s="138" t="e">
        <f t="shared" si="31"/>
        <v>#DIV/0!</v>
      </c>
      <c r="AX89" s="138" t="e">
        <f t="shared" si="32"/>
        <v>#DIV/0!</v>
      </c>
      <c r="AY89" s="138" t="e">
        <f t="shared" si="33"/>
        <v>#DIV/0!</v>
      </c>
      <c r="AZ89" s="138" t="e">
        <f t="shared" si="34"/>
        <v>#DIV/0!</v>
      </c>
      <c r="BA89" s="138" t="e">
        <f t="shared" si="35"/>
        <v>#DIV/0!</v>
      </c>
      <c r="BB89" s="138" t="e">
        <f t="shared" si="36"/>
        <v>#DIV/0!</v>
      </c>
      <c r="BC89" s="138"/>
    </row>
    <row r="90" spans="1:55" s="222" customFormat="1">
      <c r="A90" s="223" t="str">
        <f>'ENTRY SHEET'!F90</f>
        <v>WATER PUMP</v>
      </c>
      <c r="B90" s="136">
        <f>'30'!C90</f>
        <v>0</v>
      </c>
      <c r="C90" s="136"/>
      <c r="D90" s="137">
        <f t="shared" si="52"/>
        <v>0</v>
      </c>
      <c r="E90" s="137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>
        <f t="shared" si="51"/>
        <v>0</v>
      </c>
      <c r="R90" s="137"/>
      <c r="S90" s="137"/>
      <c r="T90" s="137"/>
      <c r="U90" s="137"/>
      <c r="V90" s="137"/>
      <c r="W90" s="137"/>
      <c r="X90" s="141"/>
      <c r="Y90" s="137"/>
      <c r="Z90" s="138"/>
      <c r="AA90" s="138"/>
      <c r="AB90" s="137"/>
      <c r="AC90" s="137"/>
      <c r="AD90" s="137"/>
      <c r="AE90" s="137"/>
      <c r="AF90" s="137"/>
      <c r="AG90" s="137"/>
      <c r="AH90" s="137"/>
      <c r="AI90" s="137"/>
      <c r="AJ90" s="137"/>
      <c r="AK90" s="138"/>
      <c r="AL90" s="141"/>
      <c r="AM90" s="137"/>
      <c r="AN90" s="236">
        <f>'30'!AR90</f>
        <v>0</v>
      </c>
      <c r="AO90" s="236"/>
      <c r="AP90" s="236">
        <f t="shared" si="28"/>
        <v>0</v>
      </c>
      <c r="AQ90" s="236">
        <f t="shared" si="29"/>
        <v>0</v>
      </c>
      <c r="AR90" s="236"/>
      <c r="AS90" s="250" t="e">
        <f t="shared" si="50"/>
        <v>#DIV/0!</v>
      </c>
      <c r="AT90" s="216">
        <f>'08'!AT90</f>
        <v>0</v>
      </c>
      <c r="AU90" s="224">
        <f t="shared" si="30"/>
        <v>0</v>
      </c>
      <c r="AV90" s="221"/>
      <c r="AW90" s="138" t="e">
        <f t="shared" si="31"/>
        <v>#DIV/0!</v>
      </c>
      <c r="AX90" s="138" t="e">
        <f t="shared" si="32"/>
        <v>#DIV/0!</v>
      </c>
      <c r="AY90" s="138" t="e">
        <f t="shared" si="33"/>
        <v>#DIV/0!</v>
      </c>
      <c r="AZ90" s="138" t="e">
        <f t="shared" si="34"/>
        <v>#DIV/0!</v>
      </c>
      <c r="BA90" s="138" t="e">
        <f t="shared" si="35"/>
        <v>#DIV/0!</v>
      </c>
      <c r="BB90" s="138" t="e">
        <f t="shared" si="36"/>
        <v>#DIV/0!</v>
      </c>
      <c r="BC90" s="138"/>
    </row>
    <row r="91" spans="1:55" s="222" customFormat="1">
      <c r="A91" s="223" t="str">
        <f>'ENTRY SHEET'!F91</f>
        <v>JH06H-6198 D.TANKER</v>
      </c>
      <c r="B91" s="136">
        <f>'30'!C91</f>
        <v>0</v>
      </c>
      <c r="C91" s="136"/>
      <c r="D91" s="137">
        <f t="shared" si="52"/>
        <v>0</v>
      </c>
      <c r="E91" s="137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>
        <f t="shared" si="51"/>
        <v>0</v>
      </c>
      <c r="R91" s="137"/>
      <c r="S91" s="137"/>
      <c r="T91" s="137"/>
      <c r="U91" s="137"/>
      <c r="V91" s="137"/>
      <c r="W91" s="137"/>
      <c r="X91" s="141"/>
      <c r="Y91" s="137"/>
      <c r="Z91" s="138"/>
      <c r="AA91" s="138"/>
      <c r="AB91" s="137"/>
      <c r="AC91" s="137"/>
      <c r="AD91" s="137"/>
      <c r="AE91" s="137"/>
      <c r="AF91" s="137"/>
      <c r="AG91" s="137"/>
      <c r="AH91" s="137"/>
      <c r="AI91" s="137"/>
      <c r="AJ91" s="137"/>
      <c r="AK91" s="138"/>
      <c r="AL91" s="141"/>
      <c r="AM91" s="137"/>
      <c r="AN91" s="236">
        <f>'30'!AR91</f>
        <v>30</v>
      </c>
      <c r="AO91" s="236"/>
      <c r="AP91" s="236">
        <f t="shared" si="28"/>
        <v>30</v>
      </c>
      <c r="AQ91" s="236">
        <f t="shared" si="29"/>
        <v>30</v>
      </c>
      <c r="AR91" s="236"/>
      <c r="AS91" s="250" t="e">
        <f t="shared" si="50"/>
        <v>#DIV/0!</v>
      </c>
      <c r="AT91" s="216">
        <f>'08'!AT91</f>
        <v>0</v>
      </c>
      <c r="AU91" s="224">
        <f t="shared" si="30"/>
        <v>0</v>
      </c>
      <c r="AV91" s="221"/>
      <c r="AW91" s="138" t="e">
        <f t="shared" si="31"/>
        <v>#DIV/0!</v>
      </c>
      <c r="AX91" s="138" t="e">
        <f t="shared" si="32"/>
        <v>#DIV/0!</v>
      </c>
      <c r="AY91" s="138" t="e">
        <f t="shared" si="33"/>
        <v>#DIV/0!</v>
      </c>
      <c r="AZ91" s="138" t="e">
        <f t="shared" si="34"/>
        <v>#DIV/0!</v>
      </c>
      <c r="BA91" s="138" t="e">
        <f t="shared" si="35"/>
        <v>#DIV/0!</v>
      </c>
      <c r="BB91" s="138" t="e">
        <f t="shared" si="36"/>
        <v>#DIV/0!</v>
      </c>
      <c r="BC91" s="138"/>
    </row>
    <row r="92" spans="1:55" s="145" customFormat="1">
      <c r="A92" s="223" t="str">
        <f>'ENTRY SHEET'!F92</f>
        <v>OMC DG (NIGHT USE)</v>
      </c>
      <c r="B92" s="137">
        <f>'30'!C92</f>
        <v>0</v>
      </c>
      <c r="C92" s="137"/>
      <c r="D92" s="137">
        <f t="shared" si="52"/>
        <v>0</v>
      </c>
      <c r="E92" s="137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>
        <f t="shared" si="51"/>
        <v>0</v>
      </c>
      <c r="R92" s="137"/>
      <c r="S92" s="137"/>
      <c r="T92" s="137"/>
      <c r="U92" s="137"/>
      <c r="V92" s="137"/>
      <c r="W92" s="137"/>
      <c r="X92" s="141"/>
      <c r="Y92" s="137"/>
      <c r="Z92" s="138"/>
      <c r="AA92" s="138"/>
      <c r="AB92" s="137"/>
      <c r="AC92" s="137"/>
      <c r="AD92" s="137"/>
      <c r="AE92" s="137"/>
      <c r="AF92" s="137"/>
      <c r="AG92" s="137"/>
      <c r="AH92" s="137"/>
      <c r="AI92" s="137"/>
      <c r="AJ92" s="137"/>
      <c r="AK92" s="138"/>
      <c r="AL92" s="141"/>
      <c r="AM92" s="137"/>
      <c r="AN92" s="141">
        <f>'30'!AR92</f>
        <v>0</v>
      </c>
      <c r="AO92" s="141"/>
      <c r="AP92" s="141">
        <f t="shared" si="28"/>
        <v>0</v>
      </c>
      <c r="AQ92" s="141">
        <f t="shared" si="29"/>
        <v>0</v>
      </c>
      <c r="AR92" s="141"/>
      <c r="AS92" s="216" t="e">
        <f t="shared" si="50"/>
        <v>#DIV/0!</v>
      </c>
      <c r="AT92" s="216">
        <f>'08'!AT92</f>
        <v>0</v>
      </c>
      <c r="AU92" s="224">
        <f t="shared" si="30"/>
        <v>0</v>
      </c>
      <c r="AV92" s="221"/>
      <c r="AW92" s="138" t="e">
        <f t="shared" si="31"/>
        <v>#DIV/0!</v>
      </c>
      <c r="AX92" s="138" t="e">
        <f t="shared" si="32"/>
        <v>#DIV/0!</v>
      </c>
      <c r="AY92" s="138" t="e">
        <f t="shared" si="33"/>
        <v>#DIV/0!</v>
      </c>
      <c r="AZ92" s="138" t="e">
        <f t="shared" si="34"/>
        <v>#DIV/0!</v>
      </c>
      <c r="BA92" s="138" t="e">
        <f t="shared" si="35"/>
        <v>#DIV/0!</v>
      </c>
      <c r="BB92" s="138" t="e">
        <f t="shared" si="36"/>
        <v>#DIV/0!</v>
      </c>
      <c r="BC92" s="138"/>
    </row>
    <row r="93" spans="1:55" s="145" customFormat="1">
      <c r="A93" s="223" t="str">
        <f>'ENTRY SHEET'!F93</f>
        <v>HYDRA CRANE-1686</v>
      </c>
      <c r="B93" s="137">
        <f>'30'!C93</f>
        <v>0</v>
      </c>
      <c r="C93" s="137"/>
      <c r="D93" s="137">
        <f t="shared" si="52"/>
        <v>0</v>
      </c>
      <c r="E93" s="137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>
        <f t="shared" si="51"/>
        <v>0</v>
      </c>
      <c r="R93" s="137"/>
      <c r="S93" s="137"/>
      <c r="T93" s="137"/>
      <c r="U93" s="137"/>
      <c r="V93" s="137"/>
      <c r="W93" s="137"/>
      <c r="X93" s="141"/>
      <c r="Y93" s="137"/>
      <c r="Z93" s="138"/>
      <c r="AA93" s="138"/>
      <c r="AB93" s="137"/>
      <c r="AC93" s="137"/>
      <c r="AD93" s="137"/>
      <c r="AE93" s="137"/>
      <c r="AF93" s="137"/>
      <c r="AG93" s="137"/>
      <c r="AH93" s="137"/>
      <c r="AI93" s="137"/>
      <c r="AJ93" s="137"/>
      <c r="AK93" s="138"/>
      <c r="AL93" s="141"/>
      <c r="AM93" s="137"/>
      <c r="AN93" s="141">
        <f>'30'!AR93</f>
        <v>0</v>
      </c>
      <c r="AO93" s="141"/>
      <c r="AP93" s="141">
        <f t="shared" si="28"/>
        <v>0</v>
      </c>
      <c r="AQ93" s="141">
        <f t="shared" si="29"/>
        <v>0</v>
      </c>
      <c r="AR93" s="141"/>
      <c r="AS93" s="216" t="e">
        <f t="shared" si="50"/>
        <v>#DIV/0!</v>
      </c>
      <c r="AT93" s="216">
        <f>'08'!AT93</f>
        <v>0</v>
      </c>
      <c r="AU93" s="224">
        <f t="shared" si="30"/>
        <v>0</v>
      </c>
      <c r="AV93" s="221"/>
      <c r="AW93" s="138" t="e">
        <f t="shared" si="31"/>
        <v>#DIV/0!</v>
      </c>
      <c r="AX93" s="138" t="e">
        <f t="shared" si="32"/>
        <v>#DIV/0!</v>
      </c>
      <c r="AY93" s="138" t="e">
        <f t="shared" si="33"/>
        <v>#DIV/0!</v>
      </c>
      <c r="AZ93" s="138" t="e">
        <f t="shared" si="34"/>
        <v>#DIV/0!</v>
      </c>
      <c r="BA93" s="138" t="e">
        <f t="shared" si="35"/>
        <v>#DIV/0!</v>
      </c>
      <c r="BB93" s="138" t="e">
        <f t="shared" si="36"/>
        <v>#DIV/0!</v>
      </c>
      <c r="BC93" s="138"/>
    </row>
    <row r="94" spans="1:55" s="145" customFormat="1">
      <c r="A94" s="223">
        <f>'ENTRY SHEET'!F94</f>
        <v>0</v>
      </c>
      <c r="B94" s="137">
        <f>'30'!C94</f>
        <v>0</v>
      </c>
      <c r="C94" s="137"/>
      <c r="D94" s="137">
        <f t="shared" si="52"/>
        <v>0</v>
      </c>
      <c r="E94" s="137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>
        <f t="shared" si="51"/>
        <v>0</v>
      </c>
      <c r="R94" s="137"/>
      <c r="S94" s="137"/>
      <c r="T94" s="137"/>
      <c r="U94" s="137"/>
      <c r="V94" s="137"/>
      <c r="W94" s="137"/>
      <c r="X94" s="141"/>
      <c r="Y94" s="137"/>
      <c r="Z94" s="138"/>
      <c r="AA94" s="138"/>
      <c r="AB94" s="137"/>
      <c r="AC94" s="137"/>
      <c r="AD94" s="137"/>
      <c r="AE94" s="137"/>
      <c r="AF94" s="137"/>
      <c r="AG94" s="137"/>
      <c r="AH94" s="137"/>
      <c r="AI94" s="137"/>
      <c r="AJ94" s="137"/>
      <c r="AK94" s="138"/>
      <c r="AL94" s="141"/>
      <c r="AM94" s="137"/>
      <c r="AN94" s="141">
        <f>'30'!AR94</f>
        <v>0</v>
      </c>
      <c r="AO94" s="141"/>
      <c r="AP94" s="141">
        <f t="shared" si="28"/>
        <v>0</v>
      </c>
      <c r="AQ94" s="141">
        <f t="shared" si="29"/>
        <v>0</v>
      </c>
      <c r="AR94" s="141"/>
      <c r="AS94" s="216" t="e">
        <f t="shared" si="50"/>
        <v>#DIV/0!</v>
      </c>
      <c r="AT94" s="216">
        <f>'08'!AT94</f>
        <v>0</v>
      </c>
      <c r="AU94" s="224">
        <f t="shared" si="30"/>
        <v>0</v>
      </c>
      <c r="AV94" s="221"/>
      <c r="AW94" s="138" t="e">
        <f t="shared" si="31"/>
        <v>#DIV/0!</v>
      </c>
      <c r="AX94" s="138" t="e">
        <f t="shared" si="32"/>
        <v>#DIV/0!</v>
      </c>
      <c r="AY94" s="138" t="e">
        <f t="shared" si="33"/>
        <v>#DIV/0!</v>
      </c>
      <c r="AZ94" s="138" t="e">
        <f t="shared" si="34"/>
        <v>#DIV/0!</v>
      </c>
      <c r="BA94" s="138" t="e">
        <f t="shared" si="35"/>
        <v>#DIV/0!</v>
      </c>
      <c r="BB94" s="138" t="e">
        <f t="shared" si="36"/>
        <v>#DIV/0!</v>
      </c>
      <c r="BC94" s="138"/>
    </row>
    <row r="95" spans="1:55" s="145" customFormat="1">
      <c r="A95" s="223">
        <f>'ENTRY SHEET'!F95</f>
        <v>0</v>
      </c>
      <c r="B95" s="137">
        <f>'30'!C95</f>
        <v>0</v>
      </c>
      <c r="C95" s="137"/>
      <c r="D95" s="137">
        <f t="shared" si="52"/>
        <v>0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37"/>
      <c r="Z95" s="138"/>
      <c r="AA95" s="138"/>
      <c r="AB95" s="137"/>
      <c r="AC95" s="137"/>
      <c r="AD95" s="137"/>
      <c r="AE95" s="137"/>
      <c r="AF95" s="137"/>
      <c r="AG95" s="137"/>
      <c r="AH95" s="137"/>
      <c r="AI95" s="137"/>
      <c r="AJ95" s="137"/>
      <c r="AK95" s="138"/>
      <c r="AL95" s="141"/>
      <c r="AM95" s="137"/>
      <c r="AN95" s="141">
        <f>'30'!AR95</f>
        <v>0</v>
      </c>
      <c r="AO95" s="141"/>
      <c r="AP95" s="141">
        <f t="shared" si="28"/>
        <v>0</v>
      </c>
      <c r="AQ95" s="141">
        <f t="shared" si="29"/>
        <v>0</v>
      </c>
      <c r="AR95" s="141"/>
      <c r="AS95" s="216" t="e">
        <f t="shared" si="50"/>
        <v>#DIV/0!</v>
      </c>
      <c r="AT95" s="216">
        <f>'08'!AT95</f>
        <v>0</v>
      </c>
      <c r="AU95" s="224">
        <f t="shared" si="30"/>
        <v>0</v>
      </c>
      <c r="AV95" s="221"/>
      <c r="AW95" s="138" t="e">
        <f t="shared" si="31"/>
        <v>#DIV/0!</v>
      </c>
      <c r="AX95" s="138" t="e">
        <f t="shared" si="32"/>
        <v>#DIV/0!</v>
      </c>
      <c r="AY95" s="138" t="e">
        <f t="shared" si="33"/>
        <v>#DIV/0!</v>
      </c>
      <c r="AZ95" s="138" t="e">
        <f t="shared" si="34"/>
        <v>#DIV/0!</v>
      </c>
      <c r="BA95" s="138" t="e">
        <f t="shared" si="35"/>
        <v>#DIV/0!</v>
      </c>
      <c r="BB95" s="138" t="e">
        <f t="shared" si="36"/>
        <v>#DIV/0!</v>
      </c>
      <c r="BC95" s="138"/>
    </row>
    <row r="96" spans="1:55" s="145" customFormat="1">
      <c r="A96" s="223">
        <f>'ENTRY SHEET'!F96</f>
        <v>0</v>
      </c>
      <c r="B96" s="137">
        <f>'30'!C96</f>
        <v>0</v>
      </c>
      <c r="C96" s="137"/>
      <c r="D96" s="137">
        <f t="shared" si="52"/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41"/>
      <c r="T96" s="137"/>
      <c r="U96" s="138"/>
      <c r="V96" s="138"/>
      <c r="W96" s="138"/>
      <c r="X96" s="138"/>
      <c r="Y96" s="137"/>
      <c r="Z96" s="138"/>
      <c r="AA96" s="138"/>
      <c r="AB96" s="138"/>
      <c r="AC96" s="138"/>
      <c r="AD96" s="138"/>
      <c r="AE96" s="138"/>
      <c r="AF96" s="138"/>
      <c r="AG96" s="137"/>
      <c r="AH96" s="137"/>
      <c r="AI96" s="137"/>
      <c r="AJ96" s="137"/>
      <c r="AK96" s="138"/>
      <c r="AL96" s="141"/>
      <c r="AM96" s="137"/>
      <c r="AN96" s="141">
        <f>'30'!AR96</f>
        <v>0</v>
      </c>
      <c r="AO96" s="141"/>
      <c r="AP96" s="141">
        <f t="shared" si="28"/>
        <v>0</v>
      </c>
      <c r="AQ96" s="141">
        <f t="shared" si="29"/>
        <v>0</v>
      </c>
      <c r="AR96" s="141"/>
      <c r="AS96" s="216" t="e">
        <f t="shared" si="50"/>
        <v>#DIV/0!</v>
      </c>
      <c r="AT96" s="216">
        <f>'08'!AT96</f>
        <v>0</v>
      </c>
      <c r="AU96" s="224">
        <f t="shared" si="30"/>
        <v>0</v>
      </c>
      <c r="AV96" s="221"/>
      <c r="AW96" s="138" t="e">
        <f t="shared" si="31"/>
        <v>#DIV/0!</v>
      </c>
      <c r="AX96" s="138" t="e">
        <f t="shared" si="32"/>
        <v>#DIV/0!</v>
      </c>
      <c r="AY96" s="138" t="e">
        <f t="shared" si="33"/>
        <v>#DIV/0!</v>
      </c>
      <c r="AZ96" s="138" t="e">
        <f t="shared" si="34"/>
        <v>#DIV/0!</v>
      </c>
      <c r="BA96" s="138" t="e">
        <f t="shared" si="35"/>
        <v>#DIV/0!</v>
      </c>
      <c r="BB96" s="138" t="e">
        <f t="shared" si="36"/>
        <v>#DIV/0!</v>
      </c>
      <c r="BC96" s="138"/>
    </row>
    <row r="97" spans="1:55" s="145" customFormat="1">
      <c r="A97" s="223">
        <f>'ENTRY SHEET'!F97</f>
        <v>0</v>
      </c>
      <c r="B97" s="137"/>
      <c r="C97" s="137"/>
      <c r="D97" s="137">
        <f t="shared" si="52"/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41"/>
      <c r="T97" s="137"/>
      <c r="U97" s="138"/>
      <c r="V97" s="138"/>
      <c r="W97" s="138"/>
      <c r="X97" s="138"/>
      <c r="Y97" s="137"/>
      <c r="Z97" s="138"/>
      <c r="AA97" s="138"/>
      <c r="AB97" s="138"/>
      <c r="AC97" s="138"/>
      <c r="AD97" s="138"/>
      <c r="AE97" s="138"/>
      <c r="AF97" s="138"/>
      <c r="AG97" s="137"/>
      <c r="AH97" s="137"/>
      <c r="AI97" s="137"/>
      <c r="AJ97" s="137"/>
      <c r="AK97" s="138"/>
      <c r="AL97" s="141"/>
      <c r="AM97" s="137"/>
      <c r="AN97" s="141">
        <f>'30'!AR97</f>
        <v>0</v>
      </c>
      <c r="AO97" s="141"/>
      <c r="AP97" s="141">
        <f t="shared" si="28"/>
        <v>0</v>
      </c>
      <c r="AQ97" s="141">
        <f t="shared" si="29"/>
        <v>0</v>
      </c>
      <c r="AR97" s="141"/>
      <c r="AS97" s="216" t="e">
        <f t="shared" si="50"/>
        <v>#DIV/0!</v>
      </c>
      <c r="AT97" s="216">
        <f>'08'!AT97</f>
        <v>0</v>
      </c>
      <c r="AU97" s="224">
        <f t="shared" si="30"/>
        <v>0</v>
      </c>
      <c r="AV97" s="221"/>
      <c r="AW97" s="138" t="e">
        <f t="shared" si="31"/>
        <v>#DIV/0!</v>
      </c>
      <c r="AX97" s="138" t="e">
        <f t="shared" si="32"/>
        <v>#DIV/0!</v>
      </c>
      <c r="AY97" s="138" t="e">
        <f t="shared" si="33"/>
        <v>#DIV/0!</v>
      </c>
      <c r="AZ97" s="138" t="e">
        <f t="shared" si="34"/>
        <v>#DIV/0!</v>
      </c>
      <c r="BA97" s="138" t="e">
        <f t="shared" si="35"/>
        <v>#DIV/0!</v>
      </c>
      <c r="BB97" s="138" t="e">
        <f t="shared" si="36"/>
        <v>#DIV/0!</v>
      </c>
      <c r="BC97" s="138"/>
    </row>
    <row r="98" spans="1:55" s="145" customFormat="1">
      <c r="A98" s="223">
        <f>'ENTRY SHEET'!F98</f>
        <v>0</v>
      </c>
      <c r="B98" s="137">
        <f>'30'!C98</f>
        <v>0</v>
      </c>
      <c r="C98" s="137"/>
      <c r="D98" s="137">
        <f t="shared" si="52"/>
        <v>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41"/>
      <c r="T98" s="137"/>
      <c r="U98" s="138"/>
      <c r="V98" s="138"/>
      <c r="W98" s="138"/>
      <c r="X98" s="138"/>
      <c r="Y98" s="137"/>
      <c r="Z98" s="138"/>
      <c r="AA98" s="138"/>
      <c r="AB98" s="138"/>
      <c r="AC98" s="138"/>
      <c r="AD98" s="138"/>
      <c r="AE98" s="138"/>
      <c r="AF98" s="138"/>
      <c r="AG98" s="137"/>
      <c r="AH98" s="137"/>
      <c r="AI98" s="137"/>
      <c r="AJ98" s="137"/>
      <c r="AK98" s="138"/>
      <c r="AL98" s="141"/>
      <c r="AM98" s="137"/>
      <c r="AN98" s="141">
        <f>'30'!AR98</f>
        <v>0</v>
      </c>
      <c r="AO98" s="141"/>
      <c r="AP98" s="141">
        <f t="shared" si="28"/>
        <v>0</v>
      </c>
      <c r="AQ98" s="141">
        <f t="shared" si="29"/>
        <v>0</v>
      </c>
      <c r="AR98" s="141"/>
      <c r="AS98" s="216" t="e">
        <f t="shared" si="50"/>
        <v>#DIV/0!</v>
      </c>
      <c r="AT98" s="216">
        <f>'08'!AT98</f>
        <v>0</v>
      </c>
      <c r="AU98" s="224">
        <f t="shared" si="30"/>
        <v>0</v>
      </c>
      <c r="AV98" s="221"/>
      <c r="AW98" s="138" t="e">
        <f t="shared" si="31"/>
        <v>#DIV/0!</v>
      </c>
      <c r="AX98" s="138" t="e">
        <f t="shared" si="32"/>
        <v>#DIV/0!</v>
      </c>
      <c r="AY98" s="138" t="e">
        <f t="shared" si="33"/>
        <v>#DIV/0!</v>
      </c>
      <c r="AZ98" s="138" t="e">
        <f t="shared" si="34"/>
        <v>#DIV/0!</v>
      </c>
      <c r="BA98" s="138" t="e">
        <f t="shared" si="35"/>
        <v>#DIV/0!</v>
      </c>
      <c r="BB98" s="138" t="e">
        <f t="shared" si="36"/>
        <v>#DIV/0!</v>
      </c>
      <c r="BC98" s="138"/>
    </row>
    <row r="99" spans="1:55" s="145" customFormat="1">
      <c r="A99" s="223">
        <f>'ENTRY SHEET'!F99</f>
        <v>0</v>
      </c>
      <c r="B99" s="137">
        <f>'30'!C99</f>
        <v>0</v>
      </c>
      <c r="C99" s="137"/>
      <c r="D99" s="137">
        <f t="shared" si="52"/>
        <v>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41"/>
      <c r="T99" s="137"/>
      <c r="U99" s="138"/>
      <c r="V99" s="138"/>
      <c r="W99" s="138"/>
      <c r="X99" s="138"/>
      <c r="Y99" s="137"/>
      <c r="Z99" s="138"/>
      <c r="AA99" s="138"/>
      <c r="AB99" s="138"/>
      <c r="AC99" s="138"/>
      <c r="AD99" s="138"/>
      <c r="AE99" s="138"/>
      <c r="AF99" s="138"/>
      <c r="AG99" s="137"/>
      <c r="AH99" s="137"/>
      <c r="AI99" s="137"/>
      <c r="AJ99" s="137"/>
      <c r="AK99" s="138"/>
      <c r="AL99" s="141"/>
      <c r="AM99" s="137"/>
      <c r="AN99" s="141">
        <f>'30'!AR99</f>
        <v>0</v>
      </c>
      <c r="AO99" s="141"/>
      <c r="AP99" s="141">
        <f t="shared" si="28"/>
        <v>0</v>
      </c>
      <c r="AQ99" s="141">
        <f t="shared" si="29"/>
        <v>0</v>
      </c>
      <c r="AR99" s="141"/>
      <c r="AS99" s="216" t="e">
        <f t="shared" si="50"/>
        <v>#DIV/0!</v>
      </c>
      <c r="AT99" s="216">
        <f>'08'!AT99</f>
        <v>0</v>
      </c>
      <c r="AU99" s="224">
        <f t="shared" si="30"/>
        <v>0</v>
      </c>
      <c r="AV99" s="221"/>
      <c r="AW99" s="138" t="e">
        <f t="shared" si="31"/>
        <v>#DIV/0!</v>
      </c>
      <c r="AX99" s="138" t="e">
        <f t="shared" si="32"/>
        <v>#DIV/0!</v>
      </c>
      <c r="AY99" s="138" t="e">
        <f t="shared" si="33"/>
        <v>#DIV/0!</v>
      </c>
      <c r="AZ99" s="138" t="e">
        <f t="shared" si="34"/>
        <v>#DIV/0!</v>
      </c>
      <c r="BA99" s="138" t="e">
        <f t="shared" si="35"/>
        <v>#DIV/0!</v>
      </c>
      <c r="BB99" s="138" t="e">
        <f t="shared" si="36"/>
        <v>#DIV/0!</v>
      </c>
      <c r="BC99" s="138"/>
    </row>
    <row r="100" spans="1:55" s="145" customFormat="1">
      <c r="A100" s="223">
        <f>'ENTRY SHEET'!F100</f>
        <v>0</v>
      </c>
      <c r="B100" s="137">
        <f>'30'!C100</f>
        <v>0</v>
      </c>
      <c r="C100" s="137"/>
      <c r="D100" s="137">
        <f t="shared" si="52"/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41"/>
      <c r="T100" s="137"/>
      <c r="U100" s="138"/>
      <c r="V100" s="138"/>
      <c r="W100" s="138"/>
      <c r="X100" s="138"/>
      <c r="Y100" s="137"/>
      <c r="Z100" s="138"/>
      <c r="AA100" s="138"/>
      <c r="AB100" s="138"/>
      <c r="AC100" s="138"/>
      <c r="AD100" s="138"/>
      <c r="AE100" s="138"/>
      <c r="AF100" s="138"/>
      <c r="AG100" s="137"/>
      <c r="AH100" s="137"/>
      <c r="AI100" s="137"/>
      <c r="AJ100" s="137"/>
      <c r="AK100" s="138"/>
      <c r="AL100" s="141"/>
      <c r="AM100" s="137"/>
      <c r="AN100" s="141">
        <f>'30'!AR100</f>
        <v>0</v>
      </c>
      <c r="AO100" s="141"/>
      <c r="AP100" s="141">
        <f t="shared" si="28"/>
        <v>0</v>
      </c>
      <c r="AQ100" s="141">
        <f t="shared" si="29"/>
        <v>0</v>
      </c>
      <c r="AR100" s="141"/>
      <c r="AS100" s="216" t="e">
        <f t="shared" si="50"/>
        <v>#DIV/0!</v>
      </c>
      <c r="AT100" s="216">
        <f>'10'!AT100</f>
        <v>0</v>
      </c>
      <c r="AU100" s="224">
        <f t="shared" si="30"/>
        <v>0</v>
      </c>
      <c r="AV100" s="221"/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138">
        <f>AQ100-AW100-AX100-AY100</f>
        <v>0</v>
      </c>
      <c r="BC100" s="138"/>
    </row>
    <row r="101" spans="1:55" s="145" customFormat="1">
      <c r="A101" s="223">
        <f>'ENTRY SHEET'!F101</f>
        <v>0</v>
      </c>
      <c r="B101" s="137">
        <f>'30'!C101</f>
        <v>0</v>
      </c>
      <c r="C101" s="137"/>
      <c r="D101" s="137">
        <f t="shared" si="52"/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41"/>
      <c r="T101" s="137"/>
      <c r="U101" s="138"/>
      <c r="V101" s="138"/>
      <c r="W101" s="138"/>
      <c r="X101" s="138"/>
      <c r="Y101" s="137"/>
      <c r="Z101" s="138"/>
      <c r="AA101" s="138"/>
      <c r="AB101" s="138"/>
      <c r="AC101" s="138"/>
      <c r="AD101" s="138"/>
      <c r="AE101" s="138"/>
      <c r="AF101" s="138"/>
      <c r="AG101" s="137"/>
      <c r="AH101" s="137"/>
      <c r="AI101" s="137"/>
      <c r="AJ101" s="137"/>
      <c r="AK101" s="138"/>
      <c r="AL101" s="141"/>
      <c r="AM101" s="137"/>
      <c r="AN101" s="141">
        <f>'30'!AR101</f>
        <v>0</v>
      </c>
      <c r="AO101" s="141"/>
      <c r="AP101" s="141">
        <f t="shared" si="28"/>
        <v>0</v>
      </c>
      <c r="AQ101" s="141">
        <f t="shared" si="29"/>
        <v>0</v>
      </c>
      <c r="AR101" s="141"/>
      <c r="AS101" s="216" t="e">
        <f t="shared" si="50"/>
        <v>#DIV/0!</v>
      </c>
      <c r="AT101" s="216">
        <f>'10'!AT101</f>
        <v>0</v>
      </c>
      <c r="AU101" s="224">
        <f t="shared" si="30"/>
        <v>0</v>
      </c>
      <c r="AV101" s="221"/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138">
        <f>AQ101-AW101-AX101-AY101</f>
        <v>0</v>
      </c>
      <c r="BC101" s="138"/>
    </row>
    <row r="102" spans="1:55" s="145" customFormat="1">
      <c r="A102" s="223">
        <f>'ENTRY SHEET'!F102</f>
        <v>0</v>
      </c>
      <c r="B102" s="137">
        <f>'30'!C102</f>
        <v>0</v>
      </c>
      <c r="C102" s="137"/>
      <c r="D102" s="137">
        <f t="shared" si="52"/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41"/>
      <c r="T102" s="137"/>
      <c r="U102" s="138"/>
      <c r="V102" s="138"/>
      <c r="W102" s="138"/>
      <c r="X102" s="138"/>
      <c r="Y102" s="137"/>
      <c r="Z102" s="138"/>
      <c r="AA102" s="138"/>
      <c r="AB102" s="138"/>
      <c r="AC102" s="138"/>
      <c r="AD102" s="138"/>
      <c r="AE102" s="138"/>
      <c r="AF102" s="138"/>
      <c r="AG102" s="137"/>
      <c r="AH102" s="137"/>
      <c r="AI102" s="137"/>
      <c r="AJ102" s="137"/>
      <c r="AK102" s="138"/>
      <c r="AL102" s="141"/>
      <c r="AM102" s="137"/>
      <c r="AN102" s="141">
        <f>'30'!AR102</f>
        <v>0</v>
      </c>
      <c r="AO102" s="141"/>
      <c r="AP102" s="141">
        <f t="shared" si="28"/>
        <v>0</v>
      </c>
      <c r="AQ102" s="141">
        <f t="shared" si="29"/>
        <v>0</v>
      </c>
      <c r="AR102" s="141"/>
      <c r="AS102" s="216" t="e">
        <f t="shared" si="50"/>
        <v>#DIV/0!</v>
      </c>
      <c r="AT102" s="216">
        <f>'10'!AT102</f>
        <v>0</v>
      </c>
      <c r="AU102" s="224">
        <f t="shared" si="30"/>
        <v>0</v>
      </c>
      <c r="AV102" s="221"/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138">
        <f>AQ102-AW102-AX102-AY102</f>
        <v>0</v>
      </c>
      <c r="BC102" s="138"/>
    </row>
    <row r="103" spans="1:55" s="145" customFormat="1">
      <c r="A103" s="223">
        <f>'ENTRY SHEET'!F103</f>
        <v>0</v>
      </c>
      <c r="B103" s="137">
        <f>'30'!C103</f>
        <v>0</v>
      </c>
      <c r="C103" s="137"/>
      <c r="D103" s="137">
        <f t="shared" si="52"/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41"/>
      <c r="T103" s="137"/>
      <c r="U103" s="138"/>
      <c r="V103" s="138"/>
      <c r="W103" s="138"/>
      <c r="X103" s="138"/>
      <c r="Y103" s="137"/>
      <c r="Z103" s="138"/>
      <c r="AA103" s="138"/>
      <c r="AB103" s="138"/>
      <c r="AC103" s="138"/>
      <c r="AD103" s="138"/>
      <c r="AE103" s="138"/>
      <c r="AF103" s="138"/>
      <c r="AG103" s="137"/>
      <c r="AH103" s="137"/>
      <c r="AI103" s="137"/>
      <c r="AJ103" s="137"/>
      <c r="AK103" s="138"/>
      <c r="AL103" s="141"/>
      <c r="AM103" s="137"/>
      <c r="AN103" s="141">
        <f>'30'!AR103</f>
        <v>0</v>
      </c>
      <c r="AO103" s="141"/>
      <c r="AP103" s="141">
        <f t="shared" si="28"/>
        <v>0</v>
      </c>
      <c r="AQ103" s="141">
        <f t="shared" si="29"/>
        <v>0</v>
      </c>
      <c r="AR103" s="141"/>
      <c r="AS103" s="216" t="e">
        <f t="shared" si="50"/>
        <v>#DIV/0!</v>
      </c>
      <c r="AT103" s="216">
        <f>'10'!AT103</f>
        <v>0</v>
      </c>
      <c r="AU103" s="224">
        <f t="shared" si="30"/>
        <v>0</v>
      </c>
      <c r="AV103" s="221"/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138">
        <f>AQ103-AW103-AX103-AY103</f>
        <v>0</v>
      </c>
      <c r="BC103" s="138"/>
    </row>
    <row r="104" spans="1:55" s="145" customFormat="1">
      <c r="A104" s="223">
        <f>'ENTRY SHEET'!F104</f>
        <v>0</v>
      </c>
      <c r="B104" s="137">
        <f>'30'!C104</f>
        <v>0</v>
      </c>
      <c r="C104" s="137"/>
      <c r="D104" s="137">
        <f t="shared" si="52"/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  <c r="T104" s="137"/>
      <c r="U104" s="138"/>
      <c r="V104" s="138"/>
      <c r="W104" s="138"/>
      <c r="X104" s="138"/>
      <c r="Y104" s="137"/>
      <c r="Z104" s="138"/>
      <c r="AA104" s="138"/>
      <c r="AB104" s="138"/>
      <c r="AC104" s="138"/>
      <c r="AD104" s="138"/>
      <c r="AE104" s="138"/>
      <c r="AF104" s="138"/>
      <c r="AG104" s="137"/>
      <c r="AH104" s="137"/>
      <c r="AI104" s="137"/>
      <c r="AJ104" s="137"/>
      <c r="AK104" s="138"/>
      <c r="AL104" s="141"/>
      <c r="AM104" s="137"/>
      <c r="AN104" s="141">
        <f>'30'!AR104</f>
        <v>0</v>
      </c>
      <c r="AO104" s="141"/>
      <c r="AP104" s="141">
        <f t="shared" si="28"/>
        <v>0</v>
      </c>
      <c r="AQ104" s="141">
        <f t="shared" si="29"/>
        <v>0</v>
      </c>
      <c r="AR104" s="141"/>
      <c r="AS104" s="216" t="e">
        <f t="shared" si="50"/>
        <v>#DIV/0!</v>
      </c>
      <c r="AT104" s="216">
        <f>'10'!AT104</f>
        <v>0</v>
      </c>
      <c r="AU104" s="224">
        <f t="shared" si="30"/>
        <v>0</v>
      </c>
      <c r="AV104" s="137"/>
      <c r="AW104" s="138">
        <v>0</v>
      </c>
      <c r="AX104" s="138">
        <v>0</v>
      </c>
      <c r="AY104" s="138">
        <v>0</v>
      </c>
      <c r="AZ104" s="138">
        <v>0</v>
      </c>
      <c r="BA104" s="138">
        <v>0</v>
      </c>
      <c r="BB104" s="138">
        <f>AQ104-AW104-AX104-AY104</f>
        <v>0</v>
      </c>
      <c r="BC104" s="138"/>
    </row>
    <row r="105" spans="1:55" s="145" customFormat="1" ht="28.8" customHeight="1">
      <c r="A105" s="137" t="s">
        <v>27</v>
      </c>
      <c r="B105" s="221"/>
      <c r="C105" s="221"/>
      <c r="D105" s="221">
        <f>SUM(D5:D104)</f>
        <v>-797368.62999999989</v>
      </c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>
        <f>SUM(T5:T104)</f>
        <v>-2756013.8000000003</v>
      </c>
      <c r="U105" s="221">
        <f>SUM(U17:U56)</f>
        <v>0</v>
      </c>
      <c r="V105" s="221">
        <f t="shared" ref="V105:AM105" si="53">SUM(V17:V56)</f>
        <v>0</v>
      </c>
      <c r="W105" s="221">
        <f t="shared" si="53"/>
        <v>0</v>
      </c>
      <c r="X105" s="221">
        <f t="shared" si="53"/>
        <v>0</v>
      </c>
      <c r="Y105" s="221">
        <f t="shared" si="53"/>
        <v>0</v>
      </c>
      <c r="Z105" s="221">
        <f t="shared" si="53"/>
        <v>0</v>
      </c>
      <c r="AA105" s="221">
        <f t="shared" si="53"/>
        <v>0</v>
      </c>
      <c r="AB105" s="221">
        <f t="shared" si="53"/>
        <v>0</v>
      </c>
      <c r="AC105" s="221">
        <f t="shared" si="53"/>
        <v>0</v>
      </c>
      <c r="AD105" s="221">
        <f t="shared" si="53"/>
        <v>0</v>
      </c>
      <c r="AE105" s="221">
        <f t="shared" si="53"/>
        <v>0</v>
      </c>
      <c r="AF105" s="221">
        <f t="shared" si="53"/>
        <v>0</v>
      </c>
      <c r="AG105" s="221">
        <f t="shared" si="53"/>
        <v>0</v>
      </c>
      <c r="AH105" s="221">
        <f t="shared" si="53"/>
        <v>0</v>
      </c>
      <c r="AI105" s="221">
        <f t="shared" si="53"/>
        <v>0</v>
      </c>
      <c r="AJ105" s="221">
        <f t="shared" si="53"/>
        <v>0</v>
      </c>
      <c r="AK105" s="221">
        <f t="shared" si="53"/>
        <v>0</v>
      </c>
      <c r="AL105" s="221">
        <f t="shared" si="53"/>
        <v>0</v>
      </c>
      <c r="AM105" s="221">
        <f t="shared" si="53"/>
        <v>0</v>
      </c>
      <c r="AN105" s="221">
        <f>SUM(AN5:AN104)</f>
        <v>6760</v>
      </c>
      <c r="AO105" s="221">
        <f>SUM(AO5:AO104)</f>
        <v>0</v>
      </c>
      <c r="AP105" s="221">
        <f>SUM(AP5:AP104)</f>
        <v>6760</v>
      </c>
      <c r="AQ105" s="221">
        <f t="shared" ref="AQ105:AR105" si="54">SUM(AQ5:AQ104)</f>
        <v>6760</v>
      </c>
      <c r="AR105" s="221">
        <f t="shared" si="54"/>
        <v>0</v>
      </c>
      <c r="AS105" s="221" t="e">
        <f>SUM(AS5:AS104)</f>
        <v>#DIV/0!</v>
      </c>
      <c r="AT105" s="221">
        <f>SUM(AT5:AT104)</f>
        <v>14070</v>
      </c>
      <c r="AU105" s="221">
        <f>SUM(AU5:AU104)</f>
        <v>14070</v>
      </c>
      <c r="AV105" s="221">
        <f t="shared" ref="AV105" si="55">SUM(AV5:AV104)</f>
        <v>0</v>
      </c>
      <c r="AW105" s="138" t="e">
        <f>AS105*#REF!</f>
        <v>#DIV/0!</v>
      </c>
      <c r="AX105" s="138" t="e">
        <f>AS105*#REF!</f>
        <v>#DIV/0!</v>
      </c>
      <c r="AY105" s="138" t="e">
        <f t="shared" ref="AY105:BC105" si="56">SUM(AY5:AY104)</f>
        <v>#DIV/0!</v>
      </c>
      <c r="AZ105" s="138" t="e">
        <f t="shared" si="56"/>
        <v>#DIV/0!</v>
      </c>
      <c r="BA105" s="138" t="e">
        <f t="shared" si="56"/>
        <v>#DIV/0!</v>
      </c>
      <c r="BB105" s="138" t="e">
        <f t="shared" si="56"/>
        <v>#DIV/0!</v>
      </c>
      <c r="BC105" s="138">
        <f t="shared" si="56"/>
        <v>164</v>
      </c>
    </row>
  </sheetData>
  <mergeCells count="7">
    <mergeCell ref="S2:T2"/>
    <mergeCell ref="AW3:BC3"/>
    <mergeCell ref="AN3:AU3"/>
    <mergeCell ref="R3:T3"/>
    <mergeCell ref="U3:Y3"/>
    <mergeCell ref="Z3:AG3"/>
    <mergeCell ref="AH3:AM3"/>
  </mergeCell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C128"/>
  <sheetViews>
    <sheetView workbookViewId="0">
      <pane xSplit="1" ySplit="4" topLeftCell="Z41" activePane="bottomRight" state="frozen"/>
      <selection pane="topRight" activeCell="B1" sqref="B1"/>
      <selection pane="bottomLeft" activeCell="A5" sqref="A5"/>
      <selection pane="bottomRight" activeCell="AG43" sqref="AG43"/>
    </sheetView>
  </sheetViews>
  <sheetFormatPr defaultColWidth="9.109375" defaultRowHeight="14.4"/>
  <cols>
    <col min="1" max="1" width="31.77734375" style="65" bestFit="1" customWidth="1"/>
    <col min="2" max="4" width="10.33203125" style="561" customWidth="1"/>
    <col min="5" max="14" width="6.44140625" style="561" customWidth="1"/>
    <col min="15" max="15" width="6.88671875" style="561" bestFit="1" customWidth="1"/>
    <col min="16" max="16" width="8.33203125" style="561" customWidth="1"/>
    <col min="17" max="17" width="6.88671875" style="561" customWidth="1"/>
    <col min="18" max="18" width="9.77734375" style="76" bestFit="1" customWidth="1"/>
    <col min="19" max="19" width="10" style="76" bestFit="1" customWidth="1"/>
    <col min="20" max="20" width="7.5546875" style="76" bestFit="1" customWidth="1"/>
    <col min="21" max="21" width="7.77734375" style="561" customWidth="1"/>
    <col min="22" max="22" width="7.5546875" style="561" customWidth="1"/>
    <col min="23" max="23" width="8.21875" style="561" customWidth="1"/>
    <col min="24" max="24" width="7.88671875" style="561" customWidth="1"/>
    <col min="25" max="25" width="8" style="561" customWidth="1"/>
    <col min="26" max="26" width="8.33203125" style="564" customWidth="1"/>
    <col min="27" max="27" width="7" style="564" customWidth="1"/>
    <col min="28" max="28" width="10.33203125" style="564" customWidth="1"/>
    <col min="29" max="30" width="9.33203125" style="564" customWidth="1"/>
    <col min="31" max="33" width="10.33203125" style="564" customWidth="1"/>
    <col min="34" max="34" width="10.33203125" style="853" customWidth="1"/>
    <col min="35" max="38" width="10.33203125" style="854" customWidth="1"/>
    <col min="39" max="39" width="13.5546875" style="854" customWidth="1"/>
    <col min="40" max="40" width="12.6640625" style="859" customWidth="1"/>
    <col min="41" max="41" width="10.33203125" style="859" customWidth="1"/>
    <col min="42" max="48" width="9.109375" style="858"/>
    <col min="49" max="49" width="10.33203125" bestFit="1" customWidth="1"/>
  </cols>
  <sheetData>
    <row r="1" spans="1:55" s="96" customFormat="1" ht="21">
      <c r="A1" s="191" t="str">
        <f>'ENTRY SHEET'!G1</f>
        <v>DAILY REPORT OF APRIL-2026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862"/>
      <c r="S1" s="862"/>
      <c r="T1" s="862"/>
      <c r="U1" s="861"/>
      <c r="V1" s="861"/>
      <c r="W1" s="861"/>
      <c r="X1" s="861"/>
      <c r="Y1" s="861"/>
      <c r="Z1" s="863"/>
      <c r="AA1" s="863"/>
      <c r="AB1" s="863"/>
      <c r="AC1" s="863"/>
      <c r="AD1" s="863"/>
      <c r="AE1" s="863"/>
      <c r="AF1" s="863"/>
      <c r="AG1" s="863"/>
      <c r="AH1" s="864"/>
      <c r="AI1" s="864"/>
      <c r="AJ1" s="864"/>
      <c r="AK1" s="864"/>
      <c r="AL1" s="864"/>
      <c r="AM1" s="864"/>
      <c r="AN1" s="865"/>
      <c r="AO1" s="865"/>
      <c r="AP1" s="865"/>
      <c r="AQ1" s="865"/>
      <c r="AR1" s="865"/>
      <c r="AS1" s="865"/>
      <c r="AT1" s="865"/>
      <c r="AU1" s="865"/>
      <c r="AV1" s="865"/>
    </row>
    <row r="2" spans="1:55" s="96" customFormat="1" ht="21">
      <c r="A2" s="92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7" t="s">
        <v>48</v>
      </c>
      <c r="S2" s="1252">
        <f>'30'!S2+1</f>
        <v>46143</v>
      </c>
      <c r="T2" s="1252"/>
      <c r="U2" s="866"/>
      <c r="V2" s="866"/>
      <c r="W2" s="866"/>
      <c r="X2" s="866"/>
      <c r="Y2" s="866"/>
      <c r="Z2" s="868"/>
      <c r="AA2" s="868"/>
      <c r="AB2" s="868"/>
      <c r="AC2" s="868"/>
      <c r="AD2" s="868"/>
      <c r="AE2" s="868"/>
      <c r="AF2" s="868"/>
      <c r="AG2" s="868"/>
      <c r="AH2" s="869"/>
      <c r="AI2" s="869"/>
      <c r="AJ2" s="869"/>
      <c r="AK2" s="869"/>
      <c r="AL2" s="869"/>
      <c r="AM2" s="869"/>
      <c r="AN2" s="92"/>
      <c r="AO2" s="92"/>
      <c r="AP2" s="92"/>
      <c r="AQ2" s="92"/>
      <c r="AR2" s="92"/>
      <c r="AS2" s="92"/>
      <c r="AT2" s="92"/>
      <c r="AU2" s="92"/>
      <c r="AV2" s="92"/>
    </row>
    <row r="3" spans="1:55" s="96" customFormat="1" ht="21">
      <c r="A3" s="301"/>
      <c r="B3" s="173" t="s">
        <v>0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253" t="s">
        <v>1</v>
      </c>
      <c r="S3" s="1253"/>
      <c r="T3" s="1253"/>
      <c r="U3" s="1254" t="s">
        <v>2</v>
      </c>
      <c r="V3" s="1254"/>
      <c r="W3" s="1254"/>
      <c r="X3" s="1254"/>
      <c r="Y3" s="1254"/>
      <c r="Z3" s="1255" t="s">
        <v>3</v>
      </c>
      <c r="AA3" s="1255"/>
      <c r="AB3" s="1255"/>
      <c r="AC3" s="1255"/>
      <c r="AD3" s="1255"/>
      <c r="AE3" s="1255"/>
      <c r="AF3" s="1255"/>
      <c r="AG3" s="1255"/>
      <c r="AH3" s="1256" t="s">
        <v>29</v>
      </c>
      <c r="AI3" s="1256"/>
      <c r="AJ3" s="1256"/>
      <c r="AK3" s="1256"/>
      <c r="AL3" s="1256"/>
      <c r="AM3" s="1256"/>
      <c r="AN3" s="1257" t="s">
        <v>4</v>
      </c>
      <c r="AO3" s="1257"/>
      <c r="AP3" s="1257"/>
      <c r="AQ3" s="1257"/>
      <c r="AR3" s="1257"/>
      <c r="AS3" s="1257"/>
      <c r="AT3" s="1257"/>
      <c r="AU3" s="1257"/>
      <c r="AV3" s="870" t="s">
        <v>28</v>
      </c>
      <c r="AW3" s="1215" t="s">
        <v>119</v>
      </c>
      <c r="AX3" s="1215"/>
      <c r="AY3" s="1215"/>
      <c r="AZ3" s="1215"/>
      <c r="BA3" s="1215"/>
      <c r="BB3" s="1215"/>
      <c r="BC3" s="1216"/>
    </row>
    <row r="4" spans="1:55" s="845" customFormat="1" ht="56.25" customHeight="1">
      <c r="A4" s="839" t="s">
        <v>5</v>
      </c>
      <c r="B4" s="842" t="s">
        <v>6</v>
      </c>
      <c r="C4" s="842" t="s">
        <v>7</v>
      </c>
      <c r="D4" s="325" t="s">
        <v>8</v>
      </c>
      <c r="E4" s="325" t="s">
        <v>116</v>
      </c>
      <c r="F4" s="325" t="s">
        <v>209</v>
      </c>
      <c r="G4" s="325" t="s">
        <v>113</v>
      </c>
      <c r="H4" s="325" t="s">
        <v>126</v>
      </c>
      <c r="I4" s="325" t="s">
        <v>125</v>
      </c>
      <c r="J4" s="325" t="s">
        <v>124</v>
      </c>
      <c r="K4" s="325" t="s">
        <v>52</v>
      </c>
      <c r="L4" s="325" t="s">
        <v>133</v>
      </c>
      <c r="M4" s="325" t="s">
        <v>143</v>
      </c>
      <c r="N4" s="325" t="s">
        <v>127</v>
      </c>
      <c r="O4" s="325" t="s">
        <v>138</v>
      </c>
      <c r="P4" s="325" t="s">
        <v>139</v>
      </c>
      <c r="Q4" s="325" t="s">
        <v>122</v>
      </c>
      <c r="R4" s="840" t="s">
        <v>6</v>
      </c>
      <c r="S4" s="840" t="s">
        <v>7</v>
      </c>
      <c r="T4" s="841" t="s">
        <v>9</v>
      </c>
      <c r="U4" s="842" t="s">
        <v>104</v>
      </c>
      <c r="V4" s="842" t="s">
        <v>105</v>
      </c>
      <c r="W4" s="842" t="s">
        <v>12</v>
      </c>
      <c r="X4" s="842" t="s">
        <v>13</v>
      </c>
      <c r="Y4" s="325" t="s">
        <v>14</v>
      </c>
      <c r="Z4" s="846" t="s">
        <v>43</v>
      </c>
      <c r="AA4" s="847" t="s">
        <v>44</v>
      </c>
      <c r="AB4" s="848" t="s">
        <v>45</v>
      </c>
      <c r="AC4" s="849" t="s">
        <v>46</v>
      </c>
      <c r="AD4" s="562" t="s">
        <v>121</v>
      </c>
      <c r="AE4" s="562" t="s">
        <v>67</v>
      </c>
      <c r="AF4" s="848" t="s">
        <v>105</v>
      </c>
      <c r="AG4" s="848" t="s">
        <v>32</v>
      </c>
      <c r="AH4" s="850" t="s">
        <v>41</v>
      </c>
      <c r="AI4" s="850" t="s">
        <v>42</v>
      </c>
      <c r="AJ4" s="850" t="s">
        <v>38</v>
      </c>
      <c r="AK4" s="850" t="s">
        <v>39</v>
      </c>
      <c r="AL4" s="851" t="s">
        <v>31</v>
      </c>
      <c r="AM4" s="850" t="s">
        <v>30</v>
      </c>
      <c r="AN4" s="855" t="s">
        <v>15</v>
      </c>
      <c r="AO4" s="855" t="s">
        <v>16</v>
      </c>
      <c r="AP4" s="855" t="s">
        <v>17</v>
      </c>
      <c r="AQ4" s="855" t="s">
        <v>35</v>
      </c>
      <c r="AR4" s="855" t="s">
        <v>18</v>
      </c>
      <c r="AS4" s="856" t="s">
        <v>19</v>
      </c>
      <c r="AT4" s="856" t="s">
        <v>20</v>
      </c>
      <c r="AU4" s="855" t="s">
        <v>21</v>
      </c>
      <c r="AV4" s="871"/>
      <c r="AW4" s="860" t="s">
        <v>70</v>
      </c>
      <c r="AX4" s="322" t="s">
        <v>73</v>
      </c>
      <c r="AY4" s="322" t="s">
        <v>84</v>
      </c>
      <c r="AZ4" s="322" t="s">
        <v>85</v>
      </c>
      <c r="BA4" s="322" t="s">
        <v>87</v>
      </c>
      <c r="BB4" s="843" t="s">
        <v>51</v>
      </c>
      <c r="BC4" s="844" t="s">
        <v>87</v>
      </c>
    </row>
    <row r="5" spans="1:55">
      <c r="A5" s="64" t="s">
        <v>64</v>
      </c>
      <c r="B5" s="133">
        <f>'[2]01'!B5</f>
        <v>21964.1</v>
      </c>
      <c r="C5" s="133">
        <f>'30'!C5</f>
        <v>22017.4</v>
      </c>
      <c r="D5" s="8">
        <f>C5-B5</f>
        <v>53.30000000000291</v>
      </c>
      <c r="E5" s="133">
        <f>SUM('01:30'!E5)</f>
        <v>360</v>
      </c>
      <c r="F5" s="133">
        <f>SUM('01:30'!D5)</f>
        <v>53.30000000000291</v>
      </c>
      <c r="G5" s="133">
        <f>SUM('01:30'!G5)</f>
        <v>0</v>
      </c>
      <c r="H5" s="133">
        <f>SUM('01:30'!H5)</f>
        <v>0</v>
      </c>
      <c r="I5" s="133">
        <f>SUM('01:30'!I5)</f>
        <v>14.3</v>
      </c>
      <c r="J5" s="133">
        <f>SUM('01:30'!J5)</f>
        <v>1.1000000000000001</v>
      </c>
      <c r="K5" s="133">
        <f>SUM('01:30'!K5)</f>
        <v>0</v>
      </c>
      <c r="L5" s="133">
        <f>SUM('01:30'!L5)</f>
        <v>0</v>
      </c>
      <c r="M5" s="133">
        <f>SUM('01:30'!M5)</f>
        <v>37.9</v>
      </c>
      <c r="N5" s="133">
        <f>SUM('01:30'!N5)</f>
        <v>0</v>
      </c>
      <c r="O5" s="133">
        <f>SUM('01:30'!O5)</f>
        <v>0</v>
      </c>
      <c r="P5" s="133">
        <f>SUM('01:30'!P5)</f>
        <v>0</v>
      </c>
      <c r="Q5" s="133">
        <f>SUM('01:30'!Q5)</f>
        <v>53.3</v>
      </c>
      <c r="R5" s="131">
        <f>SUM('01'!R5)</f>
        <v>0</v>
      </c>
      <c r="S5" s="131">
        <f>SUM('30'!S5)</f>
        <v>0</v>
      </c>
      <c r="T5" s="131">
        <f>S5-R5</f>
        <v>0</v>
      </c>
      <c r="U5" s="133">
        <f>SUM('01:31'!U5)</f>
        <v>0</v>
      </c>
      <c r="V5" s="133">
        <f>SUM('01:31'!V5)</f>
        <v>0</v>
      </c>
      <c r="W5" s="133">
        <f>SUM('01:31'!W5)</f>
        <v>0</v>
      </c>
      <c r="X5" s="133">
        <f>SUM('01:31'!X5)</f>
        <v>0</v>
      </c>
      <c r="Y5" s="133">
        <f>+U5+V5+W5+X5</f>
        <v>0</v>
      </c>
      <c r="Z5" s="563">
        <f>SUM('01:31'!Z5)</f>
        <v>0</v>
      </c>
      <c r="AA5" s="563">
        <f>SUM('01:31'!AA5)</f>
        <v>0</v>
      </c>
      <c r="AB5" s="563">
        <f>SUM('01:31'!AB5)</f>
        <v>0</v>
      </c>
      <c r="AC5" s="563">
        <f>SUM('01:31'!AC5)</f>
        <v>0</v>
      </c>
      <c r="AD5" s="563">
        <f>SUM('01:31'!AD5)</f>
        <v>0</v>
      </c>
      <c r="AE5" s="563">
        <f>SUM('01:31'!AE5)</f>
        <v>0</v>
      </c>
      <c r="AF5" s="563">
        <f>SUM('01:31'!AF5)</f>
        <v>0</v>
      </c>
      <c r="AG5" s="563">
        <f>+Z5+AA5+AB5+AC5+AD5+AE5+AF5</f>
        <v>0</v>
      </c>
      <c r="AH5" s="852">
        <f>SUM('01:31'!AH5)</f>
        <v>38</v>
      </c>
      <c r="AI5" s="852">
        <f>SUM('01:31'!AI5)</f>
        <v>45</v>
      </c>
      <c r="AJ5" s="852">
        <f>SUM('01:31'!AJ5)</f>
        <v>1096.1300000000001</v>
      </c>
      <c r="AK5" s="852">
        <f>SUM('01:31'!AK5)</f>
        <v>1420.38</v>
      </c>
      <c r="AL5" s="852">
        <f>+AH5+AI5</f>
        <v>83</v>
      </c>
      <c r="AM5" s="852">
        <f>+AJ5+AK5</f>
        <v>2516.5100000000002</v>
      </c>
      <c r="AN5" s="133">
        <f>SUM('01'!AN5)</f>
        <v>350</v>
      </c>
      <c r="AO5" s="133">
        <f>SUM('01:30'!AO5)</f>
        <v>650</v>
      </c>
      <c r="AP5" s="133">
        <f>AO5+AN5</f>
        <v>1000</v>
      </c>
      <c r="AQ5" s="133">
        <f>SUM('01:30'!AQ5)</f>
        <v>880</v>
      </c>
      <c r="AR5" s="133">
        <f>SUM('30'!AR5)</f>
        <v>120</v>
      </c>
      <c r="AS5" s="857">
        <f>AQ5/D5</f>
        <v>16.510318949342437</v>
      </c>
      <c r="AT5" s="872"/>
      <c r="AU5" s="857"/>
      <c r="AV5" s="872"/>
    </row>
    <row r="6" spans="1:55">
      <c r="A6" s="64" t="s">
        <v>65</v>
      </c>
      <c r="B6" s="133">
        <f>'[2]01'!B6</f>
        <v>17645.400000000001</v>
      </c>
      <c r="C6" s="133">
        <f>'30'!C6</f>
        <v>17782.3</v>
      </c>
      <c r="D6" s="8">
        <f t="shared" ref="D6:D69" si="0">C6-B6</f>
        <v>136.89999999999782</v>
      </c>
      <c r="E6" s="133">
        <f>SUM('01:30'!E6)</f>
        <v>360</v>
      </c>
      <c r="F6" s="133">
        <f>SUM('01:30'!D6)</f>
        <v>136.89999999999782</v>
      </c>
      <c r="G6" s="133">
        <f>SUM('01:30'!G6)</f>
        <v>56.699999999995633</v>
      </c>
      <c r="H6" s="133">
        <f>SUM('01:30'!H6)</f>
        <v>50.1</v>
      </c>
      <c r="I6" s="133">
        <f>SUM('01:30'!I6)</f>
        <v>0</v>
      </c>
      <c r="J6" s="133">
        <f>SUM('01:30'!J6)</f>
        <v>5</v>
      </c>
      <c r="K6" s="133">
        <f>SUM('01:30'!K6)</f>
        <v>0</v>
      </c>
      <c r="L6" s="133">
        <f>SUM('01:30'!L6)</f>
        <v>0</v>
      </c>
      <c r="M6" s="133">
        <f>SUM('01:30'!M6)</f>
        <v>0</v>
      </c>
      <c r="N6" s="133">
        <f>SUM('01:30'!N6)</f>
        <v>10</v>
      </c>
      <c r="O6" s="133">
        <f>SUM('01:30'!O6)</f>
        <v>0</v>
      </c>
      <c r="P6" s="133">
        <f>SUM('01:30'!P6)</f>
        <v>15.100000000000001</v>
      </c>
      <c r="Q6" s="133">
        <f>SUM('01:30'!Q6)</f>
        <v>136.89999999999566</v>
      </c>
      <c r="R6" s="131">
        <f>SUM('01'!R6)</f>
        <v>0</v>
      </c>
      <c r="S6" s="131">
        <f>SUM('30'!S6)</f>
        <v>0</v>
      </c>
      <c r="T6" s="131">
        <f t="shared" ref="T6:T69" si="1">S6-R6</f>
        <v>0</v>
      </c>
      <c r="U6" s="133">
        <f>SUM('01:31'!U6)</f>
        <v>47</v>
      </c>
      <c r="V6" s="133">
        <f>SUM('01:31'!V6)</f>
        <v>191</v>
      </c>
      <c r="W6" s="133">
        <f>SUM('01:31'!W6)</f>
        <v>0</v>
      </c>
      <c r="X6" s="133">
        <f>SUM('01:31'!X6)</f>
        <v>174</v>
      </c>
      <c r="Y6" s="133">
        <f t="shared" ref="Y6:Y69" si="2">+U6+V6+W6+X6</f>
        <v>412</v>
      </c>
      <c r="Z6" s="563">
        <f>SUM('01:31'!Z6)</f>
        <v>0</v>
      </c>
      <c r="AA6" s="563">
        <f>SUM('01:31'!AA6)</f>
        <v>0</v>
      </c>
      <c r="AB6" s="563">
        <f>SUM('01:31'!AB6)</f>
        <v>0</v>
      </c>
      <c r="AC6" s="563">
        <f>SUM('01:31'!AC6)</f>
        <v>0</v>
      </c>
      <c r="AD6" s="563">
        <f>SUM('01:31'!AD6)</f>
        <v>591</v>
      </c>
      <c r="AE6" s="563">
        <f>SUM('01:31'!AE6)</f>
        <v>0</v>
      </c>
      <c r="AF6" s="563">
        <f>SUM('01:31'!AF6)</f>
        <v>0</v>
      </c>
      <c r="AG6" s="563">
        <f t="shared" ref="AG6:AG69" si="3">+Z6+AA6+AB6+AC6+AD6+AE6+AF6</f>
        <v>591</v>
      </c>
      <c r="AH6" s="852">
        <f>SUM('01:31'!AH6)</f>
        <v>0</v>
      </c>
      <c r="AI6" s="852">
        <f>SUM('01:31'!AI6)</f>
        <v>0</v>
      </c>
      <c r="AJ6" s="852">
        <f>SUM('01:31'!AJ6)</f>
        <v>0</v>
      </c>
      <c r="AK6" s="852">
        <f>SUM('01:31'!AK6)</f>
        <v>0</v>
      </c>
      <c r="AL6" s="852">
        <f t="shared" ref="AL6:AL69" si="4">+AH6+AI6</f>
        <v>0</v>
      </c>
      <c r="AM6" s="852">
        <f t="shared" ref="AM6:AM69" si="5">+AJ6+AK6</f>
        <v>0</v>
      </c>
      <c r="AN6" s="133">
        <f>SUM('01'!AN6)</f>
        <v>228</v>
      </c>
      <c r="AO6" s="133">
        <f>SUM('01:30'!AO6)</f>
        <v>2682</v>
      </c>
      <c r="AP6" s="133">
        <f t="shared" ref="AP6:AP69" si="6">AO6+AN6</f>
        <v>2910</v>
      </c>
      <c r="AQ6" s="133">
        <f>SUM('01:30'!AQ6)</f>
        <v>2780</v>
      </c>
      <c r="AR6" s="133">
        <f>SUM('30'!AR6)</f>
        <v>130</v>
      </c>
      <c r="AS6" s="857">
        <f t="shared" ref="AS6:AS69" si="7">AQ6/D6</f>
        <v>20.306793279766577</v>
      </c>
      <c r="AT6" s="872"/>
      <c r="AU6" s="872"/>
      <c r="AV6" s="872"/>
    </row>
    <row r="7" spans="1:55">
      <c r="A7" s="64" t="s">
        <v>66</v>
      </c>
      <c r="B7" s="133">
        <f>'[2]01'!B7</f>
        <v>15783.5</v>
      </c>
      <c r="C7" s="133">
        <f>'30'!C7</f>
        <v>15887.5</v>
      </c>
      <c r="D7" s="8">
        <f t="shared" si="0"/>
        <v>104</v>
      </c>
      <c r="E7" s="133">
        <f>SUM('01:30'!E7)</f>
        <v>360</v>
      </c>
      <c r="F7" s="133">
        <f>SUM('01:30'!D7)</f>
        <v>104</v>
      </c>
      <c r="G7" s="133">
        <f>SUM('01:30'!G7)</f>
        <v>20.300000000000388</v>
      </c>
      <c r="H7" s="133">
        <f>SUM('01:30'!H7)</f>
        <v>25.899999999999977</v>
      </c>
      <c r="I7" s="133">
        <f>SUM('01:30'!I7)</f>
        <v>29.700000000000003</v>
      </c>
      <c r="J7" s="133">
        <f>SUM('01:30'!J7)</f>
        <v>8.1999999999999993</v>
      </c>
      <c r="K7" s="133">
        <f>SUM('01:30'!K7)</f>
        <v>0</v>
      </c>
      <c r="L7" s="133">
        <f>SUM('01:30'!L7)</f>
        <v>19.899999999999999</v>
      </c>
      <c r="M7" s="133">
        <f>SUM('01:30'!M7)</f>
        <v>0</v>
      </c>
      <c r="N7" s="133">
        <f>SUM('01:30'!N7)</f>
        <v>0</v>
      </c>
      <c r="O7" s="133">
        <f>SUM('01:30'!O7)</f>
        <v>0</v>
      </c>
      <c r="P7" s="133">
        <f>SUM('01:30'!P7)</f>
        <v>0</v>
      </c>
      <c r="Q7" s="133">
        <f>SUM('01:30'!Q7)</f>
        <v>104.00000000000036</v>
      </c>
      <c r="R7" s="131">
        <f>SUM('01'!R7)</f>
        <v>0</v>
      </c>
      <c r="S7" s="131">
        <f>SUM('30'!S7)</f>
        <v>0</v>
      </c>
      <c r="T7" s="131">
        <f t="shared" si="1"/>
        <v>0</v>
      </c>
      <c r="U7" s="133">
        <f>SUM('01:31'!U7)</f>
        <v>0</v>
      </c>
      <c r="V7" s="133">
        <f>SUM('01:31'!V7)</f>
        <v>66</v>
      </c>
      <c r="W7" s="133">
        <f>SUM('01:31'!W7)</f>
        <v>0</v>
      </c>
      <c r="X7" s="133">
        <f>SUM('01:31'!X7)</f>
        <v>18</v>
      </c>
      <c r="Y7" s="133">
        <f t="shared" si="2"/>
        <v>84</v>
      </c>
      <c r="Z7" s="563">
        <f>SUM('01:31'!Z7)</f>
        <v>18</v>
      </c>
      <c r="AA7" s="563">
        <f>SUM('01:31'!AA7)</f>
        <v>0</v>
      </c>
      <c r="AB7" s="563">
        <f>SUM('01:31'!AB7)</f>
        <v>0</v>
      </c>
      <c r="AC7" s="563">
        <f>SUM('01:31'!AC7)</f>
        <v>0</v>
      </c>
      <c r="AD7" s="563">
        <f>SUM('01:31'!AD7)</f>
        <v>118</v>
      </c>
      <c r="AE7" s="563">
        <f>SUM('01:31'!AE7)</f>
        <v>56</v>
      </c>
      <c r="AF7" s="563">
        <f>SUM('01:31'!AF7)</f>
        <v>0</v>
      </c>
      <c r="AG7" s="563">
        <f t="shared" si="3"/>
        <v>192</v>
      </c>
      <c r="AH7" s="852">
        <f>SUM('01:31'!AH7)</f>
        <v>39</v>
      </c>
      <c r="AI7" s="852">
        <f>SUM('01:31'!AI7)</f>
        <v>196</v>
      </c>
      <c r="AJ7" s="852">
        <f>SUM('01:31'!AJ7)</f>
        <v>1258.23</v>
      </c>
      <c r="AK7" s="852">
        <f>SUM('01:31'!AK7)</f>
        <v>6378.25</v>
      </c>
      <c r="AL7" s="852">
        <f t="shared" si="4"/>
        <v>235</v>
      </c>
      <c r="AM7" s="852">
        <f t="shared" si="5"/>
        <v>7636.48</v>
      </c>
      <c r="AN7" s="133">
        <f>SUM('01'!AN7)</f>
        <v>329</v>
      </c>
      <c r="AO7" s="133">
        <f>SUM('01:30'!AO7)</f>
        <v>2823</v>
      </c>
      <c r="AP7" s="133">
        <f t="shared" si="6"/>
        <v>3152</v>
      </c>
      <c r="AQ7" s="133">
        <f>SUM('01:30'!AQ7)</f>
        <v>2802</v>
      </c>
      <c r="AR7" s="133">
        <f>SUM('30'!AR7)</f>
        <v>350</v>
      </c>
      <c r="AS7" s="857">
        <f t="shared" si="7"/>
        <v>26.942307692307693</v>
      </c>
      <c r="AT7" s="872"/>
      <c r="AU7" s="872"/>
      <c r="AV7" s="872"/>
    </row>
    <row r="8" spans="1:55">
      <c r="A8" s="64" t="s">
        <v>107</v>
      </c>
      <c r="B8" s="133">
        <f>'[2]01'!B8</f>
        <v>0</v>
      </c>
      <c r="C8" s="133">
        <f>'30'!C8</f>
        <v>1027.5</v>
      </c>
      <c r="D8" s="8">
        <f t="shared" si="0"/>
        <v>1027.5</v>
      </c>
      <c r="E8" s="133">
        <f>SUM('01:30'!E8)</f>
        <v>360</v>
      </c>
      <c r="F8" s="133">
        <f>SUM('01:30'!D8)</f>
        <v>163.69999999999999</v>
      </c>
      <c r="G8" s="133">
        <f>SUM('01:30'!G8)</f>
        <v>154.90000000000003</v>
      </c>
      <c r="H8" s="133">
        <f>SUM('01:30'!H8)</f>
        <v>3.8</v>
      </c>
      <c r="I8" s="133">
        <f>SUM('01:30'!I8)</f>
        <v>2.2000000000000002</v>
      </c>
      <c r="J8" s="133">
        <f>SUM('01:30'!J8)</f>
        <v>1.3</v>
      </c>
      <c r="K8" s="133">
        <f>SUM('01:30'!K8)</f>
        <v>0</v>
      </c>
      <c r="L8" s="133">
        <f>SUM('01:30'!L8)</f>
        <v>0</v>
      </c>
      <c r="M8" s="133">
        <f>SUM('01:30'!M8)</f>
        <v>0</v>
      </c>
      <c r="N8" s="133">
        <f>SUM('01:30'!N8)</f>
        <v>1</v>
      </c>
      <c r="O8" s="133">
        <f>SUM('01:30'!O8)</f>
        <v>0.5</v>
      </c>
      <c r="P8" s="133">
        <f>SUM('01:30'!P8)</f>
        <v>0</v>
      </c>
      <c r="Q8" s="133">
        <f>SUM('01:30'!Q8)</f>
        <v>154.70000000000005</v>
      </c>
      <c r="R8" s="131">
        <f>SUM('01'!R8)</f>
        <v>0</v>
      </c>
      <c r="S8" s="131">
        <f>SUM('30'!S8)</f>
        <v>0</v>
      </c>
      <c r="T8" s="131">
        <f t="shared" si="1"/>
        <v>0</v>
      </c>
      <c r="U8" s="133">
        <f>SUM('01:31'!U8)</f>
        <v>66</v>
      </c>
      <c r="V8" s="133">
        <f>SUM('01:31'!V8)</f>
        <v>1098</v>
      </c>
      <c r="W8" s="133">
        <f>SUM('01:31'!W8)</f>
        <v>0</v>
      </c>
      <c r="X8" s="133">
        <f>SUM('01:31'!X8)</f>
        <v>71</v>
      </c>
      <c r="Y8" s="133">
        <f t="shared" si="2"/>
        <v>1235</v>
      </c>
      <c r="Z8" s="563">
        <f>SUM('01:31'!Z8)</f>
        <v>8</v>
      </c>
      <c r="AA8" s="563">
        <f>SUM('01:31'!AA8)</f>
        <v>0</v>
      </c>
      <c r="AB8" s="563">
        <f>SUM('01:31'!AB8)</f>
        <v>0</v>
      </c>
      <c r="AC8" s="563">
        <f>SUM('01:31'!AC8)</f>
        <v>0</v>
      </c>
      <c r="AD8" s="563">
        <f>SUM('01:31'!AD8)</f>
        <v>0</v>
      </c>
      <c r="AE8" s="563">
        <f>SUM('01:31'!AE8)</f>
        <v>18</v>
      </c>
      <c r="AF8" s="563">
        <f>SUM('01:31'!AF8)</f>
        <v>0</v>
      </c>
      <c r="AG8" s="563">
        <f t="shared" si="3"/>
        <v>26</v>
      </c>
      <c r="AH8" s="852">
        <f>SUM('01:31'!AH8)</f>
        <v>0</v>
      </c>
      <c r="AI8" s="852">
        <f>SUM('01:31'!AI8)</f>
        <v>20</v>
      </c>
      <c r="AJ8" s="852">
        <f>SUM('01:31'!AJ8)</f>
        <v>0</v>
      </c>
      <c r="AK8" s="852">
        <f>SUM('01:31'!AK8)</f>
        <v>716.31</v>
      </c>
      <c r="AL8" s="852">
        <f t="shared" si="4"/>
        <v>20</v>
      </c>
      <c r="AM8" s="852">
        <f t="shared" si="5"/>
        <v>716.31</v>
      </c>
      <c r="AN8" s="133">
        <f>SUM('01'!AN8)</f>
        <v>240</v>
      </c>
      <c r="AO8" s="133">
        <f>SUM('01:30'!AO8)</f>
        <v>4870</v>
      </c>
      <c r="AP8" s="133">
        <f t="shared" si="6"/>
        <v>5110</v>
      </c>
      <c r="AQ8" s="133">
        <f>SUM('01:30'!AQ8)</f>
        <v>4810</v>
      </c>
      <c r="AR8" s="133">
        <f>SUM('30'!AR8)</f>
        <v>300</v>
      </c>
      <c r="AS8" s="857">
        <f t="shared" si="7"/>
        <v>4.6812652068126521</v>
      </c>
      <c r="AT8" s="872"/>
      <c r="AU8" s="872"/>
      <c r="AV8" s="872"/>
    </row>
    <row r="9" spans="1:55">
      <c r="A9" s="64" t="s">
        <v>146</v>
      </c>
      <c r="B9" s="133">
        <f>'[2]01'!B9</f>
        <v>12573.9</v>
      </c>
      <c r="C9" s="133">
        <f>'30'!C9</f>
        <v>12718.1</v>
      </c>
      <c r="D9" s="8">
        <f t="shared" si="0"/>
        <v>144.20000000000073</v>
      </c>
      <c r="E9" s="133">
        <f>SUM('01:30'!E9)</f>
        <v>360</v>
      </c>
      <c r="F9" s="133">
        <f>SUM('01:30'!D9)</f>
        <v>144.20000000000073</v>
      </c>
      <c r="G9" s="133">
        <f>SUM('01:30'!G9)</f>
        <v>104.6</v>
      </c>
      <c r="H9" s="133">
        <f>SUM('01:30'!H9)</f>
        <v>33.6</v>
      </c>
      <c r="I9" s="133">
        <f>SUM('01:30'!I9)</f>
        <v>0</v>
      </c>
      <c r="J9" s="133">
        <f>SUM('01:30'!J9)</f>
        <v>0</v>
      </c>
      <c r="K9" s="133">
        <f>SUM('01:30'!K9)</f>
        <v>0</v>
      </c>
      <c r="L9" s="133">
        <f>SUM('01:30'!L9)</f>
        <v>0</v>
      </c>
      <c r="M9" s="133">
        <f>SUM('01:30'!M9)</f>
        <v>0</v>
      </c>
      <c r="N9" s="133">
        <f>SUM('01:30'!N9)</f>
        <v>6</v>
      </c>
      <c r="O9" s="133">
        <f>SUM('01:30'!O9)</f>
        <v>0</v>
      </c>
      <c r="P9" s="133">
        <f>SUM('01:30'!P9)</f>
        <v>0</v>
      </c>
      <c r="Q9" s="133">
        <f>SUM('01:30'!Q9)</f>
        <v>135.00000000000108</v>
      </c>
      <c r="R9" s="131">
        <f>SUM('01'!R9)</f>
        <v>0</v>
      </c>
      <c r="S9" s="131">
        <f>SUM('30'!S9)</f>
        <v>0</v>
      </c>
      <c r="T9" s="131">
        <f t="shared" si="1"/>
        <v>0</v>
      </c>
      <c r="U9" s="133">
        <f>SUM('01:31'!U9)</f>
        <v>150</v>
      </c>
      <c r="V9" s="133">
        <f>SUM('01:31'!V9)</f>
        <v>563</v>
      </c>
      <c r="W9" s="133">
        <f>SUM('01:31'!W9)</f>
        <v>0</v>
      </c>
      <c r="X9" s="133">
        <f>SUM('01:31'!X9)</f>
        <v>10</v>
      </c>
      <c r="Y9" s="133">
        <f t="shared" si="2"/>
        <v>723</v>
      </c>
      <c r="Z9" s="563">
        <f>SUM('01:31'!Z9)</f>
        <v>0</v>
      </c>
      <c r="AA9" s="563">
        <f>SUM('01:31'!AA9)</f>
        <v>0</v>
      </c>
      <c r="AB9" s="563">
        <f>SUM('01:31'!AB9)</f>
        <v>0</v>
      </c>
      <c r="AC9" s="563">
        <f>SUM('01:31'!AC9)</f>
        <v>0</v>
      </c>
      <c r="AD9" s="563">
        <f>SUM('01:31'!AD9)</f>
        <v>320</v>
      </c>
      <c r="AE9" s="563">
        <f>SUM('01:31'!AE9)</f>
        <v>0</v>
      </c>
      <c r="AF9" s="563">
        <f>SUM('01:31'!AF9)</f>
        <v>0</v>
      </c>
      <c r="AG9" s="563">
        <f t="shared" si="3"/>
        <v>320</v>
      </c>
      <c r="AH9" s="852">
        <f>SUM('01:31'!AH9)</f>
        <v>0</v>
      </c>
      <c r="AI9" s="852">
        <f>SUM('01:31'!AI9)</f>
        <v>0</v>
      </c>
      <c r="AJ9" s="852">
        <f>SUM('01:31'!AJ9)</f>
        <v>0</v>
      </c>
      <c r="AK9" s="852">
        <f>SUM('01:31'!AK9)</f>
        <v>0</v>
      </c>
      <c r="AL9" s="852">
        <f t="shared" si="4"/>
        <v>0</v>
      </c>
      <c r="AM9" s="852">
        <f t="shared" si="5"/>
        <v>0</v>
      </c>
      <c r="AN9" s="133">
        <f>SUM('01'!AN9)</f>
        <v>0</v>
      </c>
      <c r="AO9" s="133">
        <f>SUM('01:30'!AO9)</f>
        <v>3859</v>
      </c>
      <c r="AP9" s="133">
        <f t="shared" si="6"/>
        <v>3859</v>
      </c>
      <c r="AQ9" s="133">
        <f>SUM('01:30'!AQ9)</f>
        <v>3859</v>
      </c>
      <c r="AR9" s="133">
        <f>SUM('30'!AR9)</f>
        <v>0</v>
      </c>
      <c r="AS9" s="857">
        <f t="shared" si="7"/>
        <v>26.761442441053955</v>
      </c>
      <c r="AT9" s="872"/>
      <c r="AU9" s="872"/>
      <c r="AV9" s="872"/>
    </row>
    <row r="10" spans="1:55">
      <c r="A10" s="64" t="s">
        <v>175</v>
      </c>
      <c r="B10" s="133">
        <f>'[2]01'!B10</f>
        <v>0</v>
      </c>
      <c r="C10" s="133">
        <f>'30'!C10</f>
        <v>2565.9</v>
      </c>
      <c r="D10" s="8">
        <f t="shared" si="0"/>
        <v>2565.9</v>
      </c>
      <c r="E10" s="133">
        <f>SUM('01:30'!E10)</f>
        <v>360</v>
      </c>
      <c r="F10" s="133">
        <f>SUM('01:30'!D10)</f>
        <v>101.09999999999991</v>
      </c>
      <c r="G10" s="133">
        <f>SUM('01:30'!G10)</f>
        <v>46.3</v>
      </c>
      <c r="H10" s="133">
        <f>SUM('01:30'!H10)</f>
        <v>18.399999999999999</v>
      </c>
      <c r="I10" s="133">
        <f>SUM('01:30'!I10)</f>
        <v>12.600000000000001</v>
      </c>
      <c r="J10" s="133">
        <f>SUM('01:30'!J10)</f>
        <v>7.5</v>
      </c>
      <c r="K10" s="133">
        <f>SUM('01:30'!K10)</f>
        <v>0</v>
      </c>
      <c r="L10" s="133">
        <f>SUM('01:30'!L10)</f>
        <v>0</v>
      </c>
      <c r="M10" s="133">
        <f>SUM('01:30'!M10)</f>
        <v>0</v>
      </c>
      <c r="N10" s="133">
        <f>SUM('01:30'!N10)</f>
        <v>0</v>
      </c>
      <c r="O10" s="133">
        <f>SUM('01:30'!O10)</f>
        <v>0</v>
      </c>
      <c r="P10" s="133">
        <f>SUM('01:30'!P10)</f>
        <v>16.3</v>
      </c>
      <c r="Q10" s="133">
        <f>SUM('01:30'!Q10)</f>
        <v>99.1</v>
      </c>
      <c r="R10" s="131">
        <f>SUM('01'!R10)</f>
        <v>0</v>
      </c>
      <c r="S10" s="131">
        <f>SUM('30'!S10)</f>
        <v>0</v>
      </c>
      <c r="T10" s="131">
        <f t="shared" si="1"/>
        <v>0</v>
      </c>
      <c r="U10" s="133">
        <f>SUM('01:31'!U10)</f>
        <v>26</v>
      </c>
      <c r="V10" s="133">
        <f>SUM('01:31'!V10)</f>
        <v>55</v>
      </c>
      <c r="W10" s="133">
        <f>SUM('01:31'!W10)</f>
        <v>0</v>
      </c>
      <c r="X10" s="133">
        <f>SUM('01:31'!X10)</f>
        <v>175</v>
      </c>
      <c r="Y10" s="133">
        <f t="shared" si="2"/>
        <v>256</v>
      </c>
      <c r="Z10" s="563">
        <f>SUM('01:31'!Z10)</f>
        <v>38</v>
      </c>
      <c r="AA10" s="563">
        <f>SUM('01:31'!AA10)</f>
        <v>0</v>
      </c>
      <c r="AB10" s="563">
        <f>SUM('01:31'!AB10)</f>
        <v>0</v>
      </c>
      <c r="AC10" s="563">
        <f>SUM('01:31'!AC10)</f>
        <v>0</v>
      </c>
      <c r="AD10" s="563">
        <f>SUM('01:31'!AD10)</f>
        <v>60</v>
      </c>
      <c r="AE10" s="563">
        <f>SUM('01:31'!AE10)</f>
        <v>17</v>
      </c>
      <c r="AF10" s="563">
        <f>SUM('01:31'!AF10)</f>
        <v>0</v>
      </c>
      <c r="AG10" s="563">
        <f t="shared" si="3"/>
        <v>115</v>
      </c>
      <c r="AH10" s="852">
        <f>SUM('01:31'!AH10)</f>
        <v>0</v>
      </c>
      <c r="AI10" s="852">
        <f>SUM('01:31'!AI10)</f>
        <v>92</v>
      </c>
      <c r="AJ10" s="852">
        <f>SUM('01:31'!AJ10)</f>
        <v>0</v>
      </c>
      <c r="AK10" s="852">
        <f>SUM('01:31'!AK10)</f>
        <v>1752.04</v>
      </c>
      <c r="AL10" s="852">
        <f t="shared" si="4"/>
        <v>92</v>
      </c>
      <c r="AM10" s="852">
        <f t="shared" si="5"/>
        <v>1752.04</v>
      </c>
      <c r="AN10" s="133">
        <f>SUM('01'!AN10)</f>
        <v>0</v>
      </c>
      <c r="AO10" s="133">
        <f>SUM('01:30'!AO10)</f>
        <v>1900</v>
      </c>
      <c r="AP10" s="133">
        <f t="shared" si="6"/>
        <v>1900</v>
      </c>
      <c r="AQ10" s="133">
        <f>SUM('01:30'!AQ10)</f>
        <v>1780</v>
      </c>
      <c r="AR10" s="133">
        <f>SUM('30'!AR10)</f>
        <v>120</v>
      </c>
      <c r="AS10" s="857">
        <f t="shared" si="7"/>
        <v>0.69371370669160914</v>
      </c>
      <c r="AT10" s="872"/>
      <c r="AU10" s="872"/>
      <c r="AV10" s="872"/>
    </row>
    <row r="11" spans="1:55">
      <c r="A11" s="64" t="s">
        <v>180</v>
      </c>
      <c r="B11" s="133">
        <f>'[2]01'!B11</f>
        <v>0</v>
      </c>
      <c r="C11" s="133">
        <f>'30'!C11</f>
        <v>103.6</v>
      </c>
      <c r="D11" s="8">
        <f t="shared" si="0"/>
        <v>103.6</v>
      </c>
      <c r="E11" s="133">
        <f>SUM('01:30'!E11)</f>
        <v>360</v>
      </c>
      <c r="F11" s="133">
        <f>SUM('01:30'!D11)</f>
        <v>95.6</v>
      </c>
      <c r="G11" s="133">
        <f>SUM('01:30'!G11)</f>
        <v>82.2</v>
      </c>
      <c r="H11" s="133">
        <f>SUM('01:30'!H11)</f>
        <v>4.9000000000000004</v>
      </c>
      <c r="I11" s="133">
        <f>SUM('01:30'!I11)</f>
        <v>8.5</v>
      </c>
      <c r="J11" s="133">
        <f>SUM('01:30'!J11)</f>
        <v>0</v>
      </c>
      <c r="K11" s="133">
        <f>SUM('01:30'!K11)</f>
        <v>0</v>
      </c>
      <c r="L11" s="133">
        <f>SUM('01:30'!L11)</f>
        <v>0</v>
      </c>
      <c r="M11" s="133">
        <f>SUM('01:30'!M11)</f>
        <v>0</v>
      </c>
      <c r="N11" s="133">
        <f>SUM('01:30'!N11)</f>
        <v>0</v>
      </c>
      <c r="O11" s="133">
        <f>SUM('01:30'!O11)</f>
        <v>0</v>
      </c>
      <c r="P11" s="133">
        <f>SUM('01:30'!P11)</f>
        <v>0</v>
      </c>
      <c r="Q11" s="133">
        <f>SUM('01:30'!Q11)</f>
        <v>95.6</v>
      </c>
      <c r="R11" s="131">
        <f>SUM('01'!R11)</f>
        <v>0</v>
      </c>
      <c r="S11" s="131">
        <f>SUM('30'!S11)</f>
        <v>0</v>
      </c>
      <c r="T11" s="131">
        <f t="shared" si="1"/>
        <v>0</v>
      </c>
      <c r="U11" s="133">
        <f>SUM('01:31'!U11)</f>
        <v>239</v>
      </c>
      <c r="V11" s="133">
        <f>SUM('01:31'!V11)</f>
        <v>452</v>
      </c>
      <c r="W11" s="133">
        <f>SUM('01:31'!W11)</f>
        <v>0</v>
      </c>
      <c r="X11" s="133">
        <f>SUM('01:31'!X11)</f>
        <v>0</v>
      </c>
      <c r="Y11" s="133">
        <f t="shared" si="2"/>
        <v>691</v>
      </c>
      <c r="Z11" s="563">
        <f>SUM('01:31'!Z11)</f>
        <v>12</v>
      </c>
      <c r="AA11" s="563">
        <f>SUM('01:31'!AA11)</f>
        <v>0</v>
      </c>
      <c r="AB11" s="563">
        <f>SUM('01:31'!AB11)</f>
        <v>0</v>
      </c>
      <c r="AC11" s="563">
        <f>SUM('01:31'!AC11)</f>
        <v>0</v>
      </c>
      <c r="AD11" s="563">
        <f>SUM('01:31'!AD11)</f>
        <v>0</v>
      </c>
      <c r="AE11" s="563">
        <f>SUM('01:31'!AE11)</f>
        <v>5</v>
      </c>
      <c r="AF11" s="563">
        <f>SUM('01:31'!AF11)</f>
        <v>0</v>
      </c>
      <c r="AG11" s="563">
        <f t="shared" si="3"/>
        <v>17</v>
      </c>
      <c r="AH11" s="852">
        <f>SUM('01:31'!AH11)</f>
        <v>20</v>
      </c>
      <c r="AI11" s="852">
        <f>SUM('01:31'!AI11)</f>
        <v>42</v>
      </c>
      <c r="AJ11" s="852">
        <f>SUM('01:31'!AJ11)</f>
        <v>642.87</v>
      </c>
      <c r="AK11" s="852">
        <f>SUM('01:31'!AK11)</f>
        <v>1397.7800000000002</v>
      </c>
      <c r="AL11" s="852">
        <f t="shared" si="4"/>
        <v>62</v>
      </c>
      <c r="AM11" s="852">
        <f t="shared" si="5"/>
        <v>2040.65</v>
      </c>
      <c r="AN11" s="133">
        <f>SUM('01'!AN11)</f>
        <v>0</v>
      </c>
      <c r="AO11" s="133">
        <f>SUM('01:30'!AO11)</f>
        <v>3008</v>
      </c>
      <c r="AP11" s="133">
        <f t="shared" si="6"/>
        <v>3008</v>
      </c>
      <c r="AQ11" s="133">
        <f>SUM('01:30'!AQ11)</f>
        <v>2628</v>
      </c>
      <c r="AR11" s="133">
        <f>SUM('30'!AR11)</f>
        <v>380</v>
      </c>
      <c r="AS11" s="857">
        <f t="shared" si="7"/>
        <v>25.366795366795369</v>
      </c>
      <c r="AT11" s="872"/>
      <c r="AU11" s="872"/>
      <c r="AV11" s="872"/>
    </row>
    <row r="12" spans="1:55">
      <c r="A12" s="64" t="s">
        <v>22</v>
      </c>
      <c r="B12" s="133">
        <f>'[2]01'!B12</f>
        <v>2213.8000000000002</v>
      </c>
      <c r="C12" s="133">
        <f>'30'!C12</f>
        <v>2355.8000000000002</v>
      </c>
      <c r="D12" s="8">
        <f t="shared" si="0"/>
        <v>142</v>
      </c>
      <c r="E12" s="133">
        <f>SUM('01:30'!E12)</f>
        <v>360</v>
      </c>
      <c r="F12" s="133">
        <f>SUM('01:30'!D12)</f>
        <v>142</v>
      </c>
      <c r="G12" s="133">
        <f>SUM('01:30'!G12)</f>
        <v>131.90000000000009</v>
      </c>
      <c r="H12" s="133">
        <f>SUM('01:30'!H12)</f>
        <v>0</v>
      </c>
      <c r="I12" s="133">
        <f>SUM('01:30'!I12)</f>
        <v>0</v>
      </c>
      <c r="J12" s="133">
        <f>SUM('01:30'!J12)</f>
        <v>5.4</v>
      </c>
      <c r="K12" s="133">
        <f>SUM('01:30'!K12)</f>
        <v>0</v>
      </c>
      <c r="L12" s="133">
        <f>SUM('01:30'!L12)</f>
        <v>0</v>
      </c>
      <c r="M12" s="133">
        <f>SUM('01:30'!M12)</f>
        <v>0</v>
      </c>
      <c r="N12" s="133">
        <f>SUM('01:30'!N12)</f>
        <v>0</v>
      </c>
      <c r="O12" s="133">
        <f>SUM('01:30'!O12)</f>
        <v>0</v>
      </c>
      <c r="P12" s="133">
        <f>SUM('01:30'!P12)</f>
        <v>4.7</v>
      </c>
      <c r="Q12" s="133">
        <f>SUM('01:30'!Q12)</f>
        <v>135.4000000000002</v>
      </c>
      <c r="R12" s="131">
        <f>SUM('01'!R12)</f>
        <v>0</v>
      </c>
      <c r="S12" s="131">
        <f>SUM('30'!S12)</f>
        <v>0</v>
      </c>
      <c r="T12" s="131">
        <f t="shared" si="1"/>
        <v>0</v>
      </c>
      <c r="U12" s="133">
        <f>SUM('01:31'!U12)</f>
        <v>0</v>
      </c>
      <c r="V12" s="133">
        <f>SUM('01:31'!V12)</f>
        <v>0</v>
      </c>
      <c r="W12" s="133">
        <f>SUM('01:31'!W12)</f>
        <v>0</v>
      </c>
      <c r="X12" s="133">
        <f>SUM('01:31'!X12)</f>
        <v>0</v>
      </c>
      <c r="Y12" s="133">
        <f t="shared" si="2"/>
        <v>0</v>
      </c>
      <c r="Z12" s="563">
        <f>SUM('01:31'!Z12)</f>
        <v>0</v>
      </c>
      <c r="AA12" s="563">
        <f>SUM('01:31'!AA12)</f>
        <v>0</v>
      </c>
      <c r="AB12" s="563">
        <f>SUM('01:31'!AB12)</f>
        <v>0</v>
      </c>
      <c r="AC12" s="563">
        <f>SUM('01:31'!AC12)</f>
        <v>0</v>
      </c>
      <c r="AD12" s="563">
        <f>SUM('01:31'!AD12)</f>
        <v>0</v>
      </c>
      <c r="AE12" s="563">
        <f>SUM('01:31'!AE12)</f>
        <v>0</v>
      </c>
      <c r="AF12" s="563">
        <f>SUM('01:31'!AF12)</f>
        <v>0</v>
      </c>
      <c r="AG12" s="563">
        <f t="shared" si="3"/>
        <v>0</v>
      </c>
      <c r="AH12" s="852">
        <f>SUM('01:31'!AH12)</f>
        <v>0</v>
      </c>
      <c r="AI12" s="852">
        <f>SUM('01:31'!AI12)</f>
        <v>0</v>
      </c>
      <c r="AJ12" s="852">
        <f>SUM('01:31'!AJ12)</f>
        <v>0</v>
      </c>
      <c r="AK12" s="852">
        <f>SUM('01:31'!AK12)</f>
        <v>0</v>
      </c>
      <c r="AL12" s="852">
        <f t="shared" si="4"/>
        <v>0</v>
      </c>
      <c r="AM12" s="852">
        <f t="shared" si="5"/>
        <v>0</v>
      </c>
      <c r="AN12" s="133">
        <f>SUM('01'!AN12)</f>
        <v>325</v>
      </c>
      <c r="AO12" s="133">
        <f>SUM('01:30'!AO12)</f>
        <v>1821</v>
      </c>
      <c r="AP12" s="133">
        <f t="shared" si="6"/>
        <v>2146</v>
      </c>
      <c r="AQ12" s="133">
        <f>SUM('01:30'!AQ12)</f>
        <v>1966</v>
      </c>
      <c r="AR12" s="133">
        <f>SUM('30'!AR12)</f>
        <v>180</v>
      </c>
      <c r="AS12" s="857">
        <f t="shared" si="7"/>
        <v>13.845070422535212</v>
      </c>
      <c r="AT12" s="872"/>
      <c r="AU12" s="872"/>
      <c r="AV12" s="872"/>
    </row>
    <row r="13" spans="1:55">
      <c r="A13" s="64" t="s">
        <v>78</v>
      </c>
      <c r="B13" s="133">
        <f>'[2]01'!B13</f>
        <v>221.7</v>
      </c>
      <c r="C13" s="133">
        <f>'30'!C13</f>
        <v>357.5</v>
      </c>
      <c r="D13" s="8">
        <f t="shared" si="0"/>
        <v>135.80000000000001</v>
      </c>
      <c r="E13" s="133">
        <f>SUM('01:30'!E13)</f>
        <v>360</v>
      </c>
      <c r="F13" s="133">
        <f>SUM('01:30'!D13)</f>
        <v>135.80000000000001</v>
      </c>
      <c r="G13" s="133">
        <f>SUM('01:30'!G13)</f>
        <v>83.699999999999989</v>
      </c>
      <c r="H13" s="133">
        <f>SUM('01:30'!H13)</f>
        <v>0</v>
      </c>
      <c r="I13" s="133">
        <f>SUM('01:30'!I13)</f>
        <v>0</v>
      </c>
      <c r="J13" s="133">
        <f>SUM('01:30'!J13)</f>
        <v>47.6</v>
      </c>
      <c r="K13" s="133">
        <f>SUM('01:30'!K13)</f>
        <v>0</v>
      </c>
      <c r="L13" s="133">
        <f>SUM('01:30'!L13)</f>
        <v>0</v>
      </c>
      <c r="M13" s="133">
        <f>SUM('01:30'!M13)</f>
        <v>0</v>
      </c>
      <c r="N13" s="133">
        <f>SUM('01:30'!N13)</f>
        <v>4.5</v>
      </c>
      <c r="O13" s="133">
        <f>SUM('01:30'!O13)</f>
        <v>0</v>
      </c>
      <c r="P13" s="133">
        <f>SUM('01:30'!P13)</f>
        <v>0</v>
      </c>
      <c r="Q13" s="133">
        <f>SUM('01:30'!Q13)</f>
        <v>127.8</v>
      </c>
      <c r="R13" s="131">
        <f>SUM('01'!R13)</f>
        <v>0</v>
      </c>
      <c r="S13" s="131">
        <f>SUM('30'!S13)</f>
        <v>0</v>
      </c>
      <c r="T13" s="131">
        <f t="shared" si="1"/>
        <v>0</v>
      </c>
      <c r="U13" s="133">
        <f>SUM('01:31'!U13)</f>
        <v>0</v>
      </c>
      <c r="V13" s="133">
        <f>SUM('01:31'!V13)</f>
        <v>0</v>
      </c>
      <c r="W13" s="133">
        <f>SUM('01:31'!W13)</f>
        <v>0</v>
      </c>
      <c r="X13" s="133">
        <f>SUM('01:31'!X13)</f>
        <v>0</v>
      </c>
      <c r="Y13" s="133">
        <f t="shared" si="2"/>
        <v>0</v>
      </c>
      <c r="Z13" s="563">
        <f>SUM('01:31'!Z13)</f>
        <v>0</v>
      </c>
      <c r="AA13" s="563">
        <f>SUM('01:31'!AA13)</f>
        <v>0</v>
      </c>
      <c r="AB13" s="563">
        <f>SUM('01:31'!AB13)</f>
        <v>0</v>
      </c>
      <c r="AC13" s="563">
        <f>SUM('01:31'!AC13)</f>
        <v>0</v>
      </c>
      <c r="AD13" s="563">
        <f>SUM('01:31'!AD13)</f>
        <v>0</v>
      </c>
      <c r="AE13" s="563">
        <f>SUM('01:31'!AE13)</f>
        <v>0</v>
      </c>
      <c r="AF13" s="563">
        <f>SUM('01:31'!AF13)</f>
        <v>0</v>
      </c>
      <c r="AG13" s="563">
        <f t="shared" si="3"/>
        <v>0</v>
      </c>
      <c r="AH13" s="852">
        <f>SUM('01:31'!AH13)</f>
        <v>0</v>
      </c>
      <c r="AI13" s="852">
        <f>SUM('01:31'!AI13)</f>
        <v>0</v>
      </c>
      <c r="AJ13" s="852">
        <f>SUM('01:31'!AJ13)</f>
        <v>0</v>
      </c>
      <c r="AK13" s="852">
        <f>SUM('01:31'!AK13)</f>
        <v>0</v>
      </c>
      <c r="AL13" s="852">
        <f t="shared" si="4"/>
        <v>0</v>
      </c>
      <c r="AM13" s="852">
        <f t="shared" si="5"/>
        <v>0</v>
      </c>
      <c r="AN13" s="133">
        <f>SUM('01'!AN13)</f>
        <v>85</v>
      </c>
      <c r="AO13" s="133">
        <f>SUM('01:30'!AO13)</f>
        <v>1950</v>
      </c>
      <c r="AP13" s="133">
        <f t="shared" si="6"/>
        <v>2035</v>
      </c>
      <c r="AQ13" s="133">
        <f>SUM('01:30'!AQ13)</f>
        <v>1900</v>
      </c>
      <c r="AR13" s="133">
        <f>SUM('30'!AR13)</f>
        <v>135</v>
      </c>
      <c r="AS13" s="857">
        <f t="shared" si="7"/>
        <v>13.991163475699556</v>
      </c>
      <c r="AT13" s="872"/>
      <c r="AU13" s="872"/>
      <c r="AV13" s="872"/>
    </row>
    <row r="14" spans="1:55">
      <c r="A14" s="64" t="s">
        <v>183</v>
      </c>
      <c r="B14" s="133">
        <f>'[2]01'!B14</f>
        <v>0</v>
      </c>
      <c r="C14" s="133">
        <f>'30'!C14</f>
        <v>5764.2</v>
      </c>
      <c r="D14" s="8">
        <f t="shared" si="0"/>
        <v>5764.2</v>
      </c>
      <c r="E14" s="133">
        <f>SUM('01:30'!E14)</f>
        <v>360</v>
      </c>
      <c r="F14" s="133">
        <f>SUM('01:30'!D14)</f>
        <v>82.899999999999636</v>
      </c>
      <c r="G14" s="133">
        <f>SUM('01:30'!G14)</f>
        <v>82.899999999999636</v>
      </c>
      <c r="H14" s="133">
        <f>SUM('01:30'!H14)</f>
        <v>0</v>
      </c>
      <c r="I14" s="133">
        <f>SUM('01:30'!I14)</f>
        <v>0</v>
      </c>
      <c r="J14" s="133">
        <f>SUM('01:30'!J14)</f>
        <v>0</v>
      </c>
      <c r="K14" s="133">
        <f>SUM('01:30'!K14)</f>
        <v>0</v>
      </c>
      <c r="L14" s="133">
        <f>SUM('01:30'!L14)</f>
        <v>0</v>
      </c>
      <c r="M14" s="133">
        <f>SUM('01:30'!M14)</f>
        <v>0</v>
      </c>
      <c r="N14" s="133">
        <f>SUM('01:30'!N14)</f>
        <v>0</v>
      </c>
      <c r="O14" s="133">
        <f>SUM('01:30'!O14)</f>
        <v>0</v>
      </c>
      <c r="P14" s="133">
        <f>SUM('01:30'!P14)</f>
        <v>0</v>
      </c>
      <c r="Q14" s="133">
        <f>SUM('01:30'!Q14)</f>
        <v>82.899999999999636</v>
      </c>
      <c r="R14" s="131">
        <f>SUM('01'!R14)</f>
        <v>0</v>
      </c>
      <c r="S14" s="131">
        <f>SUM('30'!S14)</f>
        <v>0</v>
      </c>
      <c r="T14" s="131">
        <f t="shared" si="1"/>
        <v>0</v>
      </c>
      <c r="U14" s="133">
        <f>SUM('01:31'!U14)</f>
        <v>32</v>
      </c>
      <c r="V14" s="133">
        <f>SUM('01:31'!V14)</f>
        <v>519</v>
      </c>
      <c r="W14" s="133">
        <f>SUM('01:31'!W14)</f>
        <v>0</v>
      </c>
      <c r="X14" s="133">
        <f>SUM('01:31'!X14)</f>
        <v>0</v>
      </c>
      <c r="Y14" s="133">
        <f t="shared" si="2"/>
        <v>551</v>
      </c>
      <c r="Z14" s="563">
        <f>SUM('01:31'!Z14)</f>
        <v>0</v>
      </c>
      <c r="AA14" s="563">
        <f>SUM('01:31'!AA14)</f>
        <v>0</v>
      </c>
      <c r="AB14" s="563">
        <f>SUM('01:31'!AB14)</f>
        <v>0</v>
      </c>
      <c r="AC14" s="563">
        <f>SUM('01:31'!AC14)</f>
        <v>0</v>
      </c>
      <c r="AD14" s="563">
        <f>SUM('01:31'!AD14)</f>
        <v>0</v>
      </c>
      <c r="AE14" s="563">
        <f>SUM('01:31'!AE14)</f>
        <v>0</v>
      </c>
      <c r="AF14" s="563">
        <f>SUM('01:31'!AF14)</f>
        <v>0</v>
      </c>
      <c r="AG14" s="563">
        <f t="shared" si="3"/>
        <v>0</v>
      </c>
      <c r="AH14" s="852">
        <f>SUM('01:31'!AH14)</f>
        <v>0</v>
      </c>
      <c r="AI14" s="852">
        <f>SUM('01:31'!AI14)</f>
        <v>0</v>
      </c>
      <c r="AJ14" s="852">
        <f>SUM('01:31'!AJ14)</f>
        <v>0</v>
      </c>
      <c r="AK14" s="852">
        <f>SUM('01:31'!AK14)</f>
        <v>0</v>
      </c>
      <c r="AL14" s="852">
        <f t="shared" si="4"/>
        <v>0</v>
      </c>
      <c r="AM14" s="852">
        <f t="shared" si="5"/>
        <v>0</v>
      </c>
      <c r="AN14" s="133">
        <f>SUM('01'!AN14)</f>
        <v>0</v>
      </c>
      <c r="AO14" s="133">
        <f>SUM('01:30'!AO14)</f>
        <v>2388</v>
      </c>
      <c r="AP14" s="133">
        <f t="shared" si="6"/>
        <v>2388</v>
      </c>
      <c r="AQ14" s="133">
        <f>SUM('01:30'!AQ14)</f>
        <v>2388</v>
      </c>
      <c r="AR14" s="133">
        <f>SUM('30'!AR14)</f>
        <v>0</v>
      </c>
      <c r="AS14" s="857">
        <f t="shared" si="7"/>
        <v>0.41428125325283649</v>
      </c>
      <c r="AT14" s="872"/>
      <c r="AU14" s="872"/>
      <c r="AV14" s="872"/>
    </row>
    <row r="15" spans="1:55">
      <c r="A15" s="64" t="s">
        <v>147</v>
      </c>
      <c r="B15" s="133">
        <f>'[2]01'!B15</f>
        <v>4551.5</v>
      </c>
      <c r="C15" s="133">
        <f>'30'!C15</f>
        <v>4615.8</v>
      </c>
      <c r="D15" s="8">
        <f t="shared" si="0"/>
        <v>64.300000000000182</v>
      </c>
      <c r="E15" s="133">
        <f>SUM('01:30'!E15)</f>
        <v>360</v>
      </c>
      <c r="F15" s="133">
        <f>SUM('01:30'!D15)</f>
        <v>64.300000000000182</v>
      </c>
      <c r="G15" s="133">
        <f>SUM('01:30'!G15)</f>
        <v>64.300000000000182</v>
      </c>
      <c r="H15" s="133">
        <f>SUM('01:30'!H15)</f>
        <v>0</v>
      </c>
      <c r="I15" s="133">
        <f>SUM('01:30'!I15)</f>
        <v>0</v>
      </c>
      <c r="J15" s="133">
        <f>SUM('01:30'!J15)</f>
        <v>0</v>
      </c>
      <c r="K15" s="133">
        <f>SUM('01:30'!K15)</f>
        <v>0</v>
      </c>
      <c r="L15" s="133">
        <f>SUM('01:30'!L15)</f>
        <v>0</v>
      </c>
      <c r="M15" s="133">
        <f>SUM('01:30'!M15)</f>
        <v>0</v>
      </c>
      <c r="N15" s="133">
        <f>SUM('01:30'!N15)</f>
        <v>0</v>
      </c>
      <c r="O15" s="133">
        <f>SUM('01:30'!O15)</f>
        <v>0</v>
      </c>
      <c r="P15" s="133">
        <f>SUM('01:30'!P15)</f>
        <v>0</v>
      </c>
      <c r="Q15" s="133">
        <f>SUM('01:30'!Q15)</f>
        <v>59.600000000000364</v>
      </c>
      <c r="R15" s="131">
        <f>SUM('01'!R15)</f>
        <v>0</v>
      </c>
      <c r="S15" s="131">
        <f>SUM('30'!S15)</f>
        <v>0</v>
      </c>
      <c r="T15" s="131">
        <f t="shared" si="1"/>
        <v>0</v>
      </c>
      <c r="U15" s="133">
        <f>SUM('01:31'!U15)</f>
        <v>0</v>
      </c>
      <c r="V15" s="133">
        <f>SUM('01:31'!V15)</f>
        <v>0</v>
      </c>
      <c r="W15" s="133">
        <f>SUM('01:31'!W15)</f>
        <v>0</v>
      </c>
      <c r="X15" s="133">
        <f>SUM('01:31'!X15)</f>
        <v>0</v>
      </c>
      <c r="Y15" s="133">
        <f t="shared" si="2"/>
        <v>0</v>
      </c>
      <c r="Z15" s="563">
        <f>SUM('01:31'!Z15)</f>
        <v>0</v>
      </c>
      <c r="AA15" s="563">
        <f>SUM('01:31'!AA15)</f>
        <v>0</v>
      </c>
      <c r="AB15" s="563">
        <f>SUM('01:31'!AB15)</f>
        <v>0</v>
      </c>
      <c r="AC15" s="563">
        <f>SUM('01:31'!AC15)</f>
        <v>0</v>
      </c>
      <c r="AD15" s="563">
        <f>SUM('01:31'!AD15)</f>
        <v>0</v>
      </c>
      <c r="AE15" s="563">
        <f>SUM('01:31'!AE15)</f>
        <v>0</v>
      </c>
      <c r="AF15" s="563">
        <f>SUM('01:31'!AF15)</f>
        <v>0</v>
      </c>
      <c r="AG15" s="563">
        <f t="shared" si="3"/>
        <v>0</v>
      </c>
      <c r="AH15" s="852">
        <f>SUM('01:31'!AH15)</f>
        <v>0</v>
      </c>
      <c r="AI15" s="852">
        <f>SUM('01:31'!AI15)</f>
        <v>0</v>
      </c>
      <c r="AJ15" s="852">
        <f>SUM('01:31'!AJ15)</f>
        <v>0</v>
      </c>
      <c r="AK15" s="852">
        <f>SUM('01:31'!AK15)</f>
        <v>0</v>
      </c>
      <c r="AL15" s="852">
        <f t="shared" si="4"/>
        <v>0</v>
      </c>
      <c r="AM15" s="852">
        <f t="shared" si="5"/>
        <v>0</v>
      </c>
      <c r="AN15" s="133">
        <f>SUM('01'!AN15)</f>
        <v>70</v>
      </c>
      <c r="AO15" s="133">
        <f>SUM('01:30'!AO15)</f>
        <v>450</v>
      </c>
      <c r="AP15" s="133">
        <f t="shared" si="6"/>
        <v>520</v>
      </c>
      <c r="AQ15" s="133">
        <f>SUM('01:30'!AQ15)</f>
        <v>436</v>
      </c>
      <c r="AR15" s="133">
        <f>SUM('30'!AR15)</f>
        <v>84</v>
      </c>
      <c r="AS15" s="857">
        <f t="shared" si="7"/>
        <v>6.7807153965785192</v>
      </c>
      <c r="AT15" s="872"/>
      <c r="AU15" s="872"/>
      <c r="AV15" s="872"/>
    </row>
    <row r="16" spans="1:55">
      <c r="A16" s="64">
        <v>0</v>
      </c>
      <c r="B16" s="133">
        <f>'[2]01'!B16</f>
        <v>0</v>
      </c>
      <c r="C16" s="133">
        <f>'30'!C16</f>
        <v>0</v>
      </c>
      <c r="D16" s="8">
        <f t="shared" si="0"/>
        <v>0</v>
      </c>
      <c r="E16" s="133">
        <f>SUM('01:30'!E16)</f>
        <v>336</v>
      </c>
      <c r="F16" s="133">
        <f>SUM('01:30'!D16)</f>
        <v>0</v>
      </c>
      <c r="G16" s="133">
        <f>SUM('01:30'!G16)</f>
        <v>0</v>
      </c>
      <c r="H16" s="133">
        <f>SUM('01:30'!H16)</f>
        <v>0</v>
      </c>
      <c r="I16" s="133">
        <f>SUM('01:30'!I16)</f>
        <v>0</v>
      </c>
      <c r="J16" s="133">
        <f>SUM('01:30'!J16)</f>
        <v>0</v>
      </c>
      <c r="K16" s="133">
        <f>SUM('01:30'!K16)</f>
        <v>0</v>
      </c>
      <c r="L16" s="133">
        <f>SUM('01:30'!L16)</f>
        <v>0</v>
      </c>
      <c r="M16" s="133">
        <f>SUM('01:30'!M16)</f>
        <v>0</v>
      </c>
      <c r="N16" s="133">
        <f>SUM('01:30'!N16)</f>
        <v>0</v>
      </c>
      <c r="O16" s="133">
        <f>SUM('01:30'!O16)</f>
        <v>0</v>
      </c>
      <c r="P16" s="133">
        <f>SUM('01:30'!P16)</f>
        <v>0</v>
      </c>
      <c r="Q16" s="133">
        <f>SUM('01:30'!Q16)</f>
        <v>0</v>
      </c>
      <c r="R16" s="131">
        <f>SUM('01'!R16)</f>
        <v>0</v>
      </c>
      <c r="S16" s="131">
        <f>SUM('30'!S16)</f>
        <v>0</v>
      </c>
      <c r="T16" s="131">
        <f t="shared" si="1"/>
        <v>0</v>
      </c>
      <c r="U16" s="133">
        <f>SUM('01:31'!U16)</f>
        <v>0</v>
      </c>
      <c r="V16" s="133">
        <f>SUM('01:31'!V16)</f>
        <v>0</v>
      </c>
      <c r="W16" s="133">
        <f>SUM('01:31'!W16)</f>
        <v>0</v>
      </c>
      <c r="X16" s="133">
        <f>SUM('01:31'!X16)</f>
        <v>0</v>
      </c>
      <c r="Y16" s="133">
        <f t="shared" si="2"/>
        <v>0</v>
      </c>
      <c r="Z16" s="563">
        <f>SUM('01:31'!Z16)</f>
        <v>0</v>
      </c>
      <c r="AA16" s="563">
        <f>SUM('01:31'!AA16)</f>
        <v>0</v>
      </c>
      <c r="AB16" s="563">
        <f>SUM('01:31'!AB16)</f>
        <v>0</v>
      </c>
      <c r="AC16" s="563">
        <f>SUM('01:31'!AC16)</f>
        <v>0</v>
      </c>
      <c r="AD16" s="563">
        <f>SUM('01:31'!AD16)</f>
        <v>0</v>
      </c>
      <c r="AE16" s="563">
        <f>SUM('01:31'!AE16)</f>
        <v>0</v>
      </c>
      <c r="AF16" s="563">
        <f>SUM('01:31'!AF16)</f>
        <v>0</v>
      </c>
      <c r="AG16" s="563">
        <f t="shared" si="3"/>
        <v>0</v>
      </c>
      <c r="AH16" s="852">
        <f>SUM('01:31'!AH16)</f>
        <v>0</v>
      </c>
      <c r="AI16" s="852">
        <f>SUM('01:31'!AI16)</f>
        <v>0</v>
      </c>
      <c r="AJ16" s="852">
        <f>SUM('01:31'!AJ16)</f>
        <v>0</v>
      </c>
      <c r="AK16" s="852">
        <f>SUM('01:31'!AK16)</f>
        <v>0</v>
      </c>
      <c r="AL16" s="852">
        <f t="shared" si="4"/>
        <v>0</v>
      </c>
      <c r="AM16" s="852">
        <f t="shared" si="5"/>
        <v>0</v>
      </c>
      <c r="AN16" s="133">
        <f>SUM('01'!AN16)</f>
        <v>0</v>
      </c>
      <c r="AO16" s="133">
        <f>SUM('01:30'!AO16)</f>
        <v>0</v>
      </c>
      <c r="AP16" s="133">
        <f t="shared" si="6"/>
        <v>0</v>
      </c>
      <c r="AQ16" s="133">
        <f>SUM('01:30'!AQ16)</f>
        <v>0</v>
      </c>
      <c r="AR16" s="133">
        <f>SUM('30'!AR16)</f>
        <v>0</v>
      </c>
      <c r="AS16" s="857" t="e">
        <f t="shared" si="7"/>
        <v>#DIV/0!</v>
      </c>
      <c r="AT16" s="872"/>
      <c r="AU16" s="872"/>
      <c r="AV16" s="872"/>
    </row>
    <row r="17" spans="1:48">
      <c r="A17" s="64" t="s">
        <v>131</v>
      </c>
      <c r="B17" s="133">
        <f>'[2]01'!B17</f>
        <v>20692.599999999999</v>
      </c>
      <c r="C17" s="133">
        <f>'30'!C17</f>
        <v>20731.599999999999</v>
      </c>
      <c r="D17" s="8">
        <f t="shared" si="0"/>
        <v>39</v>
      </c>
      <c r="E17" s="133">
        <f>SUM('01:30'!E17)</f>
        <v>360</v>
      </c>
      <c r="F17" s="133">
        <f>SUM('01:30'!D17)</f>
        <v>39</v>
      </c>
      <c r="G17" s="133">
        <f>SUM('01:30'!G17)</f>
        <v>21.950000000000728</v>
      </c>
      <c r="H17" s="133">
        <f>SUM('01:30'!H17)</f>
        <v>0</v>
      </c>
      <c r="I17" s="133">
        <f>SUM('01:30'!I17)</f>
        <v>17.05</v>
      </c>
      <c r="J17" s="133">
        <f>SUM('01:30'!J17)</f>
        <v>0</v>
      </c>
      <c r="K17" s="133">
        <f>SUM('01:30'!K17)</f>
        <v>0</v>
      </c>
      <c r="L17" s="133">
        <f>SUM('01:30'!L17)</f>
        <v>0</v>
      </c>
      <c r="M17" s="133">
        <f>SUM('01:30'!M17)</f>
        <v>0</v>
      </c>
      <c r="N17" s="133">
        <f>SUM('01:30'!N17)</f>
        <v>0</v>
      </c>
      <c r="O17" s="133">
        <f>SUM('01:30'!O17)</f>
        <v>0</v>
      </c>
      <c r="P17" s="133">
        <f>SUM('01:30'!P17)</f>
        <v>0</v>
      </c>
      <c r="Q17" s="133">
        <f>SUM('01:30'!Q17)</f>
        <v>39.000000000000725</v>
      </c>
      <c r="R17" s="131">
        <f>SUM('01'!R17)</f>
        <v>156139.29999999999</v>
      </c>
      <c r="S17" s="131">
        <f>SUM('30'!S17)</f>
        <v>156355</v>
      </c>
      <c r="T17" s="131">
        <f t="shared" si="1"/>
        <v>215.70000000001164</v>
      </c>
      <c r="U17" s="133">
        <f>SUM('01:31'!U17)</f>
        <v>7</v>
      </c>
      <c r="V17" s="133">
        <f>SUM('01:31'!V17)</f>
        <v>7</v>
      </c>
      <c r="W17" s="133">
        <f>SUM('01:31'!W17)</f>
        <v>0</v>
      </c>
      <c r="X17" s="133">
        <f>SUM('01:31'!X17)</f>
        <v>7</v>
      </c>
      <c r="Y17" s="133">
        <f t="shared" si="2"/>
        <v>21</v>
      </c>
      <c r="Z17" s="563">
        <f>SUM('01:31'!Z17)</f>
        <v>0</v>
      </c>
      <c r="AA17" s="563">
        <f>SUM('01:31'!AA17)</f>
        <v>0</v>
      </c>
      <c r="AB17" s="563">
        <f>SUM('01:31'!AB17)</f>
        <v>0</v>
      </c>
      <c r="AC17" s="563">
        <f>SUM('01:31'!AC17)</f>
        <v>0</v>
      </c>
      <c r="AD17" s="563">
        <f>SUM('01:31'!AD17)</f>
        <v>0</v>
      </c>
      <c r="AE17" s="563">
        <f>SUM('01:31'!AE17)</f>
        <v>0</v>
      </c>
      <c r="AF17" s="563">
        <f>SUM('01:31'!AF17)</f>
        <v>0</v>
      </c>
      <c r="AG17" s="563">
        <f t="shared" si="3"/>
        <v>0</v>
      </c>
      <c r="AH17" s="852">
        <f>SUM('01:31'!AH17)</f>
        <v>8</v>
      </c>
      <c r="AI17" s="852">
        <f>SUM('01:31'!AI17)</f>
        <v>42</v>
      </c>
      <c r="AJ17" s="852">
        <f>SUM('01:31'!AJ17)</f>
        <v>286.12</v>
      </c>
      <c r="AK17" s="852">
        <f>SUM('01:31'!AK17)</f>
        <v>1460.3300000000002</v>
      </c>
      <c r="AL17" s="852">
        <f t="shared" si="4"/>
        <v>50</v>
      </c>
      <c r="AM17" s="852">
        <f t="shared" si="5"/>
        <v>1746.4500000000003</v>
      </c>
      <c r="AN17" s="133">
        <f>SUM('01'!AN17)</f>
        <v>115</v>
      </c>
      <c r="AO17" s="133">
        <f>SUM('01:30'!AO17)</f>
        <v>280</v>
      </c>
      <c r="AP17" s="133">
        <f t="shared" si="6"/>
        <v>395</v>
      </c>
      <c r="AQ17" s="133">
        <f>SUM('01:30'!AQ17)</f>
        <v>315</v>
      </c>
      <c r="AR17" s="133">
        <f>SUM('30'!AR17)</f>
        <v>80</v>
      </c>
      <c r="AS17" s="857">
        <f t="shared" si="7"/>
        <v>8.0769230769230766</v>
      </c>
      <c r="AT17" s="872"/>
      <c r="AU17" s="872"/>
      <c r="AV17" s="872"/>
    </row>
    <row r="18" spans="1:48">
      <c r="A18" s="64" t="s">
        <v>129</v>
      </c>
      <c r="B18" s="133">
        <f>'[2]01'!B18</f>
        <v>14385.27</v>
      </c>
      <c r="C18" s="133">
        <f>'30'!C18</f>
        <v>14499.25</v>
      </c>
      <c r="D18" s="8">
        <f t="shared" si="0"/>
        <v>113.97999999999956</v>
      </c>
      <c r="E18" s="133">
        <f>SUM('01:30'!E18)</f>
        <v>360</v>
      </c>
      <c r="F18" s="133">
        <f>SUM('01:30'!D18)</f>
        <v>113.97999999999956</v>
      </c>
      <c r="G18" s="133">
        <f>SUM('01:30'!G18)</f>
        <v>59.709999999999219</v>
      </c>
      <c r="H18" s="133">
        <f>SUM('01:30'!H18)</f>
        <v>15.749999999999979</v>
      </c>
      <c r="I18" s="133">
        <f>SUM('01:30'!I18)</f>
        <v>38.520000000000003</v>
      </c>
      <c r="J18" s="133">
        <f>SUM('01:30'!J18)</f>
        <v>0</v>
      </c>
      <c r="K18" s="133">
        <f>SUM('01:30'!K18)</f>
        <v>0</v>
      </c>
      <c r="L18" s="133">
        <f>SUM('01:30'!L18)</f>
        <v>0</v>
      </c>
      <c r="M18" s="133">
        <f>SUM('01:30'!M18)</f>
        <v>0</v>
      </c>
      <c r="N18" s="133">
        <f>SUM('01:30'!N18)</f>
        <v>0</v>
      </c>
      <c r="O18" s="133">
        <f>SUM('01:30'!O18)</f>
        <v>0</v>
      </c>
      <c r="P18" s="133">
        <f>SUM('01:30'!P18)</f>
        <v>0</v>
      </c>
      <c r="Q18" s="133">
        <f>SUM('01:30'!Q18)</f>
        <v>113.97999999999919</v>
      </c>
      <c r="R18" s="131">
        <f>SUM('01'!R18)</f>
        <v>152450.20000000001</v>
      </c>
      <c r="S18" s="131">
        <f>SUM('30'!S18)</f>
        <v>152990.39999999999</v>
      </c>
      <c r="T18" s="131">
        <f t="shared" si="1"/>
        <v>540.19999999998254</v>
      </c>
      <c r="U18" s="133">
        <f>SUM('01:31'!U18)</f>
        <v>12</v>
      </c>
      <c r="V18" s="133">
        <f>SUM('01:31'!V18)</f>
        <v>56</v>
      </c>
      <c r="W18" s="133">
        <f>SUM('01:31'!W18)</f>
        <v>0</v>
      </c>
      <c r="X18" s="133">
        <f>SUM('01:31'!X18)</f>
        <v>9</v>
      </c>
      <c r="Y18" s="133">
        <f t="shared" si="2"/>
        <v>77</v>
      </c>
      <c r="Z18" s="563">
        <f>SUM('01:31'!Z18)</f>
        <v>11</v>
      </c>
      <c r="AA18" s="563">
        <f>SUM('01:31'!AA18)</f>
        <v>0</v>
      </c>
      <c r="AB18" s="563">
        <f>SUM('01:31'!AB18)</f>
        <v>0</v>
      </c>
      <c r="AC18" s="563">
        <f>SUM('01:31'!AC18)</f>
        <v>4</v>
      </c>
      <c r="AD18" s="563">
        <f>SUM('01:31'!AD18)</f>
        <v>28</v>
      </c>
      <c r="AE18" s="563">
        <f>SUM('01:31'!AE18)</f>
        <v>0</v>
      </c>
      <c r="AF18" s="563">
        <f>SUM('01:31'!AF18)</f>
        <v>0</v>
      </c>
      <c r="AG18" s="563">
        <f t="shared" si="3"/>
        <v>43</v>
      </c>
      <c r="AH18" s="852">
        <f>SUM('01:31'!AH18)</f>
        <v>58</v>
      </c>
      <c r="AI18" s="852">
        <f>SUM('01:31'!AI18)</f>
        <v>37</v>
      </c>
      <c r="AJ18" s="852">
        <f>SUM('01:31'!AJ18)</f>
        <v>1930.9299999999998</v>
      </c>
      <c r="AK18" s="852">
        <f>SUM('01:31'!AK18)</f>
        <v>1325.9</v>
      </c>
      <c r="AL18" s="852">
        <f t="shared" si="4"/>
        <v>95</v>
      </c>
      <c r="AM18" s="852">
        <f t="shared" si="5"/>
        <v>3256.83</v>
      </c>
      <c r="AN18" s="133">
        <f>SUM('01'!AN18)</f>
        <v>90</v>
      </c>
      <c r="AO18" s="133">
        <f>SUM('01:30'!AO18)</f>
        <v>780</v>
      </c>
      <c r="AP18" s="133">
        <f t="shared" si="6"/>
        <v>870</v>
      </c>
      <c r="AQ18" s="133">
        <f>SUM('01:30'!AQ18)</f>
        <v>740</v>
      </c>
      <c r="AR18" s="133">
        <f>SUM('30'!AR18)</f>
        <v>130</v>
      </c>
      <c r="AS18" s="857">
        <f t="shared" si="7"/>
        <v>6.4923670819442254</v>
      </c>
      <c r="AT18" s="872"/>
      <c r="AU18" s="872"/>
      <c r="AV18" s="872"/>
    </row>
    <row r="19" spans="1:48">
      <c r="A19" s="64" t="s">
        <v>53</v>
      </c>
      <c r="B19" s="133">
        <f>'[2]01'!B19</f>
        <v>16565.8</v>
      </c>
      <c r="C19" s="133">
        <f>'30'!C19</f>
        <v>16565.8</v>
      </c>
      <c r="D19" s="8">
        <f t="shared" si="0"/>
        <v>0</v>
      </c>
      <c r="E19" s="133">
        <f>SUM('01:30'!E19)</f>
        <v>360</v>
      </c>
      <c r="F19" s="133">
        <f>SUM('01:30'!D19)</f>
        <v>0</v>
      </c>
      <c r="G19" s="133">
        <f>SUM('01:30'!G19)</f>
        <v>0</v>
      </c>
      <c r="H19" s="133">
        <f>SUM('01:30'!H19)</f>
        <v>0</v>
      </c>
      <c r="I19" s="133">
        <f>SUM('01:30'!I19)</f>
        <v>0</v>
      </c>
      <c r="J19" s="133">
        <f>SUM('01:30'!J19)</f>
        <v>0</v>
      </c>
      <c r="K19" s="133">
        <f>SUM('01:30'!K19)</f>
        <v>0</v>
      </c>
      <c r="L19" s="133">
        <f>SUM('01:30'!L19)</f>
        <v>0</v>
      </c>
      <c r="M19" s="133">
        <f>SUM('01:30'!M19)</f>
        <v>0</v>
      </c>
      <c r="N19" s="133">
        <f>SUM('01:30'!N19)</f>
        <v>0</v>
      </c>
      <c r="O19" s="133">
        <f>SUM('01:30'!O19)</f>
        <v>0</v>
      </c>
      <c r="P19" s="133">
        <f>SUM('01:30'!P19)</f>
        <v>0</v>
      </c>
      <c r="Q19" s="133">
        <f>SUM('01:30'!Q19)</f>
        <v>0</v>
      </c>
      <c r="R19" s="131">
        <f>SUM('01'!R19)</f>
        <v>166053.29999999999</v>
      </c>
      <c r="S19" s="131">
        <f>SUM('30'!S19)</f>
        <v>166053.29999999999</v>
      </c>
      <c r="T19" s="131">
        <f t="shared" si="1"/>
        <v>0</v>
      </c>
      <c r="U19" s="133">
        <f>SUM('01:31'!U19)</f>
        <v>0</v>
      </c>
      <c r="V19" s="133">
        <f>SUM('01:31'!V19)</f>
        <v>0</v>
      </c>
      <c r="W19" s="133">
        <f>SUM('01:31'!W19)</f>
        <v>0</v>
      </c>
      <c r="X19" s="133">
        <f>SUM('01:31'!X19)</f>
        <v>0</v>
      </c>
      <c r="Y19" s="133">
        <f t="shared" si="2"/>
        <v>0</v>
      </c>
      <c r="Z19" s="563">
        <f>SUM('01:31'!Z19)</f>
        <v>0</v>
      </c>
      <c r="AA19" s="563">
        <f>SUM('01:31'!AA19)</f>
        <v>0</v>
      </c>
      <c r="AB19" s="563">
        <f>SUM('01:31'!AB19)</f>
        <v>0</v>
      </c>
      <c r="AC19" s="563">
        <f>SUM('01:31'!AC19)</f>
        <v>0</v>
      </c>
      <c r="AD19" s="563">
        <f>SUM('01:31'!AD19)</f>
        <v>0</v>
      </c>
      <c r="AE19" s="563">
        <f>SUM('01:31'!AE19)</f>
        <v>0</v>
      </c>
      <c r="AF19" s="563">
        <f>SUM('01:31'!AF19)</f>
        <v>0</v>
      </c>
      <c r="AG19" s="563">
        <f t="shared" si="3"/>
        <v>0</v>
      </c>
      <c r="AH19" s="852">
        <f>SUM('01:31'!AH19)</f>
        <v>0</v>
      </c>
      <c r="AI19" s="852">
        <f>SUM('01:31'!AI19)</f>
        <v>0</v>
      </c>
      <c r="AJ19" s="852">
        <f>SUM('01:31'!AJ19)</f>
        <v>0</v>
      </c>
      <c r="AK19" s="852">
        <f>SUM('01:31'!AK19)</f>
        <v>0</v>
      </c>
      <c r="AL19" s="852">
        <f t="shared" si="4"/>
        <v>0</v>
      </c>
      <c r="AM19" s="852">
        <f t="shared" si="5"/>
        <v>0</v>
      </c>
      <c r="AN19" s="133">
        <f>SUM('01'!AN19)</f>
        <v>0</v>
      </c>
      <c r="AO19" s="133">
        <f>SUM('01:30'!AO19)</f>
        <v>0</v>
      </c>
      <c r="AP19" s="133">
        <f t="shared" si="6"/>
        <v>0</v>
      </c>
      <c r="AQ19" s="133">
        <f>SUM('01:30'!AQ19)</f>
        <v>0</v>
      </c>
      <c r="AR19" s="133">
        <f>SUM('30'!AR19)</f>
        <v>0</v>
      </c>
      <c r="AS19" s="857" t="e">
        <f t="shared" si="7"/>
        <v>#DIV/0!</v>
      </c>
      <c r="AT19" s="872"/>
      <c r="AU19" s="872"/>
      <c r="AV19" s="872"/>
    </row>
    <row r="20" spans="1:48">
      <c r="A20" s="64" t="s">
        <v>54</v>
      </c>
      <c r="B20" s="133">
        <f>'[2]01'!B20</f>
        <v>17052.5</v>
      </c>
      <c r="C20" s="133">
        <f>'30'!C20</f>
        <v>534.4</v>
      </c>
      <c r="D20" s="8">
        <f t="shared" si="0"/>
        <v>-16518.099999999999</v>
      </c>
      <c r="E20" s="133">
        <f>SUM('01:30'!E20)</f>
        <v>360</v>
      </c>
      <c r="F20" s="133">
        <f>SUM('01:30'!D20)</f>
        <v>99.649999999999977</v>
      </c>
      <c r="G20" s="133">
        <f>SUM('01:30'!G20)</f>
        <v>12.14999999999992</v>
      </c>
      <c r="H20" s="133">
        <f>SUM('01:30'!H20)</f>
        <v>22.249999999999986</v>
      </c>
      <c r="I20" s="133">
        <f>SUM('01:30'!I20)</f>
        <v>65.249999999999986</v>
      </c>
      <c r="J20" s="133">
        <f>SUM('01:30'!J20)</f>
        <v>0</v>
      </c>
      <c r="K20" s="133">
        <f>SUM('01:30'!K20)</f>
        <v>0</v>
      </c>
      <c r="L20" s="133">
        <f>SUM('01:30'!L20)</f>
        <v>0</v>
      </c>
      <c r="M20" s="133">
        <f>SUM('01:30'!M20)</f>
        <v>0</v>
      </c>
      <c r="N20" s="133">
        <f>SUM('01:30'!N20)</f>
        <v>0</v>
      </c>
      <c r="O20" s="133">
        <f>SUM('01:30'!O20)</f>
        <v>0</v>
      </c>
      <c r="P20" s="133">
        <f>SUM('01:30'!P20)</f>
        <v>0</v>
      </c>
      <c r="Q20" s="133">
        <f>SUM('01:30'!Q20)</f>
        <v>99.649999999999906</v>
      </c>
      <c r="R20" s="131">
        <f>SUM('01'!R20)</f>
        <v>125216</v>
      </c>
      <c r="S20" s="131">
        <f>SUM('30'!S20)</f>
        <v>125612.4</v>
      </c>
      <c r="T20" s="131">
        <f t="shared" si="1"/>
        <v>396.39999999999418</v>
      </c>
      <c r="U20" s="133">
        <f>SUM('01:31'!U20)</f>
        <v>0</v>
      </c>
      <c r="V20" s="133">
        <f>SUM('01:31'!V20)</f>
        <v>4</v>
      </c>
      <c r="W20" s="133">
        <f>SUM('01:31'!W20)</f>
        <v>0</v>
      </c>
      <c r="X20" s="133">
        <f>SUM('01:31'!X20)</f>
        <v>0</v>
      </c>
      <c r="Y20" s="133">
        <f t="shared" si="2"/>
        <v>4</v>
      </c>
      <c r="Z20" s="563">
        <f>SUM('01:31'!Z20)</f>
        <v>0</v>
      </c>
      <c r="AA20" s="563">
        <f>SUM('01:31'!AA20)</f>
        <v>0</v>
      </c>
      <c r="AB20" s="563">
        <f>SUM('01:31'!AB20)</f>
        <v>0</v>
      </c>
      <c r="AC20" s="563">
        <f>SUM('01:31'!AC20)</f>
        <v>15</v>
      </c>
      <c r="AD20" s="563">
        <f>SUM('01:31'!AD20)</f>
        <v>6</v>
      </c>
      <c r="AE20" s="563">
        <f>SUM('01:31'!AE20)</f>
        <v>36</v>
      </c>
      <c r="AF20" s="563">
        <f>SUM('01:31'!AF20)</f>
        <v>0</v>
      </c>
      <c r="AG20" s="563">
        <f t="shared" si="3"/>
        <v>57</v>
      </c>
      <c r="AH20" s="852">
        <f>SUM('01:31'!AH20)</f>
        <v>47</v>
      </c>
      <c r="AI20" s="852">
        <f>SUM('01:31'!AI20)</f>
        <v>107</v>
      </c>
      <c r="AJ20" s="852">
        <f>SUM('01:31'!AJ20)</f>
        <v>1442.5700000000002</v>
      </c>
      <c r="AK20" s="852">
        <f>SUM('01:31'!AK20)</f>
        <v>3495.2400000000002</v>
      </c>
      <c r="AL20" s="852">
        <f t="shared" si="4"/>
        <v>154</v>
      </c>
      <c r="AM20" s="852">
        <f t="shared" si="5"/>
        <v>4937.8100000000004</v>
      </c>
      <c r="AN20" s="133">
        <f>SUM('01'!AN20)</f>
        <v>80</v>
      </c>
      <c r="AO20" s="133">
        <f>SUM('01:30'!AO20)</f>
        <v>550</v>
      </c>
      <c r="AP20" s="133">
        <f t="shared" si="6"/>
        <v>630</v>
      </c>
      <c r="AQ20" s="133">
        <f>SUM('01:30'!AQ20)</f>
        <v>550</v>
      </c>
      <c r="AR20" s="133">
        <f>SUM('30'!AR20)</f>
        <v>80</v>
      </c>
      <c r="AS20" s="857">
        <f t="shared" si="7"/>
        <v>-3.329680774423209E-2</v>
      </c>
      <c r="AT20" s="872"/>
      <c r="AU20" s="872"/>
      <c r="AV20" s="872"/>
    </row>
    <row r="21" spans="1:48">
      <c r="A21" s="64" t="s">
        <v>55</v>
      </c>
      <c r="B21" s="133">
        <f>'[2]01'!B21</f>
        <v>17100.349999999999</v>
      </c>
      <c r="C21" s="133">
        <f>'30'!C21</f>
        <v>17100.349999999999</v>
      </c>
      <c r="D21" s="8">
        <f t="shared" si="0"/>
        <v>0</v>
      </c>
      <c r="E21" s="133">
        <f>SUM('01:30'!E21)</f>
        <v>360</v>
      </c>
      <c r="F21" s="133">
        <f>SUM('01:30'!D21)</f>
        <v>0</v>
      </c>
      <c r="G21" s="133">
        <f>SUM('01:30'!G21)</f>
        <v>4</v>
      </c>
      <c r="H21" s="133">
        <f>SUM('01:30'!H21)</f>
        <v>1.45</v>
      </c>
      <c r="I21" s="133">
        <f>SUM('01:30'!I21)</f>
        <v>0</v>
      </c>
      <c r="J21" s="133">
        <f>SUM('01:30'!J21)</f>
        <v>0</v>
      </c>
      <c r="K21" s="133">
        <f>SUM('01:30'!K21)</f>
        <v>0</v>
      </c>
      <c r="L21" s="133">
        <f>SUM('01:30'!L21)</f>
        <v>0</v>
      </c>
      <c r="M21" s="133">
        <f>SUM('01:30'!M21)</f>
        <v>0</v>
      </c>
      <c r="N21" s="133">
        <f>SUM('01:30'!N21)</f>
        <v>0</v>
      </c>
      <c r="O21" s="133">
        <f>SUM('01:30'!O21)</f>
        <v>0</v>
      </c>
      <c r="P21" s="133">
        <f>SUM('01:30'!P21)</f>
        <v>0</v>
      </c>
      <c r="Q21" s="133">
        <f>SUM('01:30'!Q21)</f>
        <v>5.45</v>
      </c>
      <c r="R21" s="131">
        <f>SUM('01'!R21)</f>
        <v>131760.79999999999</v>
      </c>
      <c r="S21" s="131">
        <f>SUM('30'!S21)</f>
        <v>131760.79999999999</v>
      </c>
      <c r="T21" s="131">
        <f t="shared" si="1"/>
        <v>0</v>
      </c>
      <c r="U21" s="133">
        <f>SUM('01:31'!U21)</f>
        <v>0</v>
      </c>
      <c r="V21" s="133">
        <f>SUM('01:31'!V21)</f>
        <v>0</v>
      </c>
      <c r="W21" s="133">
        <f>SUM('01:31'!W21)</f>
        <v>0</v>
      </c>
      <c r="X21" s="133">
        <f>SUM('01:31'!X21)</f>
        <v>0</v>
      </c>
      <c r="Y21" s="133">
        <f t="shared" si="2"/>
        <v>0</v>
      </c>
      <c r="Z21" s="563">
        <f>SUM('01:31'!Z21)</f>
        <v>0</v>
      </c>
      <c r="AA21" s="563">
        <f>SUM('01:31'!AA21)</f>
        <v>0</v>
      </c>
      <c r="AB21" s="563">
        <f>SUM('01:31'!AB21)</f>
        <v>0</v>
      </c>
      <c r="AC21" s="563">
        <f>SUM('01:31'!AC21)</f>
        <v>0</v>
      </c>
      <c r="AD21" s="563">
        <f>SUM('01:31'!AD21)</f>
        <v>0</v>
      </c>
      <c r="AE21" s="563">
        <f>SUM('01:31'!AE21)</f>
        <v>4</v>
      </c>
      <c r="AF21" s="563">
        <f>SUM('01:31'!AF21)</f>
        <v>0</v>
      </c>
      <c r="AG21" s="563">
        <f t="shared" si="3"/>
        <v>4</v>
      </c>
      <c r="AH21" s="852">
        <f>SUM('01:31'!AH21)</f>
        <v>0</v>
      </c>
      <c r="AI21" s="852">
        <f>SUM('01:31'!AI21)</f>
        <v>0</v>
      </c>
      <c r="AJ21" s="852">
        <f>SUM('01:31'!AJ21)</f>
        <v>0</v>
      </c>
      <c r="AK21" s="852">
        <f>SUM('01:31'!AK21)</f>
        <v>0</v>
      </c>
      <c r="AL21" s="852">
        <f t="shared" si="4"/>
        <v>0</v>
      </c>
      <c r="AM21" s="852">
        <f t="shared" si="5"/>
        <v>0</v>
      </c>
      <c r="AN21" s="133">
        <f>SUM('01'!AN21)</f>
        <v>70</v>
      </c>
      <c r="AO21" s="133">
        <f>SUM('01:30'!AO21)</f>
        <v>0</v>
      </c>
      <c r="AP21" s="133">
        <f t="shared" si="6"/>
        <v>70</v>
      </c>
      <c r="AQ21" s="133">
        <f>SUM('01:30'!AQ21)</f>
        <v>0</v>
      </c>
      <c r="AR21" s="133">
        <f>SUM('30'!AR21)</f>
        <v>70</v>
      </c>
      <c r="AS21" s="857" t="e">
        <f t="shared" si="7"/>
        <v>#DIV/0!</v>
      </c>
      <c r="AT21" s="872"/>
      <c r="AU21" s="872"/>
      <c r="AV21" s="872"/>
    </row>
    <row r="22" spans="1:48">
      <c r="A22" s="64" t="s">
        <v>56</v>
      </c>
      <c r="B22" s="133">
        <f>'[2]01'!B22</f>
        <v>1457.5</v>
      </c>
      <c r="C22" s="133">
        <f>'30'!C22</f>
        <v>1457.5</v>
      </c>
      <c r="D22" s="8">
        <f t="shared" si="0"/>
        <v>0</v>
      </c>
      <c r="E22" s="133">
        <f>SUM('01:30'!E22)</f>
        <v>360</v>
      </c>
      <c r="F22" s="133">
        <f>SUM('01:30'!D22)</f>
        <v>0</v>
      </c>
      <c r="G22" s="133">
        <f>SUM('01:30'!G22)</f>
        <v>0</v>
      </c>
      <c r="H22" s="133">
        <f>SUM('01:30'!H22)</f>
        <v>0</v>
      </c>
      <c r="I22" s="133">
        <f>SUM('01:30'!I22)</f>
        <v>0</v>
      </c>
      <c r="J22" s="133">
        <f>SUM('01:30'!J22)</f>
        <v>0</v>
      </c>
      <c r="K22" s="133">
        <f>SUM('01:30'!K22)</f>
        <v>0</v>
      </c>
      <c r="L22" s="133">
        <f>SUM('01:30'!L22)</f>
        <v>0</v>
      </c>
      <c r="M22" s="133">
        <f>SUM('01:30'!M22)</f>
        <v>0</v>
      </c>
      <c r="N22" s="133">
        <f>SUM('01:30'!N22)</f>
        <v>0</v>
      </c>
      <c r="O22" s="133">
        <f>SUM('01:30'!O22)</f>
        <v>0</v>
      </c>
      <c r="P22" s="133">
        <f>SUM('01:30'!P22)</f>
        <v>0</v>
      </c>
      <c r="Q22" s="133">
        <f>SUM('01:30'!Q22)</f>
        <v>0</v>
      </c>
      <c r="R22" s="131">
        <f>SUM('01'!R22)</f>
        <v>65563</v>
      </c>
      <c r="S22" s="131">
        <f>SUM('30'!S22)</f>
        <v>65563</v>
      </c>
      <c r="T22" s="131">
        <f t="shared" si="1"/>
        <v>0</v>
      </c>
      <c r="U22" s="133">
        <f>SUM('01:31'!U22)</f>
        <v>0</v>
      </c>
      <c r="V22" s="133">
        <f>SUM('01:31'!V22)</f>
        <v>0</v>
      </c>
      <c r="W22" s="133">
        <f>SUM('01:31'!W22)</f>
        <v>0</v>
      </c>
      <c r="X22" s="133">
        <f>SUM('01:31'!X22)</f>
        <v>0</v>
      </c>
      <c r="Y22" s="133">
        <f t="shared" si="2"/>
        <v>0</v>
      </c>
      <c r="Z22" s="563">
        <f>SUM('01:31'!Z22)</f>
        <v>0</v>
      </c>
      <c r="AA22" s="563">
        <f>SUM('01:31'!AA22)</f>
        <v>0</v>
      </c>
      <c r="AB22" s="563">
        <f>SUM('01:31'!AB22)</f>
        <v>0</v>
      </c>
      <c r="AC22" s="563">
        <f>SUM('01:31'!AC22)</f>
        <v>0</v>
      </c>
      <c r="AD22" s="563">
        <f>SUM('01:31'!AD22)</f>
        <v>0</v>
      </c>
      <c r="AE22" s="563">
        <f>SUM('01:31'!AE22)</f>
        <v>0</v>
      </c>
      <c r="AF22" s="563">
        <f>SUM('01:31'!AF22)</f>
        <v>0</v>
      </c>
      <c r="AG22" s="563">
        <f t="shared" si="3"/>
        <v>0</v>
      </c>
      <c r="AH22" s="852">
        <f>SUM('01:31'!AH22)</f>
        <v>0</v>
      </c>
      <c r="AI22" s="852">
        <f>SUM('01:31'!AI22)</f>
        <v>0</v>
      </c>
      <c r="AJ22" s="852">
        <f>SUM('01:31'!AJ22)</f>
        <v>0</v>
      </c>
      <c r="AK22" s="852">
        <f>SUM('01:31'!AK22)</f>
        <v>0</v>
      </c>
      <c r="AL22" s="852">
        <f t="shared" si="4"/>
        <v>0</v>
      </c>
      <c r="AM22" s="852">
        <f t="shared" si="5"/>
        <v>0</v>
      </c>
      <c r="AN22" s="133">
        <f>SUM('01'!AN22)</f>
        <v>0</v>
      </c>
      <c r="AO22" s="133">
        <f>SUM('01:30'!AO22)</f>
        <v>0</v>
      </c>
      <c r="AP22" s="133">
        <f t="shared" si="6"/>
        <v>0</v>
      </c>
      <c r="AQ22" s="133">
        <f>SUM('01:30'!AQ22)</f>
        <v>0</v>
      </c>
      <c r="AR22" s="133">
        <f>SUM('30'!AR22)</f>
        <v>0</v>
      </c>
      <c r="AS22" s="857" t="e">
        <f t="shared" si="7"/>
        <v>#DIV/0!</v>
      </c>
      <c r="AT22" s="872"/>
      <c r="AU22" s="872"/>
      <c r="AV22" s="872"/>
    </row>
    <row r="23" spans="1:48">
      <c r="A23" s="64" t="s">
        <v>57</v>
      </c>
      <c r="B23" s="133">
        <f>'[2]01'!B23</f>
        <v>24061.9</v>
      </c>
      <c r="C23" s="133">
        <f>'30'!C23</f>
        <v>24177.1</v>
      </c>
      <c r="D23" s="8">
        <f t="shared" si="0"/>
        <v>115.19999999999709</v>
      </c>
      <c r="E23" s="133">
        <f>SUM('01:30'!E23)</f>
        <v>360</v>
      </c>
      <c r="F23" s="133">
        <f>SUM('01:30'!D23)</f>
        <v>115.19999999999709</v>
      </c>
      <c r="G23" s="133">
        <f>SUM('01:30'!G23)</f>
        <v>7.8000000000000007</v>
      </c>
      <c r="H23" s="133">
        <f>SUM('01:30'!H23)</f>
        <v>29.699999999999996</v>
      </c>
      <c r="I23" s="133">
        <f>SUM('01:30'!I23)</f>
        <v>77.7</v>
      </c>
      <c r="J23" s="133">
        <f>SUM('01:30'!J23)</f>
        <v>0</v>
      </c>
      <c r="K23" s="133">
        <f>SUM('01:30'!K23)</f>
        <v>0</v>
      </c>
      <c r="L23" s="133">
        <f>SUM('01:30'!L23)</f>
        <v>0</v>
      </c>
      <c r="M23" s="133">
        <f>SUM('01:30'!M23)</f>
        <v>0</v>
      </c>
      <c r="N23" s="133">
        <f>SUM('01:30'!N23)</f>
        <v>0</v>
      </c>
      <c r="O23" s="133">
        <f>SUM('01:30'!O23)</f>
        <v>0</v>
      </c>
      <c r="P23" s="133">
        <f>SUM('01:30'!P23)</f>
        <v>0</v>
      </c>
      <c r="Q23" s="133">
        <f>SUM('01:30'!Q23)</f>
        <v>111.29999999999998</v>
      </c>
      <c r="R23" s="131">
        <f>SUM('01'!R23)</f>
        <v>88502.6</v>
      </c>
      <c r="S23" s="131">
        <f>SUM('30'!S23)</f>
        <v>88977.3</v>
      </c>
      <c r="T23" s="131">
        <f t="shared" si="1"/>
        <v>474.69999999999709</v>
      </c>
      <c r="U23" s="133">
        <f>SUM('01:31'!U23)</f>
        <v>1</v>
      </c>
      <c r="V23" s="133">
        <f>SUM('01:31'!V23)</f>
        <v>1</v>
      </c>
      <c r="W23" s="133">
        <f>SUM('01:31'!W23)</f>
        <v>0</v>
      </c>
      <c r="X23" s="133">
        <f>SUM('01:31'!X23)</f>
        <v>0</v>
      </c>
      <c r="Y23" s="133">
        <f t="shared" si="2"/>
        <v>2</v>
      </c>
      <c r="Z23" s="563">
        <f>SUM('01:31'!Z23)</f>
        <v>19</v>
      </c>
      <c r="AA23" s="563">
        <f>SUM('01:31'!AA23)</f>
        <v>4</v>
      </c>
      <c r="AB23" s="563">
        <f>SUM('01:31'!AB23)</f>
        <v>9</v>
      </c>
      <c r="AC23" s="563">
        <f>SUM('01:31'!AC23)</f>
        <v>46</v>
      </c>
      <c r="AD23" s="563">
        <f>SUM('01:31'!AD23)</f>
        <v>4</v>
      </c>
      <c r="AE23" s="563">
        <f>SUM('01:31'!AE23)</f>
        <v>21</v>
      </c>
      <c r="AF23" s="563">
        <f>SUM('01:31'!AF23)</f>
        <v>0</v>
      </c>
      <c r="AG23" s="563">
        <f t="shared" si="3"/>
        <v>103</v>
      </c>
      <c r="AH23" s="852">
        <f>SUM('01:31'!AH23)</f>
        <v>93</v>
      </c>
      <c r="AI23" s="852">
        <f>SUM('01:31'!AI23)</f>
        <v>77</v>
      </c>
      <c r="AJ23" s="852">
        <f>SUM('01:31'!AJ23)</f>
        <v>2796.24</v>
      </c>
      <c r="AK23" s="852">
        <f>SUM('01:31'!AK23)</f>
        <v>2542.14</v>
      </c>
      <c r="AL23" s="852">
        <f t="shared" si="4"/>
        <v>170</v>
      </c>
      <c r="AM23" s="852">
        <f t="shared" si="5"/>
        <v>5338.3799999999992</v>
      </c>
      <c r="AN23" s="133">
        <f>SUM('01'!AN23)</f>
        <v>130</v>
      </c>
      <c r="AO23" s="133">
        <f>SUM('01:30'!AO23)</f>
        <v>605</v>
      </c>
      <c r="AP23" s="133">
        <f t="shared" si="6"/>
        <v>735</v>
      </c>
      <c r="AQ23" s="133">
        <f>SUM('01:30'!AQ23)</f>
        <v>685</v>
      </c>
      <c r="AR23" s="133">
        <f>SUM('30'!AR23)</f>
        <v>50</v>
      </c>
      <c r="AS23" s="857">
        <f t="shared" si="7"/>
        <v>5.9461805555557055</v>
      </c>
      <c r="AT23" s="872"/>
      <c r="AU23" s="872"/>
      <c r="AV23" s="872"/>
    </row>
    <row r="24" spans="1:48">
      <c r="A24" s="64" t="s">
        <v>58</v>
      </c>
      <c r="B24" s="133">
        <f>'[2]01'!B24</f>
        <v>23965.45</v>
      </c>
      <c r="C24" s="133">
        <f>'30'!C24</f>
        <v>24130.25</v>
      </c>
      <c r="D24" s="8">
        <f t="shared" si="0"/>
        <v>164.79999999999927</v>
      </c>
      <c r="E24" s="133">
        <f>SUM('01:30'!E24)</f>
        <v>360</v>
      </c>
      <c r="F24" s="133">
        <f>SUM('01:30'!D24)</f>
        <v>164.79999999999927</v>
      </c>
      <c r="G24" s="133">
        <f>SUM('01:30'!G24)</f>
        <v>25.450000000002909</v>
      </c>
      <c r="H24" s="133">
        <f>SUM('01:30'!H24)</f>
        <v>35.449999999999996</v>
      </c>
      <c r="I24" s="133">
        <f>SUM('01:30'!I24)</f>
        <v>103.89999999999999</v>
      </c>
      <c r="J24" s="133">
        <f>SUM('01:30'!J24)</f>
        <v>0</v>
      </c>
      <c r="K24" s="133">
        <f>SUM('01:30'!K24)</f>
        <v>0</v>
      </c>
      <c r="L24" s="133">
        <f>SUM('01:30'!L24)</f>
        <v>0</v>
      </c>
      <c r="M24" s="133">
        <f>SUM('01:30'!M24)</f>
        <v>0</v>
      </c>
      <c r="N24" s="133">
        <f>SUM('01:30'!N24)</f>
        <v>0</v>
      </c>
      <c r="O24" s="133">
        <f>SUM('01:30'!O24)</f>
        <v>0</v>
      </c>
      <c r="P24" s="133">
        <f>SUM('01:30'!P24)</f>
        <v>0</v>
      </c>
      <c r="Q24" s="133">
        <f>SUM('01:30'!Q24)</f>
        <v>162.35000000000289</v>
      </c>
      <c r="R24" s="131">
        <f>SUM('01'!R24)</f>
        <v>146308</v>
      </c>
      <c r="S24" s="131">
        <f>SUM('30'!S24)</f>
        <v>146988.5</v>
      </c>
      <c r="T24" s="131">
        <f t="shared" si="1"/>
        <v>680.5</v>
      </c>
      <c r="U24" s="133">
        <f>SUM('01:31'!U24)</f>
        <v>0</v>
      </c>
      <c r="V24" s="133">
        <f>SUM('01:31'!V24)</f>
        <v>35</v>
      </c>
      <c r="W24" s="133">
        <f>SUM('01:31'!W24)</f>
        <v>0</v>
      </c>
      <c r="X24" s="133">
        <f>SUM('01:31'!X24)</f>
        <v>0</v>
      </c>
      <c r="Y24" s="133">
        <f t="shared" si="2"/>
        <v>35</v>
      </c>
      <c r="Z24" s="563">
        <f>SUM('01:31'!Z24)</f>
        <v>19</v>
      </c>
      <c r="AA24" s="563">
        <f>SUM('01:31'!AA24)</f>
        <v>4</v>
      </c>
      <c r="AB24" s="563">
        <f>SUM('01:31'!AB24)</f>
        <v>33</v>
      </c>
      <c r="AC24" s="563">
        <f>SUM('01:31'!AC24)</f>
        <v>51</v>
      </c>
      <c r="AD24" s="563">
        <f>SUM('01:31'!AD24)</f>
        <v>0</v>
      </c>
      <c r="AE24" s="563">
        <f>SUM('01:31'!AE24)</f>
        <v>15</v>
      </c>
      <c r="AF24" s="563">
        <f>SUM('01:31'!AF24)</f>
        <v>0</v>
      </c>
      <c r="AG24" s="563">
        <f t="shared" si="3"/>
        <v>122</v>
      </c>
      <c r="AH24" s="852">
        <f>SUM('01:31'!AH24)</f>
        <v>100</v>
      </c>
      <c r="AI24" s="852">
        <f>SUM('01:31'!AI24)</f>
        <v>110</v>
      </c>
      <c r="AJ24" s="852">
        <f>SUM('01:31'!AJ24)</f>
        <v>3079.4500000000003</v>
      </c>
      <c r="AK24" s="852">
        <f>SUM('01:31'!AK24)</f>
        <v>3588.4900000000002</v>
      </c>
      <c r="AL24" s="852">
        <f t="shared" si="4"/>
        <v>210</v>
      </c>
      <c r="AM24" s="852">
        <f t="shared" si="5"/>
        <v>6667.9400000000005</v>
      </c>
      <c r="AN24" s="133">
        <f>SUM('01'!AN24)</f>
        <v>90</v>
      </c>
      <c r="AO24" s="133">
        <f>SUM('01:30'!AO24)</f>
        <v>870</v>
      </c>
      <c r="AP24" s="133">
        <f t="shared" si="6"/>
        <v>960</v>
      </c>
      <c r="AQ24" s="133">
        <f>SUM('01:30'!AQ24)</f>
        <v>880</v>
      </c>
      <c r="AR24" s="133">
        <f>SUM('30'!AR24)</f>
        <v>80</v>
      </c>
      <c r="AS24" s="857">
        <f t="shared" si="7"/>
        <v>5.3398058252427418</v>
      </c>
      <c r="AT24" s="872"/>
      <c r="AU24" s="872"/>
      <c r="AV24" s="872"/>
    </row>
    <row r="25" spans="1:48">
      <c r="A25" s="64" t="s">
        <v>141</v>
      </c>
      <c r="B25" s="133">
        <f>'[2]01'!B25</f>
        <v>17192.05</v>
      </c>
      <c r="C25" s="133">
        <f>'30'!C25</f>
        <v>17255.25</v>
      </c>
      <c r="D25" s="8">
        <f t="shared" si="0"/>
        <v>63.200000000000728</v>
      </c>
      <c r="E25" s="133">
        <f>SUM('01:30'!E25)</f>
        <v>360</v>
      </c>
      <c r="F25" s="133">
        <f>SUM('01:30'!D25)</f>
        <v>63.200000000000728</v>
      </c>
      <c r="G25" s="133">
        <f>SUM('01:30'!G25)</f>
        <v>14.000000000000728</v>
      </c>
      <c r="H25" s="133">
        <f>SUM('01:30'!H25)</f>
        <v>6</v>
      </c>
      <c r="I25" s="133">
        <f>SUM('01:30'!I25)</f>
        <v>43.2</v>
      </c>
      <c r="J25" s="133">
        <f>SUM('01:30'!J25)</f>
        <v>0</v>
      </c>
      <c r="K25" s="133">
        <f>SUM('01:30'!K25)</f>
        <v>0</v>
      </c>
      <c r="L25" s="133">
        <f>SUM('01:30'!L25)</f>
        <v>0</v>
      </c>
      <c r="M25" s="133">
        <f>SUM('01:30'!M25)</f>
        <v>0</v>
      </c>
      <c r="N25" s="133">
        <f>SUM('01:30'!N25)</f>
        <v>0</v>
      </c>
      <c r="O25" s="133">
        <f>SUM('01:30'!O25)</f>
        <v>0</v>
      </c>
      <c r="P25" s="133">
        <f>SUM('01:30'!P25)</f>
        <v>0</v>
      </c>
      <c r="Q25" s="133">
        <f>SUM('01:30'!Q25)</f>
        <v>63.200000000000728</v>
      </c>
      <c r="R25" s="131">
        <f>SUM('01'!R25)</f>
        <v>110056.6</v>
      </c>
      <c r="S25" s="131">
        <f>SUM('30'!S25)</f>
        <v>110316.8</v>
      </c>
      <c r="T25" s="131">
        <f t="shared" si="1"/>
        <v>260.19999999999709</v>
      </c>
      <c r="U25" s="133">
        <f>SUM('01:31'!U25)</f>
        <v>0</v>
      </c>
      <c r="V25" s="133">
        <f>SUM('01:31'!V25)</f>
        <v>2</v>
      </c>
      <c r="W25" s="133">
        <f>SUM('01:31'!W25)</f>
        <v>0</v>
      </c>
      <c r="X25" s="133">
        <f>SUM('01:31'!X25)</f>
        <v>9</v>
      </c>
      <c r="Y25" s="133">
        <f t="shared" si="2"/>
        <v>11</v>
      </c>
      <c r="Z25" s="563">
        <f>SUM('01:31'!Z25)</f>
        <v>0</v>
      </c>
      <c r="AA25" s="563">
        <f>SUM('01:31'!AA25)</f>
        <v>0</v>
      </c>
      <c r="AB25" s="563">
        <f>SUM('01:31'!AB25)</f>
        <v>0</v>
      </c>
      <c r="AC25" s="563">
        <f>SUM('01:31'!AC25)</f>
        <v>6</v>
      </c>
      <c r="AD25" s="563">
        <f>SUM('01:31'!AD25)</f>
        <v>0</v>
      </c>
      <c r="AE25" s="563">
        <f>SUM('01:31'!AE25)</f>
        <v>4</v>
      </c>
      <c r="AF25" s="563">
        <f>SUM('01:31'!AF25)</f>
        <v>0</v>
      </c>
      <c r="AG25" s="563">
        <f t="shared" si="3"/>
        <v>10</v>
      </c>
      <c r="AH25" s="852">
        <f>SUM('01:31'!AH25)</f>
        <v>42</v>
      </c>
      <c r="AI25" s="852">
        <f>SUM('01:31'!AI25)</f>
        <v>76</v>
      </c>
      <c r="AJ25" s="852">
        <f>SUM('01:31'!AJ25)</f>
        <v>1308.4499999999998</v>
      </c>
      <c r="AK25" s="852">
        <f>SUM('01:31'!AK25)</f>
        <v>2519.1</v>
      </c>
      <c r="AL25" s="852">
        <f t="shared" si="4"/>
        <v>118</v>
      </c>
      <c r="AM25" s="852">
        <f t="shared" si="5"/>
        <v>3827.5499999999997</v>
      </c>
      <c r="AN25" s="133">
        <f>SUM('01'!AN25)</f>
        <v>175</v>
      </c>
      <c r="AO25" s="133">
        <f>SUM('01:30'!AO25)</f>
        <v>300</v>
      </c>
      <c r="AP25" s="133">
        <f t="shared" si="6"/>
        <v>475</v>
      </c>
      <c r="AQ25" s="133">
        <f>SUM('01:30'!AQ25)</f>
        <v>375</v>
      </c>
      <c r="AR25" s="133">
        <f>SUM('30'!AR25)</f>
        <v>100</v>
      </c>
      <c r="AS25" s="857">
        <f t="shared" si="7"/>
        <v>5.9335443037974001</v>
      </c>
      <c r="AT25" s="872"/>
      <c r="AU25" s="872"/>
      <c r="AV25" s="872"/>
    </row>
    <row r="26" spans="1:48">
      <c r="A26" s="64" t="s">
        <v>148</v>
      </c>
      <c r="B26" s="133">
        <f>'[2]01'!B26</f>
        <v>18386</v>
      </c>
      <c r="C26" s="133">
        <f>'30'!C26</f>
        <v>0</v>
      </c>
      <c r="D26" s="8">
        <f t="shared" si="0"/>
        <v>-18386</v>
      </c>
      <c r="E26" s="133">
        <f>SUM('01:30'!E26)</f>
        <v>360</v>
      </c>
      <c r="F26" s="133">
        <f>SUM('01:30'!D26)</f>
        <v>60</v>
      </c>
      <c r="G26" s="133">
        <f>SUM('01:30'!G26)</f>
        <v>24</v>
      </c>
      <c r="H26" s="133">
        <f>SUM('01:30'!H26)</f>
        <v>10.199999999999999</v>
      </c>
      <c r="I26" s="133">
        <f>SUM('01:30'!I26)</f>
        <v>37.799999999999997</v>
      </c>
      <c r="J26" s="133">
        <f>SUM('01:30'!J26)</f>
        <v>0</v>
      </c>
      <c r="K26" s="133">
        <f>SUM('01:30'!K26)</f>
        <v>0</v>
      </c>
      <c r="L26" s="133">
        <f>SUM('01:30'!L26)</f>
        <v>0</v>
      </c>
      <c r="M26" s="133">
        <f>SUM('01:30'!M26)</f>
        <v>0</v>
      </c>
      <c r="N26" s="133">
        <f>SUM('01:30'!N26)</f>
        <v>0</v>
      </c>
      <c r="O26" s="133">
        <f>SUM('01:30'!O26)</f>
        <v>0</v>
      </c>
      <c r="P26" s="133">
        <f>SUM('01:30'!P26)</f>
        <v>0</v>
      </c>
      <c r="Q26" s="133">
        <f>SUM('01:30'!Q26)</f>
        <v>72</v>
      </c>
      <c r="R26" s="131">
        <f>SUM('01'!R26)</f>
        <v>0</v>
      </c>
      <c r="S26" s="131">
        <f>SUM('30'!S26)</f>
        <v>0</v>
      </c>
      <c r="T26" s="131">
        <f t="shared" si="1"/>
        <v>0</v>
      </c>
      <c r="U26" s="133">
        <f>SUM('01:31'!U26)</f>
        <v>0</v>
      </c>
      <c r="V26" s="133">
        <f>SUM('01:31'!V26)</f>
        <v>4</v>
      </c>
      <c r="W26" s="133">
        <f>SUM('01:31'!W26)</f>
        <v>0</v>
      </c>
      <c r="X26" s="133">
        <f>SUM('01:31'!X26)</f>
        <v>11</v>
      </c>
      <c r="Y26" s="133">
        <f t="shared" si="2"/>
        <v>15</v>
      </c>
      <c r="Z26" s="563">
        <f>SUM('01:31'!Z26)</f>
        <v>0</v>
      </c>
      <c r="AA26" s="563">
        <f>SUM('01:31'!AA26)</f>
        <v>0</v>
      </c>
      <c r="AB26" s="563">
        <f>SUM('01:31'!AB26)</f>
        <v>0</v>
      </c>
      <c r="AC26" s="563">
        <f>SUM('01:31'!AC26)</f>
        <v>3</v>
      </c>
      <c r="AD26" s="563">
        <f>SUM('01:31'!AD26)</f>
        <v>20</v>
      </c>
      <c r="AE26" s="563">
        <f>SUM('01:31'!AE26)</f>
        <v>6</v>
      </c>
      <c r="AF26" s="563">
        <f>SUM('01:31'!AF26)</f>
        <v>0</v>
      </c>
      <c r="AG26" s="563">
        <f t="shared" si="3"/>
        <v>29</v>
      </c>
      <c r="AH26" s="852">
        <f>SUM('01:31'!AH26)</f>
        <v>33</v>
      </c>
      <c r="AI26" s="852">
        <f>SUM('01:31'!AI26)</f>
        <v>58</v>
      </c>
      <c r="AJ26" s="852">
        <f>SUM('01:31'!AJ26)</f>
        <v>1049.4199999999998</v>
      </c>
      <c r="AK26" s="852">
        <f>SUM('01:31'!AK26)</f>
        <v>1937.17</v>
      </c>
      <c r="AL26" s="852">
        <f t="shared" si="4"/>
        <v>91</v>
      </c>
      <c r="AM26" s="852">
        <f t="shared" si="5"/>
        <v>2986.59</v>
      </c>
      <c r="AN26" s="133">
        <f>SUM('01'!AN26)</f>
        <v>65</v>
      </c>
      <c r="AO26" s="133">
        <f>SUM('01:30'!AO26)</f>
        <v>470</v>
      </c>
      <c r="AP26" s="133">
        <f t="shared" si="6"/>
        <v>535</v>
      </c>
      <c r="AQ26" s="133">
        <f>SUM('01:30'!AQ26)</f>
        <v>445</v>
      </c>
      <c r="AR26" s="133">
        <f>SUM('30'!AR26)</f>
        <v>90</v>
      </c>
      <c r="AS26" s="857">
        <f t="shared" si="7"/>
        <v>-2.4203198085499839E-2</v>
      </c>
      <c r="AT26" s="872"/>
      <c r="AU26" s="872"/>
      <c r="AV26" s="872"/>
    </row>
    <row r="27" spans="1:48">
      <c r="A27" s="64" t="s">
        <v>59</v>
      </c>
      <c r="B27" s="133">
        <f>'[2]01'!B27</f>
        <v>12980</v>
      </c>
      <c r="C27" s="133">
        <f>'30'!C27</f>
        <v>13093</v>
      </c>
      <c r="D27" s="8">
        <f t="shared" si="0"/>
        <v>113</v>
      </c>
      <c r="E27" s="133">
        <f>SUM('01:30'!E27)</f>
        <v>360</v>
      </c>
      <c r="F27" s="133">
        <f>SUM('01:30'!D27)</f>
        <v>113</v>
      </c>
      <c r="G27" s="133">
        <f>SUM('01:30'!G27)</f>
        <v>67</v>
      </c>
      <c r="H27" s="133">
        <f>SUM('01:30'!H27)</f>
        <v>21</v>
      </c>
      <c r="I27" s="133">
        <f>SUM('01:30'!I27)</f>
        <v>25</v>
      </c>
      <c r="J27" s="133">
        <f>SUM('01:30'!J27)</f>
        <v>0</v>
      </c>
      <c r="K27" s="133">
        <f>SUM('01:30'!K27)</f>
        <v>0</v>
      </c>
      <c r="L27" s="133">
        <f>SUM('01:30'!L27)</f>
        <v>0</v>
      </c>
      <c r="M27" s="133">
        <f>SUM('01:30'!M27)</f>
        <v>0</v>
      </c>
      <c r="N27" s="133">
        <f>SUM('01:30'!N27)</f>
        <v>0</v>
      </c>
      <c r="O27" s="133">
        <f>SUM('01:30'!O27)</f>
        <v>0</v>
      </c>
      <c r="P27" s="133">
        <f>SUM('01:30'!P27)</f>
        <v>0</v>
      </c>
      <c r="Q27" s="133">
        <f>SUM('01:30'!Q27)</f>
        <v>113</v>
      </c>
      <c r="R27" s="131">
        <f>SUM('01'!R27)</f>
        <v>0</v>
      </c>
      <c r="S27" s="131">
        <f>SUM('30'!S27)</f>
        <v>0</v>
      </c>
      <c r="T27" s="131">
        <f t="shared" si="1"/>
        <v>0</v>
      </c>
      <c r="U27" s="133">
        <f>SUM('01:31'!U27)</f>
        <v>3</v>
      </c>
      <c r="V27" s="133">
        <f>SUM('01:31'!V27)</f>
        <v>49</v>
      </c>
      <c r="W27" s="133">
        <f>SUM('01:31'!W27)</f>
        <v>0</v>
      </c>
      <c r="X27" s="133">
        <f>SUM('01:31'!X27)</f>
        <v>27</v>
      </c>
      <c r="Y27" s="133">
        <f t="shared" si="2"/>
        <v>79</v>
      </c>
      <c r="Z27" s="563">
        <f>SUM('01:31'!Z27)</f>
        <v>0</v>
      </c>
      <c r="AA27" s="563">
        <f>SUM('01:31'!AA27)</f>
        <v>0</v>
      </c>
      <c r="AB27" s="563">
        <f>SUM('01:31'!AB27)</f>
        <v>0</v>
      </c>
      <c r="AC27" s="563">
        <f>SUM('01:31'!AC27)</f>
        <v>0</v>
      </c>
      <c r="AD27" s="563">
        <f>SUM('01:31'!AD27)</f>
        <v>59</v>
      </c>
      <c r="AE27" s="563">
        <f>SUM('01:31'!AE27)</f>
        <v>0</v>
      </c>
      <c r="AF27" s="563">
        <f>SUM('01:31'!AF27)</f>
        <v>0</v>
      </c>
      <c r="AG27" s="563">
        <f t="shared" si="3"/>
        <v>59</v>
      </c>
      <c r="AH27" s="852">
        <f>SUM('01:31'!AH27)</f>
        <v>5</v>
      </c>
      <c r="AI27" s="852">
        <f>SUM('01:31'!AI27)</f>
        <v>50</v>
      </c>
      <c r="AJ27" s="852">
        <f>SUM('01:31'!AJ27)</f>
        <v>166.2</v>
      </c>
      <c r="AK27" s="852">
        <f>SUM('01:31'!AK27)</f>
        <v>1656.4899999999998</v>
      </c>
      <c r="AL27" s="852">
        <f t="shared" si="4"/>
        <v>55</v>
      </c>
      <c r="AM27" s="852">
        <f t="shared" si="5"/>
        <v>1822.6899999999998</v>
      </c>
      <c r="AN27" s="133">
        <f>SUM('01'!AN27)</f>
        <v>85</v>
      </c>
      <c r="AO27" s="133">
        <f>SUM('01:30'!AO27)</f>
        <v>850</v>
      </c>
      <c r="AP27" s="133">
        <f t="shared" si="6"/>
        <v>935</v>
      </c>
      <c r="AQ27" s="133">
        <f>SUM('01:30'!AQ27)</f>
        <v>845</v>
      </c>
      <c r="AR27" s="133">
        <f>SUM('30'!AR27)</f>
        <v>90</v>
      </c>
      <c r="AS27" s="857">
        <f t="shared" si="7"/>
        <v>7.4778761061946906</v>
      </c>
      <c r="AT27" s="872"/>
      <c r="AU27" s="872"/>
      <c r="AV27" s="872"/>
    </row>
    <row r="28" spans="1:48">
      <c r="A28" s="64" t="s">
        <v>60</v>
      </c>
      <c r="B28" s="133">
        <f>'[2]01'!B28</f>
        <v>11492</v>
      </c>
      <c r="C28" s="133">
        <f>'30'!C28</f>
        <v>11568</v>
      </c>
      <c r="D28" s="8">
        <f t="shared" si="0"/>
        <v>76</v>
      </c>
      <c r="E28" s="133">
        <f>SUM('01:30'!E28)</f>
        <v>360</v>
      </c>
      <c r="F28" s="133">
        <f>SUM('01:30'!D28)</f>
        <v>76</v>
      </c>
      <c r="G28" s="133">
        <f>SUM('01:30'!G28)</f>
        <v>36</v>
      </c>
      <c r="H28" s="133">
        <f>SUM('01:30'!H28)</f>
        <v>5.0999999999999996</v>
      </c>
      <c r="I28" s="133">
        <f>SUM('01:30'!I28)</f>
        <v>34.9</v>
      </c>
      <c r="J28" s="133">
        <f>SUM('01:30'!J28)</f>
        <v>0</v>
      </c>
      <c r="K28" s="133">
        <f>SUM('01:30'!K28)</f>
        <v>0</v>
      </c>
      <c r="L28" s="133">
        <f>SUM('01:30'!L28)</f>
        <v>0</v>
      </c>
      <c r="M28" s="133">
        <f>SUM('01:30'!M28)</f>
        <v>0</v>
      </c>
      <c r="N28" s="133">
        <f>SUM('01:30'!N28)</f>
        <v>0</v>
      </c>
      <c r="O28" s="133">
        <f>SUM('01:30'!O28)</f>
        <v>0</v>
      </c>
      <c r="P28" s="133">
        <f>SUM('01:30'!P28)</f>
        <v>0</v>
      </c>
      <c r="Q28" s="133">
        <f>SUM('01:30'!Q28)</f>
        <v>76</v>
      </c>
      <c r="R28" s="131">
        <f>SUM('01'!R28)</f>
        <v>137542</v>
      </c>
      <c r="S28" s="131">
        <f>SUM('30'!S28)</f>
        <v>137968</v>
      </c>
      <c r="T28" s="131">
        <f t="shared" si="1"/>
        <v>426</v>
      </c>
      <c r="U28" s="133">
        <f>SUM('01:31'!U28)</f>
        <v>4</v>
      </c>
      <c r="V28" s="133">
        <f>SUM('01:31'!V28)</f>
        <v>22</v>
      </c>
      <c r="W28" s="133">
        <f>SUM('01:31'!W28)</f>
        <v>0</v>
      </c>
      <c r="X28" s="133">
        <f>SUM('01:31'!X28)</f>
        <v>10</v>
      </c>
      <c r="Y28" s="133">
        <f t="shared" si="2"/>
        <v>36</v>
      </c>
      <c r="Z28" s="563">
        <f>SUM('01:31'!Z28)</f>
        <v>0</v>
      </c>
      <c r="AA28" s="563">
        <f>SUM('01:31'!AA28)</f>
        <v>0</v>
      </c>
      <c r="AB28" s="563">
        <f>SUM('01:31'!AB28)</f>
        <v>0</v>
      </c>
      <c r="AC28" s="563">
        <f>SUM('01:31'!AC28)</f>
        <v>5</v>
      </c>
      <c r="AD28" s="563">
        <f>SUM('01:31'!AD28)</f>
        <v>0</v>
      </c>
      <c r="AE28" s="563">
        <f>SUM('01:31'!AE28)</f>
        <v>13</v>
      </c>
      <c r="AF28" s="563">
        <f>SUM('01:31'!AF28)</f>
        <v>0</v>
      </c>
      <c r="AG28" s="563">
        <f t="shared" si="3"/>
        <v>18</v>
      </c>
      <c r="AH28" s="852">
        <f>SUM('01:31'!AH28)</f>
        <v>46</v>
      </c>
      <c r="AI28" s="852">
        <f>SUM('01:31'!AI28)</f>
        <v>61</v>
      </c>
      <c r="AJ28" s="852">
        <f>SUM('01:31'!AJ28)</f>
        <v>1390.35</v>
      </c>
      <c r="AK28" s="852">
        <f>SUM('01:31'!AK28)</f>
        <v>2022.5700000000002</v>
      </c>
      <c r="AL28" s="852">
        <f t="shared" si="4"/>
        <v>107</v>
      </c>
      <c r="AM28" s="852">
        <f t="shared" si="5"/>
        <v>3412.92</v>
      </c>
      <c r="AN28" s="133">
        <f>SUM('01'!AN28)</f>
        <v>70</v>
      </c>
      <c r="AO28" s="133">
        <f>SUM('01:30'!AO28)</f>
        <v>600</v>
      </c>
      <c r="AP28" s="133">
        <f t="shared" si="6"/>
        <v>670</v>
      </c>
      <c r="AQ28" s="133">
        <f>SUM('01:30'!AQ28)</f>
        <v>545</v>
      </c>
      <c r="AR28" s="133">
        <f>SUM('30'!AR28)</f>
        <v>125</v>
      </c>
      <c r="AS28" s="857">
        <f t="shared" si="7"/>
        <v>7.1710526315789478</v>
      </c>
      <c r="AT28" s="872"/>
      <c r="AU28" s="872"/>
      <c r="AV28" s="872"/>
    </row>
    <row r="29" spans="1:48">
      <c r="A29" s="64" t="s">
        <v>62</v>
      </c>
      <c r="B29" s="133">
        <f>'[2]01'!B29</f>
        <v>0</v>
      </c>
      <c r="C29" s="133">
        <f>'30'!C29</f>
        <v>0</v>
      </c>
      <c r="D29" s="8">
        <f t="shared" si="0"/>
        <v>0</v>
      </c>
      <c r="E29" s="133">
        <f>SUM('01:30'!E29)</f>
        <v>360</v>
      </c>
      <c r="F29" s="133">
        <f>SUM('01:30'!D29)</f>
        <v>0</v>
      </c>
      <c r="G29" s="133">
        <f>SUM('01:30'!G29)</f>
        <v>0</v>
      </c>
      <c r="H29" s="133">
        <f>SUM('01:30'!H29)</f>
        <v>0</v>
      </c>
      <c r="I29" s="133">
        <f>SUM('01:30'!I29)</f>
        <v>0</v>
      </c>
      <c r="J29" s="133">
        <f>SUM('01:30'!J29)</f>
        <v>0</v>
      </c>
      <c r="K29" s="133">
        <f>SUM('01:30'!K29)</f>
        <v>0</v>
      </c>
      <c r="L29" s="133">
        <f>SUM('01:30'!L29)</f>
        <v>0</v>
      </c>
      <c r="M29" s="133">
        <f>SUM('01:30'!M29)</f>
        <v>0</v>
      </c>
      <c r="N29" s="133">
        <f>SUM('01:30'!N29)</f>
        <v>0</v>
      </c>
      <c r="O29" s="133">
        <f>SUM('01:30'!O29)</f>
        <v>0</v>
      </c>
      <c r="P29" s="133">
        <f>SUM('01:30'!P29)</f>
        <v>0</v>
      </c>
      <c r="Q29" s="133">
        <f>SUM('01:30'!Q29)</f>
        <v>0</v>
      </c>
      <c r="R29" s="131">
        <f>SUM('01'!R29)</f>
        <v>0</v>
      </c>
      <c r="S29" s="131">
        <f>SUM('30'!S29)</f>
        <v>0</v>
      </c>
      <c r="T29" s="131">
        <f t="shared" si="1"/>
        <v>0</v>
      </c>
      <c r="U29" s="133">
        <f>SUM('01:31'!U29)</f>
        <v>0</v>
      </c>
      <c r="V29" s="133">
        <f>SUM('01:31'!V29)</f>
        <v>0</v>
      </c>
      <c r="W29" s="133">
        <f>SUM('01:31'!W29)</f>
        <v>0</v>
      </c>
      <c r="X29" s="133">
        <f>SUM('01:31'!X29)</f>
        <v>0</v>
      </c>
      <c r="Y29" s="133">
        <f t="shared" si="2"/>
        <v>0</v>
      </c>
      <c r="Z29" s="563">
        <f>SUM('01:31'!Z29)</f>
        <v>0</v>
      </c>
      <c r="AA29" s="563">
        <f>SUM('01:31'!AA29)</f>
        <v>0</v>
      </c>
      <c r="AB29" s="563">
        <f>SUM('01:31'!AB29)</f>
        <v>0</v>
      </c>
      <c r="AC29" s="563">
        <f>SUM('01:31'!AC29)</f>
        <v>0</v>
      </c>
      <c r="AD29" s="563">
        <f>SUM('01:31'!AD29)</f>
        <v>0</v>
      </c>
      <c r="AE29" s="563">
        <f>SUM('01:31'!AE29)</f>
        <v>0</v>
      </c>
      <c r="AF29" s="563">
        <f>SUM('01:31'!AF29)</f>
        <v>0</v>
      </c>
      <c r="AG29" s="563">
        <f t="shared" si="3"/>
        <v>0</v>
      </c>
      <c r="AH29" s="852">
        <f>SUM('01:31'!AH29)</f>
        <v>0</v>
      </c>
      <c r="AI29" s="852">
        <f>SUM('01:31'!AI29)</f>
        <v>0</v>
      </c>
      <c r="AJ29" s="852">
        <f>SUM('01:31'!AJ29)</f>
        <v>0</v>
      </c>
      <c r="AK29" s="852">
        <f>SUM('01:31'!AK29)</f>
        <v>0</v>
      </c>
      <c r="AL29" s="852">
        <f t="shared" si="4"/>
        <v>0</v>
      </c>
      <c r="AM29" s="852">
        <f t="shared" si="5"/>
        <v>0</v>
      </c>
      <c r="AN29" s="133">
        <f>SUM('01'!AN29)</f>
        <v>0</v>
      </c>
      <c r="AO29" s="133">
        <f>SUM('01:30'!AO29)</f>
        <v>0</v>
      </c>
      <c r="AP29" s="133">
        <f t="shared" si="6"/>
        <v>0</v>
      </c>
      <c r="AQ29" s="133">
        <f>SUM('01:30'!AQ29)</f>
        <v>0</v>
      </c>
      <c r="AR29" s="133">
        <f>SUM('30'!AR29)</f>
        <v>0</v>
      </c>
      <c r="AS29" s="857" t="e">
        <f t="shared" si="7"/>
        <v>#DIV/0!</v>
      </c>
      <c r="AT29" s="872"/>
      <c r="AU29" s="872"/>
      <c r="AV29" s="872"/>
    </row>
    <row r="30" spans="1:48">
      <c r="A30" s="64" t="s">
        <v>63</v>
      </c>
      <c r="B30" s="133">
        <f>'[2]01'!B30</f>
        <v>13372.7</v>
      </c>
      <c r="C30" s="133">
        <f>'30'!C30</f>
        <v>13507.8</v>
      </c>
      <c r="D30" s="8">
        <f t="shared" si="0"/>
        <v>135.09999999999854</v>
      </c>
      <c r="E30" s="133">
        <f>SUM('01:30'!E30)</f>
        <v>360</v>
      </c>
      <c r="F30" s="133">
        <f>SUM('01:30'!D30)</f>
        <v>135.09999999999854</v>
      </c>
      <c r="G30" s="133">
        <f>SUM('01:30'!G30)</f>
        <v>106.19999999999818</v>
      </c>
      <c r="H30" s="133">
        <f>SUM('01:30'!H30)</f>
        <v>1.0000000000000009</v>
      </c>
      <c r="I30" s="133">
        <f>SUM('01:30'!I30)</f>
        <v>27.9</v>
      </c>
      <c r="J30" s="133">
        <f>SUM('01:30'!J30)</f>
        <v>0</v>
      </c>
      <c r="K30" s="133">
        <f>SUM('01:30'!K30)</f>
        <v>0</v>
      </c>
      <c r="L30" s="133">
        <f>SUM('01:30'!L30)</f>
        <v>0</v>
      </c>
      <c r="M30" s="133">
        <f>SUM('01:30'!M30)</f>
        <v>0</v>
      </c>
      <c r="N30" s="133">
        <f>SUM('01:30'!N30)</f>
        <v>0</v>
      </c>
      <c r="O30" s="133">
        <f>SUM('01:30'!O30)</f>
        <v>0</v>
      </c>
      <c r="P30" s="133">
        <f>SUM('01:30'!P30)</f>
        <v>0</v>
      </c>
      <c r="Q30" s="133">
        <f>SUM('01:30'!Q30)</f>
        <v>135.09999999999818</v>
      </c>
      <c r="R30" s="131">
        <f>SUM('01'!R30)</f>
        <v>61488</v>
      </c>
      <c r="S30" s="131">
        <f>SUM('30'!S30)</f>
        <v>62413</v>
      </c>
      <c r="T30" s="131">
        <f t="shared" si="1"/>
        <v>925</v>
      </c>
      <c r="U30" s="133">
        <f>SUM('01:31'!U30)</f>
        <v>21</v>
      </c>
      <c r="V30" s="133">
        <f>SUM('01:31'!V30)</f>
        <v>104</v>
      </c>
      <c r="W30" s="133">
        <f>SUM('01:31'!W30)</f>
        <v>0</v>
      </c>
      <c r="X30" s="133">
        <f>SUM('01:31'!X30)</f>
        <v>31</v>
      </c>
      <c r="Y30" s="133">
        <f t="shared" si="2"/>
        <v>156</v>
      </c>
      <c r="Z30" s="563">
        <f>SUM('01:31'!Z30)</f>
        <v>0</v>
      </c>
      <c r="AA30" s="563">
        <f>SUM('01:31'!AA30)</f>
        <v>0</v>
      </c>
      <c r="AB30" s="563">
        <f>SUM('01:31'!AB30)</f>
        <v>0</v>
      </c>
      <c r="AC30" s="563">
        <f>SUM('01:31'!AC30)</f>
        <v>0</v>
      </c>
      <c r="AD30" s="563">
        <f>SUM('01:31'!AD30)</f>
        <v>2</v>
      </c>
      <c r="AE30" s="563">
        <f>SUM('01:31'!AE30)</f>
        <v>0</v>
      </c>
      <c r="AF30" s="563">
        <f>SUM('01:31'!AF30)</f>
        <v>0</v>
      </c>
      <c r="AG30" s="563">
        <f t="shared" si="3"/>
        <v>2</v>
      </c>
      <c r="AH30" s="852">
        <f>SUM('01:31'!AH30)</f>
        <v>18</v>
      </c>
      <c r="AI30" s="852">
        <f>SUM('01:31'!AI30)</f>
        <v>37</v>
      </c>
      <c r="AJ30" s="852">
        <f>SUM('01:31'!AJ30)</f>
        <v>519.71999999999991</v>
      </c>
      <c r="AK30" s="852">
        <f>SUM('01:31'!AK30)</f>
        <v>1139.29</v>
      </c>
      <c r="AL30" s="852">
        <f t="shared" si="4"/>
        <v>55</v>
      </c>
      <c r="AM30" s="852">
        <f t="shared" si="5"/>
        <v>1659.0099999999998</v>
      </c>
      <c r="AN30" s="133">
        <f>SUM('01'!AN30)</f>
        <v>140</v>
      </c>
      <c r="AO30" s="133">
        <f>SUM('01:30'!AO30)</f>
        <v>1211</v>
      </c>
      <c r="AP30" s="133">
        <f t="shared" si="6"/>
        <v>1351</v>
      </c>
      <c r="AQ30" s="133">
        <f>SUM('01:30'!AQ30)</f>
        <v>1251</v>
      </c>
      <c r="AR30" s="133">
        <f>SUM('30'!AR30)</f>
        <v>100</v>
      </c>
      <c r="AS30" s="857">
        <f t="shared" si="7"/>
        <v>9.2598075499630905</v>
      </c>
      <c r="AT30" s="872"/>
      <c r="AU30" s="872"/>
      <c r="AV30" s="872"/>
    </row>
    <row r="31" spans="1:48">
      <c r="A31" s="64" t="s">
        <v>74</v>
      </c>
      <c r="B31" s="133">
        <f>'[2]01'!B31</f>
        <v>15049</v>
      </c>
      <c r="C31" s="133">
        <f>'30'!C31</f>
        <v>15115</v>
      </c>
      <c r="D31" s="8">
        <f t="shared" si="0"/>
        <v>66</v>
      </c>
      <c r="E31" s="133">
        <f>SUM('01:30'!E31)</f>
        <v>360</v>
      </c>
      <c r="F31" s="133">
        <f>SUM('01:30'!D31)</f>
        <v>66</v>
      </c>
      <c r="G31" s="133">
        <f>SUM('01:30'!G31)</f>
        <v>43.5</v>
      </c>
      <c r="H31" s="133">
        <f>SUM('01:30'!H31)</f>
        <v>9.5</v>
      </c>
      <c r="I31" s="133">
        <f>SUM('01:30'!I31)</f>
        <v>13</v>
      </c>
      <c r="J31" s="133">
        <f>SUM('01:30'!J31)</f>
        <v>0</v>
      </c>
      <c r="K31" s="133">
        <f>SUM('01:30'!K31)</f>
        <v>0</v>
      </c>
      <c r="L31" s="133">
        <f>SUM('01:30'!L31)</f>
        <v>0</v>
      </c>
      <c r="M31" s="133">
        <f>SUM('01:30'!M31)</f>
        <v>0</v>
      </c>
      <c r="N31" s="133">
        <f>SUM('01:30'!N31)</f>
        <v>0</v>
      </c>
      <c r="O31" s="133">
        <f>SUM('01:30'!O31)</f>
        <v>0</v>
      </c>
      <c r="P31" s="133">
        <f>SUM('01:30'!P31)</f>
        <v>0</v>
      </c>
      <c r="Q31" s="133">
        <f>SUM('01:30'!Q31)</f>
        <v>66</v>
      </c>
      <c r="R31" s="131">
        <f>SUM('01'!R31)</f>
        <v>123070</v>
      </c>
      <c r="S31" s="131">
        <f>SUM('30'!S31)</f>
        <v>123339</v>
      </c>
      <c r="T31" s="131">
        <f t="shared" si="1"/>
        <v>269</v>
      </c>
      <c r="U31" s="133">
        <f>SUM('01:31'!U31)</f>
        <v>5</v>
      </c>
      <c r="V31" s="133">
        <f>SUM('01:31'!V31)</f>
        <v>23</v>
      </c>
      <c r="W31" s="133">
        <f>SUM('01:31'!W31)</f>
        <v>0</v>
      </c>
      <c r="X31" s="133">
        <f>SUM('01:31'!X31)</f>
        <v>14</v>
      </c>
      <c r="Y31" s="133">
        <f t="shared" si="2"/>
        <v>42</v>
      </c>
      <c r="Z31" s="563">
        <f>SUM('01:31'!Z31)</f>
        <v>14</v>
      </c>
      <c r="AA31" s="563">
        <f>SUM('01:31'!AA31)</f>
        <v>4</v>
      </c>
      <c r="AB31" s="563">
        <f>SUM('01:31'!AB31)</f>
        <v>0</v>
      </c>
      <c r="AC31" s="563">
        <f>SUM('01:31'!AC31)</f>
        <v>0</v>
      </c>
      <c r="AD31" s="563">
        <f>SUM('01:31'!AD31)</f>
        <v>2</v>
      </c>
      <c r="AE31" s="563">
        <f>SUM('01:31'!AE31)</f>
        <v>9</v>
      </c>
      <c r="AF31" s="563">
        <f>SUM('01:31'!AF31)</f>
        <v>0</v>
      </c>
      <c r="AG31" s="563">
        <f t="shared" si="3"/>
        <v>29</v>
      </c>
      <c r="AH31" s="852">
        <f>SUM('01:31'!AH31)</f>
        <v>15</v>
      </c>
      <c r="AI31" s="852">
        <f>SUM('01:31'!AI31)</f>
        <v>23</v>
      </c>
      <c r="AJ31" s="852">
        <f>SUM('01:31'!AJ31)</f>
        <v>456.1</v>
      </c>
      <c r="AK31" s="852">
        <f>SUM('01:31'!AK31)</f>
        <v>738.41000000000008</v>
      </c>
      <c r="AL31" s="852">
        <f t="shared" si="4"/>
        <v>38</v>
      </c>
      <c r="AM31" s="852">
        <f t="shared" si="5"/>
        <v>1194.5100000000002</v>
      </c>
      <c r="AN31" s="133">
        <f>SUM('01'!AN31)</f>
        <v>150</v>
      </c>
      <c r="AO31" s="133">
        <f>SUM('01:30'!AO31)</f>
        <v>420</v>
      </c>
      <c r="AP31" s="133">
        <f t="shared" si="6"/>
        <v>570</v>
      </c>
      <c r="AQ31" s="133">
        <f>SUM('01:30'!AQ31)</f>
        <v>507</v>
      </c>
      <c r="AR31" s="133">
        <f>SUM('30'!AR31)</f>
        <v>63</v>
      </c>
      <c r="AS31" s="857">
        <f t="shared" si="7"/>
        <v>7.6818181818181817</v>
      </c>
      <c r="AT31" s="872"/>
      <c r="AU31" s="872"/>
      <c r="AV31" s="872"/>
    </row>
    <row r="32" spans="1:48">
      <c r="A32" s="64" t="s">
        <v>75</v>
      </c>
      <c r="B32" s="133">
        <f>'[2]01'!B32</f>
        <v>10402.200000000001</v>
      </c>
      <c r="C32" s="133">
        <f>'30'!C32</f>
        <v>10516.8</v>
      </c>
      <c r="D32" s="8">
        <f t="shared" si="0"/>
        <v>114.59999999999854</v>
      </c>
      <c r="E32" s="133">
        <f>SUM('01:30'!E32)</f>
        <v>360</v>
      </c>
      <c r="F32" s="133">
        <f>SUM('01:30'!D32)</f>
        <v>114.59999999999854</v>
      </c>
      <c r="G32" s="133">
        <f>SUM('01:30'!G32)</f>
        <v>81.299999999998548</v>
      </c>
      <c r="H32" s="133">
        <f>SUM('01:30'!H32)</f>
        <v>12.6</v>
      </c>
      <c r="I32" s="133">
        <f>SUM('01:30'!I32)</f>
        <v>20.7</v>
      </c>
      <c r="J32" s="133">
        <f>SUM('01:30'!J32)</f>
        <v>0</v>
      </c>
      <c r="K32" s="133">
        <f>SUM('01:30'!K32)</f>
        <v>0</v>
      </c>
      <c r="L32" s="133">
        <f>SUM('01:30'!L32)</f>
        <v>0</v>
      </c>
      <c r="M32" s="133">
        <f>SUM('01:30'!M32)</f>
        <v>0</v>
      </c>
      <c r="N32" s="133">
        <f>SUM('01:30'!N32)</f>
        <v>0</v>
      </c>
      <c r="O32" s="133">
        <f>SUM('01:30'!O32)</f>
        <v>0</v>
      </c>
      <c r="P32" s="133">
        <f>SUM('01:30'!P32)</f>
        <v>0</v>
      </c>
      <c r="Q32" s="133">
        <f>SUM('01:30'!Q32)</f>
        <v>114.59999999999854</v>
      </c>
      <c r="R32" s="131">
        <f>SUM('01'!R32)</f>
        <v>69740</v>
      </c>
      <c r="S32" s="131">
        <f>SUM('30'!S32)</f>
        <v>70496</v>
      </c>
      <c r="T32" s="131">
        <f t="shared" si="1"/>
        <v>756</v>
      </c>
      <c r="U32" s="133">
        <f>SUM('01:31'!U32)</f>
        <v>45</v>
      </c>
      <c r="V32" s="133">
        <f>SUM('01:31'!V32)</f>
        <v>44</v>
      </c>
      <c r="W32" s="133">
        <f>SUM('01:31'!W32)</f>
        <v>0</v>
      </c>
      <c r="X32" s="133">
        <f>SUM('01:31'!X32)</f>
        <v>13</v>
      </c>
      <c r="Y32" s="133">
        <f t="shared" si="2"/>
        <v>102</v>
      </c>
      <c r="Z32" s="563">
        <f>SUM('01:31'!Z32)</f>
        <v>10</v>
      </c>
      <c r="AA32" s="563">
        <f>SUM('01:31'!AA32)</f>
        <v>0</v>
      </c>
      <c r="AB32" s="563">
        <f>SUM('01:31'!AB32)</f>
        <v>0</v>
      </c>
      <c r="AC32" s="563">
        <f>SUM('01:31'!AC32)</f>
        <v>5</v>
      </c>
      <c r="AD32" s="563">
        <f>SUM('01:31'!AD32)</f>
        <v>34</v>
      </c>
      <c r="AE32" s="563">
        <f>SUM('01:31'!AE32)</f>
        <v>11</v>
      </c>
      <c r="AF32" s="563">
        <f>SUM('01:31'!AF32)</f>
        <v>0</v>
      </c>
      <c r="AG32" s="563">
        <f t="shared" si="3"/>
        <v>60</v>
      </c>
      <c r="AH32" s="852">
        <f>SUM('01:31'!AH32)</f>
        <v>19</v>
      </c>
      <c r="AI32" s="852">
        <f>SUM('01:31'!AI32)</f>
        <v>31</v>
      </c>
      <c r="AJ32" s="852">
        <f>SUM('01:31'!AJ32)</f>
        <v>549.01</v>
      </c>
      <c r="AK32" s="852">
        <f>SUM('01:31'!AK32)</f>
        <v>967.83999999999992</v>
      </c>
      <c r="AL32" s="852">
        <f t="shared" si="4"/>
        <v>50</v>
      </c>
      <c r="AM32" s="852">
        <f t="shared" si="5"/>
        <v>1516.85</v>
      </c>
      <c r="AN32" s="133">
        <f>SUM('01'!AN32)</f>
        <v>100</v>
      </c>
      <c r="AO32" s="133">
        <f>SUM('01:30'!AO32)</f>
        <v>970</v>
      </c>
      <c r="AP32" s="133">
        <f t="shared" si="6"/>
        <v>1070</v>
      </c>
      <c r="AQ32" s="133">
        <f>SUM('01:30'!AQ32)</f>
        <v>970</v>
      </c>
      <c r="AR32" s="133">
        <f>SUM('30'!AR32)</f>
        <v>100</v>
      </c>
      <c r="AS32" s="857">
        <f t="shared" si="7"/>
        <v>8.4642233856894613</v>
      </c>
      <c r="AT32" s="872"/>
      <c r="AU32" s="872"/>
      <c r="AV32" s="872"/>
    </row>
    <row r="33" spans="1:48">
      <c r="A33" s="64" t="s">
        <v>76</v>
      </c>
      <c r="B33" s="133">
        <f>'[2]01'!B33</f>
        <v>0</v>
      </c>
      <c r="C33" s="133">
        <f>'30'!C33</f>
        <v>0</v>
      </c>
      <c r="D33" s="8">
        <f t="shared" si="0"/>
        <v>0</v>
      </c>
      <c r="E33" s="133">
        <f>SUM('01:30'!E33)</f>
        <v>360</v>
      </c>
      <c r="F33" s="133">
        <f>SUM('01:30'!D33)</f>
        <v>0</v>
      </c>
      <c r="G33" s="133">
        <f>SUM('01:30'!G33)</f>
        <v>0</v>
      </c>
      <c r="H33" s="133">
        <f>SUM('01:30'!H33)</f>
        <v>0</v>
      </c>
      <c r="I33" s="133">
        <f>SUM('01:30'!I33)</f>
        <v>0</v>
      </c>
      <c r="J33" s="133">
        <f>SUM('01:30'!J33)</f>
        <v>0</v>
      </c>
      <c r="K33" s="133">
        <f>SUM('01:30'!K33)</f>
        <v>0</v>
      </c>
      <c r="L33" s="133">
        <f>SUM('01:30'!L33)</f>
        <v>0</v>
      </c>
      <c r="M33" s="133">
        <f>SUM('01:30'!M33)</f>
        <v>0</v>
      </c>
      <c r="N33" s="133">
        <f>SUM('01:30'!N33)</f>
        <v>0</v>
      </c>
      <c r="O33" s="133">
        <f>SUM('01:30'!O33)</f>
        <v>0</v>
      </c>
      <c r="P33" s="133">
        <f>SUM('01:30'!P33)</f>
        <v>0</v>
      </c>
      <c r="Q33" s="133">
        <f>SUM('01:30'!Q33)</f>
        <v>0</v>
      </c>
      <c r="R33" s="131">
        <f>SUM('01'!R33)</f>
        <v>0</v>
      </c>
      <c r="S33" s="131">
        <f>SUM('30'!S33)</f>
        <v>0</v>
      </c>
      <c r="T33" s="131">
        <f t="shared" si="1"/>
        <v>0</v>
      </c>
      <c r="U33" s="133">
        <f>SUM('01:31'!U33)</f>
        <v>0</v>
      </c>
      <c r="V33" s="133">
        <f>SUM('01:31'!V33)</f>
        <v>0</v>
      </c>
      <c r="W33" s="133">
        <f>SUM('01:31'!W33)</f>
        <v>0</v>
      </c>
      <c r="X33" s="133">
        <f>SUM('01:31'!X33)</f>
        <v>0</v>
      </c>
      <c r="Y33" s="133">
        <f t="shared" si="2"/>
        <v>0</v>
      </c>
      <c r="Z33" s="563">
        <f>SUM('01:31'!Z33)</f>
        <v>0</v>
      </c>
      <c r="AA33" s="563">
        <f>SUM('01:31'!AA33)</f>
        <v>0</v>
      </c>
      <c r="AB33" s="563">
        <f>SUM('01:31'!AB33)</f>
        <v>0</v>
      </c>
      <c r="AC33" s="563">
        <f>SUM('01:31'!AC33)</f>
        <v>0</v>
      </c>
      <c r="AD33" s="563">
        <f>SUM('01:31'!AD33)</f>
        <v>0</v>
      </c>
      <c r="AE33" s="563">
        <f>SUM('01:31'!AE33)</f>
        <v>0</v>
      </c>
      <c r="AF33" s="563">
        <f>SUM('01:31'!AF33)</f>
        <v>0</v>
      </c>
      <c r="AG33" s="563">
        <f t="shared" si="3"/>
        <v>0</v>
      </c>
      <c r="AH33" s="852">
        <f>SUM('01:31'!AH33)</f>
        <v>0</v>
      </c>
      <c r="AI33" s="852">
        <f>SUM('01:31'!AI33)</f>
        <v>0</v>
      </c>
      <c r="AJ33" s="852">
        <f>SUM('01:31'!AJ33)</f>
        <v>0</v>
      </c>
      <c r="AK33" s="852">
        <f>SUM('01:31'!AK33)</f>
        <v>0</v>
      </c>
      <c r="AL33" s="852">
        <f t="shared" si="4"/>
        <v>0</v>
      </c>
      <c r="AM33" s="852">
        <f t="shared" si="5"/>
        <v>0</v>
      </c>
      <c r="AN33" s="133">
        <f>SUM('01'!AN33)</f>
        <v>0</v>
      </c>
      <c r="AO33" s="133">
        <f>SUM('01:30'!AO33)</f>
        <v>0</v>
      </c>
      <c r="AP33" s="133">
        <f t="shared" si="6"/>
        <v>0</v>
      </c>
      <c r="AQ33" s="133">
        <f>SUM('01:30'!AQ33)</f>
        <v>0</v>
      </c>
      <c r="AR33" s="133">
        <f>SUM('30'!AR33)</f>
        <v>0</v>
      </c>
      <c r="AS33" s="857" t="e">
        <f t="shared" si="7"/>
        <v>#DIV/0!</v>
      </c>
      <c r="AT33" s="872"/>
      <c r="AU33" s="872"/>
      <c r="AV33" s="872"/>
    </row>
    <row r="34" spans="1:48">
      <c r="A34" s="64" t="s">
        <v>77</v>
      </c>
      <c r="B34" s="133">
        <f>'[2]01'!B34</f>
        <v>21853</v>
      </c>
      <c r="C34" s="133">
        <f>'30'!C34</f>
        <v>21992</v>
      </c>
      <c r="D34" s="8">
        <f t="shared" si="0"/>
        <v>139</v>
      </c>
      <c r="E34" s="133">
        <f>SUM('01:30'!E34)</f>
        <v>360</v>
      </c>
      <c r="F34" s="133">
        <f>SUM('01:30'!D34)</f>
        <v>139</v>
      </c>
      <c r="G34" s="133">
        <f>SUM('01:30'!G34)</f>
        <v>72</v>
      </c>
      <c r="H34" s="133">
        <f>SUM('01:30'!H34)</f>
        <v>12</v>
      </c>
      <c r="I34" s="133">
        <f>SUM('01:30'!I34)</f>
        <v>55</v>
      </c>
      <c r="J34" s="133">
        <f>SUM('01:30'!J34)</f>
        <v>0</v>
      </c>
      <c r="K34" s="133">
        <f>SUM('01:30'!K34)</f>
        <v>0</v>
      </c>
      <c r="L34" s="133">
        <f>SUM('01:30'!L34)</f>
        <v>0</v>
      </c>
      <c r="M34" s="133">
        <f>SUM('01:30'!M34)</f>
        <v>0</v>
      </c>
      <c r="N34" s="133">
        <f>SUM('01:30'!N34)</f>
        <v>0</v>
      </c>
      <c r="O34" s="133">
        <f>SUM('01:30'!O34)</f>
        <v>0</v>
      </c>
      <c r="P34" s="133">
        <f>SUM('01:30'!P34)</f>
        <v>0</v>
      </c>
      <c r="Q34" s="133">
        <f>SUM('01:30'!Q34)</f>
        <v>139</v>
      </c>
      <c r="R34" s="131">
        <f>SUM('01'!R34)</f>
        <v>102060</v>
      </c>
      <c r="S34" s="131">
        <f>SUM('30'!S34)</f>
        <v>102812</v>
      </c>
      <c r="T34" s="131">
        <f t="shared" si="1"/>
        <v>752</v>
      </c>
      <c r="U34" s="133">
        <f>SUM('01:31'!U34)</f>
        <v>4</v>
      </c>
      <c r="V34" s="133">
        <f>SUM('01:31'!V34)</f>
        <v>95</v>
      </c>
      <c r="W34" s="133">
        <f>SUM('01:31'!W34)</f>
        <v>0</v>
      </c>
      <c r="X34" s="133">
        <f>SUM('01:31'!X34)</f>
        <v>6</v>
      </c>
      <c r="Y34" s="133">
        <f t="shared" si="2"/>
        <v>105</v>
      </c>
      <c r="Z34" s="563">
        <f>SUM('01:31'!Z34)</f>
        <v>0</v>
      </c>
      <c r="AA34" s="563">
        <f>SUM('01:31'!AA34)</f>
        <v>0</v>
      </c>
      <c r="AB34" s="563">
        <f>SUM('01:31'!AB34)</f>
        <v>4</v>
      </c>
      <c r="AC34" s="563">
        <f>SUM('01:31'!AC34)</f>
        <v>4</v>
      </c>
      <c r="AD34" s="563">
        <f>SUM('01:31'!AD34)</f>
        <v>9</v>
      </c>
      <c r="AE34" s="563">
        <f>SUM('01:31'!AE34)</f>
        <v>11</v>
      </c>
      <c r="AF34" s="563">
        <f>SUM('01:31'!AF34)</f>
        <v>0</v>
      </c>
      <c r="AG34" s="563">
        <f t="shared" si="3"/>
        <v>28</v>
      </c>
      <c r="AH34" s="852">
        <f>SUM('01:31'!AH34)</f>
        <v>63</v>
      </c>
      <c r="AI34" s="852">
        <f>SUM('01:31'!AI34)</f>
        <v>91</v>
      </c>
      <c r="AJ34" s="852">
        <f>SUM('01:31'!AJ34)</f>
        <v>1929.82</v>
      </c>
      <c r="AK34" s="852">
        <f>SUM('01:31'!AK34)</f>
        <v>3015.8299999999995</v>
      </c>
      <c r="AL34" s="852">
        <f t="shared" si="4"/>
        <v>154</v>
      </c>
      <c r="AM34" s="852">
        <f t="shared" si="5"/>
        <v>4945.6499999999996</v>
      </c>
      <c r="AN34" s="133">
        <f>SUM('01'!AN34)</f>
        <v>140</v>
      </c>
      <c r="AO34" s="133">
        <f>SUM('01:30'!AO34)</f>
        <v>893</v>
      </c>
      <c r="AP34" s="133">
        <f t="shared" si="6"/>
        <v>1033</v>
      </c>
      <c r="AQ34" s="133">
        <f>SUM('01:30'!AQ34)</f>
        <v>963</v>
      </c>
      <c r="AR34" s="133">
        <f>SUM('30'!AR34)</f>
        <v>70</v>
      </c>
      <c r="AS34" s="857">
        <f t="shared" si="7"/>
        <v>6.9280575539568341</v>
      </c>
      <c r="AT34" s="872"/>
      <c r="AU34" s="872"/>
      <c r="AV34" s="872"/>
    </row>
    <row r="35" spans="1:48">
      <c r="A35" s="64" t="s">
        <v>61</v>
      </c>
      <c r="B35" s="133">
        <f>'[2]01'!B35</f>
        <v>14031</v>
      </c>
      <c r="C35" s="133">
        <f>'30'!C35</f>
        <v>14203</v>
      </c>
      <c r="D35" s="8">
        <f t="shared" si="0"/>
        <v>172</v>
      </c>
      <c r="E35" s="133">
        <f>SUM('01:30'!E35)</f>
        <v>360</v>
      </c>
      <c r="F35" s="133">
        <f>SUM('01:30'!D35)</f>
        <v>172</v>
      </c>
      <c r="G35" s="133">
        <f>SUM('01:30'!G35)</f>
        <v>59.5</v>
      </c>
      <c r="H35" s="133">
        <f>SUM('01:30'!H35)</f>
        <v>30.5</v>
      </c>
      <c r="I35" s="133">
        <f>SUM('01:30'!I35)</f>
        <v>82</v>
      </c>
      <c r="J35" s="133">
        <f>SUM('01:30'!J35)</f>
        <v>0</v>
      </c>
      <c r="K35" s="133">
        <f>SUM('01:30'!K35)</f>
        <v>0</v>
      </c>
      <c r="L35" s="133">
        <f>SUM('01:30'!L35)</f>
        <v>0</v>
      </c>
      <c r="M35" s="133">
        <f>SUM('01:30'!M35)</f>
        <v>0</v>
      </c>
      <c r="N35" s="133">
        <f>SUM('01:30'!N35)</f>
        <v>0</v>
      </c>
      <c r="O35" s="133">
        <f>SUM('01:30'!O35)</f>
        <v>0</v>
      </c>
      <c r="P35" s="133">
        <f>SUM('01:30'!P35)</f>
        <v>0</v>
      </c>
      <c r="Q35" s="133">
        <f>SUM('01:30'!Q35)</f>
        <v>169</v>
      </c>
      <c r="R35" s="131">
        <f>SUM('01'!R35)</f>
        <v>91579</v>
      </c>
      <c r="S35" s="131">
        <f>SUM('30'!S35)</f>
        <v>92538</v>
      </c>
      <c r="T35" s="131">
        <f t="shared" si="1"/>
        <v>959</v>
      </c>
      <c r="U35" s="133">
        <f>SUM('01:31'!U35)</f>
        <v>1</v>
      </c>
      <c r="V35" s="133">
        <f>SUM('01:31'!V35)</f>
        <v>43</v>
      </c>
      <c r="W35" s="133">
        <f>SUM('01:31'!W35)</f>
        <v>0</v>
      </c>
      <c r="X35" s="133">
        <f>SUM('01:31'!X35)</f>
        <v>32</v>
      </c>
      <c r="Y35" s="133">
        <f t="shared" si="2"/>
        <v>76</v>
      </c>
      <c r="Z35" s="563">
        <f>SUM('01:31'!Z35)</f>
        <v>6</v>
      </c>
      <c r="AA35" s="563">
        <f>SUM('01:31'!AA35)</f>
        <v>0</v>
      </c>
      <c r="AB35" s="563">
        <f>SUM('01:31'!AB35)</f>
        <v>0</v>
      </c>
      <c r="AC35" s="563">
        <f>SUM('01:31'!AC35)</f>
        <v>15</v>
      </c>
      <c r="AD35" s="563">
        <f>SUM('01:31'!AD35)</f>
        <v>32</v>
      </c>
      <c r="AE35" s="563">
        <f>SUM('01:31'!AE35)</f>
        <v>38</v>
      </c>
      <c r="AF35" s="563">
        <f>SUM('01:31'!AF35)</f>
        <v>0</v>
      </c>
      <c r="AG35" s="563">
        <f t="shared" si="3"/>
        <v>91</v>
      </c>
      <c r="AH35" s="852">
        <f>SUM('01:31'!AH35)</f>
        <v>96</v>
      </c>
      <c r="AI35" s="852">
        <f>SUM('01:31'!AI35)</f>
        <v>90</v>
      </c>
      <c r="AJ35" s="852">
        <f>SUM('01:31'!AJ35)</f>
        <v>2847.3399999999997</v>
      </c>
      <c r="AK35" s="852">
        <f>SUM('01:31'!AK35)</f>
        <v>2968.5899999999997</v>
      </c>
      <c r="AL35" s="852">
        <f t="shared" si="4"/>
        <v>186</v>
      </c>
      <c r="AM35" s="852">
        <f t="shared" si="5"/>
        <v>5815.9299999999994</v>
      </c>
      <c r="AN35" s="133">
        <f>SUM('01'!AN35)</f>
        <v>120</v>
      </c>
      <c r="AO35" s="133">
        <f>SUM('01:30'!AO35)</f>
        <v>1120</v>
      </c>
      <c r="AP35" s="133">
        <f t="shared" si="6"/>
        <v>1240</v>
      </c>
      <c r="AQ35" s="133">
        <f>SUM('01:30'!AQ35)</f>
        <v>1120</v>
      </c>
      <c r="AR35" s="133">
        <f>SUM('30'!AR35)</f>
        <v>120</v>
      </c>
      <c r="AS35" s="857">
        <f t="shared" si="7"/>
        <v>6.5116279069767442</v>
      </c>
      <c r="AT35" s="872"/>
      <c r="AU35" s="872"/>
      <c r="AV35" s="872"/>
    </row>
    <row r="36" spans="1:48">
      <c r="A36" s="64" t="s">
        <v>109</v>
      </c>
      <c r="B36" s="133">
        <f>'[2]01'!B36</f>
        <v>0</v>
      </c>
      <c r="C36" s="133">
        <f>'30'!C36</f>
        <v>0</v>
      </c>
      <c r="D36" s="8">
        <f t="shared" si="0"/>
        <v>0</v>
      </c>
      <c r="E36" s="133">
        <f>SUM('01:30'!E36)</f>
        <v>360</v>
      </c>
      <c r="F36" s="133">
        <f>SUM('01:30'!D36)</f>
        <v>161</v>
      </c>
      <c r="G36" s="133">
        <f>SUM('01:30'!G36)</f>
        <v>134.5</v>
      </c>
      <c r="H36" s="133">
        <f>SUM('01:30'!H36)</f>
        <v>26.5</v>
      </c>
      <c r="I36" s="133">
        <f>SUM('01:30'!I36)</f>
        <v>0</v>
      </c>
      <c r="J36" s="133">
        <f>SUM('01:30'!J36)</f>
        <v>0</v>
      </c>
      <c r="K36" s="133">
        <f>SUM('01:30'!K36)</f>
        <v>0</v>
      </c>
      <c r="L36" s="133">
        <f>SUM('01:30'!L36)</f>
        <v>0</v>
      </c>
      <c r="M36" s="133">
        <f>SUM('01:30'!M36)</f>
        <v>0</v>
      </c>
      <c r="N36" s="133">
        <f>SUM('01:30'!N36)</f>
        <v>0</v>
      </c>
      <c r="O36" s="133">
        <f>SUM('01:30'!O36)</f>
        <v>0</v>
      </c>
      <c r="P36" s="133">
        <f>SUM('01:30'!P36)</f>
        <v>0</v>
      </c>
      <c r="Q36" s="133">
        <f>SUM('01:30'!Q36)</f>
        <v>152.5</v>
      </c>
      <c r="R36" s="131">
        <f>SUM('01'!R36)</f>
        <v>100651</v>
      </c>
      <c r="S36" s="131">
        <f>SUM('30'!S36)</f>
        <v>101662</v>
      </c>
      <c r="T36" s="131">
        <f t="shared" si="1"/>
        <v>1011</v>
      </c>
      <c r="U36" s="133">
        <f>SUM('01:31'!U36)</f>
        <v>1</v>
      </c>
      <c r="V36" s="133">
        <f>SUM('01:31'!V36)</f>
        <v>201</v>
      </c>
      <c r="W36" s="133">
        <f>SUM('01:31'!W36)</f>
        <v>0</v>
      </c>
      <c r="X36" s="133">
        <f>SUM('01:31'!X36)</f>
        <v>23</v>
      </c>
      <c r="Y36" s="133">
        <f t="shared" si="2"/>
        <v>225</v>
      </c>
      <c r="Z36" s="563">
        <f>SUM('01:31'!Z36)</f>
        <v>0</v>
      </c>
      <c r="AA36" s="563">
        <f>SUM('01:31'!AA36)</f>
        <v>0</v>
      </c>
      <c r="AB36" s="563">
        <f>SUM('01:31'!AB36)</f>
        <v>0</v>
      </c>
      <c r="AC36" s="563">
        <f>SUM('01:31'!AC36)</f>
        <v>0</v>
      </c>
      <c r="AD36" s="563">
        <f>SUM('01:31'!AD36)</f>
        <v>63</v>
      </c>
      <c r="AE36" s="563">
        <f>SUM('01:31'!AE36)</f>
        <v>0</v>
      </c>
      <c r="AF36" s="563">
        <f>SUM('01:31'!AF36)</f>
        <v>0</v>
      </c>
      <c r="AG36" s="563">
        <f t="shared" si="3"/>
        <v>63</v>
      </c>
      <c r="AH36" s="852">
        <f>SUM('01:31'!AH36)</f>
        <v>0</v>
      </c>
      <c r="AI36" s="852">
        <f>SUM('01:31'!AI36)</f>
        <v>0</v>
      </c>
      <c r="AJ36" s="852">
        <f>SUM('01:31'!AJ36)</f>
        <v>0</v>
      </c>
      <c r="AK36" s="852">
        <f>SUM('01:31'!AK36)</f>
        <v>0</v>
      </c>
      <c r="AL36" s="852">
        <f t="shared" si="4"/>
        <v>0</v>
      </c>
      <c r="AM36" s="852">
        <f t="shared" si="5"/>
        <v>0</v>
      </c>
      <c r="AN36" s="133">
        <f>SUM('01'!AN36)</f>
        <v>220</v>
      </c>
      <c r="AO36" s="133">
        <f>SUM('01:30'!AO36)</f>
        <v>1170</v>
      </c>
      <c r="AP36" s="133">
        <f t="shared" si="6"/>
        <v>1390</v>
      </c>
      <c r="AQ36" s="133">
        <f>SUM('01:30'!AQ36)</f>
        <v>1290</v>
      </c>
      <c r="AR36" s="133">
        <f>SUM('30'!AR36)</f>
        <v>100</v>
      </c>
      <c r="AS36" s="857" t="e">
        <f t="shared" si="7"/>
        <v>#DIV/0!</v>
      </c>
      <c r="AT36" s="872"/>
      <c r="AU36" s="872"/>
      <c r="AV36" s="872"/>
    </row>
    <row r="37" spans="1:48">
      <c r="A37" s="64" t="s">
        <v>110</v>
      </c>
      <c r="B37" s="133">
        <f>'[2]01'!B37</f>
        <v>12596</v>
      </c>
      <c r="C37" s="133">
        <f>'30'!C37</f>
        <v>12776</v>
      </c>
      <c r="D37" s="8">
        <f t="shared" si="0"/>
        <v>180</v>
      </c>
      <c r="E37" s="133">
        <f>SUM('01:30'!E37)</f>
        <v>360</v>
      </c>
      <c r="F37" s="133">
        <f>SUM('01:30'!D37)</f>
        <v>180</v>
      </c>
      <c r="G37" s="133">
        <f>SUM('01:30'!G37)</f>
        <v>138</v>
      </c>
      <c r="H37" s="133">
        <f>SUM('01:30'!H37)</f>
        <v>42</v>
      </c>
      <c r="I37" s="133">
        <f>SUM('01:30'!I37)</f>
        <v>0</v>
      </c>
      <c r="J37" s="133">
        <f>SUM('01:30'!J37)</f>
        <v>0</v>
      </c>
      <c r="K37" s="133">
        <f>SUM('01:30'!K37)</f>
        <v>0</v>
      </c>
      <c r="L37" s="133">
        <f>SUM('01:30'!L37)</f>
        <v>0</v>
      </c>
      <c r="M37" s="133">
        <f>SUM('01:30'!M37)</f>
        <v>0</v>
      </c>
      <c r="N37" s="133">
        <f>SUM('01:30'!N37)</f>
        <v>0</v>
      </c>
      <c r="O37" s="133">
        <f>SUM('01:30'!O37)</f>
        <v>0</v>
      </c>
      <c r="P37" s="133">
        <f>SUM('01:30'!P37)</f>
        <v>0</v>
      </c>
      <c r="Q37" s="133">
        <f>SUM('01:30'!Q37)</f>
        <v>172</v>
      </c>
      <c r="R37" s="131">
        <f>SUM('01'!R37)</f>
        <v>91212</v>
      </c>
      <c r="S37" s="131">
        <f>SUM('30'!S37)</f>
        <v>92331</v>
      </c>
      <c r="T37" s="131">
        <f t="shared" si="1"/>
        <v>1119</v>
      </c>
      <c r="U37" s="133">
        <f>SUM('01:31'!U37)</f>
        <v>9</v>
      </c>
      <c r="V37" s="133">
        <f>SUM('01:31'!V37)</f>
        <v>184</v>
      </c>
      <c r="W37" s="133">
        <f>SUM('01:31'!W37)</f>
        <v>0</v>
      </c>
      <c r="X37" s="133">
        <f>SUM('01:31'!X37)</f>
        <v>36</v>
      </c>
      <c r="Y37" s="133">
        <f t="shared" si="2"/>
        <v>229</v>
      </c>
      <c r="Z37" s="563">
        <f>SUM('01:31'!Z37)</f>
        <v>0</v>
      </c>
      <c r="AA37" s="563">
        <f>SUM('01:31'!AA37)</f>
        <v>0</v>
      </c>
      <c r="AB37" s="563">
        <f>SUM('01:31'!AB37)</f>
        <v>0</v>
      </c>
      <c r="AC37" s="563">
        <f>SUM('01:31'!AC37)</f>
        <v>0</v>
      </c>
      <c r="AD37" s="563">
        <f>SUM('01:31'!AD37)</f>
        <v>117</v>
      </c>
      <c r="AE37" s="563">
        <f>SUM('01:31'!AE37)</f>
        <v>0</v>
      </c>
      <c r="AF37" s="563">
        <f>SUM('01:31'!AF37)</f>
        <v>0</v>
      </c>
      <c r="AG37" s="563">
        <f t="shared" si="3"/>
        <v>117</v>
      </c>
      <c r="AH37" s="852">
        <f>SUM('01:31'!AH37)</f>
        <v>0</v>
      </c>
      <c r="AI37" s="852">
        <f>SUM('01:31'!AI37)</f>
        <v>0</v>
      </c>
      <c r="AJ37" s="852">
        <f>SUM('01:31'!AJ37)</f>
        <v>0</v>
      </c>
      <c r="AK37" s="852">
        <f>SUM('01:31'!AK37)</f>
        <v>0</v>
      </c>
      <c r="AL37" s="852">
        <f t="shared" si="4"/>
        <v>0</v>
      </c>
      <c r="AM37" s="852">
        <f t="shared" si="5"/>
        <v>0</v>
      </c>
      <c r="AN37" s="133">
        <f>SUM('01'!AN37)</f>
        <v>140</v>
      </c>
      <c r="AO37" s="133">
        <f>SUM('01:30'!AO37)</f>
        <v>1383</v>
      </c>
      <c r="AP37" s="133">
        <f t="shared" si="6"/>
        <v>1523</v>
      </c>
      <c r="AQ37" s="133">
        <f>SUM('01:30'!AQ37)</f>
        <v>1423</v>
      </c>
      <c r="AR37" s="133">
        <f>SUM('30'!AR37)</f>
        <v>100</v>
      </c>
      <c r="AS37" s="857">
        <f t="shared" si="7"/>
        <v>7.9055555555555559</v>
      </c>
      <c r="AT37" s="872"/>
      <c r="AU37" s="872"/>
      <c r="AV37" s="872"/>
    </row>
    <row r="38" spans="1:48">
      <c r="A38" s="64" t="s">
        <v>137</v>
      </c>
      <c r="B38" s="133">
        <f>'[2]01'!B38</f>
        <v>8147</v>
      </c>
      <c r="C38" s="133">
        <f>'30'!C38</f>
        <v>8307</v>
      </c>
      <c r="D38" s="8">
        <f t="shared" si="0"/>
        <v>160</v>
      </c>
      <c r="E38" s="133">
        <f>SUM('01:30'!E38)</f>
        <v>360</v>
      </c>
      <c r="F38" s="133">
        <f>SUM('01:30'!D38)</f>
        <v>160</v>
      </c>
      <c r="G38" s="133">
        <f>SUM('01:30'!G38)</f>
        <v>116</v>
      </c>
      <c r="H38" s="133">
        <f>SUM('01:30'!H38)</f>
        <v>44</v>
      </c>
      <c r="I38" s="133">
        <f>SUM('01:30'!I38)</f>
        <v>0</v>
      </c>
      <c r="J38" s="133">
        <f>SUM('01:30'!J38)</f>
        <v>0</v>
      </c>
      <c r="K38" s="133">
        <f>SUM('01:30'!K38)</f>
        <v>0</v>
      </c>
      <c r="L38" s="133">
        <f>SUM('01:30'!L38)</f>
        <v>0</v>
      </c>
      <c r="M38" s="133">
        <f>SUM('01:30'!M38)</f>
        <v>0</v>
      </c>
      <c r="N38" s="133">
        <f>SUM('01:30'!N38)</f>
        <v>0</v>
      </c>
      <c r="O38" s="133">
        <f>SUM('01:30'!O38)</f>
        <v>0</v>
      </c>
      <c r="P38" s="133">
        <f>SUM('01:30'!P38)</f>
        <v>0</v>
      </c>
      <c r="Q38" s="133">
        <f>SUM('01:30'!Q38)</f>
        <v>153</v>
      </c>
      <c r="R38" s="131">
        <f>SUM('01'!R38)</f>
        <v>95362</v>
      </c>
      <c r="S38" s="131">
        <f>SUM('30'!S38)</f>
        <v>96613</v>
      </c>
      <c r="T38" s="131">
        <f t="shared" si="1"/>
        <v>1251</v>
      </c>
      <c r="U38" s="133">
        <f>SUM('01:31'!U38)</f>
        <v>9</v>
      </c>
      <c r="V38" s="133">
        <f>SUM('01:31'!V38)</f>
        <v>143</v>
      </c>
      <c r="W38" s="133">
        <f>SUM('01:31'!W38)</f>
        <v>0</v>
      </c>
      <c r="X38" s="133">
        <f>SUM('01:31'!X38)</f>
        <v>53</v>
      </c>
      <c r="Y38" s="133">
        <f t="shared" si="2"/>
        <v>205</v>
      </c>
      <c r="Z38" s="563">
        <f>SUM('01:31'!Z38)</f>
        <v>0</v>
      </c>
      <c r="AA38" s="563">
        <f>SUM('01:31'!AA38)</f>
        <v>0</v>
      </c>
      <c r="AB38" s="563">
        <f>SUM('01:31'!AB38)</f>
        <v>0</v>
      </c>
      <c r="AC38" s="563">
        <f>SUM('01:31'!AC38)</f>
        <v>0</v>
      </c>
      <c r="AD38" s="563">
        <f>SUM('01:31'!AD38)</f>
        <v>157</v>
      </c>
      <c r="AE38" s="563">
        <f>SUM('01:31'!AE38)</f>
        <v>0</v>
      </c>
      <c r="AF38" s="563">
        <f>SUM('01:31'!AF38)</f>
        <v>0</v>
      </c>
      <c r="AG38" s="563">
        <f t="shared" si="3"/>
        <v>157</v>
      </c>
      <c r="AH38" s="852">
        <f>SUM('01:31'!AH38)</f>
        <v>0</v>
      </c>
      <c r="AI38" s="852">
        <f>SUM('01:31'!AI38)</f>
        <v>0</v>
      </c>
      <c r="AJ38" s="852">
        <f>SUM('01:31'!AJ38)</f>
        <v>0</v>
      </c>
      <c r="AK38" s="852">
        <f>SUM('01:31'!AK38)</f>
        <v>0</v>
      </c>
      <c r="AL38" s="852">
        <f t="shared" si="4"/>
        <v>0</v>
      </c>
      <c r="AM38" s="852">
        <f t="shared" si="5"/>
        <v>0</v>
      </c>
      <c r="AN38" s="133">
        <f>SUM('01'!AN38)</f>
        <v>160</v>
      </c>
      <c r="AO38" s="133">
        <f>SUM('01:30'!AO38)</f>
        <v>1250</v>
      </c>
      <c r="AP38" s="133">
        <f t="shared" si="6"/>
        <v>1410</v>
      </c>
      <c r="AQ38" s="133">
        <f>SUM('01:30'!AQ38)</f>
        <v>1300</v>
      </c>
      <c r="AR38" s="133">
        <f>SUM('30'!AR38)</f>
        <v>110</v>
      </c>
      <c r="AS38" s="857">
        <f t="shared" si="7"/>
        <v>8.125</v>
      </c>
      <c r="AT38" s="872"/>
      <c r="AU38" s="872"/>
      <c r="AV38" s="872"/>
    </row>
    <row r="39" spans="1:48">
      <c r="A39" s="64" t="s">
        <v>140</v>
      </c>
      <c r="B39" s="133">
        <f>'[2]01'!B39</f>
        <v>394.5</v>
      </c>
      <c r="C39" s="133">
        <f>'30'!C39</f>
        <v>537</v>
      </c>
      <c r="D39" s="8">
        <f t="shared" si="0"/>
        <v>142.5</v>
      </c>
      <c r="E39" s="133">
        <f>SUM('01:30'!E39)</f>
        <v>360</v>
      </c>
      <c r="F39" s="133">
        <f>SUM('01:30'!D39)</f>
        <v>142.5</v>
      </c>
      <c r="G39" s="133">
        <f>SUM('01:30'!G39)</f>
        <v>50.200000000000017</v>
      </c>
      <c r="H39" s="133">
        <f>SUM('01:30'!H39)</f>
        <v>13.8</v>
      </c>
      <c r="I39" s="133">
        <f>SUM('01:30'!I39)</f>
        <v>78.5</v>
      </c>
      <c r="J39" s="133">
        <f>SUM('01:30'!J39)</f>
        <v>0</v>
      </c>
      <c r="K39" s="133">
        <f>SUM('01:30'!K39)</f>
        <v>0</v>
      </c>
      <c r="L39" s="133">
        <f>SUM('01:30'!L39)</f>
        <v>0</v>
      </c>
      <c r="M39" s="133">
        <f>SUM('01:30'!M39)</f>
        <v>0</v>
      </c>
      <c r="N39" s="133">
        <f>SUM('01:30'!N39)</f>
        <v>0</v>
      </c>
      <c r="O39" s="133">
        <f>SUM('01:30'!O39)</f>
        <v>0</v>
      </c>
      <c r="P39" s="133">
        <f>SUM('01:30'!P39)</f>
        <v>0</v>
      </c>
      <c r="Q39" s="133">
        <f>SUM('01:30'!Q39)</f>
        <v>142.5</v>
      </c>
      <c r="R39" s="131">
        <f>SUM('01'!R39)</f>
        <v>122018</v>
      </c>
      <c r="S39" s="131">
        <f>SUM('30'!S39)</f>
        <v>122693</v>
      </c>
      <c r="T39" s="131">
        <f t="shared" si="1"/>
        <v>675</v>
      </c>
      <c r="U39" s="133">
        <f>SUM('01:31'!U39)</f>
        <v>3</v>
      </c>
      <c r="V39" s="133">
        <f>SUM('01:31'!V39)</f>
        <v>46</v>
      </c>
      <c r="W39" s="133">
        <f>SUM('01:31'!W39)</f>
        <v>0</v>
      </c>
      <c r="X39" s="133">
        <f>SUM('01:31'!X39)</f>
        <v>8</v>
      </c>
      <c r="Y39" s="133">
        <f t="shared" si="2"/>
        <v>57</v>
      </c>
      <c r="Z39" s="563">
        <f>SUM('01:31'!Z39)</f>
        <v>0</v>
      </c>
      <c r="AA39" s="563">
        <f>SUM('01:31'!AA39)</f>
        <v>0</v>
      </c>
      <c r="AB39" s="563">
        <f>SUM('01:31'!AB39)</f>
        <v>0</v>
      </c>
      <c r="AC39" s="563">
        <f>SUM('01:31'!AC39)</f>
        <v>18</v>
      </c>
      <c r="AD39" s="563">
        <f>SUM('01:31'!AD39)</f>
        <v>7</v>
      </c>
      <c r="AE39" s="563">
        <f>SUM('01:31'!AE39)</f>
        <v>19</v>
      </c>
      <c r="AF39" s="563">
        <f>SUM('01:31'!AF39)</f>
        <v>0</v>
      </c>
      <c r="AG39" s="563">
        <f t="shared" si="3"/>
        <v>44</v>
      </c>
      <c r="AH39" s="852">
        <f>SUM('01:31'!AH39)</f>
        <v>86</v>
      </c>
      <c r="AI39" s="852">
        <f>SUM('01:31'!AI39)</f>
        <v>96</v>
      </c>
      <c r="AJ39" s="852">
        <f>SUM('01:31'!AJ39)</f>
        <v>2625.64</v>
      </c>
      <c r="AK39" s="852">
        <f>SUM('01:31'!AK39)</f>
        <v>3203.7</v>
      </c>
      <c r="AL39" s="852">
        <f t="shared" si="4"/>
        <v>182</v>
      </c>
      <c r="AM39" s="852">
        <f t="shared" si="5"/>
        <v>5829.34</v>
      </c>
      <c r="AN39" s="133">
        <f>SUM('01'!AN39)</f>
        <v>130</v>
      </c>
      <c r="AO39" s="133">
        <f>SUM('01:30'!AO39)</f>
        <v>840</v>
      </c>
      <c r="AP39" s="133">
        <f t="shared" si="6"/>
        <v>970</v>
      </c>
      <c r="AQ39" s="133">
        <f>SUM('01:30'!AQ39)</f>
        <v>870</v>
      </c>
      <c r="AR39" s="133">
        <f>SUM('30'!AR39)</f>
        <v>100</v>
      </c>
      <c r="AS39" s="857">
        <f t="shared" si="7"/>
        <v>6.1052631578947372</v>
      </c>
      <c r="AT39" s="872"/>
      <c r="AU39" s="872"/>
      <c r="AV39" s="872"/>
    </row>
    <row r="40" spans="1:48">
      <c r="A40" s="64" t="s">
        <v>149</v>
      </c>
      <c r="B40" s="133">
        <f>'[2]01'!B40</f>
        <v>13265</v>
      </c>
      <c r="C40" s="133">
        <f>'30'!C40</f>
        <v>0</v>
      </c>
      <c r="D40" s="8">
        <f t="shared" si="0"/>
        <v>-13265</v>
      </c>
      <c r="E40" s="133">
        <f>SUM('01:30'!E40)</f>
        <v>360</v>
      </c>
      <c r="F40" s="133">
        <f>SUM('01:30'!D40)</f>
        <v>0</v>
      </c>
      <c r="G40" s="133">
        <f>SUM('01:30'!G40)</f>
        <v>0</v>
      </c>
      <c r="H40" s="133">
        <f>SUM('01:30'!H40)</f>
        <v>0</v>
      </c>
      <c r="I40" s="133">
        <f>SUM('01:30'!I40)</f>
        <v>0</v>
      </c>
      <c r="J40" s="133">
        <f>SUM('01:30'!J40)</f>
        <v>0</v>
      </c>
      <c r="K40" s="133">
        <f>SUM('01:30'!K40)</f>
        <v>0</v>
      </c>
      <c r="L40" s="133">
        <f>SUM('01:30'!L40)</f>
        <v>0</v>
      </c>
      <c r="M40" s="133">
        <f>SUM('01:30'!M40)</f>
        <v>0</v>
      </c>
      <c r="N40" s="133">
        <f>SUM('01:30'!N40)</f>
        <v>0</v>
      </c>
      <c r="O40" s="133">
        <f>SUM('01:30'!O40)</f>
        <v>0</v>
      </c>
      <c r="P40" s="133">
        <f>SUM('01:30'!P40)</f>
        <v>0</v>
      </c>
      <c r="Q40" s="133">
        <f>SUM('01:30'!Q40)</f>
        <v>0</v>
      </c>
      <c r="R40" s="131">
        <f>SUM('01'!R40)</f>
        <v>92832</v>
      </c>
      <c r="S40" s="131">
        <f>SUM('30'!S40)</f>
        <v>0</v>
      </c>
      <c r="T40" s="131">
        <f t="shared" si="1"/>
        <v>-92832</v>
      </c>
      <c r="U40" s="133">
        <f>SUM('01:31'!U40)</f>
        <v>0</v>
      </c>
      <c r="V40" s="133">
        <f>SUM('01:31'!V40)</f>
        <v>0</v>
      </c>
      <c r="W40" s="133">
        <f>SUM('01:31'!W40)</f>
        <v>0</v>
      </c>
      <c r="X40" s="133">
        <f>SUM('01:31'!X40)</f>
        <v>0</v>
      </c>
      <c r="Y40" s="133">
        <f t="shared" si="2"/>
        <v>0</v>
      </c>
      <c r="Z40" s="563">
        <f>SUM('01:31'!Z40)</f>
        <v>0</v>
      </c>
      <c r="AA40" s="563">
        <f>SUM('01:31'!AA40)</f>
        <v>0</v>
      </c>
      <c r="AB40" s="563">
        <f>SUM('01:31'!AB40)</f>
        <v>0</v>
      </c>
      <c r="AC40" s="563">
        <f>SUM('01:31'!AC40)</f>
        <v>0</v>
      </c>
      <c r="AD40" s="563">
        <f>SUM('01:31'!AD40)</f>
        <v>0</v>
      </c>
      <c r="AE40" s="563">
        <f>SUM('01:31'!AE40)</f>
        <v>0</v>
      </c>
      <c r="AF40" s="563">
        <f>SUM('01:31'!AF40)</f>
        <v>0</v>
      </c>
      <c r="AG40" s="563">
        <f t="shared" si="3"/>
        <v>0</v>
      </c>
      <c r="AH40" s="852">
        <f>SUM('01:31'!AH40)</f>
        <v>0</v>
      </c>
      <c r="AI40" s="852">
        <f>SUM('01:31'!AI40)</f>
        <v>0</v>
      </c>
      <c r="AJ40" s="852">
        <f>SUM('01:31'!AJ40)</f>
        <v>0</v>
      </c>
      <c r="AK40" s="852">
        <f>SUM('01:31'!AK40)</f>
        <v>0</v>
      </c>
      <c r="AL40" s="852">
        <f t="shared" si="4"/>
        <v>0</v>
      </c>
      <c r="AM40" s="852">
        <f t="shared" si="5"/>
        <v>0</v>
      </c>
      <c r="AN40" s="133">
        <f>SUM('01'!AN40)</f>
        <v>145</v>
      </c>
      <c r="AO40" s="133">
        <f>SUM('01:30'!AO40)</f>
        <v>0</v>
      </c>
      <c r="AP40" s="133">
        <f t="shared" si="6"/>
        <v>145</v>
      </c>
      <c r="AQ40" s="133">
        <f>SUM('01:30'!AQ40)</f>
        <v>0</v>
      </c>
      <c r="AR40" s="133">
        <f>SUM('30'!AR40)</f>
        <v>0</v>
      </c>
      <c r="AS40" s="857">
        <f t="shared" si="7"/>
        <v>0</v>
      </c>
      <c r="AT40" s="872"/>
      <c r="AU40" s="872"/>
      <c r="AV40" s="872"/>
    </row>
    <row r="41" spans="1:48">
      <c r="A41" s="64" t="s">
        <v>150</v>
      </c>
      <c r="B41" s="133">
        <f>'[2]01'!B41</f>
        <v>10106</v>
      </c>
      <c r="C41" s="133">
        <f>'30'!C41</f>
        <v>0</v>
      </c>
      <c r="D41" s="8">
        <f t="shared" si="0"/>
        <v>-10106</v>
      </c>
      <c r="E41" s="133">
        <f>SUM('01:30'!E41)</f>
        <v>360</v>
      </c>
      <c r="F41" s="133">
        <f>SUM('01:30'!D41)</f>
        <v>22</v>
      </c>
      <c r="G41" s="133">
        <f>SUM('01:30'!G41)</f>
        <v>9</v>
      </c>
      <c r="H41" s="133">
        <f>SUM('01:30'!H41)</f>
        <v>13</v>
      </c>
      <c r="I41" s="133">
        <f>SUM('01:30'!I41)</f>
        <v>0</v>
      </c>
      <c r="J41" s="133">
        <f>SUM('01:30'!J41)</f>
        <v>0</v>
      </c>
      <c r="K41" s="133">
        <f>SUM('01:30'!K41)</f>
        <v>0</v>
      </c>
      <c r="L41" s="133">
        <f>SUM('01:30'!L41)</f>
        <v>0</v>
      </c>
      <c r="M41" s="133">
        <f>SUM('01:30'!M41)</f>
        <v>0</v>
      </c>
      <c r="N41" s="133">
        <f>SUM('01:30'!N41)</f>
        <v>0</v>
      </c>
      <c r="O41" s="133">
        <f>SUM('01:30'!O41)</f>
        <v>0</v>
      </c>
      <c r="P41" s="133">
        <f>SUM('01:30'!P41)</f>
        <v>0</v>
      </c>
      <c r="Q41" s="133">
        <f>SUM('01:30'!Q41)</f>
        <v>22</v>
      </c>
      <c r="R41" s="131">
        <f>SUM('01'!R41)</f>
        <v>50093</v>
      </c>
      <c r="S41" s="131">
        <f>SUM('30'!S41)</f>
        <v>0</v>
      </c>
      <c r="T41" s="131">
        <f t="shared" si="1"/>
        <v>-50093</v>
      </c>
      <c r="U41" s="133">
        <f>SUM('01:31'!U41)</f>
        <v>0</v>
      </c>
      <c r="V41" s="133">
        <f>SUM('01:31'!V41)</f>
        <v>13</v>
      </c>
      <c r="W41" s="133">
        <f>SUM('01:31'!W41)</f>
        <v>0</v>
      </c>
      <c r="X41" s="133">
        <f>SUM('01:31'!X41)</f>
        <v>4</v>
      </c>
      <c r="Y41" s="133">
        <f t="shared" si="2"/>
        <v>17</v>
      </c>
      <c r="Z41" s="563">
        <f>SUM('01:31'!Z41)</f>
        <v>0</v>
      </c>
      <c r="AA41" s="563">
        <f>SUM('01:31'!AA41)</f>
        <v>0</v>
      </c>
      <c r="AB41" s="563">
        <f>SUM('01:31'!AB41)</f>
        <v>0</v>
      </c>
      <c r="AC41" s="563">
        <f>SUM('01:31'!AC41)</f>
        <v>0</v>
      </c>
      <c r="AD41" s="563">
        <f>SUM('01:31'!AD41)</f>
        <v>28</v>
      </c>
      <c r="AE41" s="563">
        <f>SUM('01:31'!AE41)</f>
        <v>0</v>
      </c>
      <c r="AF41" s="563">
        <f>SUM('01:31'!AF41)</f>
        <v>0</v>
      </c>
      <c r="AG41" s="563">
        <f t="shared" si="3"/>
        <v>28</v>
      </c>
      <c r="AH41" s="852">
        <f>SUM('01:31'!AH41)</f>
        <v>0</v>
      </c>
      <c r="AI41" s="852">
        <f>SUM('01:31'!AI41)</f>
        <v>0</v>
      </c>
      <c r="AJ41" s="852">
        <f>SUM('01:31'!AJ41)</f>
        <v>0</v>
      </c>
      <c r="AK41" s="852">
        <f>SUM('01:31'!AK41)</f>
        <v>0</v>
      </c>
      <c r="AL41" s="852">
        <f t="shared" si="4"/>
        <v>0</v>
      </c>
      <c r="AM41" s="852">
        <f t="shared" si="5"/>
        <v>0</v>
      </c>
      <c r="AN41" s="133">
        <f>SUM('01'!AN41)</f>
        <v>130</v>
      </c>
      <c r="AO41" s="133">
        <f>SUM('01:30'!AO41)</f>
        <v>205</v>
      </c>
      <c r="AP41" s="133">
        <f t="shared" si="6"/>
        <v>335</v>
      </c>
      <c r="AQ41" s="133">
        <f>SUM('01:30'!AQ41)</f>
        <v>175</v>
      </c>
      <c r="AR41" s="133">
        <f>SUM('30'!AR41)</f>
        <v>0</v>
      </c>
      <c r="AS41" s="857">
        <f t="shared" si="7"/>
        <v>-1.7316445675836137E-2</v>
      </c>
      <c r="AT41" s="872"/>
      <c r="AU41" s="872"/>
      <c r="AV41" s="872"/>
    </row>
    <row r="42" spans="1:48">
      <c r="A42" s="64" t="s">
        <v>108</v>
      </c>
      <c r="B42" s="133">
        <f>'[2]01'!B42</f>
        <v>16031.4</v>
      </c>
      <c r="C42" s="133">
        <f>'30'!C42</f>
        <v>16193.4</v>
      </c>
      <c r="D42" s="8">
        <f t="shared" si="0"/>
        <v>162</v>
      </c>
      <c r="E42" s="133">
        <f>SUM('01:30'!E42)</f>
        <v>360</v>
      </c>
      <c r="F42" s="133">
        <f>SUM('01:30'!D42)</f>
        <v>162</v>
      </c>
      <c r="G42" s="133">
        <f>SUM('01:30'!G42)</f>
        <v>136.5</v>
      </c>
      <c r="H42" s="133">
        <f>SUM('01:30'!H42)</f>
        <v>25.5</v>
      </c>
      <c r="I42" s="133">
        <f>SUM('01:30'!I42)</f>
        <v>0</v>
      </c>
      <c r="J42" s="133">
        <f>SUM('01:30'!J42)</f>
        <v>0</v>
      </c>
      <c r="K42" s="133">
        <f>SUM('01:30'!K42)</f>
        <v>0</v>
      </c>
      <c r="L42" s="133">
        <f>SUM('01:30'!L42)</f>
        <v>0</v>
      </c>
      <c r="M42" s="133">
        <f>SUM('01:30'!M42)</f>
        <v>0</v>
      </c>
      <c r="N42" s="133">
        <f>SUM('01:30'!N42)</f>
        <v>0</v>
      </c>
      <c r="O42" s="133">
        <f>SUM('01:30'!O42)</f>
        <v>0</v>
      </c>
      <c r="P42" s="133">
        <f>SUM('01:30'!P42)</f>
        <v>0</v>
      </c>
      <c r="Q42" s="133">
        <f>SUM('01:30'!Q42)</f>
        <v>162</v>
      </c>
      <c r="R42" s="131">
        <f>SUM('01'!R42)</f>
        <v>105116</v>
      </c>
      <c r="S42" s="131">
        <f>SUM('30'!S42)</f>
        <v>106226</v>
      </c>
      <c r="T42" s="131">
        <f t="shared" si="1"/>
        <v>1110</v>
      </c>
      <c r="U42" s="133">
        <f>SUM('01:31'!U42)</f>
        <v>58</v>
      </c>
      <c r="V42" s="133">
        <f>SUM('01:31'!V42)</f>
        <v>145</v>
      </c>
      <c r="W42" s="133">
        <f>SUM('01:31'!W42)</f>
        <v>0</v>
      </c>
      <c r="X42" s="133">
        <f>SUM('01:31'!X42)</f>
        <v>38</v>
      </c>
      <c r="Y42" s="133">
        <f t="shared" si="2"/>
        <v>241</v>
      </c>
      <c r="Z42" s="563">
        <f>SUM('01:31'!Z42)</f>
        <v>0</v>
      </c>
      <c r="AA42" s="563">
        <f>SUM('01:31'!AA42)</f>
        <v>0</v>
      </c>
      <c r="AB42" s="563">
        <f>SUM('01:31'!AB42)</f>
        <v>0</v>
      </c>
      <c r="AC42" s="563">
        <f>SUM('01:31'!AC42)</f>
        <v>0</v>
      </c>
      <c r="AD42" s="563">
        <f>SUM('01:31'!AD42)</f>
        <v>79</v>
      </c>
      <c r="AE42" s="563">
        <f>SUM('01:31'!AE42)</f>
        <v>0</v>
      </c>
      <c r="AF42" s="563">
        <f>SUM('01:31'!AF42)</f>
        <v>0</v>
      </c>
      <c r="AG42" s="563">
        <f t="shared" si="3"/>
        <v>79</v>
      </c>
      <c r="AH42" s="852">
        <f>SUM('01:31'!AH42)</f>
        <v>0</v>
      </c>
      <c r="AI42" s="852">
        <f>SUM('01:31'!AI42)</f>
        <v>0</v>
      </c>
      <c r="AJ42" s="852">
        <f>SUM('01:31'!AJ42)</f>
        <v>0</v>
      </c>
      <c r="AK42" s="852">
        <f>SUM('01:31'!AK42)</f>
        <v>0</v>
      </c>
      <c r="AL42" s="852">
        <f t="shared" si="4"/>
        <v>0</v>
      </c>
      <c r="AM42" s="852">
        <f t="shared" si="5"/>
        <v>0</v>
      </c>
      <c r="AN42" s="133">
        <f>SUM('01'!AN42)</f>
        <v>130</v>
      </c>
      <c r="AO42" s="133">
        <f>SUM('01:30'!AO42)</f>
        <v>1372</v>
      </c>
      <c r="AP42" s="133">
        <f t="shared" si="6"/>
        <v>1502</v>
      </c>
      <c r="AQ42" s="133">
        <f>SUM('01:30'!AQ42)</f>
        <v>1422</v>
      </c>
      <c r="AR42" s="133">
        <f>SUM('30'!AR42)</f>
        <v>80</v>
      </c>
      <c r="AS42" s="857">
        <f t="shared" si="7"/>
        <v>8.7777777777777786</v>
      </c>
      <c r="AT42" s="872"/>
      <c r="AU42" s="872"/>
      <c r="AV42" s="872"/>
    </row>
    <row r="43" spans="1:48">
      <c r="A43" s="64" t="s">
        <v>120</v>
      </c>
      <c r="B43" s="133">
        <f>'[2]01'!B43</f>
        <v>17888.400000000001</v>
      </c>
      <c r="C43" s="133">
        <f>'30'!C43</f>
        <v>18024.099999999999</v>
      </c>
      <c r="D43" s="8">
        <f t="shared" si="0"/>
        <v>135.69999999999709</v>
      </c>
      <c r="E43" s="133">
        <f>SUM('01:30'!E43)</f>
        <v>360</v>
      </c>
      <c r="F43" s="133">
        <f>SUM('01:30'!D43)</f>
        <v>135.69999999999709</v>
      </c>
      <c r="G43" s="133">
        <f>SUM('01:30'!G43)</f>
        <v>105.89999999999782</v>
      </c>
      <c r="H43" s="133">
        <f>SUM('01:30'!H43)</f>
        <v>29.799999999999997</v>
      </c>
      <c r="I43" s="133">
        <f>SUM('01:30'!I43)</f>
        <v>0</v>
      </c>
      <c r="J43" s="133">
        <f>SUM('01:30'!J43)</f>
        <v>0</v>
      </c>
      <c r="K43" s="133">
        <f>SUM('01:30'!K43)</f>
        <v>0</v>
      </c>
      <c r="L43" s="133">
        <f>SUM('01:30'!L43)</f>
        <v>0</v>
      </c>
      <c r="M43" s="133">
        <f>SUM('01:30'!M43)</f>
        <v>0</v>
      </c>
      <c r="N43" s="133">
        <f>SUM('01:30'!N43)</f>
        <v>0</v>
      </c>
      <c r="O43" s="133">
        <f>SUM('01:30'!O43)</f>
        <v>0</v>
      </c>
      <c r="P43" s="133">
        <f>SUM('01:30'!P43)</f>
        <v>0</v>
      </c>
      <c r="Q43" s="133">
        <f>SUM('01:30'!Q43)</f>
        <v>135.69999999999783</v>
      </c>
      <c r="R43" s="131">
        <f>SUM('01'!R43)</f>
        <v>87346</v>
      </c>
      <c r="S43" s="131">
        <f>SUM('30'!S43)</f>
        <v>88158</v>
      </c>
      <c r="T43" s="131">
        <f t="shared" si="1"/>
        <v>812</v>
      </c>
      <c r="U43" s="133">
        <f>SUM('01:31'!U43)</f>
        <v>23</v>
      </c>
      <c r="V43" s="133">
        <f>SUM('01:31'!V43)</f>
        <v>109</v>
      </c>
      <c r="W43" s="133">
        <f>SUM('01:31'!W43)</f>
        <v>0</v>
      </c>
      <c r="X43" s="133">
        <f>SUM('01:31'!X43)</f>
        <v>32</v>
      </c>
      <c r="Y43" s="133">
        <f t="shared" si="2"/>
        <v>164</v>
      </c>
      <c r="Z43" s="563">
        <f>SUM('01:31'!Z43)</f>
        <v>7</v>
      </c>
      <c r="AA43" s="563">
        <f>SUM('01:31'!AA43)</f>
        <v>0</v>
      </c>
      <c r="AB43" s="563">
        <f>SUM('01:31'!AB43)</f>
        <v>0</v>
      </c>
      <c r="AC43" s="563">
        <f>SUM('01:31'!AC43)</f>
        <v>0</v>
      </c>
      <c r="AD43" s="563">
        <f>SUM('01:31'!AD43)</f>
        <v>87</v>
      </c>
      <c r="AE43" s="563">
        <f>SUM('01:31'!AE43)</f>
        <v>0</v>
      </c>
      <c r="AF43" s="563">
        <f>SUM('01:31'!AF43)</f>
        <v>0</v>
      </c>
      <c r="AG43" s="563">
        <f t="shared" si="3"/>
        <v>94</v>
      </c>
      <c r="AH43" s="852">
        <f>SUM('01:31'!AH43)</f>
        <v>0</v>
      </c>
      <c r="AI43" s="852">
        <f>SUM('01:31'!AI43)</f>
        <v>0</v>
      </c>
      <c r="AJ43" s="852">
        <f>SUM('01:31'!AJ43)</f>
        <v>0</v>
      </c>
      <c r="AK43" s="852">
        <f>SUM('01:31'!AK43)</f>
        <v>0</v>
      </c>
      <c r="AL43" s="852">
        <f t="shared" si="4"/>
        <v>0</v>
      </c>
      <c r="AM43" s="852">
        <f t="shared" si="5"/>
        <v>0</v>
      </c>
      <c r="AN43" s="133">
        <f>SUM('01'!AN43)</f>
        <v>145</v>
      </c>
      <c r="AO43" s="133">
        <f>SUM('01:30'!AO43)</f>
        <v>1025</v>
      </c>
      <c r="AP43" s="133">
        <f t="shared" si="6"/>
        <v>1170</v>
      </c>
      <c r="AQ43" s="133">
        <f>SUM('01:30'!AQ43)</f>
        <v>930</v>
      </c>
      <c r="AR43" s="133">
        <f>SUM('30'!AR43)</f>
        <v>240</v>
      </c>
      <c r="AS43" s="857">
        <f t="shared" si="7"/>
        <v>6.8533529845248342</v>
      </c>
      <c r="AT43" s="872"/>
      <c r="AU43" s="872"/>
      <c r="AV43" s="872"/>
    </row>
    <row r="44" spans="1:48">
      <c r="A44" s="64" t="s">
        <v>151</v>
      </c>
      <c r="B44" s="133">
        <f>'[2]01'!B44</f>
        <v>3946.1</v>
      </c>
      <c r="C44" s="133">
        <f>'30'!C44</f>
        <v>4078.9</v>
      </c>
      <c r="D44" s="8">
        <f t="shared" si="0"/>
        <v>132.80000000000018</v>
      </c>
      <c r="E44" s="133">
        <f>SUM('01:30'!E44)</f>
        <v>360</v>
      </c>
      <c r="F44" s="133">
        <f>SUM('01:30'!D44)</f>
        <v>132.80000000000018</v>
      </c>
      <c r="G44" s="133">
        <f>SUM('01:30'!G44)</f>
        <v>116.5</v>
      </c>
      <c r="H44" s="133">
        <f>SUM('01:30'!H44)</f>
        <v>16.299999999999997</v>
      </c>
      <c r="I44" s="133">
        <f>SUM('01:30'!I44)</f>
        <v>0</v>
      </c>
      <c r="J44" s="133">
        <f>SUM('01:30'!J44)</f>
        <v>0</v>
      </c>
      <c r="K44" s="133">
        <f>SUM('01:30'!K44)</f>
        <v>0</v>
      </c>
      <c r="L44" s="133">
        <f>SUM('01:30'!L44)</f>
        <v>0</v>
      </c>
      <c r="M44" s="133">
        <f>SUM('01:30'!M44)</f>
        <v>0</v>
      </c>
      <c r="N44" s="133">
        <f>SUM('01:30'!N44)</f>
        <v>0</v>
      </c>
      <c r="O44" s="133">
        <f>SUM('01:30'!O44)</f>
        <v>0</v>
      </c>
      <c r="P44" s="133">
        <f>SUM('01:30'!P44)</f>
        <v>0</v>
      </c>
      <c r="Q44" s="133">
        <f>SUM('01:30'!Q44)</f>
        <v>132.80000000000001</v>
      </c>
      <c r="R44" s="131">
        <f>SUM('01'!R44)</f>
        <v>22694.2</v>
      </c>
      <c r="S44" s="131">
        <f>SUM('30'!S44)</f>
        <v>23516.7</v>
      </c>
      <c r="T44" s="131">
        <f t="shared" si="1"/>
        <v>822.5</v>
      </c>
      <c r="U44" s="133">
        <f>SUM('01:31'!U44)</f>
        <v>38</v>
      </c>
      <c r="V44" s="133">
        <f>SUM('01:31'!V44)</f>
        <v>194</v>
      </c>
      <c r="W44" s="133">
        <f>SUM('01:31'!W44)</f>
        <v>0</v>
      </c>
      <c r="X44" s="133">
        <f>SUM('01:31'!X44)</f>
        <v>2</v>
      </c>
      <c r="Y44" s="133">
        <f t="shared" si="2"/>
        <v>234</v>
      </c>
      <c r="Z44" s="563">
        <f>SUM('01:31'!Z44)</f>
        <v>0</v>
      </c>
      <c r="AA44" s="563">
        <f>SUM('01:31'!AA44)</f>
        <v>0</v>
      </c>
      <c r="AB44" s="563">
        <f>SUM('01:31'!AB44)</f>
        <v>0</v>
      </c>
      <c r="AC44" s="563">
        <f>SUM('01:31'!AC44)</f>
        <v>0</v>
      </c>
      <c r="AD44" s="563">
        <f>SUM('01:31'!AD44)</f>
        <v>60</v>
      </c>
      <c r="AE44" s="563">
        <f>SUM('01:31'!AE44)</f>
        <v>0</v>
      </c>
      <c r="AF44" s="563">
        <f>SUM('01:31'!AF44)</f>
        <v>0</v>
      </c>
      <c r="AG44" s="563">
        <f t="shared" si="3"/>
        <v>60</v>
      </c>
      <c r="AH44" s="852">
        <f>SUM('01:31'!AH44)</f>
        <v>0</v>
      </c>
      <c r="AI44" s="852">
        <f>SUM('01:31'!AI44)</f>
        <v>0</v>
      </c>
      <c r="AJ44" s="852">
        <f>SUM('01:31'!AJ44)</f>
        <v>0</v>
      </c>
      <c r="AK44" s="852">
        <f>SUM('01:31'!AK44)</f>
        <v>0</v>
      </c>
      <c r="AL44" s="852">
        <f t="shared" si="4"/>
        <v>0</v>
      </c>
      <c r="AM44" s="852">
        <f t="shared" si="5"/>
        <v>0</v>
      </c>
      <c r="AN44" s="133">
        <f>SUM('01'!AN44)</f>
        <v>0</v>
      </c>
      <c r="AO44" s="133">
        <f>SUM('01:30'!AO44)</f>
        <v>1176</v>
      </c>
      <c r="AP44" s="133">
        <f t="shared" si="6"/>
        <v>1176</v>
      </c>
      <c r="AQ44" s="133">
        <f>SUM('01:30'!AQ44)</f>
        <v>1176</v>
      </c>
      <c r="AR44" s="133">
        <f>SUM('30'!AR44)</f>
        <v>0</v>
      </c>
      <c r="AS44" s="857">
        <f t="shared" si="7"/>
        <v>8.8554216867469755</v>
      </c>
      <c r="AT44" s="872"/>
      <c r="AU44" s="872"/>
      <c r="AV44" s="872"/>
    </row>
    <row r="45" spans="1:48">
      <c r="A45" s="64" t="s">
        <v>152</v>
      </c>
      <c r="B45" s="133">
        <f>'[2]01'!B45</f>
        <v>3782.5</v>
      </c>
      <c r="C45" s="133">
        <f>'30'!C45</f>
        <v>3898</v>
      </c>
      <c r="D45" s="8">
        <f t="shared" si="0"/>
        <v>115.5</v>
      </c>
      <c r="E45" s="133">
        <f>SUM('01:30'!E45)</f>
        <v>360</v>
      </c>
      <c r="F45" s="133">
        <f>SUM('01:30'!D45)</f>
        <v>115.5</v>
      </c>
      <c r="G45" s="133">
        <f>SUM('01:30'!G45)</f>
        <v>92.599999999999568</v>
      </c>
      <c r="H45" s="133">
        <f>SUM('01:30'!H45)</f>
        <v>22.900000000000226</v>
      </c>
      <c r="I45" s="133">
        <f>SUM('01:30'!I45)</f>
        <v>0</v>
      </c>
      <c r="J45" s="133">
        <f>SUM('01:30'!J45)</f>
        <v>0</v>
      </c>
      <c r="K45" s="133">
        <f>SUM('01:30'!K45)</f>
        <v>0</v>
      </c>
      <c r="L45" s="133">
        <f>SUM('01:30'!L45)</f>
        <v>0</v>
      </c>
      <c r="M45" s="133">
        <f>SUM('01:30'!M45)</f>
        <v>0</v>
      </c>
      <c r="N45" s="133">
        <f>SUM('01:30'!N45)</f>
        <v>0</v>
      </c>
      <c r="O45" s="133">
        <f>SUM('01:30'!O45)</f>
        <v>0</v>
      </c>
      <c r="P45" s="133">
        <f>SUM('01:30'!P45)</f>
        <v>0</v>
      </c>
      <c r="Q45" s="133">
        <f>SUM('01:30'!Q45)</f>
        <v>115.4999999999998</v>
      </c>
      <c r="R45" s="131">
        <f>SUM('01'!R45)</f>
        <v>22170.5</v>
      </c>
      <c r="S45" s="131">
        <f>SUM('30'!S45)</f>
        <v>22979.599999999999</v>
      </c>
      <c r="T45" s="131">
        <f t="shared" si="1"/>
        <v>809.09999999999854</v>
      </c>
      <c r="U45" s="133">
        <f>SUM('01:31'!U45)</f>
        <v>29</v>
      </c>
      <c r="V45" s="133">
        <f>SUM('01:31'!V45)</f>
        <v>207</v>
      </c>
      <c r="W45" s="133">
        <f>SUM('01:31'!W45)</f>
        <v>0</v>
      </c>
      <c r="X45" s="133">
        <f>SUM('01:31'!X45)</f>
        <v>3</v>
      </c>
      <c r="Y45" s="133">
        <f t="shared" si="2"/>
        <v>239</v>
      </c>
      <c r="Z45" s="563">
        <f>SUM('01:31'!Z45)</f>
        <v>0</v>
      </c>
      <c r="AA45" s="563">
        <f>SUM('01:31'!AA45)</f>
        <v>0</v>
      </c>
      <c r="AB45" s="563">
        <f>SUM('01:31'!AB45)</f>
        <v>0</v>
      </c>
      <c r="AC45" s="563">
        <f>SUM('01:31'!AC45)</f>
        <v>0</v>
      </c>
      <c r="AD45" s="563">
        <f>SUM('01:31'!AD45)</f>
        <v>61</v>
      </c>
      <c r="AE45" s="563">
        <f>SUM('01:31'!AE45)</f>
        <v>0</v>
      </c>
      <c r="AF45" s="563">
        <f>SUM('01:31'!AF45)</f>
        <v>0</v>
      </c>
      <c r="AG45" s="563">
        <f t="shared" si="3"/>
        <v>61</v>
      </c>
      <c r="AH45" s="852">
        <f>SUM('01:31'!AH45)</f>
        <v>0</v>
      </c>
      <c r="AI45" s="852">
        <f>SUM('01:31'!AI45)</f>
        <v>0</v>
      </c>
      <c r="AJ45" s="852">
        <f>SUM('01:31'!AJ45)</f>
        <v>0</v>
      </c>
      <c r="AK45" s="852">
        <f>SUM('01:31'!AK45)</f>
        <v>0</v>
      </c>
      <c r="AL45" s="852">
        <f t="shared" si="4"/>
        <v>0</v>
      </c>
      <c r="AM45" s="852">
        <f t="shared" si="5"/>
        <v>0</v>
      </c>
      <c r="AN45" s="133">
        <f>SUM('01'!AN45)</f>
        <v>0</v>
      </c>
      <c r="AO45" s="133">
        <f>SUM('01:30'!AO45)</f>
        <v>972</v>
      </c>
      <c r="AP45" s="133">
        <f t="shared" si="6"/>
        <v>972</v>
      </c>
      <c r="AQ45" s="133">
        <f>SUM('01:30'!AQ45)</f>
        <v>972</v>
      </c>
      <c r="AR45" s="133">
        <f>SUM('30'!AR45)</f>
        <v>0</v>
      </c>
      <c r="AS45" s="857">
        <f t="shared" si="7"/>
        <v>8.4155844155844157</v>
      </c>
      <c r="AT45" s="872"/>
      <c r="AU45" s="872"/>
      <c r="AV45" s="872"/>
    </row>
    <row r="46" spans="1:48">
      <c r="A46" s="64" t="s">
        <v>153</v>
      </c>
      <c r="B46" s="133">
        <f>'[2]01'!B46</f>
        <v>3668.1</v>
      </c>
      <c r="C46" s="133">
        <f>'30'!C46</f>
        <v>3838</v>
      </c>
      <c r="D46" s="8">
        <f t="shared" si="0"/>
        <v>169.90000000000009</v>
      </c>
      <c r="E46" s="133">
        <f>SUM('01:30'!E46)</f>
        <v>360</v>
      </c>
      <c r="F46" s="133">
        <f>SUM('01:30'!D46)</f>
        <v>169.90000000000009</v>
      </c>
      <c r="G46" s="133">
        <f>SUM('01:30'!G46)</f>
        <v>147.3000000000003</v>
      </c>
      <c r="H46" s="133">
        <f>SUM('01:30'!H46)</f>
        <v>22.599999999999991</v>
      </c>
      <c r="I46" s="133">
        <f>SUM('01:30'!I46)</f>
        <v>0</v>
      </c>
      <c r="J46" s="133">
        <f>SUM('01:30'!J46)</f>
        <v>0</v>
      </c>
      <c r="K46" s="133">
        <f>SUM('01:30'!K46)</f>
        <v>0</v>
      </c>
      <c r="L46" s="133">
        <f>SUM('01:30'!L46)</f>
        <v>0</v>
      </c>
      <c r="M46" s="133">
        <f>SUM('01:30'!M46)</f>
        <v>0</v>
      </c>
      <c r="N46" s="133">
        <f>SUM('01:30'!N46)</f>
        <v>0</v>
      </c>
      <c r="O46" s="133">
        <f>SUM('01:30'!O46)</f>
        <v>0</v>
      </c>
      <c r="P46" s="133">
        <f>SUM('01:30'!P46)</f>
        <v>0</v>
      </c>
      <c r="Q46" s="133">
        <f>SUM('01:30'!Q46)</f>
        <v>169.90000000000026</v>
      </c>
      <c r="R46" s="131">
        <f>SUM('01'!R46)</f>
        <v>21149.7</v>
      </c>
      <c r="S46" s="131">
        <f>SUM('30'!S46)</f>
        <v>21950.799999999999</v>
      </c>
      <c r="T46" s="131">
        <f t="shared" si="1"/>
        <v>801.09999999999854</v>
      </c>
      <c r="U46" s="133">
        <f>SUM('01:31'!U46)</f>
        <v>31</v>
      </c>
      <c r="V46" s="133">
        <f>SUM('01:31'!V46)</f>
        <v>219</v>
      </c>
      <c r="W46" s="133">
        <f>SUM('01:31'!W46)</f>
        <v>0</v>
      </c>
      <c r="X46" s="133">
        <f>SUM('01:31'!X46)</f>
        <v>1</v>
      </c>
      <c r="Y46" s="133">
        <f t="shared" si="2"/>
        <v>251</v>
      </c>
      <c r="Z46" s="563">
        <f>SUM('01:31'!Z46)</f>
        <v>0</v>
      </c>
      <c r="AA46" s="563">
        <f>SUM('01:31'!AA46)</f>
        <v>0</v>
      </c>
      <c r="AB46" s="563">
        <f>SUM('01:31'!AB46)</f>
        <v>0</v>
      </c>
      <c r="AC46" s="563">
        <f>SUM('01:31'!AC46)</f>
        <v>0</v>
      </c>
      <c r="AD46" s="563">
        <f>SUM('01:31'!AD46)</f>
        <v>52</v>
      </c>
      <c r="AE46" s="563">
        <f>SUM('01:31'!AE46)</f>
        <v>0</v>
      </c>
      <c r="AF46" s="563">
        <f>SUM('01:31'!AF46)</f>
        <v>0</v>
      </c>
      <c r="AG46" s="563">
        <f t="shared" si="3"/>
        <v>52</v>
      </c>
      <c r="AH46" s="852">
        <f>SUM('01:31'!AH46)</f>
        <v>0</v>
      </c>
      <c r="AI46" s="852">
        <f>SUM('01:31'!AI46)</f>
        <v>0</v>
      </c>
      <c r="AJ46" s="852">
        <f>SUM('01:31'!AJ46)</f>
        <v>0</v>
      </c>
      <c r="AK46" s="852">
        <f>SUM('01:31'!AK46)</f>
        <v>0</v>
      </c>
      <c r="AL46" s="852">
        <f t="shared" si="4"/>
        <v>0</v>
      </c>
      <c r="AM46" s="852">
        <f t="shared" si="5"/>
        <v>0</v>
      </c>
      <c r="AN46" s="133">
        <f>SUM('01'!AN46)</f>
        <v>0</v>
      </c>
      <c r="AO46" s="133">
        <f>SUM('01:30'!AO46)</f>
        <v>998</v>
      </c>
      <c r="AP46" s="133">
        <f t="shared" si="6"/>
        <v>998</v>
      </c>
      <c r="AQ46" s="133">
        <f>SUM('01:30'!AQ46)</f>
        <v>998</v>
      </c>
      <c r="AR46" s="133">
        <f>SUM('30'!AR46)</f>
        <v>0</v>
      </c>
      <c r="AS46" s="857">
        <f t="shared" si="7"/>
        <v>5.8740435550323689</v>
      </c>
      <c r="AT46" s="872"/>
      <c r="AU46" s="872"/>
      <c r="AV46" s="872"/>
    </row>
    <row r="47" spans="1:48">
      <c r="A47" s="64" t="s">
        <v>154</v>
      </c>
      <c r="B47" s="133">
        <f>'[2]01'!B47</f>
        <v>8739</v>
      </c>
      <c r="C47" s="133">
        <f>'30'!C47</f>
        <v>8794</v>
      </c>
      <c r="D47" s="8">
        <f t="shared" si="0"/>
        <v>55</v>
      </c>
      <c r="E47" s="133">
        <f>SUM('01:30'!E47)</f>
        <v>360</v>
      </c>
      <c r="F47" s="133">
        <f>SUM('01:30'!D47)</f>
        <v>86</v>
      </c>
      <c r="G47" s="133">
        <f>SUM('01:30'!G47)</f>
        <v>75</v>
      </c>
      <c r="H47" s="133">
        <f>SUM('01:30'!H47)</f>
        <v>11</v>
      </c>
      <c r="I47" s="133">
        <f>SUM('01:30'!I47)</f>
        <v>0</v>
      </c>
      <c r="J47" s="133">
        <f>SUM('01:30'!J47)</f>
        <v>0</v>
      </c>
      <c r="K47" s="133">
        <f>SUM('01:30'!K47)</f>
        <v>0</v>
      </c>
      <c r="L47" s="133">
        <f>SUM('01:30'!L47)</f>
        <v>0</v>
      </c>
      <c r="M47" s="133">
        <f>SUM('01:30'!M47)</f>
        <v>0</v>
      </c>
      <c r="N47" s="133">
        <f>SUM('01:30'!N47)</f>
        <v>0</v>
      </c>
      <c r="O47" s="133">
        <f>SUM('01:30'!O47)</f>
        <v>0</v>
      </c>
      <c r="P47" s="133">
        <f>SUM('01:30'!P47)</f>
        <v>0</v>
      </c>
      <c r="Q47" s="133">
        <f>SUM('01:30'!Q47)</f>
        <v>86</v>
      </c>
      <c r="R47" s="131">
        <f>SUM('01'!R47)</f>
        <v>48266.6</v>
      </c>
      <c r="S47" s="131">
        <f>SUM('30'!S47)</f>
        <v>48924</v>
      </c>
      <c r="T47" s="131">
        <f t="shared" si="1"/>
        <v>657.40000000000146</v>
      </c>
      <c r="U47" s="133">
        <f>SUM('01:31'!U47)</f>
        <v>25</v>
      </c>
      <c r="V47" s="133">
        <f>SUM('01:31'!V47)</f>
        <v>146</v>
      </c>
      <c r="W47" s="133">
        <f>SUM('01:31'!W47)</f>
        <v>0</v>
      </c>
      <c r="X47" s="133">
        <f>SUM('01:31'!X47)</f>
        <v>1</v>
      </c>
      <c r="Y47" s="133">
        <f t="shared" si="2"/>
        <v>172</v>
      </c>
      <c r="Z47" s="563">
        <f>SUM('01:31'!Z47)</f>
        <v>0</v>
      </c>
      <c r="AA47" s="563">
        <f>SUM('01:31'!AA47)</f>
        <v>0</v>
      </c>
      <c r="AB47" s="563">
        <f>SUM('01:31'!AB47)</f>
        <v>0</v>
      </c>
      <c r="AC47" s="563">
        <f>SUM('01:31'!AC47)</f>
        <v>0</v>
      </c>
      <c r="AD47" s="563">
        <f>SUM('01:31'!AD47)</f>
        <v>57</v>
      </c>
      <c r="AE47" s="563">
        <f>SUM('01:31'!AE47)</f>
        <v>0</v>
      </c>
      <c r="AF47" s="563">
        <f>SUM('01:31'!AF47)</f>
        <v>0</v>
      </c>
      <c r="AG47" s="563">
        <f t="shared" si="3"/>
        <v>57</v>
      </c>
      <c r="AH47" s="852">
        <f>SUM('01:31'!AH47)</f>
        <v>0</v>
      </c>
      <c r="AI47" s="852">
        <f>SUM('01:31'!AI47)</f>
        <v>0</v>
      </c>
      <c r="AJ47" s="852">
        <f>SUM('01:31'!AJ47)</f>
        <v>0</v>
      </c>
      <c r="AK47" s="852">
        <f>SUM('01:31'!AK47)</f>
        <v>0</v>
      </c>
      <c r="AL47" s="852">
        <f t="shared" si="4"/>
        <v>0</v>
      </c>
      <c r="AM47" s="852">
        <f t="shared" si="5"/>
        <v>0</v>
      </c>
      <c r="AN47" s="133">
        <f>SUM('01'!AN47)</f>
        <v>0</v>
      </c>
      <c r="AO47" s="133">
        <f>SUM('01:30'!AO47)</f>
        <v>933</v>
      </c>
      <c r="AP47" s="133">
        <f t="shared" si="6"/>
        <v>933</v>
      </c>
      <c r="AQ47" s="133">
        <f>SUM('01:30'!AQ47)</f>
        <v>933</v>
      </c>
      <c r="AR47" s="133">
        <f>SUM('30'!AR47)</f>
        <v>0</v>
      </c>
      <c r="AS47" s="857">
        <f t="shared" si="7"/>
        <v>16.963636363636365</v>
      </c>
      <c r="AT47" s="872"/>
      <c r="AU47" s="872"/>
      <c r="AV47" s="872"/>
    </row>
    <row r="48" spans="1:48">
      <c r="A48" s="64" t="s">
        <v>155</v>
      </c>
      <c r="B48" s="133">
        <f>'[2]01'!B48</f>
        <v>3802.8</v>
      </c>
      <c r="C48" s="133">
        <f>'30'!C48</f>
        <v>3957.7</v>
      </c>
      <c r="D48" s="8">
        <f t="shared" si="0"/>
        <v>154.89999999999964</v>
      </c>
      <c r="E48" s="133">
        <f>SUM('01:30'!E48)</f>
        <v>360</v>
      </c>
      <c r="F48" s="133">
        <f>SUM('01:30'!D48)</f>
        <v>154.89999999999964</v>
      </c>
      <c r="G48" s="133">
        <f>SUM('01:30'!G48)</f>
        <v>132.19999999999965</v>
      </c>
      <c r="H48" s="133">
        <f>SUM('01:30'!H48)</f>
        <v>22.699999999999633</v>
      </c>
      <c r="I48" s="133">
        <f>SUM('01:30'!I48)</f>
        <v>0</v>
      </c>
      <c r="J48" s="133">
        <f>SUM('01:30'!J48)</f>
        <v>0</v>
      </c>
      <c r="K48" s="133">
        <f>SUM('01:30'!K48)</f>
        <v>0</v>
      </c>
      <c r="L48" s="133">
        <f>SUM('01:30'!L48)</f>
        <v>0</v>
      </c>
      <c r="M48" s="133">
        <f>SUM('01:30'!M48)</f>
        <v>0</v>
      </c>
      <c r="N48" s="133">
        <f>SUM('01:30'!N48)</f>
        <v>0</v>
      </c>
      <c r="O48" s="133">
        <f>SUM('01:30'!O48)</f>
        <v>0</v>
      </c>
      <c r="P48" s="133">
        <f>SUM('01:30'!P48)</f>
        <v>0</v>
      </c>
      <c r="Q48" s="133">
        <f>SUM('01:30'!Q48)</f>
        <v>154.89999999999927</v>
      </c>
      <c r="R48" s="131">
        <f>SUM('01'!R48)</f>
        <v>22020.9</v>
      </c>
      <c r="S48" s="131">
        <f>SUM('30'!S48)</f>
        <v>22851.4</v>
      </c>
      <c r="T48" s="131">
        <f t="shared" si="1"/>
        <v>830.5</v>
      </c>
      <c r="U48" s="133">
        <f>SUM('01:31'!U48)</f>
        <v>30</v>
      </c>
      <c r="V48" s="133">
        <f>SUM('01:31'!V48)</f>
        <v>210</v>
      </c>
      <c r="W48" s="133">
        <f>SUM('01:31'!W48)</f>
        <v>0</v>
      </c>
      <c r="X48" s="133">
        <f>SUM('01:31'!X48)</f>
        <v>3</v>
      </c>
      <c r="Y48" s="133">
        <f t="shared" si="2"/>
        <v>243</v>
      </c>
      <c r="Z48" s="563">
        <f>SUM('01:31'!Z48)</f>
        <v>0</v>
      </c>
      <c r="AA48" s="563">
        <f>SUM('01:31'!AA48)</f>
        <v>0</v>
      </c>
      <c r="AB48" s="563">
        <f>SUM('01:31'!AB48)</f>
        <v>0</v>
      </c>
      <c r="AC48" s="563">
        <f>SUM('01:31'!AC48)</f>
        <v>0</v>
      </c>
      <c r="AD48" s="563">
        <f>SUM('01:31'!AD48)</f>
        <v>58</v>
      </c>
      <c r="AE48" s="563">
        <f>SUM('01:31'!AE48)</f>
        <v>0</v>
      </c>
      <c r="AF48" s="563">
        <f>SUM('01:31'!AF48)</f>
        <v>0</v>
      </c>
      <c r="AG48" s="563">
        <f t="shared" si="3"/>
        <v>58</v>
      </c>
      <c r="AH48" s="852">
        <f>SUM('01:31'!AH48)</f>
        <v>0</v>
      </c>
      <c r="AI48" s="852">
        <f>SUM('01:31'!AI48)</f>
        <v>0</v>
      </c>
      <c r="AJ48" s="852">
        <f>SUM('01:31'!AJ48)</f>
        <v>0</v>
      </c>
      <c r="AK48" s="852">
        <f>SUM('01:31'!AK48)</f>
        <v>0</v>
      </c>
      <c r="AL48" s="852">
        <f t="shared" si="4"/>
        <v>0</v>
      </c>
      <c r="AM48" s="852">
        <f t="shared" si="5"/>
        <v>0</v>
      </c>
      <c r="AN48" s="133">
        <f>SUM('01'!AN48)</f>
        <v>0</v>
      </c>
      <c r="AO48" s="133">
        <f>SUM('01:30'!AO48)</f>
        <v>1156</v>
      </c>
      <c r="AP48" s="133">
        <f t="shared" si="6"/>
        <v>1156</v>
      </c>
      <c r="AQ48" s="133">
        <f>SUM('01:30'!AQ48)</f>
        <v>1156</v>
      </c>
      <c r="AR48" s="133">
        <f>SUM('30'!AR48)</f>
        <v>0</v>
      </c>
      <c r="AS48" s="857">
        <f t="shared" si="7"/>
        <v>7.46287927695289</v>
      </c>
      <c r="AT48" s="872"/>
      <c r="AU48" s="872"/>
      <c r="AV48" s="872"/>
    </row>
    <row r="49" spans="1:49">
      <c r="A49" s="64" t="s">
        <v>156</v>
      </c>
      <c r="B49" s="133">
        <f>'[2]01'!B49</f>
        <v>3812.9</v>
      </c>
      <c r="C49" s="133">
        <f>'30'!C49</f>
        <v>3892.5</v>
      </c>
      <c r="D49" s="8">
        <f t="shared" si="0"/>
        <v>79.599999999999909</v>
      </c>
      <c r="E49" s="133">
        <f>SUM('01:30'!E49)</f>
        <v>360</v>
      </c>
      <c r="F49" s="133">
        <f>SUM('01:30'!D49)</f>
        <v>79.599999999999909</v>
      </c>
      <c r="G49" s="133">
        <f>SUM('01:30'!G49)</f>
        <v>66.999999999999915</v>
      </c>
      <c r="H49" s="133">
        <f>SUM('01:30'!H49)</f>
        <v>12.6</v>
      </c>
      <c r="I49" s="133">
        <f>SUM('01:30'!I49)</f>
        <v>0</v>
      </c>
      <c r="J49" s="133">
        <f>SUM('01:30'!J49)</f>
        <v>0</v>
      </c>
      <c r="K49" s="133">
        <f>SUM('01:30'!K49)</f>
        <v>0</v>
      </c>
      <c r="L49" s="133">
        <f>SUM('01:30'!L49)</f>
        <v>0</v>
      </c>
      <c r="M49" s="133">
        <f>SUM('01:30'!M49)</f>
        <v>0</v>
      </c>
      <c r="N49" s="133">
        <f>SUM('01:30'!N49)</f>
        <v>0</v>
      </c>
      <c r="O49" s="133">
        <f>SUM('01:30'!O49)</f>
        <v>0</v>
      </c>
      <c r="P49" s="133">
        <f>SUM('01:30'!P49)</f>
        <v>0</v>
      </c>
      <c r="Q49" s="133">
        <f>SUM('01:30'!Q49)</f>
        <v>79.599999999999909</v>
      </c>
      <c r="R49" s="131">
        <f>SUM('01'!R49)</f>
        <v>22770.5</v>
      </c>
      <c r="S49" s="131">
        <f>SUM('30'!S49)</f>
        <v>23272.2</v>
      </c>
      <c r="T49" s="131">
        <f t="shared" si="1"/>
        <v>501.70000000000073</v>
      </c>
      <c r="U49" s="133">
        <f>SUM('01:31'!U49)</f>
        <v>35</v>
      </c>
      <c r="V49" s="133">
        <f>SUM('01:31'!V49)</f>
        <v>100</v>
      </c>
      <c r="W49" s="133">
        <f>SUM('01:31'!W49)</f>
        <v>0</v>
      </c>
      <c r="X49" s="133">
        <f>SUM('01:31'!X49)</f>
        <v>0</v>
      </c>
      <c r="Y49" s="133">
        <f t="shared" si="2"/>
        <v>135</v>
      </c>
      <c r="Z49" s="563">
        <f>SUM('01:31'!Z49)</f>
        <v>0</v>
      </c>
      <c r="AA49" s="563">
        <f>SUM('01:31'!AA49)</f>
        <v>0</v>
      </c>
      <c r="AB49" s="563">
        <f>SUM('01:31'!AB49)</f>
        <v>0</v>
      </c>
      <c r="AC49" s="563">
        <f>SUM('01:31'!AC49)</f>
        <v>0</v>
      </c>
      <c r="AD49" s="563">
        <f>SUM('01:31'!AD49)</f>
        <v>32</v>
      </c>
      <c r="AE49" s="563">
        <f>SUM('01:31'!AE49)</f>
        <v>0</v>
      </c>
      <c r="AF49" s="563">
        <f>SUM('01:31'!AF49)</f>
        <v>0</v>
      </c>
      <c r="AG49" s="563">
        <f t="shared" si="3"/>
        <v>32</v>
      </c>
      <c r="AH49" s="852">
        <f>SUM('01:31'!AH49)</f>
        <v>0</v>
      </c>
      <c r="AI49" s="852">
        <f>SUM('01:31'!AI49)</f>
        <v>0</v>
      </c>
      <c r="AJ49" s="852">
        <f>SUM('01:31'!AJ49)</f>
        <v>0</v>
      </c>
      <c r="AK49" s="852">
        <f>SUM('01:31'!AK49)</f>
        <v>0</v>
      </c>
      <c r="AL49" s="852">
        <f t="shared" si="4"/>
        <v>0</v>
      </c>
      <c r="AM49" s="852">
        <f t="shared" si="5"/>
        <v>0</v>
      </c>
      <c r="AN49" s="133">
        <f>SUM('01'!AN49)</f>
        <v>0</v>
      </c>
      <c r="AO49" s="133">
        <f>SUM('01:30'!AO49)</f>
        <v>570</v>
      </c>
      <c r="AP49" s="133">
        <f t="shared" si="6"/>
        <v>570</v>
      </c>
      <c r="AQ49" s="133">
        <f>SUM('01:30'!AQ49)</f>
        <v>570</v>
      </c>
      <c r="AR49" s="133">
        <f>SUM('30'!AR49)</f>
        <v>0</v>
      </c>
      <c r="AS49" s="857">
        <f t="shared" si="7"/>
        <v>7.1608040201005103</v>
      </c>
      <c r="AT49" s="872"/>
      <c r="AU49" s="872"/>
      <c r="AV49" s="872"/>
    </row>
    <row r="50" spans="1:49" s="7" customFormat="1">
      <c r="A50" s="64" t="s">
        <v>164</v>
      </c>
      <c r="B50" s="133">
        <f>'[2]01'!B50</f>
        <v>12084</v>
      </c>
      <c r="C50" s="133">
        <f>'30'!C50</f>
        <v>12197</v>
      </c>
      <c r="D50" s="8">
        <f t="shared" si="0"/>
        <v>113</v>
      </c>
      <c r="E50" s="133">
        <f>SUM('01:30'!E50)</f>
        <v>360</v>
      </c>
      <c r="F50" s="133">
        <f>SUM('01:30'!D50)</f>
        <v>113</v>
      </c>
      <c r="G50" s="133">
        <f>SUM('01:30'!G50)</f>
        <v>97</v>
      </c>
      <c r="H50" s="133">
        <f>SUM('01:30'!H50)</f>
        <v>16</v>
      </c>
      <c r="I50" s="133">
        <f>SUM('01:30'!I50)</f>
        <v>0</v>
      </c>
      <c r="J50" s="133">
        <f>SUM('01:30'!J50)</f>
        <v>0</v>
      </c>
      <c r="K50" s="133">
        <f>SUM('01:30'!K50)</f>
        <v>0</v>
      </c>
      <c r="L50" s="133">
        <f>SUM('01:30'!L50)</f>
        <v>0</v>
      </c>
      <c r="M50" s="133">
        <f>SUM('01:30'!M50)</f>
        <v>0</v>
      </c>
      <c r="N50" s="133">
        <f>SUM('01:30'!N50)</f>
        <v>0</v>
      </c>
      <c r="O50" s="133">
        <f>SUM('01:30'!O50)</f>
        <v>0</v>
      </c>
      <c r="P50" s="133">
        <f>SUM('01:30'!P50)</f>
        <v>0</v>
      </c>
      <c r="Q50" s="133">
        <f>SUM('01:30'!Q50)</f>
        <v>113</v>
      </c>
      <c r="R50" s="131">
        <f>SUM('01'!R50)</f>
        <v>82274</v>
      </c>
      <c r="S50" s="131">
        <f>SUM('30'!S50)</f>
        <v>82955</v>
      </c>
      <c r="T50" s="131">
        <f t="shared" si="1"/>
        <v>681</v>
      </c>
      <c r="U50" s="133">
        <f>SUM('01:31'!U50)</f>
        <v>9</v>
      </c>
      <c r="V50" s="133">
        <f>SUM('01:31'!V50)</f>
        <v>111</v>
      </c>
      <c r="W50" s="133">
        <f>SUM('01:31'!W50)</f>
        <v>0</v>
      </c>
      <c r="X50" s="133">
        <f>SUM('01:31'!X50)</f>
        <v>32</v>
      </c>
      <c r="Y50" s="133">
        <f t="shared" si="2"/>
        <v>152</v>
      </c>
      <c r="Z50" s="563">
        <f>SUM('01:31'!Z50)</f>
        <v>0</v>
      </c>
      <c r="AA50" s="563">
        <f>SUM('01:31'!AA50)</f>
        <v>0</v>
      </c>
      <c r="AB50" s="563">
        <f>SUM('01:31'!AB50)</f>
        <v>0</v>
      </c>
      <c r="AC50" s="563">
        <f>SUM('01:31'!AC50)</f>
        <v>0</v>
      </c>
      <c r="AD50" s="563">
        <f>SUM('01:31'!AD50)</f>
        <v>37</v>
      </c>
      <c r="AE50" s="563">
        <f>SUM('01:31'!AE50)</f>
        <v>0</v>
      </c>
      <c r="AF50" s="563">
        <f>SUM('01:31'!AF50)</f>
        <v>0</v>
      </c>
      <c r="AG50" s="563">
        <f t="shared" si="3"/>
        <v>37</v>
      </c>
      <c r="AH50" s="852">
        <f>SUM('01:31'!AH50)</f>
        <v>0</v>
      </c>
      <c r="AI50" s="852">
        <f>SUM('01:31'!AI50)</f>
        <v>0</v>
      </c>
      <c r="AJ50" s="852">
        <f>SUM('01:31'!AJ50)</f>
        <v>0</v>
      </c>
      <c r="AK50" s="852">
        <f>SUM('01:31'!AK50)</f>
        <v>0</v>
      </c>
      <c r="AL50" s="852">
        <f t="shared" si="4"/>
        <v>0</v>
      </c>
      <c r="AM50" s="852">
        <f t="shared" si="5"/>
        <v>0</v>
      </c>
      <c r="AN50" s="133">
        <f>SUM('01'!AN50)</f>
        <v>20</v>
      </c>
      <c r="AO50" s="133">
        <f>SUM('01:30'!AO50)</f>
        <v>958</v>
      </c>
      <c r="AP50" s="133">
        <f t="shared" si="6"/>
        <v>978</v>
      </c>
      <c r="AQ50" s="133">
        <f>SUM('01:30'!AQ50)</f>
        <v>883</v>
      </c>
      <c r="AR50" s="133">
        <f>SUM('30'!AR50)</f>
        <v>95</v>
      </c>
      <c r="AS50" s="857">
        <f t="shared" si="7"/>
        <v>7.8141592920353986</v>
      </c>
      <c r="AT50" s="872"/>
      <c r="AU50" s="872"/>
      <c r="AV50" s="872"/>
    </row>
    <row r="51" spans="1:49" s="7" customFormat="1">
      <c r="A51" s="64" t="s">
        <v>176</v>
      </c>
      <c r="B51" s="133">
        <v>2628</v>
      </c>
      <c r="C51" s="133">
        <f>'30'!C51</f>
        <v>2763</v>
      </c>
      <c r="D51" s="8">
        <f t="shared" si="0"/>
        <v>135</v>
      </c>
      <c r="E51" s="133">
        <f>SUM('01:30'!E51)</f>
        <v>360</v>
      </c>
      <c r="F51" s="133">
        <f>SUM('01:30'!D51)</f>
        <v>135</v>
      </c>
      <c r="G51" s="133">
        <f>SUM('01:30'!G51)</f>
        <v>127.5</v>
      </c>
      <c r="H51" s="133">
        <f>SUM('01:30'!H51)</f>
        <v>7.5</v>
      </c>
      <c r="I51" s="133">
        <f>SUM('01:30'!I51)</f>
        <v>0</v>
      </c>
      <c r="J51" s="133">
        <f>SUM('01:30'!J51)</f>
        <v>0</v>
      </c>
      <c r="K51" s="133">
        <f>SUM('01:30'!K51)</f>
        <v>0</v>
      </c>
      <c r="L51" s="133">
        <f>SUM('01:30'!L51)</f>
        <v>0</v>
      </c>
      <c r="M51" s="133">
        <f>SUM('01:30'!M51)</f>
        <v>0</v>
      </c>
      <c r="N51" s="133">
        <f>SUM('01:30'!N51)</f>
        <v>0</v>
      </c>
      <c r="O51" s="133">
        <f>SUM('01:30'!O51)</f>
        <v>0</v>
      </c>
      <c r="P51" s="133">
        <f>SUM('01:30'!P51)</f>
        <v>0</v>
      </c>
      <c r="Q51" s="133">
        <f>SUM('01:30'!Q51)</f>
        <v>135</v>
      </c>
      <c r="R51" s="131">
        <f>SUM('01'!R51)</f>
        <v>0</v>
      </c>
      <c r="S51" s="131">
        <f>SUM('30'!S51)</f>
        <v>17588.099999999999</v>
      </c>
      <c r="T51" s="131">
        <f t="shared" si="1"/>
        <v>17588.099999999999</v>
      </c>
      <c r="U51" s="133">
        <f>SUM('01:31'!U51)</f>
        <v>53</v>
      </c>
      <c r="V51" s="133">
        <f>SUM('01:31'!V51)</f>
        <v>123</v>
      </c>
      <c r="W51" s="133">
        <f>SUM('01:31'!W51)</f>
        <v>0</v>
      </c>
      <c r="X51" s="133">
        <f>SUM('01:31'!X51)</f>
        <v>17</v>
      </c>
      <c r="Y51" s="133">
        <f t="shared" si="2"/>
        <v>193</v>
      </c>
      <c r="Z51" s="563">
        <f>SUM('01:31'!Z51)</f>
        <v>0</v>
      </c>
      <c r="AA51" s="563">
        <f>SUM('01:31'!AA51)</f>
        <v>0</v>
      </c>
      <c r="AB51" s="563">
        <f>SUM('01:31'!AB51)</f>
        <v>0</v>
      </c>
      <c r="AC51" s="563">
        <f>SUM('01:31'!AC51)</f>
        <v>0</v>
      </c>
      <c r="AD51" s="563">
        <f>SUM('01:31'!AD51)</f>
        <v>6</v>
      </c>
      <c r="AE51" s="563">
        <f>SUM('01:31'!AE51)</f>
        <v>0</v>
      </c>
      <c r="AF51" s="563">
        <f>SUM('01:31'!AF51)</f>
        <v>0</v>
      </c>
      <c r="AG51" s="563">
        <f t="shared" si="3"/>
        <v>6</v>
      </c>
      <c r="AH51" s="852">
        <f>SUM('01:31'!AH51)</f>
        <v>0</v>
      </c>
      <c r="AI51" s="852">
        <f>SUM('01:31'!AI51)</f>
        <v>0</v>
      </c>
      <c r="AJ51" s="852">
        <f>SUM('01:31'!AJ51)</f>
        <v>0</v>
      </c>
      <c r="AK51" s="852">
        <f>SUM('01:31'!AK51)</f>
        <v>0</v>
      </c>
      <c r="AL51" s="852">
        <f t="shared" si="4"/>
        <v>0</v>
      </c>
      <c r="AM51" s="852">
        <f t="shared" si="5"/>
        <v>0</v>
      </c>
      <c r="AN51" s="133">
        <f>SUM('01'!AN51)</f>
        <v>0</v>
      </c>
      <c r="AO51" s="133">
        <f>SUM('01:30'!AO51)</f>
        <v>1170</v>
      </c>
      <c r="AP51" s="133">
        <f t="shared" si="6"/>
        <v>1170</v>
      </c>
      <c r="AQ51" s="133">
        <f>SUM('01:30'!AQ51)</f>
        <v>1220</v>
      </c>
      <c r="AR51" s="133">
        <f>SUM('30'!AR51)</f>
        <v>100</v>
      </c>
      <c r="AS51" s="857">
        <f t="shared" si="7"/>
        <v>9.0370370370370363</v>
      </c>
      <c r="AT51" s="872"/>
      <c r="AU51" s="872"/>
      <c r="AV51" s="872"/>
      <c r="AW51" s="1210">
        <v>46122</v>
      </c>
    </row>
    <row r="52" spans="1:49" s="7" customFormat="1">
      <c r="A52" s="64" t="s">
        <v>177</v>
      </c>
      <c r="B52" s="133">
        <v>3534.8</v>
      </c>
      <c r="C52" s="133">
        <f>'30'!C52</f>
        <v>3673.9</v>
      </c>
      <c r="D52" s="8">
        <f t="shared" si="0"/>
        <v>139.09999999999991</v>
      </c>
      <c r="E52" s="133">
        <f>SUM('01:30'!E52)</f>
        <v>360</v>
      </c>
      <c r="F52" s="133">
        <f>SUM('01:30'!D52)</f>
        <v>139.09999999999991</v>
      </c>
      <c r="G52" s="133">
        <f>SUM('01:30'!G52)</f>
        <v>139.09999999999991</v>
      </c>
      <c r="H52" s="133">
        <f>SUM('01:30'!H52)</f>
        <v>0</v>
      </c>
      <c r="I52" s="133">
        <f>SUM('01:30'!I52)</f>
        <v>0</v>
      </c>
      <c r="J52" s="133">
        <f>SUM('01:30'!J52)</f>
        <v>0</v>
      </c>
      <c r="K52" s="133">
        <f>SUM('01:30'!K52)</f>
        <v>0</v>
      </c>
      <c r="L52" s="133">
        <f>SUM('01:30'!L52)</f>
        <v>0</v>
      </c>
      <c r="M52" s="133">
        <f>SUM('01:30'!M52)</f>
        <v>0</v>
      </c>
      <c r="N52" s="133">
        <f>SUM('01:30'!N52)</f>
        <v>0</v>
      </c>
      <c r="O52" s="133">
        <f>SUM('01:30'!O52)</f>
        <v>0</v>
      </c>
      <c r="P52" s="133">
        <f>SUM('01:30'!P52)</f>
        <v>0</v>
      </c>
      <c r="Q52" s="133">
        <f>SUM('01:30'!Q52)</f>
        <v>139.09999999999991</v>
      </c>
      <c r="R52" s="131" t="e">
        <f>SUM('01'!R52)</f>
        <v>#N/A</v>
      </c>
      <c r="S52" s="131">
        <f>SUM('30'!S52)</f>
        <v>25547.3</v>
      </c>
      <c r="T52" s="131" t="e">
        <f t="shared" si="1"/>
        <v>#N/A</v>
      </c>
      <c r="U52" s="133">
        <f>SUM('01:31'!U52)</f>
        <v>52</v>
      </c>
      <c r="V52" s="133">
        <f>SUM('01:31'!V52)</f>
        <v>147</v>
      </c>
      <c r="W52" s="133">
        <f>SUM('01:31'!W52)</f>
        <v>0</v>
      </c>
      <c r="X52" s="133">
        <f>SUM('01:31'!X52)</f>
        <v>14</v>
      </c>
      <c r="Y52" s="133">
        <f t="shared" si="2"/>
        <v>213</v>
      </c>
      <c r="Z52" s="563">
        <f>SUM('01:31'!Z52)</f>
        <v>0</v>
      </c>
      <c r="AA52" s="563">
        <f>SUM('01:31'!AA52)</f>
        <v>0</v>
      </c>
      <c r="AB52" s="563">
        <f>SUM('01:31'!AB52)</f>
        <v>0</v>
      </c>
      <c r="AC52" s="563">
        <f>SUM('01:31'!AC52)</f>
        <v>0</v>
      </c>
      <c r="AD52" s="563">
        <f>SUM('01:31'!AD52)</f>
        <v>0</v>
      </c>
      <c r="AE52" s="563">
        <f>SUM('01:31'!AE52)</f>
        <v>0</v>
      </c>
      <c r="AF52" s="563">
        <f>SUM('01:31'!AF52)</f>
        <v>0</v>
      </c>
      <c r="AG52" s="563">
        <f t="shared" si="3"/>
        <v>0</v>
      </c>
      <c r="AH52" s="852">
        <f>SUM('01:31'!AH52)</f>
        <v>0</v>
      </c>
      <c r="AI52" s="852">
        <f>SUM('01:31'!AI52)</f>
        <v>0</v>
      </c>
      <c r="AJ52" s="852">
        <f>SUM('01:31'!AJ52)</f>
        <v>0</v>
      </c>
      <c r="AK52" s="852">
        <f>SUM('01:31'!AK52)</f>
        <v>0</v>
      </c>
      <c r="AL52" s="852">
        <f t="shared" si="4"/>
        <v>0</v>
      </c>
      <c r="AM52" s="852">
        <f t="shared" si="5"/>
        <v>0</v>
      </c>
      <c r="AN52" s="133">
        <v>0</v>
      </c>
      <c r="AO52" s="133">
        <f>SUM('01:30'!AO52)</f>
        <v>1172</v>
      </c>
      <c r="AP52" s="133">
        <f t="shared" si="6"/>
        <v>1172</v>
      </c>
      <c r="AQ52" s="133">
        <f>AO52-AR52</f>
        <v>1122</v>
      </c>
      <c r="AR52" s="133">
        <f>SUM('30'!AR52)</f>
        <v>50</v>
      </c>
      <c r="AS52" s="857">
        <f t="shared" si="7"/>
        <v>8.0661394680086325</v>
      </c>
      <c r="AT52" s="872"/>
      <c r="AU52" s="872"/>
      <c r="AV52" s="872"/>
      <c r="AW52" s="1210">
        <v>46122</v>
      </c>
    </row>
    <row r="53" spans="1:49" s="7" customFormat="1">
      <c r="A53" s="64" t="s">
        <v>178</v>
      </c>
      <c r="B53" s="133">
        <v>3545.2</v>
      </c>
      <c r="C53" s="133">
        <f>'30'!C53</f>
        <v>3684</v>
      </c>
      <c r="D53" s="8">
        <f t="shared" si="0"/>
        <v>138.80000000000018</v>
      </c>
      <c r="E53" s="133">
        <f>SUM('01:30'!E53)</f>
        <v>360</v>
      </c>
      <c r="F53" s="133">
        <f>SUM('01:30'!D53)</f>
        <v>138.80000000000018</v>
      </c>
      <c r="G53" s="133">
        <f>SUM('01:30'!G53)</f>
        <v>138.80000000000018</v>
      </c>
      <c r="H53" s="133">
        <f>SUM('01:30'!H53)</f>
        <v>0</v>
      </c>
      <c r="I53" s="133">
        <f>SUM('01:30'!I53)</f>
        <v>0</v>
      </c>
      <c r="J53" s="133">
        <f>SUM('01:30'!J53)</f>
        <v>0</v>
      </c>
      <c r="K53" s="133">
        <f>SUM('01:30'!K53)</f>
        <v>0</v>
      </c>
      <c r="L53" s="133">
        <f>SUM('01:30'!L53)</f>
        <v>0</v>
      </c>
      <c r="M53" s="133">
        <f>SUM('01:30'!M53)</f>
        <v>0</v>
      </c>
      <c r="N53" s="133">
        <f>SUM('01:30'!N53)</f>
        <v>0</v>
      </c>
      <c r="O53" s="133">
        <f>SUM('01:30'!O53)</f>
        <v>0</v>
      </c>
      <c r="P53" s="133">
        <f>SUM('01:30'!P53)</f>
        <v>0</v>
      </c>
      <c r="Q53" s="133">
        <f>SUM('01:30'!Q53)</f>
        <v>138.80000000000018</v>
      </c>
      <c r="R53" s="131" t="e">
        <f>SUM('01'!R53)</f>
        <v>#N/A</v>
      </c>
      <c r="S53" s="131">
        <f>SUM('30'!S53)</f>
        <v>26158.6</v>
      </c>
      <c r="T53" s="131" t="e">
        <f t="shared" si="1"/>
        <v>#N/A</v>
      </c>
      <c r="U53" s="133">
        <f>SUM('01:31'!U53)</f>
        <v>52</v>
      </c>
      <c r="V53" s="133">
        <f>SUM('01:31'!V53)</f>
        <v>150</v>
      </c>
      <c r="W53" s="133">
        <f>SUM('01:31'!W53)</f>
        <v>0</v>
      </c>
      <c r="X53" s="133">
        <f>SUM('01:31'!X53)</f>
        <v>12</v>
      </c>
      <c r="Y53" s="133">
        <f t="shared" si="2"/>
        <v>214</v>
      </c>
      <c r="Z53" s="563">
        <f>SUM('01:31'!Z53)</f>
        <v>0</v>
      </c>
      <c r="AA53" s="563">
        <f>SUM('01:31'!AA53)</f>
        <v>0</v>
      </c>
      <c r="AB53" s="563">
        <f>SUM('01:31'!AB53)</f>
        <v>0</v>
      </c>
      <c r="AC53" s="563">
        <f>SUM('01:31'!AC53)</f>
        <v>0</v>
      </c>
      <c r="AD53" s="563">
        <f>SUM('01:31'!AD53)</f>
        <v>0</v>
      </c>
      <c r="AE53" s="563">
        <f>SUM('01:31'!AE53)</f>
        <v>0</v>
      </c>
      <c r="AF53" s="563">
        <f>SUM('01:31'!AF53)</f>
        <v>0</v>
      </c>
      <c r="AG53" s="563">
        <f t="shared" si="3"/>
        <v>0</v>
      </c>
      <c r="AH53" s="852">
        <f>SUM('01:31'!AH53)</f>
        <v>0</v>
      </c>
      <c r="AI53" s="852">
        <f>SUM('01:31'!AI53)</f>
        <v>0</v>
      </c>
      <c r="AJ53" s="852">
        <f>SUM('01:31'!AJ53)</f>
        <v>0</v>
      </c>
      <c r="AK53" s="852">
        <f>SUM('01:31'!AK53)</f>
        <v>0</v>
      </c>
      <c r="AL53" s="852">
        <f t="shared" si="4"/>
        <v>0</v>
      </c>
      <c r="AM53" s="852">
        <f t="shared" si="5"/>
        <v>0</v>
      </c>
      <c r="AN53" s="133">
        <v>0</v>
      </c>
      <c r="AO53" s="133">
        <f>SUM('01:30'!AO53)</f>
        <v>1294</v>
      </c>
      <c r="AP53" s="133">
        <f t="shared" si="6"/>
        <v>1294</v>
      </c>
      <c r="AQ53" s="133">
        <f>AO53-AR53</f>
        <v>1174</v>
      </c>
      <c r="AR53" s="133">
        <f>SUM('30'!AR53)</f>
        <v>120</v>
      </c>
      <c r="AS53" s="857">
        <f t="shared" si="7"/>
        <v>8.4582132564841395</v>
      </c>
      <c r="AT53" s="872"/>
      <c r="AU53" s="872"/>
      <c r="AV53" s="872"/>
      <c r="AW53" s="1210">
        <v>46122</v>
      </c>
    </row>
    <row r="54" spans="1:49">
      <c r="A54" s="64">
        <v>0</v>
      </c>
      <c r="B54" s="133">
        <f>'[2]01'!B54</f>
        <v>0</v>
      </c>
      <c r="C54" s="133">
        <f>'30'!C54</f>
        <v>0</v>
      </c>
      <c r="D54" s="8">
        <f t="shared" si="0"/>
        <v>0</v>
      </c>
      <c r="E54" s="133">
        <f>SUM('01:30'!E54)</f>
        <v>360</v>
      </c>
      <c r="F54" s="133">
        <f>SUM('01:30'!D54)</f>
        <v>0</v>
      </c>
      <c r="G54" s="133">
        <f>SUM('01:30'!G54)</f>
        <v>0</v>
      </c>
      <c r="H54" s="133">
        <f>SUM('01:30'!H54)</f>
        <v>0</v>
      </c>
      <c r="I54" s="133">
        <f>SUM('01:30'!I54)</f>
        <v>0</v>
      </c>
      <c r="J54" s="133">
        <f>SUM('01:30'!J54)</f>
        <v>0</v>
      </c>
      <c r="K54" s="133">
        <f>SUM('01:30'!K54)</f>
        <v>0</v>
      </c>
      <c r="L54" s="133">
        <f>SUM('01:30'!L54)</f>
        <v>0</v>
      </c>
      <c r="M54" s="133">
        <f>SUM('01:30'!M54)</f>
        <v>0</v>
      </c>
      <c r="N54" s="133">
        <f>SUM('01:30'!N54)</f>
        <v>0</v>
      </c>
      <c r="O54" s="133">
        <f>SUM('01:30'!O54)</f>
        <v>0</v>
      </c>
      <c r="P54" s="133">
        <f>SUM('01:30'!P54)</f>
        <v>0</v>
      </c>
      <c r="Q54" s="133">
        <f>SUM('01:30'!Q54)</f>
        <v>0</v>
      </c>
      <c r="R54" s="131">
        <f>SUM('01'!R54)</f>
        <v>0</v>
      </c>
      <c r="S54" s="131">
        <f>SUM('30'!S54)</f>
        <v>0</v>
      </c>
      <c r="T54" s="131">
        <f t="shared" si="1"/>
        <v>0</v>
      </c>
      <c r="U54" s="133">
        <f>SUM('01:31'!U54)</f>
        <v>0</v>
      </c>
      <c r="V54" s="133">
        <f>SUM('01:31'!V54)</f>
        <v>0</v>
      </c>
      <c r="W54" s="133">
        <f>SUM('01:31'!W54)</f>
        <v>0</v>
      </c>
      <c r="X54" s="133">
        <f>SUM('01:31'!X54)</f>
        <v>0</v>
      </c>
      <c r="Y54" s="133">
        <f t="shared" si="2"/>
        <v>0</v>
      </c>
      <c r="Z54" s="563">
        <f>SUM('01:31'!Z54)</f>
        <v>0</v>
      </c>
      <c r="AA54" s="563">
        <f>SUM('01:31'!AA54)</f>
        <v>0</v>
      </c>
      <c r="AB54" s="563">
        <f>SUM('01:31'!AB54)</f>
        <v>0</v>
      </c>
      <c r="AC54" s="563">
        <f>SUM('01:31'!AC54)</f>
        <v>0</v>
      </c>
      <c r="AD54" s="563">
        <f>SUM('01:31'!AD54)</f>
        <v>0</v>
      </c>
      <c r="AE54" s="563">
        <f>SUM('01:31'!AE54)</f>
        <v>0</v>
      </c>
      <c r="AF54" s="563">
        <f>SUM('01:31'!AF54)</f>
        <v>0</v>
      </c>
      <c r="AG54" s="563">
        <f t="shared" si="3"/>
        <v>0</v>
      </c>
      <c r="AH54" s="852">
        <f>SUM('01:31'!AH54)</f>
        <v>0</v>
      </c>
      <c r="AI54" s="852">
        <f>SUM('01:31'!AI54)</f>
        <v>0</v>
      </c>
      <c r="AJ54" s="852">
        <f>SUM('01:31'!AJ54)</f>
        <v>0</v>
      </c>
      <c r="AK54" s="852">
        <f>SUM('01:31'!AK54)</f>
        <v>0</v>
      </c>
      <c r="AL54" s="852">
        <f t="shared" si="4"/>
        <v>0</v>
      </c>
      <c r="AM54" s="852">
        <f t="shared" si="5"/>
        <v>0</v>
      </c>
      <c r="AN54" s="133">
        <f>SUM('01'!AN54)</f>
        <v>0</v>
      </c>
      <c r="AO54" s="133">
        <f>SUM('01:30'!AO54)</f>
        <v>0</v>
      </c>
      <c r="AP54" s="133">
        <f t="shared" si="6"/>
        <v>0</v>
      </c>
      <c r="AQ54" s="133">
        <f>SUM('01:30'!AQ54)</f>
        <v>0</v>
      </c>
      <c r="AR54" s="133">
        <f>SUM('30'!AR54)</f>
        <v>0</v>
      </c>
      <c r="AS54" s="857" t="e">
        <f t="shared" si="7"/>
        <v>#DIV/0!</v>
      </c>
      <c r="AT54" s="872"/>
      <c r="AU54" s="872"/>
      <c r="AV54" s="872"/>
    </row>
    <row r="55" spans="1:49">
      <c r="A55" s="64">
        <v>0</v>
      </c>
      <c r="B55" s="133">
        <f>'[2]01'!B55</f>
        <v>0</v>
      </c>
      <c r="C55" s="133">
        <f>'30'!C55</f>
        <v>0</v>
      </c>
      <c r="D55" s="8">
        <f t="shared" si="0"/>
        <v>0</v>
      </c>
      <c r="E55" s="133">
        <f>SUM('01:30'!E55)</f>
        <v>360</v>
      </c>
      <c r="F55" s="133">
        <f>SUM('01:30'!D55)</f>
        <v>0</v>
      </c>
      <c r="G55" s="133">
        <f>SUM('01:30'!G55)</f>
        <v>0</v>
      </c>
      <c r="H55" s="133">
        <f>SUM('01:30'!H55)</f>
        <v>0</v>
      </c>
      <c r="I55" s="133">
        <f>SUM('01:30'!I55)</f>
        <v>0</v>
      </c>
      <c r="J55" s="133">
        <f>SUM('01:30'!J55)</f>
        <v>0</v>
      </c>
      <c r="K55" s="133">
        <f>SUM('01:30'!K55)</f>
        <v>0</v>
      </c>
      <c r="L55" s="133">
        <f>SUM('01:30'!L55)</f>
        <v>0</v>
      </c>
      <c r="M55" s="133">
        <f>SUM('01:30'!M55)</f>
        <v>0</v>
      </c>
      <c r="N55" s="133">
        <f>SUM('01:30'!N55)</f>
        <v>0</v>
      </c>
      <c r="O55" s="133">
        <f>SUM('01:30'!O55)</f>
        <v>0</v>
      </c>
      <c r="P55" s="133">
        <f>SUM('01:30'!P55)</f>
        <v>0</v>
      </c>
      <c r="Q55" s="133">
        <f>SUM('01:30'!Q55)</f>
        <v>0</v>
      </c>
      <c r="R55" s="131">
        <f>SUM('01'!R55)</f>
        <v>0</v>
      </c>
      <c r="S55" s="131">
        <f>SUM('30'!S55)</f>
        <v>0</v>
      </c>
      <c r="T55" s="131">
        <f t="shared" si="1"/>
        <v>0</v>
      </c>
      <c r="U55" s="133">
        <f>SUM('01:31'!U55)</f>
        <v>0</v>
      </c>
      <c r="V55" s="133">
        <f>SUM('01:31'!V55)</f>
        <v>0</v>
      </c>
      <c r="W55" s="133">
        <f>SUM('01:31'!W55)</f>
        <v>0</v>
      </c>
      <c r="X55" s="133">
        <f>SUM('01:31'!X55)</f>
        <v>0</v>
      </c>
      <c r="Y55" s="133">
        <f t="shared" si="2"/>
        <v>0</v>
      </c>
      <c r="Z55" s="563">
        <f>SUM('01:31'!Z55)</f>
        <v>0</v>
      </c>
      <c r="AA55" s="563">
        <f>SUM('01:31'!AA55)</f>
        <v>0</v>
      </c>
      <c r="AB55" s="563">
        <f>SUM('01:31'!AB55)</f>
        <v>0</v>
      </c>
      <c r="AC55" s="563">
        <f>SUM('01:31'!AC55)</f>
        <v>0</v>
      </c>
      <c r="AD55" s="563">
        <f>SUM('01:31'!AD55)</f>
        <v>0</v>
      </c>
      <c r="AE55" s="563">
        <f>SUM('01:31'!AE55)</f>
        <v>0</v>
      </c>
      <c r="AF55" s="563">
        <f>SUM('01:31'!AF55)</f>
        <v>0</v>
      </c>
      <c r="AG55" s="563">
        <f t="shared" si="3"/>
        <v>0</v>
      </c>
      <c r="AH55" s="852">
        <f>SUM('01:31'!AH55)</f>
        <v>0</v>
      </c>
      <c r="AI55" s="852">
        <f>SUM('01:31'!AI55)</f>
        <v>0</v>
      </c>
      <c r="AJ55" s="852">
        <f>SUM('01:31'!AJ55)</f>
        <v>0</v>
      </c>
      <c r="AK55" s="852">
        <f>SUM('01:31'!AK55)</f>
        <v>0</v>
      </c>
      <c r="AL55" s="852">
        <f t="shared" si="4"/>
        <v>0</v>
      </c>
      <c r="AM55" s="852">
        <f t="shared" si="5"/>
        <v>0</v>
      </c>
      <c r="AN55" s="133">
        <f>SUM('01'!AN55)</f>
        <v>0</v>
      </c>
      <c r="AO55" s="133">
        <f>SUM('01:30'!AO55)</f>
        <v>0</v>
      </c>
      <c r="AP55" s="133">
        <f t="shared" si="6"/>
        <v>0</v>
      </c>
      <c r="AQ55" s="133">
        <f>SUM('01:30'!AQ55)</f>
        <v>0</v>
      </c>
      <c r="AR55" s="133">
        <f>SUM('30'!AR55)</f>
        <v>0</v>
      </c>
      <c r="AS55" s="857" t="e">
        <f t="shared" si="7"/>
        <v>#DIV/0!</v>
      </c>
      <c r="AT55" s="872"/>
      <c r="AU55" s="872"/>
      <c r="AV55" s="872"/>
    </row>
    <row r="56" spans="1:49">
      <c r="A56" s="64">
        <v>0</v>
      </c>
      <c r="B56" s="133">
        <f>'[2]01'!B56</f>
        <v>0</v>
      </c>
      <c r="C56" s="133">
        <f>'30'!C56</f>
        <v>0</v>
      </c>
      <c r="D56" s="8">
        <f t="shared" si="0"/>
        <v>0</v>
      </c>
      <c r="E56" s="133">
        <f>SUM('01:30'!E56)</f>
        <v>360</v>
      </c>
      <c r="F56" s="133">
        <f>SUM('01:30'!D56)</f>
        <v>0</v>
      </c>
      <c r="G56" s="133">
        <f>SUM('01:30'!G56)</f>
        <v>0</v>
      </c>
      <c r="H56" s="133">
        <f>SUM('01:30'!H56)</f>
        <v>0</v>
      </c>
      <c r="I56" s="133">
        <f>SUM('01:30'!I56)</f>
        <v>0</v>
      </c>
      <c r="J56" s="133">
        <f>SUM('01:30'!J56)</f>
        <v>0</v>
      </c>
      <c r="K56" s="133">
        <f>SUM('01:30'!K56)</f>
        <v>0</v>
      </c>
      <c r="L56" s="133">
        <f>SUM('01:30'!L56)</f>
        <v>0</v>
      </c>
      <c r="M56" s="133">
        <f>SUM('01:30'!M56)</f>
        <v>0</v>
      </c>
      <c r="N56" s="133">
        <f>SUM('01:30'!N56)</f>
        <v>0</v>
      </c>
      <c r="O56" s="133">
        <f>SUM('01:30'!O56)</f>
        <v>0</v>
      </c>
      <c r="P56" s="133">
        <f>SUM('01:30'!P56)</f>
        <v>0</v>
      </c>
      <c r="Q56" s="133">
        <f>SUM('01:30'!Q56)</f>
        <v>0</v>
      </c>
      <c r="R56" s="131">
        <f>SUM('01'!R56)</f>
        <v>0</v>
      </c>
      <c r="S56" s="131">
        <f>SUM('30'!S56)</f>
        <v>0</v>
      </c>
      <c r="T56" s="131">
        <f t="shared" si="1"/>
        <v>0</v>
      </c>
      <c r="U56" s="133">
        <f>SUM('01:31'!U56)</f>
        <v>0</v>
      </c>
      <c r="V56" s="133">
        <f>SUM('01:31'!V56)</f>
        <v>0</v>
      </c>
      <c r="W56" s="133">
        <f>SUM('01:31'!W56)</f>
        <v>0</v>
      </c>
      <c r="X56" s="133">
        <f>SUM('01:31'!X56)</f>
        <v>0</v>
      </c>
      <c r="Y56" s="133">
        <f t="shared" si="2"/>
        <v>0</v>
      </c>
      <c r="Z56" s="563">
        <f>SUM('01:31'!Z56)</f>
        <v>0</v>
      </c>
      <c r="AA56" s="563">
        <f>SUM('01:31'!AA56)</f>
        <v>0</v>
      </c>
      <c r="AB56" s="563">
        <f>SUM('01:31'!AB56)</f>
        <v>0</v>
      </c>
      <c r="AC56" s="563">
        <f>SUM('01:31'!AC56)</f>
        <v>0</v>
      </c>
      <c r="AD56" s="563">
        <f>SUM('01:31'!AD56)</f>
        <v>0</v>
      </c>
      <c r="AE56" s="563">
        <f>SUM('01:31'!AE56)</f>
        <v>0</v>
      </c>
      <c r="AF56" s="563">
        <f>SUM('01:31'!AF56)</f>
        <v>0</v>
      </c>
      <c r="AG56" s="563">
        <f t="shared" si="3"/>
        <v>0</v>
      </c>
      <c r="AH56" s="852">
        <f>SUM('01:31'!AH56)</f>
        <v>0</v>
      </c>
      <c r="AI56" s="852">
        <f>SUM('01:31'!AI56)</f>
        <v>0</v>
      </c>
      <c r="AJ56" s="852">
        <f>SUM('01:31'!AJ56)</f>
        <v>0</v>
      </c>
      <c r="AK56" s="852">
        <f>SUM('01:31'!AK56)</f>
        <v>0</v>
      </c>
      <c r="AL56" s="852">
        <f t="shared" si="4"/>
        <v>0</v>
      </c>
      <c r="AM56" s="852">
        <f t="shared" si="5"/>
        <v>0</v>
      </c>
      <c r="AN56" s="133">
        <f>SUM('01'!AN56)</f>
        <v>0</v>
      </c>
      <c r="AO56" s="133">
        <f>SUM('01:30'!AO56)</f>
        <v>0</v>
      </c>
      <c r="AP56" s="133">
        <f t="shared" si="6"/>
        <v>0</v>
      </c>
      <c r="AQ56" s="133">
        <f>SUM('01:30'!AQ56)</f>
        <v>0</v>
      </c>
      <c r="AR56" s="133">
        <f>SUM('30'!AR56)</f>
        <v>0</v>
      </c>
      <c r="AS56" s="857" t="e">
        <f t="shared" si="7"/>
        <v>#DIV/0!</v>
      </c>
      <c r="AT56" s="872"/>
      <c r="AU56" s="872"/>
      <c r="AV56" s="872"/>
    </row>
    <row r="57" spans="1:49">
      <c r="A57" s="64" t="s">
        <v>111</v>
      </c>
      <c r="B57" s="133">
        <f>'[2]01'!B57</f>
        <v>4670.1000000000004</v>
      </c>
      <c r="C57" s="133">
        <f>'30'!C57</f>
        <v>4783</v>
      </c>
      <c r="D57" s="8">
        <f t="shared" si="0"/>
        <v>112.89999999999964</v>
      </c>
      <c r="E57" s="133">
        <f>SUM('01:30'!E57)</f>
        <v>360</v>
      </c>
      <c r="F57" s="133">
        <f>SUM('01:30'!D57)</f>
        <v>112.89999999999964</v>
      </c>
      <c r="G57" s="133">
        <f>SUM('01:30'!G57)</f>
        <v>112.89999999999964</v>
      </c>
      <c r="H57" s="133">
        <f>SUM('01:30'!H57)</f>
        <v>0</v>
      </c>
      <c r="I57" s="133">
        <f>SUM('01:30'!I57)</f>
        <v>0</v>
      </c>
      <c r="J57" s="133">
        <f>SUM('01:30'!J57)</f>
        <v>0</v>
      </c>
      <c r="K57" s="133">
        <f>SUM('01:30'!K57)</f>
        <v>0</v>
      </c>
      <c r="L57" s="133">
        <f>SUM('01:30'!L57)</f>
        <v>0</v>
      </c>
      <c r="M57" s="133">
        <f>SUM('01:30'!M57)</f>
        <v>0</v>
      </c>
      <c r="N57" s="133">
        <f>SUM('01:30'!N57)</f>
        <v>0</v>
      </c>
      <c r="O57" s="133">
        <f>SUM('01:30'!O57)</f>
        <v>0</v>
      </c>
      <c r="P57" s="133">
        <f>SUM('01:30'!P57)</f>
        <v>0</v>
      </c>
      <c r="Q57" s="133">
        <f>SUM('01:30'!Q57)</f>
        <v>112.89999999999964</v>
      </c>
      <c r="R57" s="131">
        <f>SUM('01'!R57)</f>
        <v>52306.6</v>
      </c>
      <c r="S57" s="131">
        <f>SUM('30'!S57)</f>
        <v>53267</v>
      </c>
      <c r="T57" s="131">
        <f t="shared" si="1"/>
        <v>960.40000000000146</v>
      </c>
      <c r="U57" s="133">
        <f>SUM('01:31'!U57)</f>
        <v>86</v>
      </c>
      <c r="V57" s="133">
        <f>SUM('01:31'!V57)</f>
        <v>0</v>
      </c>
      <c r="W57" s="133">
        <f>SUM('01:31'!W57)</f>
        <v>0</v>
      </c>
      <c r="X57" s="133">
        <f>SUM('01:31'!X57)</f>
        <v>0</v>
      </c>
      <c r="Y57" s="133">
        <f t="shared" si="2"/>
        <v>86</v>
      </c>
      <c r="Z57" s="563">
        <f>SUM('01:31'!Z57)</f>
        <v>0</v>
      </c>
      <c r="AA57" s="563">
        <f>SUM('01:31'!AA57)</f>
        <v>0</v>
      </c>
      <c r="AB57" s="563">
        <f>SUM('01:31'!AB57)</f>
        <v>0</v>
      </c>
      <c r="AC57" s="563">
        <f>SUM('01:31'!AC57)</f>
        <v>0</v>
      </c>
      <c r="AD57" s="563">
        <f>SUM('01:31'!AD57)</f>
        <v>0</v>
      </c>
      <c r="AE57" s="563">
        <f>SUM('01:31'!AE57)</f>
        <v>0</v>
      </c>
      <c r="AF57" s="563">
        <f>SUM('01:31'!AF57)</f>
        <v>0</v>
      </c>
      <c r="AG57" s="563">
        <f t="shared" si="3"/>
        <v>0</v>
      </c>
      <c r="AH57" s="852">
        <f>SUM('01:31'!AH57)</f>
        <v>0</v>
      </c>
      <c r="AI57" s="852">
        <f>SUM('01:31'!AI57)</f>
        <v>0</v>
      </c>
      <c r="AJ57" s="852">
        <f>SUM('01:31'!AJ57)</f>
        <v>0</v>
      </c>
      <c r="AK57" s="852">
        <f>SUM('01:31'!AK57)</f>
        <v>0</v>
      </c>
      <c r="AL57" s="852">
        <f t="shared" si="4"/>
        <v>0</v>
      </c>
      <c r="AM57" s="852">
        <f t="shared" si="5"/>
        <v>0</v>
      </c>
      <c r="AN57" s="133">
        <f>SUM('01'!AN57)</f>
        <v>90</v>
      </c>
      <c r="AO57" s="133">
        <f>SUM('01:30'!AO57)</f>
        <v>1095</v>
      </c>
      <c r="AP57" s="133">
        <f t="shared" si="6"/>
        <v>1185</v>
      </c>
      <c r="AQ57" s="133">
        <f>SUM('01:30'!AQ57)</f>
        <v>1075</v>
      </c>
      <c r="AR57" s="133">
        <f>SUM('30'!AR57)</f>
        <v>110</v>
      </c>
      <c r="AS57" s="857">
        <f t="shared" si="7"/>
        <v>9.5217006200177448</v>
      </c>
      <c r="AT57" s="872"/>
      <c r="AU57" s="872"/>
      <c r="AV57" s="872"/>
    </row>
    <row r="58" spans="1:49">
      <c r="A58" s="64" t="s">
        <v>142</v>
      </c>
      <c r="B58" s="133">
        <f>'[2]01'!B58</f>
        <v>3015</v>
      </c>
      <c r="C58" s="133">
        <f>'30'!C58</f>
        <v>3102.8</v>
      </c>
      <c r="D58" s="8">
        <f t="shared" si="0"/>
        <v>87.800000000000182</v>
      </c>
      <c r="E58" s="133">
        <f>SUM('01:30'!E58)</f>
        <v>360</v>
      </c>
      <c r="F58" s="133">
        <f>SUM('01:30'!D58)</f>
        <v>87.800000000000182</v>
      </c>
      <c r="G58" s="133">
        <f>SUM('01:30'!G58)</f>
        <v>87.800000000000182</v>
      </c>
      <c r="H58" s="133">
        <f>SUM('01:30'!H58)</f>
        <v>0</v>
      </c>
      <c r="I58" s="133">
        <f>SUM('01:30'!I58)</f>
        <v>0</v>
      </c>
      <c r="J58" s="133">
        <f>SUM('01:30'!J58)</f>
        <v>0</v>
      </c>
      <c r="K58" s="133">
        <f>SUM('01:30'!K58)</f>
        <v>0</v>
      </c>
      <c r="L58" s="133">
        <f>SUM('01:30'!L58)</f>
        <v>0</v>
      </c>
      <c r="M58" s="133">
        <f>SUM('01:30'!M58)</f>
        <v>0</v>
      </c>
      <c r="N58" s="133">
        <f>SUM('01:30'!N58)</f>
        <v>0</v>
      </c>
      <c r="O58" s="133">
        <f>SUM('01:30'!O58)</f>
        <v>0</v>
      </c>
      <c r="P58" s="133">
        <f>SUM('01:30'!P58)</f>
        <v>0</v>
      </c>
      <c r="Q58" s="133">
        <f>SUM('01:30'!Q58)</f>
        <v>87.800000000000182</v>
      </c>
      <c r="R58" s="131">
        <f>SUM('01'!R58)</f>
        <v>44057.7</v>
      </c>
      <c r="S58" s="131">
        <f>SUM('30'!S58)</f>
        <v>45136.6</v>
      </c>
      <c r="T58" s="131">
        <f t="shared" si="1"/>
        <v>1078.9000000000015</v>
      </c>
      <c r="U58" s="133">
        <f>SUM('01:31'!U58)</f>
        <v>169</v>
      </c>
      <c r="V58" s="133">
        <f>SUM('01:31'!V58)</f>
        <v>0</v>
      </c>
      <c r="W58" s="133">
        <f>SUM('01:31'!W58)</f>
        <v>0</v>
      </c>
      <c r="X58" s="133">
        <f>SUM('01:31'!X58)</f>
        <v>0</v>
      </c>
      <c r="Y58" s="133">
        <f t="shared" si="2"/>
        <v>169</v>
      </c>
      <c r="Z58" s="563">
        <f>SUM('01:31'!Z58)</f>
        <v>0</v>
      </c>
      <c r="AA58" s="563">
        <f>SUM('01:31'!AA58)</f>
        <v>0</v>
      </c>
      <c r="AB58" s="563">
        <f>SUM('01:31'!AB58)</f>
        <v>0</v>
      </c>
      <c r="AC58" s="563">
        <f>SUM('01:31'!AC58)</f>
        <v>0</v>
      </c>
      <c r="AD58" s="563">
        <f>SUM('01:31'!AD58)</f>
        <v>0</v>
      </c>
      <c r="AE58" s="563">
        <f>SUM('01:31'!AE58)</f>
        <v>0</v>
      </c>
      <c r="AF58" s="563">
        <f>SUM('01:31'!AF58)</f>
        <v>0</v>
      </c>
      <c r="AG58" s="563">
        <f t="shared" si="3"/>
        <v>0</v>
      </c>
      <c r="AH58" s="852">
        <f>SUM('01:31'!AH58)</f>
        <v>0</v>
      </c>
      <c r="AI58" s="852">
        <f>SUM('01:31'!AI58)</f>
        <v>0</v>
      </c>
      <c r="AJ58" s="852">
        <f>SUM('01:31'!AJ58)</f>
        <v>0</v>
      </c>
      <c r="AK58" s="852">
        <f>SUM('01:31'!AK58)</f>
        <v>0</v>
      </c>
      <c r="AL58" s="852">
        <f t="shared" si="4"/>
        <v>0</v>
      </c>
      <c r="AM58" s="852">
        <f t="shared" si="5"/>
        <v>0</v>
      </c>
      <c r="AN58" s="133">
        <f>SUM('01'!AN58)</f>
        <v>100</v>
      </c>
      <c r="AO58" s="133">
        <f>SUM('01:30'!AO58)</f>
        <v>859</v>
      </c>
      <c r="AP58" s="133">
        <f t="shared" si="6"/>
        <v>959</v>
      </c>
      <c r="AQ58" s="133">
        <f>SUM('01:30'!AQ58)</f>
        <v>924</v>
      </c>
      <c r="AR58" s="133">
        <f>SUM('30'!AR58)</f>
        <v>35</v>
      </c>
      <c r="AS58" s="857">
        <f t="shared" si="7"/>
        <v>10.523917995444169</v>
      </c>
      <c r="AT58" s="872"/>
      <c r="AU58" s="872"/>
      <c r="AV58" s="872"/>
    </row>
    <row r="59" spans="1:49">
      <c r="A59" s="64">
        <v>0</v>
      </c>
      <c r="B59" s="133">
        <f>'[2]01'!B59</f>
        <v>0</v>
      </c>
      <c r="C59" s="133">
        <f>'30'!C59</f>
        <v>0</v>
      </c>
      <c r="D59" s="8">
        <f t="shared" si="0"/>
        <v>0</v>
      </c>
      <c r="E59" s="133">
        <f>SUM('01:30'!E59)</f>
        <v>360</v>
      </c>
      <c r="F59" s="133">
        <f>SUM('01:30'!D59)</f>
        <v>0</v>
      </c>
      <c r="G59" s="133">
        <f>SUM('01:30'!G59)</f>
        <v>0</v>
      </c>
      <c r="H59" s="133">
        <f>SUM('01:30'!H59)</f>
        <v>0</v>
      </c>
      <c r="I59" s="133">
        <f>SUM('01:30'!I59)</f>
        <v>0</v>
      </c>
      <c r="J59" s="133">
        <f>SUM('01:30'!J59)</f>
        <v>0</v>
      </c>
      <c r="K59" s="133">
        <f>SUM('01:30'!K59)</f>
        <v>0</v>
      </c>
      <c r="L59" s="133">
        <f>SUM('01:30'!L59)</f>
        <v>0</v>
      </c>
      <c r="M59" s="133">
        <f>SUM('01:30'!M59)</f>
        <v>0</v>
      </c>
      <c r="N59" s="133">
        <f>SUM('01:30'!N59)</f>
        <v>0</v>
      </c>
      <c r="O59" s="133">
        <f>SUM('01:30'!O59)</f>
        <v>0</v>
      </c>
      <c r="P59" s="133">
        <f>SUM('01:30'!P59)</f>
        <v>0</v>
      </c>
      <c r="Q59" s="133">
        <f>SUM('01:30'!Q59)</f>
        <v>0</v>
      </c>
      <c r="R59" s="131">
        <f>SUM('01'!R59)</f>
        <v>0</v>
      </c>
      <c r="S59" s="131">
        <f>SUM('30'!S59)</f>
        <v>0</v>
      </c>
      <c r="T59" s="131">
        <f t="shared" si="1"/>
        <v>0</v>
      </c>
      <c r="U59" s="133">
        <f>SUM('01:31'!U59)</f>
        <v>0</v>
      </c>
      <c r="V59" s="133">
        <f>SUM('01:31'!V59)</f>
        <v>0</v>
      </c>
      <c r="W59" s="133">
        <f>SUM('01:31'!W59)</f>
        <v>0</v>
      </c>
      <c r="X59" s="133">
        <f>SUM('01:31'!X59)</f>
        <v>0</v>
      </c>
      <c r="Y59" s="133">
        <f t="shared" si="2"/>
        <v>0</v>
      </c>
      <c r="Z59" s="563">
        <f>SUM('01:31'!Z59)</f>
        <v>0</v>
      </c>
      <c r="AA59" s="563">
        <f>SUM('01:31'!AA59)</f>
        <v>0</v>
      </c>
      <c r="AB59" s="563">
        <f>SUM('01:31'!AB59)</f>
        <v>0</v>
      </c>
      <c r="AC59" s="563">
        <f>SUM('01:31'!AC59)</f>
        <v>0</v>
      </c>
      <c r="AD59" s="563">
        <f>SUM('01:31'!AD59)</f>
        <v>0</v>
      </c>
      <c r="AE59" s="563">
        <f>SUM('01:31'!AE59)</f>
        <v>0</v>
      </c>
      <c r="AF59" s="563">
        <f>SUM('01:31'!AF59)</f>
        <v>0</v>
      </c>
      <c r="AG59" s="563">
        <f t="shared" si="3"/>
        <v>0</v>
      </c>
      <c r="AH59" s="852">
        <f>SUM('01:31'!AH59)</f>
        <v>0</v>
      </c>
      <c r="AI59" s="852">
        <f>SUM('01:31'!AI59)</f>
        <v>0</v>
      </c>
      <c r="AJ59" s="852">
        <f>SUM('01:31'!AJ59)</f>
        <v>0</v>
      </c>
      <c r="AK59" s="852">
        <f>SUM('01:31'!AK59)</f>
        <v>0</v>
      </c>
      <c r="AL59" s="852">
        <f t="shared" si="4"/>
        <v>0</v>
      </c>
      <c r="AM59" s="852">
        <f t="shared" si="5"/>
        <v>0</v>
      </c>
      <c r="AN59" s="133">
        <f>SUM('01'!AN59)</f>
        <v>0</v>
      </c>
      <c r="AO59" s="133">
        <f>SUM('01:30'!AO59)</f>
        <v>0</v>
      </c>
      <c r="AP59" s="133">
        <f t="shared" si="6"/>
        <v>0</v>
      </c>
      <c r="AQ59" s="133">
        <f>SUM('01:30'!AQ59)</f>
        <v>0</v>
      </c>
      <c r="AR59" s="133">
        <f>SUM('30'!AR59)</f>
        <v>0</v>
      </c>
      <c r="AS59" s="857" t="e">
        <f t="shared" si="7"/>
        <v>#DIV/0!</v>
      </c>
      <c r="AT59" s="872"/>
      <c r="AU59" s="872"/>
      <c r="AV59" s="872"/>
    </row>
    <row r="60" spans="1:49" s="324" customFormat="1">
      <c r="A60" s="64" t="s">
        <v>96</v>
      </c>
      <c r="B60" s="133">
        <f>'[2]01'!B60</f>
        <v>0</v>
      </c>
      <c r="C60" s="133">
        <f>'30'!C60</f>
        <v>0</v>
      </c>
      <c r="D60" s="8">
        <f t="shared" si="0"/>
        <v>0</v>
      </c>
      <c r="E60" s="133">
        <f>SUM('01:30'!E60)</f>
        <v>0</v>
      </c>
      <c r="F60" s="133">
        <f>SUM('01:30'!D60)</f>
        <v>0</v>
      </c>
      <c r="G60" s="133">
        <f>SUM('01:30'!G60)</f>
        <v>0</v>
      </c>
      <c r="H60" s="133">
        <f>SUM('01:30'!H60)</f>
        <v>0</v>
      </c>
      <c r="I60" s="133">
        <f>SUM('01:30'!I60)</f>
        <v>0</v>
      </c>
      <c r="J60" s="133">
        <f>SUM('01:30'!J60)</f>
        <v>0</v>
      </c>
      <c r="K60" s="133">
        <f>SUM('01:30'!K60)</f>
        <v>0</v>
      </c>
      <c r="L60" s="133">
        <f>SUM('01:30'!L60)</f>
        <v>0</v>
      </c>
      <c r="M60" s="133">
        <f>SUM('01:30'!M60)</f>
        <v>0</v>
      </c>
      <c r="N60" s="133">
        <f>SUM('01:30'!N60)</f>
        <v>0</v>
      </c>
      <c r="O60" s="133">
        <f>SUM('01:30'!O60)</f>
        <v>0</v>
      </c>
      <c r="P60" s="133">
        <f>SUM('01:30'!P60)</f>
        <v>0</v>
      </c>
      <c r="Q60" s="133">
        <f>SUM('01:30'!Q60)</f>
        <v>0</v>
      </c>
      <c r="R60" s="131">
        <f>SUM('01'!R60)</f>
        <v>0</v>
      </c>
      <c r="S60" s="131">
        <f>SUM('30'!S60)</f>
        <v>0</v>
      </c>
      <c r="T60" s="131">
        <f t="shared" si="1"/>
        <v>0</v>
      </c>
      <c r="U60" s="133">
        <f>SUM('01:31'!U60)</f>
        <v>0</v>
      </c>
      <c r="V60" s="133">
        <f>SUM('01:31'!V60)</f>
        <v>0</v>
      </c>
      <c r="W60" s="133">
        <f>SUM('01:31'!W60)</f>
        <v>0</v>
      </c>
      <c r="X60" s="133">
        <f>SUM('01:31'!X60)</f>
        <v>0</v>
      </c>
      <c r="Y60" s="133">
        <f t="shared" si="2"/>
        <v>0</v>
      </c>
      <c r="Z60" s="563">
        <f>SUM('01:31'!Z60)</f>
        <v>0</v>
      </c>
      <c r="AA60" s="563">
        <f>SUM('01:31'!AA60)</f>
        <v>0</v>
      </c>
      <c r="AB60" s="563">
        <f>SUM('01:31'!AB60)</f>
        <v>0</v>
      </c>
      <c r="AC60" s="563">
        <f>SUM('01:31'!AC60)</f>
        <v>0</v>
      </c>
      <c r="AD60" s="563">
        <f>SUM('01:31'!AD60)</f>
        <v>0</v>
      </c>
      <c r="AE60" s="563">
        <f>SUM('01:31'!AE60)</f>
        <v>0</v>
      </c>
      <c r="AF60" s="563">
        <f>SUM('01:31'!AF60)</f>
        <v>0</v>
      </c>
      <c r="AG60" s="563">
        <f t="shared" si="3"/>
        <v>0</v>
      </c>
      <c r="AH60" s="852">
        <f>SUM('01:31'!AH60)</f>
        <v>0</v>
      </c>
      <c r="AI60" s="852">
        <f>SUM('01:31'!AI60)</f>
        <v>0</v>
      </c>
      <c r="AJ60" s="852">
        <f>SUM('01:31'!AJ60)</f>
        <v>0</v>
      </c>
      <c r="AK60" s="852">
        <f>SUM('01:31'!AK60)</f>
        <v>0</v>
      </c>
      <c r="AL60" s="852">
        <f t="shared" si="4"/>
        <v>0</v>
      </c>
      <c r="AM60" s="852">
        <f t="shared" si="5"/>
        <v>0</v>
      </c>
      <c r="AN60" s="133">
        <f>SUM('01'!AN60)</f>
        <v>0</v>
      </c>
      <c r="AO60" s="133">
        <f>SUM('01:30'!AO60)</f>
        <v>0</v>
      </c>
      <c r="AP60" s="133">
        <f t="shared" si="6"/>
        <v>0</v>
      </c>
      <c r="AQ60" s="133">
        <f>SUM('01:30'!AQ60)</f>
        <v>0</v>
      </c>
      <c r="AR60" s="133">
        <f>SUM('30'!AR60)</f>
        <v>0</v>
      </c>
      <c r="AS60" s="857" t="e">
        <f t="shared" si="7"/>
        <v>#DIV/0!</v>
      </c>
      <c r="AT60" s="872"/>
      <c r="AU60" s="872"/>
      <c r="AV60" s="872"/>
    </row>
    <row r="61" spans="1:49" s="324" customFormat="1">
      <c r="A61" s="64" t="s">
        <v>82</v>
      </c>
      <c r="B61" s="133">
        <f>'[2]01'!B61</f>
        <v>764.9</v>
      </c>
      <c r="C61" s="133">
        <f>'30'!C61</f>
        <v>794.8</v>
      </c>
      <c r="D61" s="8">
        <f t="shared" si="0"/>
        <v>29.899999999999977</v>
      </c>
      <c r="E61" s="133">
        <f>SUM('01:30'!E61)</f>
        <v>360</v>
      </c>
      <c r="F61" s="133">
        <f>SUM('01:30'!D61)</f>
        <v>29.899999999999977</v>
      </c>
      <c r="G61" s="133">
        <f>SUM('01:30'!G61)</f>
        <v>0</v>
      </c>
      <c r="H61" s="133">
        <f>SUM('01:30'!H61)</f>
        <v>0</v>
      </c>
      <c r="I61" s="133">
        <f>SUM('01:30'!I61)</f>
        <v>0</v>
      </c>
      <c r="J61" s="133">
        <f>SUM('01:30'!J61)</f>
        <v>0</v>
      </c>
      <c r="K61" s="133">
        <f>SUM('01:30'!K61)</f>
        <v>0</v>
      </c>
      <c r="L61" s="133">
        <f>SUM('01:30'!L61)</f>
        <v>0</v>
      </c>
      <c r="M61" s="133">
        <f>SUM('01:30'!M61)</f>
        <v>0</v>
      </c>
      <c r="N61" s="133">
        <f>SUM('01:30'!N61)</f>
        <v>0</v>
      </c>
      <c r="O61" s="133">
        <f>SUM('01:30'!O61)</f>
        <v>0</v>
      </c>
      <c r="P61" s="133">
        <f>SUM('01:30'!P61)</f>
        <v>0</v>
      </c>
      <c r="Q61" s="133">
        <f>SUM('01:30'!Q61)</f>
        <v>0</v>
      </c>
      <c r="R61" s="131">
        <f>SUM('01'!R61)</f>
        <v>41.8</v>
      </c>
      <c r="S61" s="131">
        <f>SUM('30'!S61)</f>
        <v>0</v>
      </c>
      <c r="T61" s="131">
        <f t="shared" si="1"/>
        <v>-41.8</v>
      </c>
      <c r="U61" s="133">
        <f>SUM('01:31'!U61)</f>
        <v>422.6</v>
      </c>
      <c r="V61" s="133">
        <f>SUM('01:31'!V61)</f>
        <v>0</v>
      </c>
      <c r="W61" s="133">
        <f>SUM('01:31'!W61)</f>
        <v>422.6</v>
      </c>
      <c r="X61" s="133">
        <f>SUM('01:31'!X61)</f>
        <v>0</v>
      </c>
      <c r="Y61" s="133">
        <f t="shared" si="2"/>
        <v>845.2</v>
      </c>
      <c r="Z61" s="563">
        <f>SUM('01:31'!Z61)</f>
        <v>0</v>
      </c>
      <c r="AA61" s="563">
        <f>SUM('01:31'!AA61)</f>
        <v>0</v>
      </c>
      <c r="AB61" s="563">
        <f>SUM('01:31'!AB61)</f>
        <v>0</v>
      </c>
      <c r="AC61" s="563">
        <f>SUM('01:31'!AC61)</f>
        <v>0</v>
      </c>
      <c r="AD61" s="563">
        <f>SUM('01:31'!AD61)</f>
        <v>0</v>
      </c>
      <c r="AE61" s="563">
        <f>SUM('01:31'!AE61)</f>
        <v>0</v>
      </c>
      <c r="AF61" s="563">
        <f>SUM('01:31'!AF61)</f>
        <v>0</v>
      </c>
      <c r="AG61" s="563">
        <f t="shared" si="3"/>
        <v>0</v>
      </c>
      <c r="AH61" s="852">
        <f>SUM('01:31'!AH61)</f>
        <v>0</v>
      </c>
      <c r="AI61" s="852">
        <f>SUM('01:31'!AI61)</f>
        <v>0</v>
      </c>
      <c r="AJ61" s="852">
        <f>SUM('01:31'!AJ61)</f>
        <v>0</v>
      </c>
      <c r="AK61" s="852">
        <f>SUM('01:31'!AK61)</f>
        <v>0</v>
      </c>
      <c r="AL61" s="852">
        <f t="shared" si="4"/>
        <v>0</v>
      </c>
      <c r="AM61" s="852">
        <f t="shared" si="5"/>
        <v>0</v>
      </c>
      <c r="AN61" s="133">
        <f>SUM('01'!AN61)</f>
        <v>0</v>
      </c>
      <c r="AO61" s="133">
        <f>SUM('01:30'!AO61)</f>
        <v>2435</v>
      </c>
      <c r="AP61" s="133">
        <f t="shared" si="6"/>
        <v>2435</v>
      </c>
      <c r="AQ61" s="133">
        <f>SUM('01:30'!AQ61)</f>
        <v>2435</v>
      </c>
      <c r="AR61" s="133">
        <f>SUM('30'!AR61)</f>
        <v>0</v>
      </c>
      <c r="AS61" s="857">
        <f t="shared" si="7"/>
        <v>81.438127090301066</v>
      </c>
      <c r="AT61" s="872"/>
      <c r="AU61" s="872"/>
      <c r="AV61" s="872"/>
    </row>
    <row r="62" spans="1:49" s="324" customFormat="1">
      <c r="A62" s="64" t="s">
        <v>162</v>
      </c>
      <c r="B62" s="133">
        <f>'[2]01'!B62</f>
        <v>321.2</v>
      </c>
      <c r="C62" s="133">
        <f>'30'!C62</f>
        <v>0</v>
      </c>
      <c r="D62" s="8">
        <f t="shared" si="0"/>
        <v>-321.2</v>
      </c>
      <c r="E62" s="133">
        <f>SUM('01:30'!E62)</f>
        <v>360</v>
      </c>
      <c r="F62" s="133">
        <f>SUM('01:30'!D62)</f>
        <v>130.6</v>
      </c>
      <c r="G62" s="133">
        <f>SUM('01:30'!G62)</f>
        <v>0</v>
      </c>
      <c r="H62" s="133">
        <f>SUM('01:30'!H62)</f>
        <v>0</v>
      </c>
      <c r="I62" s="133">
        <f>SUM('01:30'!I62)</f>
        <v>0</v>
      </c>
      <c r="J62" s="133">
        <f>SUM('01:30'!J62)</f>
        <v>0</v>
      </c>
      <c r="K62" s="133">
        <f>SUM('01:30'!K62)</f>
        <v>0</v>
      </c>
      <c r="L62" s="133">
        <f>SUM('01:30'!L62)</f>
        <v>0</v>
      </c>
      <c r="M62" s="133">
        <f>SUM('01:30'!M62)</f>
        <v>0</v>
      </c>
      <c r="N62" s="133">
        <f>SUM('01:30'!N62)</f>
        <v>0</v>
      </c>
      <c r="O62" s="133">
        <f>SUM('01:30'!O62)</f>
        <v>0</v>
      </c>
      <c r="P62" s="133">
        <f>SUM('01:30'!P62)</f>
        <v>0</v>
      </c>
      <c r="Q62" s="133">
        <f>SUM('01:30'!Q62)</f>
        <v>0</v>
      </c>
      <c r="R62" s="131">
        <f>SUM('01'!R62)</f>
        <v>131.1</v>
      </c>
      <c r="S62" s="131">
        <f>SUM('30'!S62)</f>
        <v>29</v>
      </c>
      <c r="T62" s="131">
        <f t="shared" si="1"/>
        <v>-102.1</v>
      </c>
      <c r="U62" s="133">
        <f>SUM('01:31'!U62)</f>
        <v>1872.1</v>
      </c>
      <c r="V62" s="133">
        <f>SUM('01:31'!V62)</f>
        <v>0</v>
      </c>
      <c r="W62" s="133">
        <f>SUM('01:31'!W62)</f>
        <v>1939.8999999999999</v>
      </c>
      <c r="X62" s="133">
        <f>SUM('01:31'!X62)</f>
        <v>0</v>
      </c>
      <c r="Y62" s="133">
        <f t="shared" si="2"/>
        <v>3812</v>
      </c>
      <c r="Z62" s="563">
        <f>SUM('01:31'!Z62)</f>
        <v>0</v>
      </c>
      <c r="AA62" s="563">
        <f>SUM('01:31'!AA62)</f>
        <v>0</v>
      </c>
      <c r="AB62" s="563">
        <f>SUM('01:31'!AB62)</f>
        <v>0</v>
      </c>
      <c r="AC62" s="563">
        <f>SUM('01:31'!AC62)</f>
        <v>0</v>
      </c>
      <c r="AD62" s="563">
        <f>SUM('01:31'!AD62)</f>
        <v>0</v>
      </c>
      <c r="AE62" s="563">
        <f>SUM('01:31'!AE62)</f>
        <v>0</v>
      </c>
      <c r="AF62" s="563">
        <f>SUM('01:31'!AF62)</f>
        <v>0</v>
      </c>
      <c r="AG62" s="563">
        <f t="shared" si="3"/>
        <v>0</v>
      </c>
      <c r="AH62" s="852">
        <f>SUM('01:31'!AH62)</f>
        <v>0</v>
      </c>
      <c r="AI62" s="852">
        <f>SUM('01:31'!AI62)</f>
        <v>0</v>
      </c>
      <c r="AJ62" s="852">
        <f>SUM('01:31'!AJ62)</f>
        <v>0</v>
      </c>
      <c r="AK62" s="852">
        <f>SUM('01:31'!AK62)</f>
        <v>0</v>
      </c>
      <c r="AL62" s="852">
        <f t="shared" si="4"/>
        <v>0</v>
      </c>
      <c r="AM62" s="852">
        <f t="shared" si="5"/>
        <v>0</v>
      </c>
      <c r="AN62" s="133">
        <f>SUM('01'!AN62)</f>
        <v>0</v>
      </c>
      <c r="AO62" s="133">
        <f>SUM('01:30'!AO62)</f>
        <v>4682</v>
      </c>
      <c r="AP62" s="133">
        <f t="shared" si="6"/>
        <v>4682</v>
      </c>
      <c r="AQ62" s="133">
        <f>SUM('01:30'!AQ62)</f>
        <v>4682</v>
      </c>
      <c r="AR62" s="133">
        <f>SUM('30'!AR62)</f>
        <v>0</v>
      </c>
      <c r="AS62" s="857">
        <f t="shared" si="7"/>
        <v>-14.576587795765878</v>
      </c>
      <c r="AT62" s="872"/>
      <c r="AU62" s="872"/>
      <c r="AV62" s="872"/>
    </row>
    <row r="63" spans="1:49" s="324" customFormat="1">
      <c r="A63" s="64" t="s">
        <v>163</v>
      </c>
      <c r="B63" s="133">
        <f>'[2]01'!B63</f>
        <v>8177.9</v>
      </c>
      <c r="C63" s="133">
        <f>'30'!C63</f>
        <v>8278.5</v>
      </c>
      <c r="D63" s="8">
        <f t="shared" si="0"/>
        <v>100.60000000000036</v>
      </c>
      <c r="E63" s="133">
        <f>SUM('01:30'!E63)</f>
        <v>348</v>
      </c>
      <c r="F63" s="133">
        <f>SUM('01:30'!D63)</f>
        <v>100.60000000000036</v>
      </c>
      <c r="G63" s="133">
        <f>SUM('01:30'!G63)</f>
        <v>0</v>
      </c>
      <c r="H63" s="133">
        <f>SUM('01:30'!H63)</f>
        <v>0</v>
      </c>
      <c r="I63" s="133">
        <f>SUM('01:30'!I63)</f>
        <v>0</v>
      </c>
      <c r="J63" s="133">
        <f>SUM('01:30'!J63)</f>
        <v>0</v>
      </c>
      <c r="K63" s="133">
        <f>SUM('01:30'!K63)</f>
        <v>0</v>
      </c>
      <c r="L63" s="133">
        <f>SUM('01:30'!L63)</f>
        <v>0</v>
      </c>
      <c r="M63" s="133">
        <f>SUM('01:30'!M63)</f>
        <v>0</v>
      </c>
      <c r="N63" s="133">
        <f>SUM('01:30'!N63)</f>
        <v>0</v>
      </c>
      <c r="O63" s="133">
        <f>SUM('01:30'!O63)</f>
        <v>0</v>
      </c>
      <c r="P63" s="133">
        <f>SUM('01:30'!P63)</f>
        <v>0</v>
      </c>
      <c r="Q63" s="133">
        <f>SUM('01:30'!Q63)</f>
        <v>0</v>
      </c>
      <c r="R63" s="131">
        <f>SUM('01'!R63)</f>
        <v>39.6</v>
      </c>
      <c r="S63" s="131">
        <f>SUM('30'!S63)</f>
        <v>24</v>
      </c>
      <c r="T63" s="131">
        <f t="shared" si="1"/>
        <v>-15.600000000000001</v>
      </c>
      <c r="U63" s="133">
        <f>SUM('01:31'!U63)</f>
        <v>1551.5999999999997</v>
      </c>
      <c r="V63" s="133">
        <f>SUM('01:31'!V63)</f>
        <v>0</v>
      </c>
      <c r="W63" s="133">
        <f>SUM('01:31'!W63)</f>
        <v>1551.5999999999997</v>
      </c>
      <c r="X63" s="133">
        <f>SUM('01:31'!X63)</f>
        <v>0</v>
      </c>
      <c r="Y63" s="133">
        <f t="shared" si="2"/>
        <v>3103.1999999999994</v>
      </c>
      <c r="Z63" s="563">
        <f>SUM('01:31'!Z63)</f>
        <v>0</v>
      </c>
      <c r="AA63" s="563">
        <f>SUM('01:31'!AA63)</f>
        <v>0</v>
      </c>
      <c r="AB63" s="563">
        <f>SUM('01:31'!AB63)</f>
        <v>0</v>
      </c>
      <c r="AC63" s="563">
        <f>SUM('01:31'!AC63)</f>
        <v>0</v>
      </c>
      <c r="AD63" s="563">
        <f>SUM('01:31'!AD63)</f>
        <v>0</v>
      </c>
      <c r="AE63" s="563">
        <f>SUM('01:31'!AE63)</f>
        <v>0</v>
      </c>
      <c r="AF63" s="563">
        <f>SUM('01:31'!AF63)</f>
        <v>0</v>
      </c>
      <c r="AG63" s="563">
        <f t="shared" si="3"/>
        <v>0</v>
      </c>
      <c r="AH63" s="852">
        <f>SUM('01:31'!AH63)</f>
        <v>0</v>
      </c>
      <c r="AI63" s="852">
        <f>SUM('01:31'!AI63)</f>
        <v>0</v>
      </c>
      <c r="AJ63" s="852">
        <f>SUM('01:31'!AJ63)</f>
        <v>0</v>
      </c>
      <c r="AK63" s="852">
        <f>SUM('01:31'!AK63)</f>
        <v>0</v>
      </c>
      <c r="AL63" s="852">
        <f t="shared" si="4"/>
        <v>0</v>
      </c>
      <c r="AM63" s="852">
        <f t="shared" si="5"/>
        <v>0</v>
      </c>
      <c r="AN63" s="133">
        <f>SUM('01'!AN63)</f>
        <v>0</v>
      </c>
      <c r="AO63" s="133">
        <f>SUM('01:30'!AO63)</f>
        <v>2920</v>
      </c>
      <c r="AP63" s="133">
        <f t="shared" si="6"/>
        <v>2920</v>
      </c>
      <c r="AQ63" s="133">
        <f>SUM('01:30'!AQ63)</f>
        <v>2920</v>
      </c>
      <c r="AR63" s="133">
        <f>SUM('30'!AR63)</f>
        <v>0</v>
      </c>
      <c r="AS63" s="857">
        <f t="shared" si="7"/>
        <v>29.025844930417389</v>
      </c>
      <c r="AT63" s="872"/>
      <c r="AU63" s="872"/>
      <c r="AV63" s="872"/>
    </row>
    <row r="64" spans="1:49" s="324" customFormat="1">
      <c r="A64" s="64">
        <v>0</v>
      </c>
      <c r="B64" s="133">
        <f>'[2]01'!B64</f>
        <v>0</v>
      </c>
      <c r="C64" s="133">
        <f>'30'!C64</f>
        <v>0</v>
      </c>
      <c r="D64" s="8">
        <f t="shared" si="0"/>
        <v>0</v>
      </c>
      <c r="E64" s="133">
        <f>SUM('01:30'!E64)</f>
        <v>360</v>
      </c>
      <c r="F64" s="133">
        <f>SUM('01:30'!D64)</f>
        <v>0</v>
      </c>
      <c r="G64" s="133">
        <f>SUM('01:30'!G64)</f>
        <v>0</v>
      </c>
      <c r="H64" s="133">
        <f>SUM('01:30'!H64)</f>
        <v>0</v>
      </c>
      <c r="I64" s="133">
        <f>SUM('01:30'!I64)</f>
        <v>0</v>
      </c>
      <c r="J64" s="133">
        <f>SUM('01:30'!J64)</f>
        <v>0</v>
      </c>
      <c r="K64" s="133">
        <f>SUM('01:30'!K64)</f>
        <v>0</v>
      </c>
      <c r="L64" s="133">
        <f>SUM('01:30'!L64)</f>
        <v>0</v>
      </c>
      <c r="M64" s="133">
        <f>SUM('01:30'!M64)</f>
        <v>0</v>
      </c>
      <c r="N64" s="133">
        <f>SUM('01:30'!N64)</f>
        <v>0</v>
      </c>
      <c r="O64" s="133">
        <f>SUM('01:30'!O64)</f>
        <v>0</v>
      </c>
      <c r="P64" s="133">
        <f>SUM('01:30'!P64)</f>
        <v>0</v>
      </c>
      <c r="Q64" s="133">
        <f>SUM('01:30'!Q64)</f>
        <v>0</v>
      </c>
      <c r="R64" s="131">
        <f>SUM('01'!R64)</f>
        <v>0</v>
      </c>
      <c r="S64" s="131">
        <f>SUM('30'!S64)</f>
        <v>0</v>
      </c>
      <c r="T64" s="131">
        <f t="shared" si="1"/>
        <v>0</v>
      </c>
      <c r="U64" s="133">
        <f>SUM('01:31'!U64)</f>
        <v>0</v>
      </c>
      <c r="V64" s="133">
        <f>SUM('01:31'!V64)</f>
        <v>0</v>
      </c>
      <c r="W64" s="133">
        <f>SUM('01:31'!W64)</f>
        <v>0</v>
      </c>
      <c r="X64" s="133">
        <f>SUM('01:31'!X64)</f>
        <v>0</v>
      </c>
      <c r="Y64" s="133">
        <f t="shared" si="2"/>
        <v>0</v>
      </c>
      <c r="Z64" s="563">
        <f>SUM('01:31'!Z64)</f>
        <v>0</v>
      </c>
      <c r="AA64" s="563">
        <f>SUM('01:31'!AA64)</f>
        <v>0</v>
      </c>
      <c r="AB64" s="563">
        <f>SUM('01:31'!AB64)</f>
        <v>0</v>
      </c>
      <c r="AC64" s="563">
        <f>SUM('01:31'!AC64)</f>
        <v>0</v>
      </c>
      <c r="AD64" s="563">
        <f>SUM('01:31'!AD64)</f>
        <v>0</v>
      </c>
      <c r="AE64" s="563">
        <f>SUM('01:31'!AE64)</f>
        <v>0</v>
      </c>
      <c r="AF64" s="563">
        <f>SUM('01:31'!AF64)</f>
        <v>0</v>
      </c>
      <c r="AG64" s="563">
        <f t="shared" si="3"/>
        <v>0</v>
      </c>
      <c r="AH64" s="852">
        <f>SUM('01:31'!AH64)</f>
        <v>0</v>
      </c>
      <c r="AI64" s="852">
        <f>SUM('01:31'!AI64)</f>
        <v>0</v>
      </c>
      <c r="AJ64" s="852">
        <f>SUM('01:31'!AJ64)</f>
        <v>0</v>
      </c>
      <c r="AK64" s="852">
        <f>SUM('01:31'!AK64)</f>
        <v>0</v>
      </c>
      <c r="AL64" s="852">
        <f t="shared" si="4"/>
        <v>0</v>
      </c>
      <c r="AM64" s="852">
        <f t="shared" si="5"/>
        <v>0</v>
      </c>
      <c r="AN64" s="133">
        <f>SUM('01'!AN64)</f>
        <v>0</v>
      </c>
      <c r="AO64" s="133">
        <f>SUM('01:30'!AO64)</f>
        <v>0</v>
      </c>
      <c r="AP64" s="133">
        <f t="shared" si="6"/>
        <v>0</v>
      </c>
      <c r="AQ64" s="133">
        <f>SUM('01:30'!AQ64)</f>
        <v>0</v>
      </c>
      <c r="AR64" s="133">
        <f>SUM('30'!AR64)</f>
        <v>0</v>
      </c>
      <c r="AS64" s="857" t="e">
        <f t="shared" si="7"/>
        <v>#DIV/0!</v>
      </c>
      <c r="AT64" s="872"/>
      <c r="AU64" s="872"/>
      <c r="AV64" s="872"/>
    </row>
    <row r="65" spans="1:48" s="7" customFormat="1" ht="41.4" customHeight="1">
      <c r="A65" s="64" t="s">
        <v>93</v>
      </c>
      <c r="B65" s="133" t="str">
        <f>'[2]01'!B65</f>
        <v>OMR</v>
      </c>
      <c r="C65" s="133">
        <f>'30'!C65</f>
        <v>0</v>
      </c>
      <c r="D65" s="8"/>
      <c r="E65" s="131">
        <f>SUM('01:30'!E65)</f>
        <v>0</v>
      </c>
      <c r="F65" s="133">
        <f>SUM('01:30'!D65)</f>
        <v>0</v>
      </c>
      <c r="G65" s="131">
        <f>SUM('01:30'!G65)</f>
        <v>0</v>
      </c>
      <c r="H65" s="131">
        <f>SUM('01:30'!H65)</f>
        <v>0</v>
      </c>
      <c r="I65" s="131">
        <f>SUM('01:30'!I65)</f>
        <v>0</v>
      </c>
      <c r="J65" s="131">
        <f>SUM('01:30'!J65)</f>
        <v>0</v>
      </c>
      <c r="K65" s="131">
        <f>SUM('01:30'!K65)</f>
        <v>0</v>
      </c>
      <c r="L65" s="131">
        <f>SUM('01:30'!L65)</f>
        <v>0</v>
      </c>
      <c r="M65" s="131">
        <f>SUM('01:30'!M65)</f>
        <v>0</v>
      </c>
      <c r="N65" s="131">
        <f>SUM('01:30'!N65)</f>
        <v>0</v>
      </c>
      <c r="O65" s="131">
        <f>SUM('01:30'!O65)</f>
        <v>0</v>
      </c>
      <c r="P65" s="131">
        <f>SUM('01:30'!P65)</f>
        <v>0</v>
      </c>
      <c r="Q65" s="133">
        <f>SUM('01:30'!Q65)</f>
        <v>0</v>
      </c>
      <c r="R65" s="131">
        <f>SUM('01'!R65)</f>
        <v>0</v>
      </c>
      <c r="S65" s="131">
        <f>SUM('30'!S65)</f>
        <v>0</v>
      </c>
      <c r="T65" s="131">
        <f t="shared" si="1"/>
        <v>0</v>
      </c>
      <c r="U65" s="133">
        <f>SUM('01:31'!U65)</f>
        <v>0</v>
      </c>
      <c r="V65" s="133">
        <f>SUM('01:31'!V65)</f>
        <v>0</v>
      </c>
      <c r="W65" s="133">
        <f>SUM('01:31'!W65)</f>
        <v>0</v>
      </c>
      <c r="X65" s="133">
        <f>SUM('01:31'!X65)</f>
        <v>0</v>
      </c>
      <c r="Y65" s="131">
        <f t="shared" si="2"/>
        <v>0</v>
      </c>
      <c r="Z65" s="563">
        <f>SUM('01:31'!Z65)</f>
        <v>0</v>
      </c>
      <c r="AA65" s="563">
        <f>SUM('01:31'!AA65)</f>
        <v>0</v>
      </c>
      <c r="AB65" s="563">
        <f>SUM('01:31'!AB65)</f>
        <v>0</v>
      </c>
      <c r="AC65" s="563">
        <f>SUM('01:31'!AC65)</f>
        <v>0</v>
      </c>
      <c r="AD65" s="563">
        <f>SUM('01:31'!AD65)</f>
        <v>0</v>
      </c>
      <c r="AE65" s="563">
        <f>SUM('01:31'!AE65)</f>
        <v>0</v>
      </c>
      <c r="AF65" s="563">
        <f>SUM('01:31'!AF65)</f>
        <v>0</v>
      </c>
      <c r="AG65" s="131">
        <f t="shared" si="3"/>
        <v>0</v>
      </c>
      <c r="AH65" s="852">
        <f>SUM('01:31'!AH65)</f>
        <v>0</v>
      </c>
      <c r="AI65" s="852">
        <f>SUM('01:31'!AI65)</f>
        <v>0</v>
      </c>
      <c r="AJ65" s="852">
        <f>SUM('01:31'!AJ65)</f>
        <v>0</v>
      </c>
      <c r="AK65" s="852">
        <f>SUM('01:31'!AK65)</f>
        <v>0</v>
      </c>
      <c r="AL65" s="852">
        <f t="shared" si="4"/>
        <v>0</v>
      </c>
      <c r="AM65" s="852">
        <f t="shared" si="5"/>
        <v>0</v>
      </c>
      <c r="AN65" s="133">
        <f>SUM('01'!AN65)</f>
        <v>0</v>
      </c>
      <c r="AO65" s="133">
        <f>SUM('01:30'!AO65)</f>
        <v>0</v>
      </c>
      <c r="AP65" s="133">
        <f t="shared" si="6"/>
        <v>0</v>
      </c>
      <c r="AQ65" s="133">
        <f>SUM('01:30'!AQ65)</f>
        <v>0</v>
      </c>
      <c r="AR65" s="133">
        <f>SUM('30'!AR65)</f>
        <v>0</v>
      </c>
      <c r="AS65" s="131" t="e">
        <f t="shared" si="7"/>
        <v>#DIV/0!</v>
      </c>
      <c r="AT65" s="873"/>
      <c r="AU65" s="873"/>
      <c r="AV65" s="873"/>
    </row>
    <row r="66" spans="1:48" s="7" customFormat="1">
      <c r="A66" s="64" t="s">
        <v>50</v>
      </c>
      <c r="B66" s="133">
        <f>'[2]01'!B66</f>
        <v>1648.76</v>
      </c>
      <c r="C66" s="133">
        <f>'30'!C66</f>
        <v>1870.47</v>
      </c>
      <c r="D66" s="8">
        <f t="shared" si="0"/>
        <v>221.71000000000004</v>
      </c>
      <c r="E66" s="131">
        <f>SUM('01:30'!E66)</f>
        <v>480</v>
      </c>
      <c r="F66" s="133">
        <f>SUM('01:30'!D66)</f>
        <v>221.71000000000004</v>
      </c>
      <c r="G66" s="131">
        <f>SUM('01:30'!G66)</f>
        <v>0</v>
      </c>
      <c r="H66" s="131">
        <f>SUM('01:30'!H66)</f>
        <v>0</v>
      </c>
      <c r="I66" s="131">
        <f>SUM('01:30'!I66)</f>
        <v>0</v>
      </c>
      <c r="J66" s="131">
        <f>SUM('01:30'!J66)</f>
        <v>221.71000000000004</v>
      </c>
      <c r="K66" s="131">
        <f>SUM('01:30'!K66)</f>
        <v>0</v>
      </c>
      <c r="L66" s="131">
        <f>SUM('01:30'!L66)</f>
        <v>0</v>
      </c>
      <c r="M66" s="131">
        <f>SUM('01:30'!M66)</f>
        <v>0</v>
      </c>
      <c r="N66" s="131">
        <f>SUM('01:30'!N66)</f>
        <v>0</v>
      </c>
      <c r="O66" s="131">
        <f>SUM('01:30'!O66)</f>
        <v>0</v>
      </c>
      <c r="P66" s="131">
        <f>SUM('01:30'!P66)</f>
        <v>0</v>
      </c>
      <c r="Q66" s="133">
        <f>SUM('01:30'!Q66)</f>
        <v>213.48000000000002</v>
      </c>
      <c r="R66" s="131">
        <f>SUM('01'!R66)</f>
        <v>1200</v>
      </c>
      <c r="S66" s="131">
        <f>SUM('30'!S66)</f>
        <v>700</v>
      </c>
      <c r="T66" s="131">
        <f t="shared" si="1"/>
        <v>-500</v>
      </c>
      <c r="U66" s="133">
        <f>SUM('01:31'!U66)</f>
        <v>0</v>
      </c>
      <c r="V66" s="133">
        <f>SUM('01:31'!V66)</f>
        <v>0</v>
      </c>
      <c r="W66" s="133">
        <f>SUM('01:31'!W66)</f>
        <v>0</v>
      </c>
      <c r="X66" s="133">
        <f>SUM('01:31'!X66)</f>
        <v>0</v>
      </c>
      <c r="Y66" s="131">
        <f t="shared" si="2"/>
        <v>0</v>
      </c>
      <c r="Z66" s="563">
        <f>SUM('01:31'!Z66)</f>
        <v>0</v>
      </c>
      <c r="AA66" s="563">
        <f>SUM('01:31'!AA66)</f>
        <v>0</v>
      </c>
      <c r="AB66" s="563">
        <f>SUM('01:31'!AB66)</f>
        <v>0</v>
      </c>
      <c r="AC66" s="563">
        <f>SUM('01:31'!AC66)</f>
        <v>0</v>
      </c>
      <c r="AD66" s="563">
        <f>SUM('01:31'!AD66)</f>
        <v>0</v>
      </c>
      <c r="AE66" s="563">
        <f>SUM('01:31'!AE66)</f>
        <v>0</v>
      </c>
      <c r="AF66" s="563">
        <f>SUM('01:31'!AF66)</f>
        <v>0</v>
      </c>
      <c r="AG66" s="131">
        <f t="shared" si="3"/>
        <v>0</v>
      </c>
      <c r="AH66" s="852">
        <f>SUM('01:31'!AH66)</f>
        <v>0</v>
      </c>
      <c r="AI66" s="852">
        <f>SUM('01:31'!AI66)</f>
        <v>0</v>
      </c>
      <c r="AJ66" s="852">
        <f>SUM('01:31'!AJ66)</f>
        <v>0</v>
      </c>
      <c r="AK66" s="852">
        <f>SUM('01:31'!AK66)</f>
        <v>0</v>
      </c>
      <c r="AL66" s="852">
        <f t="shared" si="4"/>
        <v>0</v>
      </c>
      <c r="AM66" s="852">
        <f t="shared" si="5"/>
        <v>0</v>
      </c>
      <c r="AN66" s="133">
        <f>SUM('01'!AN66)</f>
        <v>0</v>
      </c>
      <c r="AO66" s="133">
        <f>SUM('01:30'!AO66)</f>
        <v>0</v>
      </c>
      <c r="AP66" s="133">
        <f t="shared" si="6"/>
        <v>0</v>
      </c>
      <c r="AQ66" s="133">
        <f>SUM('01:30'!AQ66)</f>
        <v>0</v>
      </c>
      <c r="AR66" s="133">
        <f>SUM('30'!AR66)</f>
        <v>0</v>
      </c>
      <c r="AS66" s="131">
        <f t="shared" si="7"/>
        <v>0</v>
      </c>
      <c r="AT66" s="873"/>
      <c r="AU66" s="873"/>
      <c r="AV66" s="873"/>
    </row>
    <row r="67" spans="1:48" s="7" customFormat="1">
      <c r="A67" s="64" t="s">
        <v>80</v>
      </c>
      <c r="B67" s="133">
        <f>'[2]01'!B67</f>
        <v>13419</v>
      </c>
      <c r="C67" s="133">
        <f>'30'!C67</f>
        <v>13656</v>
      </c>
      <c r="D67" s="8">
        <f t="shared" si="0"/>
        <v>237</v>
      </c>
      <c r="E67" s="131">
        <f>SUM('01:30'!E67)</f>
        <v>480</v>
      </c>
      <c r="F67" s="133">
        <f>SUM('01:30'!D67)</f>
        <v>237</v>
      </c>
      <c r="G67" s="131">
        <f>SUM('01:30'!G67)</f>
        <v>0</v>
      </c>
      <c r="H67" s="131">
        <f>SUM('01:30'!H67)</f>
        <v>0</v>
      </c>
      <c r="I67" s="131">
        <f>SUM('01:30'!I67)</f>
        <v>0</v>
      </c>
      <c r="J67" s="131">
        <f>SUM('01:30'!J67)</f>
        <v>237</v>
      </c>
      <c r="K67" s="131">
        <f>SUM('01:30'!K67)</f>
        <v>0</v>
      </c>
      <c r="L67" s="131">
        <f>SUM('01:30'!L67)</f>
        <v>0</v>
      </c>
      <c r="M67" s="131">
        <f>SUM('01:30'!M67)</f>
        <v>0</v>
      </c>
      <c r="N67" s="131">
        <f>SUM('01:30'!N67)</f>
        <v>0</v>
      </c>
      <c r="O67" s="131">
        <f>SUM('01:30'!O67)</f>
        <v>0</v>
      </c>
      <c r="P67" s="131">
        <f>SUM('01:30'!P67)</f>
        <v>0</v>
      </c>
      <c r="Q67" s="133">
        <f>SUM('01:30'!Q67)</f>
        <v>228</v>
      </c>
      <c r="R67" s="131">
        <f>SUM('01'!R67)</f>
        <v>0</v>
      </c>
      <c r="S67" s="131">
        <f>SUM('30'!S67)</f>
        <v>0</v>
      </c>
      <c r="T67" s="131">
        <f t="shared" si="1"/>
        <v>0</v>
      </c>
      <c r="U67" s="133">
        <f>SUM('01:31'!U67)</f>
        <v>0</v>
      </c>
      <c r="V67" s="133">
        <f>SUM('01:31'!V67)</f>
        <v>0</v>
      </c>
      <c r="W67" s="133">
        <f>SUM('01:31'!W67)</f>
        <v>0</v>
      </c>
      <c r="X67" s="133">
        <f>SUM('01:31'!X67)</f>
        <v>0</v>
      </c>
      <c r="Y67" s="131">
        <f t="shared" si="2"/>
        <v>0</v>
      </c>
      <c r="Z67" s="563">
        <f>SUM('01:31'!Z67)</f>
        <v>0</v>
      </c>
      <c r="AA67" s="563">
        <f>SUM('01:31'!AA67)</f>
        <v>0</v>
      </c>
      <c r="AB67" s="563">
        <f>SUM('01:31'!AB67)</f>
        <v>0</v>
      </c>
      <c r="AC67" s="563">
        <f>SUM('01:31'!AC67)</f>
        <v>0</v>
      </c>
      <c r="AD67" s="563">
        <f>SUM('01:31'!AD67)</f>
        <v>0</v>
      </c>
      <c r="AE67" s="563">
        <f>SUM('01:31'!AE67)</f>
        <v>0</v>
      </c>
      <c r="AF67" s="563">
        <f>SUM('01:31'!AF67)</f>
        <v>0</v>
      </c>
      <c r="AG67" s="131">
        <f t="shared" si="3"/>
        <v>0</v>
      </c>
      <c r="AH67" s="852">
        <f>SUM('01:31'!AH67)</f>
        <v>0</v>
      </c>
      <c r="AI67" s="852">
        <f>SUM('01:31'!AI67)</f>
        <v>0</v>
      </c>
      <c r="AJ67" s="852">
        <f>SUM('01:31'!AJ67)</f>
        <v>0</v>
      </c>
      <c r="AK67" s="852">
        <f>SUM('01:31'!AK67)</f>
        <v>0</v>
      </c>
      <c r="AL67" s="852">
        <f t="shared" si="4"/>
        <v>0</v>
      </c>
      <c r="AM67" s="852">
        <f t="shared" si="5"/>
        <v>0</v>
      </c>
      <c r="AN67" s="133">
        <f>SUM('01'!AN67)</f>
        <v>0</v>
      </c>
      <c r="AO67" s="133">
        <f>SUM('01:30'!AO67)</f>
        <v>0</v>
      </c>
      <c r="AP67" s="133">
        <f t="shared" si="6"/>
        <v>0</v>
      </c>
      <c r="AQ67" s="133">
        <f>SUM('01:30'!AQ67)</f>
        <v>0</v>
      </c>
      <c r="AR67" s="133">
        <f>SUM('30'!AR67)</f>
        <v>0</v>
      </c>
      <c r="AS67" s="131">
        <f t="shared" si="7"/>
        <v>0</v>
      </c>
      <c r="AT67" s="873"/>
      <c r="AU67" s="873"/>
      <c r="AV67" s="873"/>
    </row>
    <row r="68" spans="1:48" s="7" customFormat="1">
      <c r="A68" s="64" t="s">
        <v>81</v>
      </c>
      <c r="B68" s="133">
        <f>'[2]01'!B68</f>
        <v>13490</v>
      </c>
      <c r="C68" s="133">
        <f>'30'!C68</f>
        <v>13731</v>
      </c>
      <c r="D68" s="8">
        <f t="shared" si="0"/>
        <v>241</v>
      </c>
      <c r="E68" s="131">
        <f>SUM('01:30'!E68)</f>
        <v>480</v>
      </c>
      <c r="F68" s="133">
        <f>SUM('01:30'!D68)</f>
        <v>241</v>
      </c>
      <c r="G68" s="131">
        <f>SUM('01:30'!G68)</f>
        <v>0</v>
      </c>
      <c r="H68" s="131">
        <f>SUM('01:30'!H68)</f>
        <v>0</v>
      </c>
      <c r="I68" s="131">
        <f>SUM('01:30'!I68)</f>
        <v>0</v>
      </c>
      <c r="J68" s="131">
        <f>SUM('01:30'!J68)</f>
        <v>241</v>
      </c>
      <c r="K68" s="131">
        <f>SUM('01:30'!K68)</f>
        <v>0</v>
      </c>
      <c r="L68" s="131">
        <f>SUM('01:30'!L68)</f>
        <v>0</v>
      </c>
      <c r="M68" s="131">
        <f>SUM('01:30'!M68)</f>
        <v>0</v>
      </c>
      <c r="N68" s="131">
        <f>SUM('01:30'!N68)</f>
        <v>0</v>
      </c>
      <c r="O68" s="131">
        <f>SUM('01:30'!O68)</f>
        <v>0</v>
      </c>
      <c r="P68" s="131">
        <f>SUM('01:30'!P68)</f>
        <v>0</v>
      </c>
      <c r="Q68" s="133">
        <f>SUM('01:30'!Q68)</f>
        <v>232</v>
      </c>
      <c r="R68" s="131">
        <f>SUM('01'!R68)</f>
        <v>0</v>
      </c>
      <c r="S68" s="131">
        <f>SUM('30'!S68)</f>
        <v>0</v>
      </c>
      <c r="T68" s="131">
        <f t="shared" si="1"/>
        <v>0</v>
      </c>
      <c r="U68" s="133">
        <f>SUM('01:31'!U68)</f>
        <v>0</v>
      </c>
      <c r="V68" s="133">
        <f>SUM('01:31'!V68)</f>
        <v>0</v>
      </c>
      <c r="W68" s="133">
        <f>SUM('01:31'!W68)</f>
        <v>0</v>
      </c>
      <c r="X68" s="133">
        <f>SUM('01:31'!X68)</f>
        <v>0</v>
      </c>
      <c r="Y68" s="131">
        <f t="shared" si="2"/>
        <v>0</v>
      </c>
      <c r="Z68" s="563">
        <f>SUM('01:31'!Z68)</f>
        <v>0</v>
      </c>
      <c r="AA68" s="563">
        <f>SUM('01:31'!AA68)</f>
        <v>0</v>
      </c>
      <c r="AB68" s="563">
        <f>SUM('01:31'!AB68)</f>
        <v>0</v>
      </c>
      <c r="AC68" s="563">
        <f>SUM('01:31'!AC68)</f>
        <v>0</v>
      </c>
      <c r="AD68" s="563">
        <f>SUM('01:31'!AD68)</f>
        <v>0</v>
      </c>
      <c r="AE68" s="563">
        <f>SUM('01:31'!AE68)</f>
        <v>0</v>
      </c>
      <c r="AF68" s="563">
        <f>SUM('01:31'!AF68)</f>
        <v>0</v>
      </c>
      <c r="AG68" s="131">
        <f t="shared" si="3"/>
        <v>0</v>
      </c>
      <c r="AH68" s="852">
        <f>SUM('01:31'!AH68)</f>
        <v>0</v>
      </c>
      <c r="AI68" s="852">
        <f>SUM('01:31'!AI68)</f>
        <v>0</v>
      </c>
      <c r="AJ68" s="852">
        <f>SUM('01:31'!AJ68)</f>
        <v>0</v>
      </c>
      <c r="AK68" s="852">
        <f>SUM('01:31'!AK68)</f>
        <v>0</v>
      </c>
      <c r="AL68" s="852">
        <f t="shared" si="4"/>
        <v>0</v>
      </c>
      <c r="AM68" s="852">
        <f t="shared" si="5"/>
        <v>0</v>
      </c>
      <c r="AN68" s="133">
        <f>SUM('01'!AN68)</f>
        <v>0</v>
      </c>
      <c r="AO68" s="133">
        <f>SUM('01:30'!AO68)</f>
        <v>0</v>
      </c>
      <c r="AP68" s="133">
        <f t="shared" si="6"/>
        <v>0</v>
      </c>
      <c r="AQ68" s="133">
        <f>SUM('01:30'!AQ68)</f>
        <v>0</v>
      </c>
      <c r="AR68" s="133">
        <f>SUM('30'!AR68)</f>
        <v>0</v>
      </c>
      <c r="AS68" s="131">
        <f t="shared" si="7"/>
        <v>0</v>
      </c>
      <c r="AT68" s="873"/>
      <c r="AU68" s="873"/>
      <c r="AV68" s="873"/>
    </row>
    <row r="69" spans="1:48" s="7" customFormat="1">
      <c r="A69" s="64" t="s">
        <v>23</v>
      </c>
      <c r="B69" s="133">
        <f>'[2]01'!B69</f>
        <v>17178.41</v>
      </c>
      <c r="C69" s="133">
        <f>'30'!C69</f>
        <v>17218.259999999998</v>
      </c>
      <c r="D69" s="8">
        <f t="shared" si="0"/>
        <v>39.849999999998545</v>
      </c>
      <c r="E69" s="131">
        <f>SUM('01:30'!E69)</f>
        <v>480</v>
      </c>
      <c r="F69" s="133">
        <f>SUM('01:30'!D69)</f>
        <v>39.849999999998545</v>
      </c>
      <c r="G69" s="131">
        <f>SUM('01:30'!G69)</f>
        <v>0</v>
      </c>
      <c r="H69" s="131">
        <f>SUM('01:30'!H69)</f>
        <v>0</v>
      </c>
      <c r="I69" s="131">
        <f>SUM('01:30'!I69)</f>
        <v>0</v>
      </c>
      <c r="J69" s="131">
        <f>SUM('01:30'!J69)</f>
        <v>39.849999999998545</v>
      </c>
      <c r="K69" s="131">
        <f>SUM('01:30'!K69)</f>
        <v>0</v>
      </c>
      <c r="L69" s="131">
        <f>SUM('01:30'!L69)</f>
        <v>0</v>
      </c>
      <c r="M69" s="131">
        <f>SUM('01:30'!M69)</f>
        <v>0</v>
      </c>
      <c r="N69" s="131">
        <f>SUM('01:30'!N69)</f>
        <v>0</v>
      </c>
      <c r="O69" s="131">
        <f>SUM('01:30'!O69)</f>
        <v>0</v>
      </c>
      <c r="P69" s="131">
        <f>SUM('01:30'!P69)</f>
        <v>0</v>
      </c>
      <c r="Q69" s="133">
        <f>SUM('01:30'!Q69)</f>
        <v>37.549999999999272</v>
      </c>
      <c r="R69" s="131">
        <f>SUM('01'!R69)</f>
        <v>0</v>
      </c>
      <c r="S69" s="131">
        <f>SUM('30'!S69)</f>
        <v>0</v>
      </c>
      <c r="T69" s="131">
        <f t="shared" si="1"/>
        <v>0</v>
      </c>
      <c r="U69" s="133">
        <f>SUM('01:31'!U69)</f>
        <v>0</v>
      </c>
      <c r="V69" s="133">
        <f>SUM('01:31'!V69)</f>
        <v>0</v>
      </c>
      <c r="W69" s="133">
        <f>SUM('01:31'!W69)</f>
        <v>0</v>
      </c>
      <c r="X69" s="133">
        <f>SUM('01:31'!X69)</f>
        <v>0</v>
      </c>
      <c r="Y69" s="131">
        <f t="shared" si="2"/>
        <v>0</v>
      </c>
      <c r="Z69" s="563">
        <f>SUM('01:31'!Z69)</f>
        <v>0</v>
      </c>
      <c r="AA69" s="563">
        <f>SUM('01:31'!AA69)</f>
        <v>0</v>
      </c>
      <c r="AB69" s="563">
        <f>SUM('01:31'!AB69)</f>
        <v>0</v>
      </c>
      <c r="AC69" s="563">
        <f>SUM('01:31'!AC69)</f>
        <v>7</v>
      </c>
      <c r="AD69" s="563">
        <f>SUM('01:31'!AD69)</f>
        <v>0</v>
      </c>
      <c r="AE69" s="563">
        <f>SUM('01:31'!AE69)</f>
        <v>0</v>
      </c>
      <c r="AF69" s="563">
        <f>SUM('01:31'!AF69)</f>
        <v>0</v>
      </c>
      <c r="AG69" s="131">
        <f t="shared" si="3"/>
        <v>7</v>
      </c>
      <c r="AH69" s="852">
        <f>SUM('01:31'!AH69)</f>
        <v>0</v>
      </c>
      <c r="AI69" s="852">
        <f>SUM('01:31'!AI69)</f>
        <v>0</v>
      </c>
      <c r="AJ69" s="852">
        <f>SUM('01:31'!AJ69)</f>
        <v>0</v>
      </c>
      <c r="AK69" s="852">
        <f>SUM('01:31'!AK69)</f>
        <v>0</v>
      </c>
      <c r="AL69" s="852">
        <f t="shared" si="4"/>
        <v>0</v>
      </c>
      <c r="AM69" s="852">
        <f t="shared" si="5"/>
        <v>0</v>
      </c>
      <c r="AN69" s="133">
        <f>SUM('01'!AN69)</f>
        <v>585</v>
      </c>
      <c r="AO69" s="133">
        <f>SUM('01:30'!AO69)</f>
        <v>1200</v>
      </c>
      <c r="AP69" s="133">
        <f t="shared" si="6"/>
        <v>1785</v>
      </c>
      <c r="AQ69" s="133">
        <f>SUM('01:30'!AQ69)</f>
        <v>1422</v>
      </c>
      <c r="AR69" s="133">
        <f>SUM('30'!AR69)</f>
        <v>363</v>
      </c>
      <c r="AS69" s="131">
        <f t="shared" si="7"/>
        <v>35.683814303639949</v>
      </c>
      <c r="AT69" s="873"/>
      <c r="AU69" s="873"/>
      <c r="AV69" s="873"/>
    </row>
    <row r="70" spans="1:48" s="7" customFormat="1">
      <c r="A70" s="64" t="s">
        <v>158</v>
      </c>
      <c r="B70" s="133">
        <f>'[2]01'!B70</f>
        <v>25775.599999999999</v>
      </c>
      <c r="C70" s="133">
        <f>'30'!C70</f>
        <v>26071.7</v>
      </c>
      <c r="D70" s="8">
        <f t="shared" ref="D70:D99" si="8">C70-B70</f>
        <v>296.10000000000218</v>
      </c>
      <c r="E70" s="131">
        <f>SUM('01:30'!E70)</f>
        <v>480</v>
      </c>
      <c r="F70" s="133">
        <f>SUM('01:30'!D70)</f>
        <v>296.10000000000218</v>
      </c>
      <c r="G70" s="131">
        <f>SUM('01:30'!G70)</f>
        <v>0</v>
      </c>
      <c r="H70" s="131">
        <f>SUM('01:30'!H70)</f>
        <v>15</v>
      </c>
      <c r="I70" s="131">
        <f>SUM('01:30'!I70)</f>
        <v>0</v>
      </c>
      <c r="J70" s="131">
        <f>SUM('01:30'!J70)</f>
        <v>279.10000000000218</v>
      </c>
      <c r="K70" s="131">
        <f>SUM('01:30'!K70)</f>
        <v>0</v>
      </c>
      <c r="L70" s="131">
        <f>SUM('01:30'!L70)</f>
        <v>0</v>
      </c>
      <c r="M70" s="131">
        <f>SUM('01:30'!M70)</f>
        <v>0</v>
      </c>
      <c r="N70" s="131">
        <f>SUM('01:30'!N70)</f>
        <v>0</v>
      </c>
      <c r="O70" s="131">
        <f>SUM('01:30'!O70)</f>
        <v>0</v>
      </c>
      <c r="P70" s="131">
        <f>SUM('01:30'!P70)</f>
        <v>0</v>
      </c>
      <c r="Q70" s="133">
        <f>SUM('01:30'!Q70)</f>
        <v>283.60000000000218</v>
      </c>
      <c r="R70" s="131">
        <f>SUM('01'!R70)</f>
        <v>0</v>
      </c>
      <c r="S70" s="131">
        <f>SUM('30'!S70)</f>
        <v>0</v>
      </c>
      <c r="T70" s="131">
        <f t="shared" ref="T70:T104" si="9">S70-R70</f>
        <v>0</v>
      </c>
      <c r="U70" s="133">
        <f>SUM('01:31'!U70)</f>
        <v>0</v>
      </c>
      <c r="V70" s="133">
        <f>SUM('01:31'!V70)</f>
        <v>0</v>
      </c>
      <c r="W70" s="133">
        <f>SUM('01:31'!W70)</f>
        <v>0</v>
      </c>
      <c r="X70" s="133">
        <f>SUM('01:31'!X70)</f>
        <v>0</v>
      </c>
      <c r="Y70" s="131">
        <f t="shared" ref="Y70:Y104" si="10">+U70+V70+W70+X70</f>
        <v>0</v>
      </c>
      <c r="Z70" s="563">
        <f>SUM('01:31'!Z70)</f>
        <v>0</v>
      </c>
      <c r="AA70" s="563">
        <f>SUM('01:31'!AA70)</f>
        <v>0</v>
      </c>
      <c r="AB70" s="563">
        <f>SUM('01:31'!AB70)</f>
        <v>8</v>
      </c>
      <c r="AC70" s="563">
        <f>SUM('01:31'!AC70)</f>
        <v>68</v>
      </c>
      <c r="AD70" s="563">
        <f>SUM('01:31'!AD70)</f>
        <v>0</v>
      </c>
      <c r="AE70" s="563">
        <f>SUM('01:31'!AE70)</f>
        <v>16</v>
      </c>
      <c r="AF70" s="563">
        <f>SUM('01:31'!AF70)</f>
        <v>0</v>
      </c>
      <c r="AG70" s="131">
        <f t="shared" ref="AG70:AG104" si="11">+Z70+AA70+AB70+AC70+AD70+AE70+AF70</f>
        <v>92</v>
      </c>
      <c r="AH70" s="852">
        <f>SUM('01:31'!AH70)</f>
        <v>34</v>
      </c>
      <c r="AI70" s="852">
        <f>SUM('01:31'!AI70)</f>
        <v>0</v>
      </c>
      <c r="AJ70" s="852">
        <f>SUM('01:31'!AJ70)</f>
        <v>1037</v>
      </c>
      <c r="AK70" s="852">
        <f>SUM('01:31'!AK70)</f>
        <v>0</v>
      </c>
      <c r="AL70" s="852">
        <f t="shared" ref="AL70:AL101" si="12">+AH70+AI70</f>
        <v>34</v>
      </c>
      <c r="AM70" s="852">
        <f t="shared" ref="AM70:AM101" si="13">+AJ70+AK70</f>
        <v>1037</v>
      </c>
      <c r="AN70" s="133">
        <f>SUM('01'!AN70)</f>
        <v>380</v>
      </c>
      <c r="AO70" s="133">
        <f>SUM('01:30'!AO70)</f>
        <v>4325</v>
      </c>
      <c r="AP70" s="133">
        <f t="shared" ref="AP70:AP101" si="14">AO70+AN70</f>
        <v>4705</v>
      </c>
      <c r="AQ70" s="133">
        <f>SUM('01:30'!AQ70)</f>
        <v>4450</v>
      </c>
      <c r="AR70" s="133">
        <f>SUM('30'!AR70)</f>
        <v>255</v>
      </c>
      <c r="AS70" s="131">
        <f t="shared" ref="AS70:AS104" si="15">AQ70/D70</f>
        <v>15.028706518068109</v>
      </c>
      <c r="AT70" s="873"/>
      <c r="AU70" s="873"/>
      <c r="AV70" s="873"/>
    </row>
    <row r="71" spans="1:48" s="7" customFormat="1">
      <c r="A71" s="64" t="s">
        <v>71</v>
      </c>
      <c r="B71" s="133">
        <f>'[2]01'!B71</f>
        <v>15977.3</v>
      </c>
      <c r="C71" s="133">
        <f>'30'!C71</f>
        <v>16231.5</v>
      </c>
      <c r="D71" s="8">
        <f t="shared" si="8"/>
        <v>254.20000000000073</v>
      </c>
      <c r="E71" s="131">
        <f>SUM('01:30'!E71)</f>
        <v>480</v>
      </c>
      <c r="F71" s="133">
        <f>SUM('01:30'!D71)</f>
        <v>254.20000000000073</v>
      </c>
      <c r="G71" s="131">
        <f>SUM('01:30'!G71)</f>
        <v>0</v>
      </c>
      <c r="H71" s="131">
        <f>SUM('01:30'!H71)</f>
        <v>22.5</v>
      </c>
      <c r="I71" s="131">
        <f>SUM('01:30'!I71)</f>
        <v>105.30000000000001</v>
      </c>
      <c r="J71" s="131">
        <f>SUM('01:30'!J71)</f>
        <v>83.599999999999625</v>
      </c>
      <c r="K71" s="131">
        <f>SUM('01:30'!K71)</f>
        <v>9.8000000000000007</v>
      </c>
      <c r="L71" s="131">
        <f>SUM('01:30'!L71)</f>
        <v>13</v>
      </c>
      <c r="M71" s="131">
        <f>SUM('01:30'!M71)</f>
        <v>0</v>
      </c>
      <c r="N71" s="131">
        <f>SUM('01:30'!N71)</f>
        <v>0</v>
      </c>
      <c r="O71" s="131">
        <f>SUM('01:30'!O71)</f>
        <v>0</v>
      </c>
      <c r="P71" s="131">
        <f>SUM('01:30'!P71)</f>
        <v>20</v>
      </c>
      <c r="Q71" s="133">
        <f>SUM('01:30'!Q71)</f>
        <v>254.19999999999965</v>
      </c>
      <c r="R71" s="131">
        <f>SUM('01'!R71)</f>
        <v>0</v>
      </c>
      <c r="S71" s="131">
        <f>SUM('30'!S71)</f>
        <v>0</v>
      </c>
      <c r="T71" s="131">
        <f t="shared" si="9"/>
        <v>0</v>
      </c>
      <c r="U71" s="133">
        <f>SUM('01:31'!U71)</f>
        <v>0</v>
      </c>
      <c r="V71" s="133">
        <f>SUM('01:31'!V71)</f>
        <v>0</v>
      </c>
      <c r="W71" s="133">
        <f>SUM('01:31'!W71)</f>
        <v>0</v>
      </c>
      <c r="X71" s="133">
        <f>SUM('01:31'!X71)</f>
        <v>0</v>
      </c>
      <c r="Y71" s="131">
        <f t="shared" si="10"/>
        <v>0</v>
      </c>
      <c r="Z71" s="563">
        <f>SUM('01:31'!Z71)</f>
        <v>0</v>
      </c>
      <c r="AA71" s="563">
        <f>SUM('01:31'!AA71)</f>
        <v>8</v>
      </c>
      <c r="AB71" s="563">
        <f>SUM('01:31'!AB71)</f>
        <v>26</v>
      </c>
      <c r="AC71" s="563">
        <f>SUM('01:31'!AC71)</f>
        <v>64</v>
      </c>
      <c r="AD71" s="563">
        <f>SUM('01:31'!AD71)</f>
        <v>0</v>
      </c>
      <c r="AE71" s="563">
        <f>SUM('01:31'!AE71)</f>
        <v>43</v>
      </c>
      <c r="AF71" s="563">
        <f>SUM('01:31'!AF71)</f>
        <v>0</v>
      </c>
      <c r="AG71" s="131">
        <f t="shared" si="11"/>
        <v>141</v>
      </c>
      <c r="AH71" s="852">
        <f>SUM('01:31'!AH71)</f>
        <v>354</v>
      </c>
      <c r="AI71" s="852">
        <f>SUM('01:31'!AI71)</f>
        <v>394</v>
      </c>
      <c r="AJ71" s="852">
        <f>SUM('01:31'!AJ71)</f>
        <v>10977.2</v>
      </c>
      <c r="AK71" s="852">
        <f>SUM('01:31'!AK71)</f>
        <v>11807.269999999999</v>
      </c>
      <c r="AL71" s="852">
        <f t="shared" si="12"/>
        <v>748</v>
      </c>
      <c r="AM71" s="852">
        <f t="shared" si="13"/>
        <v>22784.47</v>
      </c>
      <c r="AN71" s="133">
        <f>SUM('01'!AN71)</f>
        <v>110</v>
      </c>
      <c r="AO71" s="133">
        <f>SUM('01:30'!AO71)</f>
        <v>3842</v>
      </c>
      <c r="AP71" s="133">
        <f t="shared" si="14"/>
        <v>3952</v>
      </c>
      <c r="AQ71" s="133">
        <f>SUM('01:30'!AQ71)</f>
        <v>3832</v>
      </c>
      <c r="AR71" s="133">
        <f>SUM('30'!AR71)</f>
        <v>120</v>
      </c>
      <c r="AS71" s="131">
        <f t="shared" si="15"/>
        <v>15.074744295830012</v>
      </c>
      <c r="AT71" s="873"/>
      <c r="AU71" s="873"/>
      <c r="AV71" s="873"/>
    </row>
    <row r="72" spans="1:48" s="7" customFormat="1">
      <c r="A72" s="64" t="s">
        <v>79</v>
      </c>
      <c r="B72" s="133">
        <f>'[2]01'!B72</f>
        <v>16595.5</v>
      </c>
      <c r="C72" s="133">
        <f>'30'!C72</f>
        <v>0</v>
      </c>
      <c r="D72" s="8">
        <f t="shared" si="8"/>
        <v>-16595.5</v>
      </c>
      <c r="E72" s="131">
        <f>SUM('01:30'!E72)</f>
        <v>480</v>
      </c>
      <c r="F72" s="133">
        <f>SUM('01:30'!D72)</f>
        <v>47.5</v>
      </c>
      <c r="G72" s="131">
        <f>SUM('01:30'!G72)</f>
        <v>0</v>
      </c>
      <c r="H72" s="131">
        <f>SUM('01:30'!H72)</f>
        <v>7.2</v>
      </c>
      <c r="I72" s="131">
        <f>SUM('01:30'!I72)</f>
        <v>11.8</v>
      </c>
      <c r="J72" s="131">
        <f>SUM('01:30'!J72)</f>
        <v>24</v>
      </c>
      <c r="K72" s="131">
        <f>SUM('01:30'!K72)</f>
        <v>4.5</v>
      </c>
      <c r="L72" s="131">
        <f>SUM('01:30'!L72)</f>
        <v>0</v>
      </c>
      <c r="M72" s="131">
        <f>SUM('01:30'!M72)</f>
        <v>0</v>
      </c>
      <c r="N72" s="131">
        <f>SUM('01:30'!N72)</f>
        <v>0</v>
      </c>
      <c r="O72" s="131">
        <f>SUM('01:30'!O72)</f>
        <v>0</v>
      </c>
      <c r="P72" s="131">
        <f>SUM('01:30'!P72)</f>
        <v>0</v>
      </c>
      <c r="Q72" s="133">
        <f>SUM('01:30'!Q72)</f>
        <v>37.299999999999272</v>
      </c>
      <c r="R72" s="131">
        <f>SUM('01'!R72)</f>
        <v>0</v>
      </c>
      <c r="S72" s="131">
        <f>SUM('30'!S72)</f>
        <v>0</v>
      </c>
      <c r="T72" s="131">
        <f t="shared" si="9"/>
        <v>0</v>
      </c>
      <c r="U72" s="133">
        <f>SUM('01:31'!U72)</f>
        <v>0</v>
      </c>
      <c r="V72" s="133">
        <f>SUM('01:31'!V72)</f>
        <v>0</v>
      </c>
      <c r="W72" s="133">
        <f>SUM('01:31'!W72)</f>
        <v>0</v>
      </c>
      <c r="X72" s="133">
        <f>SUM('01:31'!X72)</f>
        <v>0</v>
      </c>
      <c r="Y72" s="131">
        <f t="shared" si="10"/>
        <v>0</v>
      </c>
      <c r="Z72" s="563">
        <f>SUM('01:31'!Z72)</f>
        <v>0</v>
      </c>
      <c r="AA72" s="563">
        <f>SUM('01:31'!AA72)</f>
        <v>4</v>
      </c>
      <c r="AB72" s="563">
        <f>SUM('01:31'!AB72)</f>
        <v>6</v>
      </c>
      <c r="AC72" s="563">
        <f>SUM('01:31'!AC72)</f>
        <v>15</v>
      </c>
      <c r="AD72" s="563">
        <f>SUM('01:31'!AD72)</f>
        <v>0</v>
      </c>
      <c r="AE72" s="563">
        <f>SUM('01:31'!AE72)</f>
        <v>0</v>
      </c>
      <c r="AF72" s="563">
        <f>SUM('01:31'!AF72)</f>
        <v>0</v>
      </c>
      <c r="AG72" s="131">
        <f t="shared" si="11"/>
        <v>25</v>
      </c>
      <c r="AH72" s="852">
        <f>SUM('01:31'!AH72)</f>
        <v>60</v>
      </c>
      <c r="AI72" s="852">
        <f>SUM('01:31'!AI72)</f>
        <v>0</v>
      </c>
      <c r="AJ72" s="852">
        <f>SUM('01:31'!AJ72)</f>
        <v>1749.55</v>
      </c>
      <c r="AK72" s="852">
        <f>SUM('01:31'!AK72)</f>
        <v>0</v>
      </c>
      <c r="AL72" s="852">
        <f t="shared" si="12"/>
        <v>60</v>
      </c>
      <c r="AM72" s="852">
        <f t="shared" si="13"/>
        <v>1749.55</v>
      </c>
      <c r="AN72" s="133">
        <f>SUM('01'!AN72)</f>
        <v>165</v>
      </c>
      <c r="AO72" s="133">
        <f>SUM('01:30'!AO72)</f>
        <v>753</v>
      </c>
      <c r="AP72" s="133">
        <f t="shared" si="14"/>
        <v>918</v>
      </c>
      <c r="AQ72" s="133">
        <f>SUM('01:30'!AQ72)</f>
        <v>828</v>
      </c>
      <c r="AR72" s="133">
        <f>SUM('30'!AR72)</f>
        <v>90</v>
      </c>
      <c r="AS72" s="131">
        <f t="shared" si="15"/>
        <v>-4.9893043294869092E-2</v>
      </c>
      <c r="AT72" s="873"/>
      <c r="AU72" s="873"/>
      <c r="AV72" s="873"/>
    </row>
    <row r="73" spans="1:48" s="7" customFormat="1">
      <c r="A73" s="64" t="s">
        <v>157</v>
      </c>
      <c r="B73" s="133">
        <f>'[2]01'!B73</f>
        <v>15507.7</v>
      </c>
      <c r="C73" s="133">
        <f>'30'!C73</f>
        <v>15507.7</v>
      </c>
      <c r="D73" s="8">
        <f t="shared" si="8"/>
        <v>0</v>
      </c>
      <c r="E73" s="131">
        <f>SUM('01:30'!E73)</f>
        <v>32</v>
      </c>
      <c r="F73" s="133">
        <f>SUM('01:30'!D73)</f>
        <v>0</v>
      </c>
      <c r="G73" s="131">
        <f>SUM('01:30'!G73)</f>
        <v>0</v>
      </c>
      <c r="H73" s="131">
        <f>SUM('01:30'!H73)</f>
        <v>0</v>
      </c>
      <c r="I73" s="131">
        <f>SUM('01:30'!I73)</f>
        <v>0</v>
      </c>
      <c r="J73" s="131">
        <f>SUM('01:30'!J73)</f>
        <v>0</v>
      </c>
      <c r="K73" s="131">
        <f>SUM('01:30'!K73)</f>
        <v>0</v>
      </c>
      <c r="L73" s="131">
        <f>SUM('01:30'!L73)</f>
        <v>0</v>
      </c>
      <c r="M73" s="131">
        <f>SUM('01:30'!M73)</f>
        <v>0</v>
      </c>
      <c r="N73" s="131">
        <f>SUM('01:30'!N73)</f>
        <v>0</v>
      </c>
      <c r="O73" s="131">
        <f>SUM('01:30'!O73)</f>
        <v>0</v>
      </c>
      <c r="P73" s="131">
        <f>SUM('01:30'!P73)</f>
        <v>0</v>
      </c>
      <c r="Q73" s="133">
        <f>SUM('01:30'!Q73)</f>
        <v>0</v>
      </c>
      <c r="R73" s="131">
        <f>SUM('01'!R73)</f>
        <v>0</v>
      </c>
      <c r="S73" s="131">
        <f>SUM('30'!S73)</f>
        <v>0</v>
      </c>
      <c r="T73" s="131">
        <f t="shared" si="9"/>
        <v>0</v>
      </c>
      <c r="U73" s="133">
        <f>SUM('01:31'!U73)</f>
        <v>0</v>
      </c>
      <c r="V73" s="133">
        <f>SUM('01:31'!V73)</f>
        <v>0</v>
      </c>
      <c r="W73" s="133">
        <f>SUM('01:31'!W73)</f>
        <v>0</v>
      </c>
      <c r="X73" s="133">
        <f>SUM('01:31'!X73)</f>
        <v>0</v>
      </c>
      <c r="Y73" s="131">
        <f t="shared" si="10"/>
        <v>0</v>
      </c>
      <c r="Z73" s="563">
        <f>SUM('01:31'!Z73)</f>
        <v>0</v>
      </c>
      <c r="AA73" s="563">
        <f>SUM('01:31'!AA73)</f>
        <v>0</v>
      </c>
      <c r="AB73" s="563">
        <f>SUM('01:31'!AB73)</f>
        <v>0</v>
      </c>
      <c r="AC73" s="563">
        <f>SUM('01:31'!AC73)</f>
        <v>0</v>
      </c>
      <c r="AD73" s="563">
        <f>SUM('01:31'!AD73)</f>
        <v>0</v>
      </c>
      <c r="AE73" s="563">
        <f>SUM('01:31'!AE73)</f>
        <v>0</v>
      </c>
      <c r="AF73" s="563">
        <f>SUM('01:31'!AF73)</f>
        <v>0</v>
      </c>
      <c r="AG73" s="131">
        <f t="shared" si="11"/>
        <v>0</v>
      </c>
      <c r="AH73" s="852">
        <f>SUM('01:31'!AH73)</f>
        <v>0</v>
      </c>
      <c r="AI73" s="852">
        <f>SUM('01:31'!AI73)</f>
        <v>0</v>
      </c>
      <c r="AJ73" s="852">
        <f>SUM('01:31'!AJ73)</f>
        <v>0</v>
      </c>
      <c r="AK73" s="852">
        <f>SUM('01:31'!AK73)</f>
        <v>0</v>
      </c>
      <c r="AL73" s="852">
        <f t="shared" si="12"/>
        <v>0</v>
      </c>
      <c r="AM73" s="852">
        <f t="shared" si="13"/>
        <v>0</v>
      </c>
      <c r="AN73" s="133">
        <f>SUM('01'!AN73)</f>
        <v>100</v>
      </c>
      <c r="AO73" s="133">
        <f>SUM('01:30'!AO73)</f>
        <v>0</v>
      </c>
      <c r="AP73" s="133">
        <f t="shared" si="14"/>
        <v>100</v>
      </c>
      <c r="AQ73" s="133">
        <f>SUM('01:30'!AQ73)</f>
        <v>0</v>
      </c>
      <c r="AR73" s="133">
        <f>SUM('30'!AR73)</f>
        <v>100</v>
      </c>
      <c r="AS73" s="131" t="e">
        <f t="shared" si="15"/>
        <v>#DIV/0!</v>
      </c>
      <c r="AT73" s="873"/>
      <c r="AU73" s="873"/>
      <c r="AV73" s="873"/>
    </row>
    <row r="74" spans="1:48" s="9" customFormat="1" ht="28.2" customHeight="1">
      <c r="A74" s="64" t="s">
        <v>95</v>
      </c>
      <c r="B74" s="133" t="str">
        <f>'[2]01'!B74</f>
        <v>OMR</v>
      </c>
      <c r="C74" s="133">
        <f>'30'!C74</f>
        <v>0</v>
      </c>
      <c r="D74" s="8" t="e">
        <f t="shared" si="8"/>
        <v>#VALUE!</v>
      </c>
      <c r="E74" s="133">
        <f>SUM('01:30'!E74)</f>
        <v>0</v>
      </c>
      <c r="F74" s="133">
        <f>SUM('01:30'!D74)</f>
        <v>0</v>
      </c>
      <c r="G74" s="133">
        <f>SUM('01:30'!G74)</f>
        <v>0</v>
      </c>
      <c r="H74" s="133">
        <f>SUM('01:30'!H74)</f>
        <v>0</v>
      </c>
      <c r="I74" s="133">
        <f>SUM('01:30'!I74)</f>
        <v>0</v>
      </c>
      <c r="J74" s="133">
        <f>SUM('01:30'!J74)</f>
        <v>0</v>
      </c>
      <c r="K74" s="133">
        <f>SUM('01:30'!K74)</f>
        <v>0</v>
      </c>
      <c r="L74" s="133">
        <f>SUM('01:30'!L74)</f>
        <v>0</v>
      </c>
      <c r="M74" s="133">
        <f>SUM('01:30'!M74)</f>
        <v>0</v>
      </c>
      <c r="N74" s="133">
        <f>SUM('01:30'!N74)</f>
        <v>0</v>
      </c>
      <c r="O74" s="133">
        <f>SUM('01:30'!O74)</f>
        <v>0</v>
      </c>
      <c r="P74" s="133">
        <f>SUM('01:30'!P74)</f>
        <v>0</v>
      </c>
      <c r="Q74" s="133">
        <f>SUM('01:30'!Q74)</f>
        <v>0</v>
      </c>
      <c r="R74" s="131">
        <f>SUM('01'!R74)</f>
        <v>0</v>
      </c>
      <c r="S74" s="131">
        <f>SUM('30'!S74)</f>
        <v>0</v>
      </c>
      <c r="T74" s="133">
        <f t="shared" si="9"/>
        <v>0</v>
      </c>
      <c r="U74" s="133">
        <f>SUM('01:31'!U74)</f>
        <v>0</v>
      </c>
      <c r="V74" s="133">
        <f>SUM('01:31'!V74)</f>
        <v>0</v>
      </c>
      <c r="W74" s="133">
        <f>SUM('01:31'!W74)</f>
        <v>0</v>
      </c>
      <c r="X74" s="133">
        <f>SUM('01:31'!X74)</f>
        <v>0</v>
      </c>
      <c r="Y74" s="133">
        <f t="shared" si="10"/>
        <v>0</v>
      </c>
      <c r="Z74" s="563">
        <f>SUM('01:31'!Z74)</f>
        <v>0</v>
      </c>
      <c r="AA74" s="563">
        <f>SUM('01:31'!AA74)</f>
        <v>0</v>
      </c>
      <c r="AB74" s="563">
        <f>SUM('01:31'!AB74)</f>
        <v>0</v>
      </c>
      <c r="AC74" s="563">
        <f>SUM('01:31'!AC74)</f>
        <v>0</v>
      </c>
      <c r="AD74" s="563">
        <f>SUM('01:31'!AD74)</f>
        <v>0</v>
      </c>
      <c r="AE74" s="563">
        <f>SUM('01:31'!AE74)</f>
        <v>0</v>
      </c>
      <c r="AF74" s="563">
        <f>SUM('01:31'!AF74)</f>
        <v>0</v>
      </c>
      <c r="AG74" s="133">
        <f t="shared" si="11"/>
        <v>0</v>
      </c>
      <c r="AH74" s="852">
        <f>SUM('01:31'!AH74)</f>
        <v>0</v>
      </c>
      <c r="AI74" s="852">
        <f>SUM('01:31'!AI74)</f>
        <v>0</v>
      </c>
      <c r="AJ74" s="852">
        <f>SUM('01:31'!AJ74)</f>
        <v>0</v>
      </c>
      <c r="AK74" s="852">
        <f>SUM('01:31'!AK74)</f>
        <v>0</v>
      </c>
      <c r="AL74" s="852">
        <f t="shared" si="12"/>
        <v>0</v>
      </c>
      <c r="AM74" s="852">
        <f t="shared" si="13"/>
        <v>0</v>
      </c>
      <c r="AN74" s="133">
        <f>SUM('01'!AN74)</f>
        <v>0</v>
      </c>
      <c r="AO74" s="133">
        <f>SUM('01:30'!AO74)</f>
        <v>0</v>
      </c>
      <c r="AP74" s="133">
        <f t="shared" si="14"/>
        <v>0</v>
      </c>
      <c r="AQ74" s="133">
        <f>SUM('01:30'!AQ74)</f>
        <v>0</v>
      </c>
      <c r="AR74" s="133">
        <f>SUM('30'!AR74)</f>
        <v>0</v>
      </c>
      <c r="AS74" s="133" t="e">
        <f t="shared" si="15"/>
        <v>#VALUE!</v>
      </c>
      <c r="AT74" s="874"/>
      <c r="AU74" s="874"/>
      <c r="AV74" s="874"/>
    </row>
    <row r="75" spans="1:48" s="9" customFormat="1" ht="18" customHeight="1">
      <c r="A75" s="64" t="s">
        <v>94</v>
      </c>
      <c r="B75" s="133">
        <f>'[2]01'!B75</f>
        <v>4403.2</v>
      </c>
      <c r="C75" s="133">
        <f>'30'!C75</f>
        <v>4506.5</v>
      </c>
      <c r="D75" s="8">
        <f t="shared" si="8"/>
        <v>103.30000000000018</v>
      </c>
      <c r="E75" s="133">
        <f>SUM('01:30'!E75)</f>
        <v>360</v>
      </c>
      <c r="F75" s="133">
        <f>SUM('01:30'!D75)</f>
        <v>103.30000000000018</v>
      </c>
      <c r="G75" s="133">
        <f>SUM('01:30'!G75)</f>
        <v>0</v>
      </c>
      <c r="H75" s="133">
        <f>SUM('01:30'!H75)</f>
        <v>0</v>
      </c>
      <c r="I75" s="133">
        <f>SUM('01:30'!I75)</f>
        <v>0</v>
      </c>
      <c r="J75" s="133">
        <f>SUM('01:30'!J75)</f>
        <v>0</v>
      </c>
      <c r="K75" s="133">
        <f>SUM('01:30'!K75)</f>
        <v>103.29999999999981</v>
      </c>
      <c r="L75" s="133">
        <f>SUM('01:30'!L75)</f>
        <v>0</v>
      </c>
      <c r="M75" s="133">
        <f>SUM('01:30'!M75)</f>
        <v>0</v>
      </c>
      <c r="N75" s="133">
        <f>SUM('01:30'!N75)</f>
        <v>0</v>
      </c>
      <c r="O75" s="133">
        <f>SUM('01:30'!O75)</f>
        <v>0</v>
      </c>
      <c r="P75" s="133">
        <f>SUM('01:30'!P75)</f>
        <v>0</v>
      </c>
      <c r="Q75" s="133">
        <f>SUM('01:30'!Q75)</f>
        <v>103.29999999999981</v>
      </c>
      <c r="R75" s="131">
        <f>SUM('01'!R75)</f>
        <v>0</v>
      </c>
      <c r="S75" s="131">
        <f>SUM('30'!S75)</f>
        <v>0</v>
      </c>
      <c r="T75" s="133">
        <f t="shared" si="9"/>
        <v>0</v>
      </c>
      <c r="U75" s="133">
        <f>SUM('01:31'!U75)</f>
        <v>0</v>
      </c>
      <c r="V75" s="133">
        <f>SUM('01:31'!V75)</f>
        <v>0</v>
      </c>
      <c r="W75" s="133">
        <f>SUM('01:31'!W75)</f>
        <v>0</v>
      </c>
      <c r="X75" s="133">
        <f>SUM('01:31'!X75)</f>
        <v>0</v>
      </c>
      <c r="Y75" s="133">
        <f t="shared" si="10"/>
        <v>0</v>
      </c>
      <c r="Z75" s="563">
        <f>SUM('01:31'!Z75)</f>
        <v>0</v>
      </c>
      <c r="AA75" s="563">
        <f>SUM('01:31'!AA75)</f>
        <v>0</v>
      </c>
      <c r="AB75" s="563">
        <f>SUM('01:31'!AB75)</f>
        <v>0</v>
      </c>
      <c r="AC75" s="563">
        <f>SUM('01:31'!AC75)</f>
        <v>0</v>
      </c>
      <c r="AD75" s="563">
        <f>SUM('01:31'!AD75)</f>
        <v>0</v>
      </c>
      <c r="AE75" s="563">
        <f>SUM('01:31'!AE75)</f>
        <v>0</v>
      </c>
      <c r="AF75" s="563">
        <f>SUM('01:31'!AF75)</f>
        <v>0</v>
      </c>
      <c r="AG75" s="133">
        <f t="shared" si="11"/>
        <v>0</v>
      </c>
      <c r="AH75" s="852">
        <f>SUM('01:31'!AH75)</f>
        <v>0</v>
      </c>
      <c r="AI75" s="852">
        <f>SUM('01:31'!AI75)</f>
        <v>0</v>
      </c>
      <c r="AJ75" s="852">
        <f>SUM('01:31'!AJ75)</f>
        <v>0</v>
      </c>
      <c r="AK75" s="852">
        <f>SUM('01:31'!AK75)</f>
        <v>0</v>
      </c>
      <c r="AL75" s="852">
        <f t="shared" si="12"/>
        <v>0</v>
      </c>
      <c r="AM75" s="852">
        <f t="shared" si="13"/>
        <v>0</v>
      </c>
      <c r="AN75" s="133">
        <f>SUM('01'!AN75)</f>
        <v>271</v>
      </c>
      <c r="AO75" s="133">
        <f>SUM('01:30'!AO75)</f>
        <v>1000</v>
      </c>
      <c r="AP75" s="133">
        <f t="shared" si="14"/>
        <v>1271</v>
      </c>
      <c r="AQ75" s="133">
        <f>SUM('01:30'!AQ75)</f>
        <v>1171</v>
      </c>
      <c r="AR75" s="133">
        <f>SUM('30'!AR75)</f>
        <v>100</v>
      </c>
      <c r="AS75" s="133">
        <f t="shared" si="15"/>
        <v>11.33591481122941</v>
      </c>
      <c r="AT75" s="874"/>
      <c r="AU75" s="874"/>
      <c r="AV75" s="874"/>
    </row>
    <row r="76" spans="1:48" s="9" customFormat="1" ht="18" customHeight="1">
      <c r="A76" s="64" t="s">
        <v>83</v>
      </c>
      <c r="B76" s="133">
        <f>'[2]01'!B76</f>
        <v>13058.2</v>
      </c>
      <c r="C76" s="133">
        <f>'30'!C76</f>
        <v>13196.4</v>
      </c>
      <c r="D76" s="8">
        <f t="shared" si="8"/>
        <v>138.19999999999891</v>
      </c>
      <c r="E76" s="133">
        <f>SUM('01:30'!E76)</f>
        <v>360</v>
      </c>
      <c r="F76" s="133">
        <f>SUM('01:30'!D76)</f>
        <v>138.19999999999891</v>
      </c>
      <c r="G76" s="133">
        <f>SUM('01:30'!G76)</f>
        <v>37.1</v>
      </c>
      <c r="H76" s="133">
        <f>SUM('01:30'!H76)</f>
        <v>8.7999999999999989</v>
      </c>
      <c r="I76" s="133">
        <f>SUM('01:30'!I76)</f>
        <v>4.8</v>
      </c>
      <c r="J76" s="133">
        <f>SUM('01:30'!J76)</f>
        <v>0</v>
      </c>
      <c r="K76" s="133">
        <f>SUM('01:30'!K76)</f>
        <v>51.599999999998545</v>
      </c>
      <c r="L76" s="133">
        <f>SUM('01:30'!L76)</f>
        <v>35.9</v>
      </c>
      <c r="M76" s="133">
        <f>SUM('01:30'!M76)</f>
        <v>0</v>
      </c>
      <c r="N76" s="133">
        <f>SUM('01:30'!N76)</f>
        <v>0</v>
      </c>
      <c r="O76" s="133">
        <f>SUM('01:30'!O76)</f>
        <v>0</v>
      </c>
      <c r="P76" s="133">
        <f>SUM('01:30'!P76)</f>
        <v>0</v>
      </c>
      <c r="Q76" s="133">
        <f>SUM('01:30'!Q76)</f>
        <v>138.19999999999851</v>
      </c>
      <c r="R76" s="131">
        <f>SUM('01'!R76)</f>
        <v>0</v>
      </c>
      <c r="S76" s="131">
        <f>SUM('30'!S76)</f>
        <v>0</v>
      </c>
      <c r="T76" s="133">
        <f t="shared" si="9"/>
        <v>0</v>
      </c>
      <c r="U76" s="133">
        <f>SUM('01:31'!U76)</f>
        <v>0</v>
      </c>
      <c r="V76" s="133">
        <f>SUM('01:31'!V76)</f>
        <v>0</v>
      </c>
      <c r="W76" s="133">
        <f>SUM('01:31'!W76)</f>
        <v>0</v>
      </c>
      <c r="X76" s="133">
        <f>SUM('01:31'!X76)</f>
        <v>0</v>
      </c>
      <c r="Y76" s="133">
        <f t="shared" si="10"/>
        <v>0</v>
      </c>
      <c r="Z76" s="563">
        <f>SUM('01:31'!Z76)</f>
        <v>8</v>
      </c>
      <c r="AA76" s="563">
        <f>SUM('01:31'!AA76)</f>
        <v>0</v>
      </c>
      <c r="AB76" s="563">
        <f>SUM('01:31'!AB76)</f>
        <v>0</v>
      </c>
      <c r="AC76" s="563">
        <f>SUM('01:31'!AC76)</f>
        <v>8</v>
      </c>
      <c r="AD76" s="563">
        <f>SUM('01:31'!AD76)</f>
        <v>0</v>
      </c>
      <c r="AE76" s="563">
        <f>SUM('01:31'!AE76)</f>
        <v>22</v>
      </c>
      <c r="AF76" s="563">
        <f>SUM('01:31'!AF76)</f>
        <v>0</v>
      </c>
      <c r="AG76" s="133">
        <f t="shared" si="11"/>
        <v>38</v>
      </c>
      <c r="AH76" s="852">
        <f>SUM('01:31'!AH76)</f>
        <v>18</v>
      </c>
      <c r="AI76" s="852">
        <f>SUM('01:31'!AI76)</f>
        <v>0</v>
      </c>
      <c r="AJ76" s="852">
        <f>SUM('01:31'!AJ76)</f>
        <v>506.08000000000004</v>
      </c>
      <c r="AK76" s="852">
        <f>SUM('01:31'!AK76)</f>
        <v>0</v>
      </c>
      <c r="AL76" s="852">
        <f t="shared" si="12"/>
        <v>18</v>
      </c>
      <c r="AM76" s="852">
        <f t="shared" si="13"/>
        <v>506.08000000000004</v>
      </c>
      <c r="AN76" s="133">
        <f>SUM('01'!AN76)</f>
        <v>215</v>
      </c>
      <c r="AO76" s="133">
        <f>SUM('01:30'!AO76)</f>
        <v>1382</v>
      </c>
      <c r="AP76" s="133">
        <f t="shared" si="14"/>
        <v>1597</v>
      </c>
      <c r="AQ76" s="133">
        <f>SUM('01:30'!AQ76)</f>
        <v>1437</v>
      </c>
      <c r="AR76" s="133">
        <f>SUM('30'!AR76)</f>
        <v>160</v>
      </c>
      <c r="AS76" s="133">
        <f t="shared" si="15"/>
        <v>10.397973950796031</v>
      </c>
      <c r="AT76" s="874"/>
      <c r="AU76" s="874"/>
      <c r="AV76" s="874"/>
    </row>
    <row r="77" spans="1:48" s="9" customFormat="1" ht="18" customHeight="1">
      <c r="A77" s="64" t="s">
        <v>181</v>
      </c>
      <c r="B77" s="133">
        <f>'[2]01'!B77</f>
        <v>0</v>
      </c>
      <c r="C77" s="133">
        <f>'30'!C77</f>
        <v>7349.2</v>
      </c>
      <c r="D77" s="8">
        <f t="shared" si="8"/>
        <v>7349.2</v>
      </c>
      <c r="E77" s="133">
        <f>SUM('01:30'!E77)</f>
        <v>348</v>
      </c>
      <c r="F77" s="133">
        <f>SUM('01:30'!D77)</f>
        <v>112</v>
      </c>
      <c r="G77" s="133">
        <f>SUM('01:30'!G77)</f>
        <v>0</v>
      </c>
      <c r="H77" s="133">
        <f>SUM('01:30'!H77)</f>
        <v>2.6</v>
      </c>
      <c r="I77" s="133">
        <f>SUM('01:30'!I77)</f>
        <v>43.1</v>
      </c>
      <c r="J77" s="133">
        <f>SUM('01:30'!J77)</f>
        <v>35.099999999999994</v>
      </c>
      <c r="K77" s="133">
        <f>SUM('01:30'!K77)</f>
        <v>30.099999999998907</v>
      </c>
      <c r="L77" s="133">
        <f>SUM('01:30'!L77)</f>
        <v>6.3000000000000007</v>
      </c>
      <c r="M77" s="133">
        <f>SUM('01:30'!M77)</f>
        <v>0</v>
      </c>
      <c r="N77" s="133">
        <f>SUM('01:30'!N77)</f>
        <v>0</v>
      </c>
      <c r="O77" s="133">
        <f>SUM('01:30'!O77)</f>
        <v>0</v>
      </c>
      <c r="P77" s="133">
        <f>SUM('01:30'!P77)</f>
        <v>0</v>
      </c>
      <c r="Q77" s="133">
        <f>SUM('01:30'!Q77)</f>
        <v>117.19999999999892</v>
      </c>
      <c r="R77" s="131">
        <f>SUM('01'!R77)</f>
        <v>0</v>
      </c>
      <c r="S77" s="131">
        <f>SUM('30'!S77)</f>
        <v>0</v>
      </c>
      <c r="T77" s="133">
        <f t="shared" si="9"/>
        <v>0</v>
      </c>
      <c r="U77" s="133">
        <f>SUM('01:31'!U77)</f>
        <v>0</v>
      </c>
      <c r="V77" s="133">
        <f>SUM('01:31'!V77)</f>
        <v>0</v>
      </c>
      <c r="W77" s="133">
        <f>SUM('01:31'!W77)</f>
        <v>0</v>
      </c>
      <c r="X77" s="133">
        <f>SUM('01:31'!X77)</f>
        <v>0</v>
      </c>
      <c r="Y77" s="133">
        <f t="shared" si="10"/>
        <v>0</v>
      </c>
      <c r="Z77" s="563">
        <f>SUM('01:31'!Z77)</f>
        <v>0</v>
      </c>
      <c r="AA77" s="563">
        <f>SUM('01:31'!AA77)</f>
        <v>0</v>
      </c>
      <c r="AB77" s="563">
        <f>SUM('01:31'!AB77)</f>
        <v>0</v>
      </c>
      <c r="AC77" s="563">
        <f>SUM('01:31'!AC77)</f>
        <v>10</v>
      </c>
      <c r="AD77" s="563">
        <f>SUM('01:31'!AD77)</f>
        <v>0</v>
      </c>
      <c r="AE77" s="563">
        <f>SUM('01:31'!AE77)</f>
        <v>0</v>
      </c>
      <c r="AF77" s="563">
        <f>SUM('01:31'!AF77)</f>
        <v>0</v>
      </c>
      <c r="AG77" s="133">
        <f t="shared" si="11"/>
        <v>10</v>
      </c>
      <c r="AH77" s="852">
        <f>SUM('01:31'!AH77)</f>
        <v>133</v>
      </c>
      <c r="AI77" s="852">
        <f>SUM('01:31'!AI77)</f>
        <v>197</v>
      </c>
      <c r="AJ77" s="852">
        <f>SUM('01:31'!AJ77)</f>
        <v>4115.74</v>
      </c>
      <c r="AK77" s="852">
        <f>SUM('01:31'!AK77)</f>
        <v>6556.920000000001</v>
      </c>
      <c r="AL77" s="852">
        <f t="shared" si="12"/>
        <v>330</v>
      </c>
      <c r="AM77" s="852">
        <f t="shared" si="13"/>
        <v>10672.66</v>
      </c>
      <c r="AN77" s="133">
        <f>SUM('01'!AN77)</f>
        <v>0</v>
      </c>
      <c r="AO77" s="133">
        <f>SUM('01:30'!AO77)</f>
        <v>2120</v>
      </c>
      <c r="AP77" s="133">
        <f t="shared" si="14"/>
        <v>2120</v>
      </c>
      <c r="AQ77" s="133">
        <f>SUM('01:30'!AQ77)</f>
        <v>1970</v>
      </c>
      <c r="AR77" s="133">
        <f>SUM('30'!AR77)</f>
        <v>150</v>
      </c>
      <c r="AS77" s="133">
        <f t="shared" si="15"/>
        <v>0.26805638708975127</v>
      </c>
      <c r="AT77" s="874"/>
      <c r="AU77" s="874"/>
      <c r="AV77" s="874"/>
    </row>
    <row r="78" spans="1:48" s="327" customFormat="1">
      <c r="A78" s="64" t="s">
        <v>5</v>
      </c>
      <c r="B78" s="133" t="str">
        <f>'[2]01'!B78</f>
        <v>OMR</v>
      </c>
      <c r="C78" s="133">
        <f>'30'!C78</f>
        <v>0</v>
      </c>
      <c r="D78" s="8" t="e">
        <f t="shared" si="8"/>
        <v>#VALUE!</v>
      </c>
      <c r="E78" s="326">
        <f>SUM('01:30'!E78)</f>
        <v>0</v>
      </c>
      <c r="F78" s="133">
        <f>SUM('01:30'!D78)</f>
        <v>0</v>
      </c>
      <c r="G78" s="326">
        <f>SUM('01:30'!G78)</f>
        <v>0</v>
      </c>
      <c r="H78" s="326">
        <f>SUM('01:30'!H78)</f>
        <v>0</v>
      </c>
      <c r="I78" s="326">
        <f>SUM('01:30'!I78)</f>
        <v>0</v>
      </c>
      <c r="J78" s="326">
        <f>SUM('01:30'!J78)</f>
        <v>0</v>
      </c>
      <c r="K78" s="326">
        <f>SUM('01:30'!K78)</f>
        <v>0</v>
      </c>
      <c r="L78" s="326">
        <f>SUM('01:30'!L78)</f>
        <v>0</v>
      </c>
      <c r="M78" s="326">
        <f>SUM('01:30'!M78)</f>
        <v>0</v>
      </c>
      <c r="N78" s="326">
        <f>SUM('01:30'!N78)</f>
        <v>0</v>
      </c>
      <c r="O78" s="326">
        <f>SUM('01:30'!O78)</f>
        <v>0</v>
      </c>
      <c r="P78" s="326">
        <f>SUM('01:30'!P78)</f>
        <v>0</v>
      </c>
      <c r="Q78" s="133">
        <f>SUM('01:30'!Q78)</f>
        <v>0</v>
      </c>
      <c r="R78" s="131">
        <f>SUM('01'!R78)</f>
        <v>0</v>
      </c>
      <c r="S78" s="131">
        <f>SUM('30'!S78)</f>
        <v>0</v>
      </c>
      <c r="T78" s="326">
        <f t="shared" si="9"/>
        <v>0</v>
      </c>
      <c r="U78" s="133">
        <f>SUM('01:31'!U78)</f>
        <v>0</v>
      </c>
      <c r="V78" s="133">
        <f>SUM('01:31'!V78)</f>
        <v>0</v>
      </c>
      <c r="W78" s="133">
        <f>SUM('01:31'!W78)</f>
        <v>0</v>
      </c>
      <c r="X78" s="133">
        <f>SUM('01:31'!X78)</f>
        <v>0</v>
      </c>
      <c r="Y78" s="326">
        <f t="shared" si="10"/>
        <v>0</v>
      </c>
      <c r="Z78" s="563">
        <f>SUM('01:31'!Z78)</f>
        <v>0</v>
      </c>
      <c r="AA78" s="563">
        <f>SUM('01:31'!AA78)</f>
        <v>0</v>
      </c>
      <c r="AB78" s="563">
        <f>SUM('01:31'!AB78)</f>
        <v>0</v>
      </c>
      <c r="AC78" s="563">
        <f>SUM('01:31'!AC78)</f>
        <v>0</v>
      </c>
      <c r="AD78" s="563">
        <f>SUM('01:31'!AD78)</f>
        <v>0</v>
      </c>
      <c r="AE78" s="563">
        <f>SUM('01:31'!AE78)</f>
        <v>0</v>
      </c>
      <c r="AF78" s="563">
        <f>SUM('01:31'!AF78)</f>
        <v>0</v>
      </c>
      <c r="AG78" s="326">
        <f t="shared" si="11"/>
        <v>0</v>
      </c>
      <c r="AH78" s="852">
        <f>SUM('01:31'!AH78)</f>
        <v>0</v>
      </c>
      <c r="AI78" s="852">
        <f>SUM('01:31'!AI78)</f>
        <v>0</v>
      </c>
      <c r="AJ78" s="852">
        <f>SUM('01:31'!AJ78)</f>
        <v>0</v>
      </c>
      <c r="AK78" s="852">
        <f>SUM('01:31'!AK78)</f>
        <v>0</v>
      </c>
      <c r="AL78" s="852">
        <f t="shared" si="12"/>
        <v>0</v>
      </c>
      <c r="AM78" s="852">
        <f t="shared" si="13"/>
        <v>0</v>
      </c>
      <c r="AN78" s="133">
        <f>SUM('01'!AN78)</f>
        <v>0</v>
      </c>
      <c r="AO78" s="133">
        <f>SUM('01:30'!AO78)</f>
        <v>0</v>
      </c>
      <c r="AP78" s="133">
        <f t="shared" si="14"/>
        <v>0</v>
      </c>
      <c r="AQ78" s="133">
        <f>SUM('01:30'!AQ78)</f>
        <v>0</v>
      </c>
      <c r="AR78" s="133">
        <f>SUM('30'!AR78)</f>
        <v>0</v>
      </c>
      <c r="AS78" s="326" t="e">
        <f t="shared" si="15"/>
        <v>#VALUE!</v>
      </c>
      <c r="AT78" s="875"/>
      <c r="AU78" s="875"/>
      <c r="AV78" s="875"/>
    </row>
    <row r="79" spans="1:48" s="327" customFormat="1">
      <c r="A79" s="64" t="s">
        <v>159</v>
      </c>
      <c r="B79" s="133">
        <f>'[2]01'!B79</f>
        <v>16144</v>
      </c>
      <c r="C79" s="133">
        <f>'30'!C79</f>
        <v>16275</v>
      </c>
      <c r="D79" s="8">
        <f t="shared" si="8"/>
        <v>131</v>
      </c>
      <c r="E79" s="326">
        <f>SUM('01:30'!E79)</f>
        <v>-210313</v>
      </c>
      <c r="F79" s="133">
        <f>SUM('01:30'!D79)</f>
        <v>131</v>
      </c>
      <c r="G79" s="326">
        <f>SUM('01:30'!G79)</f>
        <v>0</v>
      </c>
      <c r="H79" s="326">
        <f>SUM('01:30'!H79)</f>
        <v>0</v>
      </c>
      <c r="I79" s="326">
        <f>SUM('01:30'!I79)</f>
        <v>0</v>
      </c>
      <c r="J79" s="326">
        <f>SUM('01:30'!J79)</f>
        <v>0</v>
      </c>
      <c r="K79" s="326">
        <f>SUM('01:30'!K79)</f>
        <v>0</v>
      </c>
      <c r="L79" s="326">
        <f>SUM('01:30'!L79)</f>
        <v>125</v>
      </c>
      <c r="M79" s="326">
        <f>SUM('01:30'!M79)</f>
        <v>6</v>
      </c>
      <c r="N79" s="326">
        <f>SUM('01:30'!N79)</f>
        <v>0</v>
      </c>
      <c r="O79" s="326">
        <f>SUM('01:30'!O79)</f>
        <v>0</v>
      </c>
      <c r="P79" s="326">
        <f>SUM('01:30'!P79)</f>
        <v>0</v>
      </c>
      <c r="Q79" s="133">
        <f>SUM('01:30'!Q79)</f>
        <v>131</v>
      </c>
      <c r="R79" s="131">
        <f>SUM('01'!R79)</f>
        <v>0</v>
      </c>
      <c r="S79" s="131">
        <f>SUM('30'!S79)</f>
        <v>0</v>
      </c>
      <c r="T79" s="326">
        <f t="shared" si="9"/>
        <v>0</v>
      </c>
      <c r="U79" s="133">
        <f>SUM('01:31'!U79)</f>
        <v>0</v>
      </c>
      <c r="V79" s="133">
        <f>SUM('01:31'!V79)</f>
        <v>0</v>
      </c>
      <c r="W79" s="133">
        <f>SUM('01:31'!W79)</f>
        <v>0</v>
      </c>
      <c r="X79" s="133">
        <f>SUM('01:31'!X79)</f>
        <v>0</v>
      </c>
      <c r="Y79" s="326">
        <f t="shared" si="10"/>
        <v>0</v>
      </c>
      <c r="Z79" s="563">
        <f>SUM('01:31'!Z79)</f>
        <v>0</v>
      </c>
      <c r="AA79" s="563">
        <f>SUM('01:31'!AA79)</f>
        <v>0</v>
      </c>
      <c r="AB79" s="563">
        <f>SUM('01:31'!AB79)</f>
        <v>0</v>
      </c>
      <c r="AC79" s="563">
        <f>SUM('01:31'!AC79)</f>
        <v>0</v>
      </c>
      <c r="AD79" s="563">
        <f>SUM('01:31'!AD79)</f>
        <v>0</v>
      </c>
      <c r="AE79" s="563">
        <f>SUM('01:31'!AE79)</f>
        <v>0</v>
      </c>
      <c r="AF79" s="563">
        <f>SUM('01:31'!AF79)</f>
        <v>0</v>
      </c>
      <c r="AG79" s="326">
        <f t="shared" si="11"/>
        <v>0</v>
      </c>
      <c r="AH79" s="852">
        <f>SUM('01:31'!AH79)</f>
        <v>0</v>
      </c>
      <c r="AI79" s="852">
        <f>SUM('01:31'!AI79)</f>
        <v>0</v>
      </c>
      <c r="AJ79" s="852">
        <f>SUM('01:31'!AJ79)</f>
        <v>0</v>
      </c>
      <c r="AK79" s="852">
        <f>SUM('01:31'!AK79)</f>
        <v>0</v>
      </c>
      <c r="AL79" s="852">
        <f t="shared" si="12"/>
        <v>0</v>
      </c>
      <c r="AM79" s="852">
        <f t="shared" si="13"/>
        <v>0</v>
      </c>
      <c r="AN79" s="133">
        <f>SUM('01'!AN79)</f>
        <v>470</v>
      </c>
      <c r="AO79" s="133">
        <f>SUM('01:30'!AO79)</f>
        <v>1200</v>
      </c>
      <c r="AP79" s="133">
        <f t="shared" si="14"/>
        <v>1670</v>
      </c>
      <c r="AQ79" s="133">
        <f>SUM('01:30'!AQ79)</f>
        <v>1370</v>
      </c>
      <c r="AR79" s="133">
        <f>SUM('30'!AR79)</f>
        <v>300</v>
      </c>
      <c r="AS79" s="326">
        <f t="shared" si="15"/>
        <v>10.458015267175572</v>
      </c>
      <c r="AT79" s="875"/>
      <c r="AU79" s="875"/>
      <c r="AV79" s="875"/>
    </row>
    <row r="80" spans="1:48" s="327" customFormat="1">
      <c r="A80" s="64" t="s">
        <v>160</v>
      </c>
      <c r="B80" s="133">
        <f>'[2]01'!B80</f>
        <v>16722</v>
      </c>
      <c r="C80" s="133">
        <f>'30'!C80</f>
        <v>16833.5</v>
      </c>
      <c r="D80" s="8">
        <f t="shared" si="8"/>
        <v>111.5</v>
      </c>
      <c r="E80" s="326">
        <f>SUM('01:30'!E80)</f>
        <v>-217772.5</v>
      </c>
      <c r="F80" s="133">
        <f>SUM('01:30'!D80)</f>
        <v>111.5</v>
      </c>
      <c r="G80" s="326">
        <f>SUM('01:30'!G80)</f>
        <v>0</v>
      </c>
      <c r="H80" s="326">
        <f>SUM('01:30'!H80)</f>
        <v>0</v>
      </c>
      <c r="I80" s="326">
        <f>SUM('01:30'!I80)</f>
        <v>0</v>
      </c>
      <c r="J80" s="326">
        <f>SUM('01:30'!J80)</f>
        <v>0</v>
      </c>
      <c r="K80" s="326">
        <f>SUM('01:30'!K80)</f>
        <v>0</v>
      </c>
      <c r="L80" s="326">
        <f>SUM('01:30'!L80)</f>
        <v>111.5</v>
      </c>
      <c r="M80" s="326">
        <f>SUM('01:30'!M80)</f>
        <v>0</v>
      </c>
      <c r="N80" s="326">
        <f>SUM('01:30'!N80)</f>
        <v>0</v>
      </c>
      <c r="O80" s="326">
        <f>SUM('01:30'!O80)</f>
        <v>0</v>
      </c>
      <c r="P80" s="326">
        <f>SUM('01:30'!P80)</f>
        <v>0</v>
      </c>
      <c r="Q80" s="133">
        <f>SUM('01:30'!Q80)</f>
        <v>111.5</v>
      </c>
      <c r="R80" s="131">
        <f>SUM('01'!R80)</f>
        <v>150</v>
      </c>
      <c r="S80" s="131">
        <f>SUM('30'!S80)</f>
        <v>0</v>
      </c>
      <c r="T80" s="326">
        <f t="shared" si="9"/>
        <v>-150</v>
      </c>
      <c r="U80" s="133">
        <f>SUM('01:31'!U80)</f>
        <v>60</v>
      </c>
      <c r="V80" s="133">
        <f>SUM('01:31'!V80)</f>
        <v>0</v>
      </c>
      <c r="W80" s="133">
        <f>SUM('01:31'!W80)</f>
        <v>0</v>
      </c>
      <c r="X80" s="133">
        <f>SUM('01:31'!X80)</f>
        <v>0</v>
      </c>
      <c r="Y80" s="326">
        <f t="shared" si="10"/>
        <v>60</v>
      </c>
      <c r="Z80" s="563">
        <f>SUM('01:31'!Z80)</f>
        <v>0</v>
      </c>
      <c r="AA80" s="563">
        <f>SUM('01:31'!AA80)</f>
        <v>0</v>
      </c>
      <c r="AB80" s="563">
        <f>SUM('01:31'!AB80)</f>
        <v>0</v>
      </c>
      <c r="AC80" s="563">
        <f>SUM('01:31'!AC80)</f>
        <v>0</v>
      </c>
      <c r="AD80" s="563">
        <f>SUM('01:31'!AD80)</f>
        <v>0</v>
      </c>
      <c r="AE80" s="563">
        <f>SUM('01:31'!AE80)</f>
        <v>0</v>
      </c>
      <c r="AF80" s="563">
        <f>SUM('01:31'!AF80)</f>
        <v>0</v>
      </c>
      <c r="AG80" s="326">
        <f t="shared" si="11"/>
        <v>0</v>
      </c>
      <c r="AH80" s="852">
        <f>SUM('01:31'!AH80)</f>
        <v>0</v>
      </c>
      <c r="AI80" s="852">
        <f>SUM('01:31'!AI80)</f>
        <v>0</v>
      </c>
      <c r="AJ80" s="852">
        <f>SUM('01:31'!AJ80)</f>
        <v>0</v>
      </c>
      <c r="AK80" s="852">
        <f>SUM('01:31'!AK80)</f>
        <v>0</v>
      </c>
      <c r="AL80" s="852">
        <f t="shared" si="12"/>
        <v>0</v>
      </c>
      <c r="AM80" s="852">
        <f t="shared" si="13"/>
        <v>0</v>
      </c>
      <c r="AN80" s="133">
        <f>SUM('01'!AN80)</f>
        <v>770</v>
      </c>
      <c r="AO80" s="133">
        <f>SUM('01:30'!AO80)</f>
        <v>2218</v>
      </c>
      <c r="AP80" s="133">
        <f t="shared" si="14"/>
        <v>2988</v>
      </c>
      <c r="AQ80" s="133">
        <f>SUM('01:30'!AQ80)</f>
        <v>2578</v>
      </c>
      <c r="AR80" s="133">
        <f>SUM('30'!AR80)</f>
        <v>410</v>
      </c>
      <c r="AS80" s="326">
        <f t="shared" si="15"/>
        <v>23.121076233183857</v>
      </c>
      <c r="AT80" s="875"/>
      <c r="AU80" s="875"/>
      <c r="AV80" s="875"/>
    </row>
    <row r="81" spans="1:48" s="327" customFormat="1">
      <c r="A81" s="64" t="s">
        <v>26</v>
      </c>
      <c r="B81" s="133">
        <f>'[2]01'!B81</f>
        <v>3346.1</v>
      </c>
      <c r="C81" s="133">
        <f>'30'!C81</f>
        <v>3527.1</v>
      </c>
      <c r="D81" s="8">
        <f t="shared" si="8"/>
        <v>181</v>
      </c>
      <c r="E81" s="326">
        <f>SUM('01:30'!E81)</f>
        <v>-43945.5</v>
      </c>
      <c r="F81" s="133">
        <f>SUM('01:30'!D81)</f>
        <v>181</v>
      </c>
      <c r="G81" s="326">
        <f>SUM('01:30'!G81)</f>
        <v>0</v>
      </c>
      <c r="H81" s="326">
        <f>SUM('01:30'!H81)</f>
        <v>4.5</v>
      </c>
      <c r="I81" s="326">
        <f>SUM('01:30'!I81)</f>
        <v>4.3</v>
      </c>
      <c r="J81" s="326">
        <f>SUM('01:30'!J81)</f>
        <v>12.299999999999999</v>
      </c>
      <c r="K81" s="326">
        <f>SUM('01:30'!K81)</f>
        <v>97.899999999999991</v>
      </c>
      <c r="L81" s="326">
        <f>SUM('01:30'!L81)</f>
        <v>61.999999999999631</v>
      </c>
      <c r="M81" s="326">
        <f>SUM('01:30'!M81)</f>
        <v>0</v>
      </c>
      <c r="N81" s="326">
        <f>SUM('01:30'!N81)</f>
        <v>0</v>
      </c>
      <c r="O81" s="326">
        <f>SUM('01:30'!O81)</f>
        <v>0</v>
      </c>
      <c r="P81" s="326">
        <f>SUM('01:30'!P81)</f>
        <v>0</v>
      </c>
      <c r="Q81" s="133">
        <f>SUM('01:30'!Q81)</f>
        <v>180.99999999999963</v>
      </c>
      <c r="R81" s="131">
        <f>SUM('01'!R81)</f>
        <v>0</v>
      </c>
      <c r="S81" s="131">
        <f>SUM('30'!S81)</f>
        <v>0</v>
      </c>
      <c r="T81" s="326">
        <f t="shared" si="9"/>
        <v>0</v>
      </c>
      <c r="U81" s="133">
        <f>SUM('01:31'!U81)</f>
        <v>0</v>
      </c>
      <c r="V81" s="133">
        <f>SUM('01:31'!V81)</f>
        <v>0</v>
      </c>
      <c r="W81" s="133">
        <f>SUM('01:31'!W81)</f>
        <v>0</v>
      </c>
      <c r="X81" s="133">
        <f>SUM('01:31'!X81)</f>
        <v>0</v>
      </c>
      <c r="Y81" s="326">
        <f t="shared" si="10"/>
        <v>0</v>
      </c>
      <c r="Z81" s="563">
        <f>SUM('01:31'!Z81)</f>
        <v>0</v>
      </c>
      <c r="AA81" s="563">
        <f>SUM('01:31'!AA81)</f>
        <v>0</v>
      </c>
      <c r="AB81" s="563">
        <f>SUM('01:31'!AB81)</f>
        <v>0</v>
      </c>
      <c r="AC81" s="563">
        <f>SUM('01:31'!AC81)</f>
        <v>9</v>
      </c>
      <c r="AD81" s="563">
        <f>SUM('01:31'!AD81)</f>
        <v>8</v>
      </c>
      <c r="AE81" s="563">
        <f>SUM('01:31'!AE81)</f>
        <v>10</v>
      </c>
      <c r="AF81" s="563">
        <f>SUM('01:31'!AF81)</f>
        <v>0</v>
      </c>
      <c r="AG81" s="326">
        <f t="shared" si="11"/>
        <v>27</v>
      </c>
      <c r="AH81" s="852">
        <f>SUM('01:31'!AH81)</f>
        <v>26</v>
      </c>
      <c r="AI81" s="852">
        <f>SUM('01:31'!AI81)</f>
        <v>0</v>
      </c>
      <c r="AJ81" s="852">
        <f>SUM('01:31'!AJ81)</f>
        <v>780.58</v>
      </c>
      <c r="AK81" s="852">
        <f>SUM('01:31'!AK81)</f>
        <v>0</v>
      </c>
      <c r="AL81" s="852">
        <f t="shared" si="12"/>
        <v>26</v>
      </c>
      <c r="AM81" s="852">
        <f t="shared" si="13"/>
        <v>780.58</v>
      </c>
      <c r="AN81" s="133">
        <f>SUM('01'!AN81)</f>
        <v>300</v>
      </c>
      <c r="AO81" s="133">
        <f>SUM('01:30'!AO81)</f>
        <v>1777</v>
      </c>
      <c r="AP81" s="133">
        <f t="shared" si="14"/>
        <v>2077</v>
      </c>
      <c r="AQ81" s="133">
        <f>SUM('01:30'!AQ81)</f>
        <v>1947</v>
      </c>
      <c r="AR81" s="133">
        <f>SUM('30'!AR81)</f>
        <v>130</v>
      </c>
      <c r="AS81" s="326">
        <f t="shared" si="15"/>
        <v>10.756906077348066</v>
      </c>
      <c r="AT81" s="875"/>
      <c r="AU81" s="875"/>
      <c r="AV81" s="875"/>
    </row>
    <row r="82" spans="1:48" s="327" customFormat="1">
      <c r="A82" s="64">
        <v>0</v>
      </c>
      <c r="B82" s="133">
        <f>'[2]01'!B82</f>
        <v>0</v>
      </c>
      <c r="C82" s="133">
        <f>'30'!C82</f>
        <v>0</v>
      </c>
      <c r="D82" s="8">
        <f t="shared" si="8"/>
        <v>0</v>
      </c>
      <c r="E82" s="326">
        <f>SUM('01:30'!E82)</f>
        <v>12</v>
      </c>
      <c r="F82" s="133">
        <f>SUM('01:30'!D82)</f>
        <v>0</v>
      </c>
      <c r="G82" s="326">
        <f>SUM('01:30'!G82)</f>
        <v>0</v>
      </c>
      <c r="H82" s="326">
        <f>SUM('01:30'!H82)</f>
        <v>0</v>
      </c>
      <c r="I82" s="326">
        <f>SUM('01:30'!I82)</f>
        <v>0</v>
      </c>
      <c r="J82" s="326">
        <f>SUM('01:30'!J82)</f>
        <v>0</v>
      </c>
      <c r="K82" s="326">
        <f>SUM('01:30'!K82)</f>
        <v>0</v>
      </c>
      <c r="L82" s="326">
        <f>SUM('01:30'!L82)</f>
        <v>0</v>
      </c>
      <c r="M82" s="326">
        <f>SUM('01:30'!M82)</f>
        <v>0</v>
      </c>
      <c r="N82" s="326">
        <f>SUM('01:30'!N82)</f>
        <v>0</v>
      </c>
      <c r="O82" s="326">
        <f>SUM('01:30'!O82)</f>
        <v>0</v>
      </c>
      <c r="P82" s="326">
        <f>SUM('01:30'!P82)</f>
        <v>0</v>
      </c>
      <c r="Q82" s="133">
        <f>SUM('01:30'!Q82)</f>
        <v>0</v>
      </c>
      <c r="R82" s="131">
        <f>SUM('01'!R82)</f>
        <v>0</v>
      </c>
      <c r="S82" s="131">
        <f>SUM('30'!S82)</f>
        <v>0</v>
      </c>
      <c r="T82" s="326">
        <f t="shared" si="9"/>
        <v>0</v>
      </c>
      <c r="U82" s="133">
        <f>SUM('01:31'!U82)</f>
        <v>0</v>
      </c>
      <c r="V82" s="133">
        <f>SUM('01:31'!V82)</f>
        <v>0</v>
      </c>
      <c r="W82" s="133">
        <f>SUM('01:31'!W82)</f>
        <v>0</v>
      </c>
      <c r="X82" s="133">
        <f>SUM('01:31'!X82)</f>
        <v>0</v>
      </c>
      <c r="Y82" s="326">
        <f t="shared" si="10"/>
        <v>0</v>
      </c>
      <c r="Z82" s="563">
        <f>SUM('01:31'!Z82)</f>
        <v>0</v>
      </c>
      <c r="AA82" s="563">
        <f>SUM('01:31'!AA82)</f>
        <v>0</v>
      </c>
      <c r="AB82" s="563">
        <f>SUM('01:31'!AB82)</f>
        <v>0</v>
      </c>
      <c r="AC82" s="563">
        <f>SUM('01:31'!AC82)</f>
        <v>0</v>
      </c>
      <c r="AD82" s="563">
        <f>SUM('01:31'!AD82)</f>
        <v>0</v>
      </c>
      <c r="AE82" s="563">
        <f>SUM('01:31'!AE82)</f>
        <v>0</v>
      </c>
      <c r="AF82" s="563">
        <f>SUM('01:31'!AF82)</f>
        <v>0</v>
      </c>
      <c r="AG82" s="326">
        <f t="shared" si="11"/>
        <v>0</v>
      </c>
      <c r="AH82" s="852">
        <f>SUM('01:31'!AH82)</f>
        <v>0</v>
      </c>
      <c r="AI82" s="852">
        <f>SUM('01:31'!AI82)</f>
        <v>0</v>
      </c>
      <c r="AJ82" s="852">
        <f>SUM('01:31'!AJ82)</f>
        <v>0</v>
      </c>
      <c r="AK82" s="852">
        <f>SUM('01:31'!AK82)</f>
        <v>0</v>
      </c>
      <c r="AL82" s="852">
        <f t="shared" si="12"/>
        <v>0</v>
      </c>
      <c r="AM82" s="852">
        <f t="shared" si="13"/>
        <v>0</v>
      </c>
      <c r="AN82" s="133">
        <f>SUM('01'!AN82)</f>
        <v>0</v>
      </c>
      <c r="AO82" s="133">
        <f>SUM('01:30'!AO82)</f>
        <v>0</v>
      </c>
      <c r="AP82" s="133">
        <f t="shared" si="14"/>
        <v>0</v>
      </c>
      <c r="AQ82" s="133">
        <f>SUM('01:30'!AQ82)</f>
        <v>0</v>
      </c>
      <c r="AR82" s="133">
        <f>SUM('30'!AR82)</f>
        <v>0</v>
      </c>
      <c r="AS82" s="326" t="e">
        <f t="shared" si="15"/>
        <v>#DIV/0!</v>
      </c>
      <c r="AT82" s="875"/>
      <c r="AU82" s="875"/>
      <c r="AV82" s="875"/>
    </row>
    <row r="83" spans="1:48" s="327" customFormat="1">
      <c r="A83" s="64">
        <v>0</v>
      </c>
      <c r="B83" s="133">
        <f>'[2]01'!B83</f>
        <v>0</v>
      </c>
      <c r="C83" s="133">
        <f>'30'!C83</f>
        <v>0</v>
      </c>
      <c r="D83" s="8">
        <f t="shared" si="8"/>
        <v>0</v>
      </c>
      <c r="E83" s="326">
        <f>SUM('01:30'!E83)</f>
        <v>12</v>
      </c>
      <c r="F83" s="133">
        <f>SUM('01:30'!D83)</f>
        <v>0</v>
      </c>
      <c r="G83" s="326">
        <f>SUM('01:30'!G83)</f>
        <v>0</v>
      </c>
      <c r="H83" s="326">
        <f>SUM('01:30'!H83)</f>
        <v>0</v>
      </c>
      <c r="I83" s="326">
        <f>SUM('01:30'!I83)</f>
        <v>0</v>
      </c>
      <c r="J83" s="326">
        <f>SUM('01:30'!J83)</f>
        <v>0</v>
      </c>
      <c r="K83" s="326">
        <f>SUM('01:30'!K83)</f>
        <v>0</v>
      </c>
      <c r="L83" s="326">
        <f>SUM('01:30'!L83)</f>
        <v>0</v>
      </c>
      <c r="M83" s="326">
        <f>SUM('01:30'!M83)</f>
        <v>0</v>
      </c>
      <c r="N83" s="326">
        <f>SUM('01:30'!N83)</f>
        <v>0</v>
      </c>
      <c r="O83" s="326">
        <f>SUM('01:30'!O83)</f>
        <v>0</v>
      </c>
      <c r="P83" s="326">
        <f>SUM('01:30'!P83)</f>
        <v>0</v>
      </c>
      <c r="Q83" s="133">
        <f>SUM('01:30'!Q83)</f>
        <v>0</v>
      </c>
      <c r="R83" s="131">
        <f>SUM('01'!R83)</f>
        <v>0</v>
      </c>
      <c r="S83" s="131">
        <f>SUM('30'!S83)</f>
        <v>0</v>
      </c>
      <c r="T83" s="326">
        <f t="shared" si="9"/>
        <v>0</v>
      </c>
      <c r="U83" s="133">
        <f>SUM('01:31'!U83)</f>
        <v>0</v>
      </c>
      <c r="V83" s="133">
        <f>SUM('01:31'!V83)</f>
        <v>0</v>
      </c>
      <c r="W83" s="133">
        <f>SUM('01:31'!W83)</f>
        <v>0</v>
      </c>
      <c r="X83" s="133">
        <f>SUM('01:31'!X83)</f>
        <v>0</v>
      </c>
      <c r="Y83" s="326">
        <f t="shared" si="10"/>
        <v>0</v>
      </c>
      <c r="Z83" s="563">
        <f>SUM('01:31'!Z83)</f>
        <v>0</v>
      </c>
      <c r="AA83" s="563">
        <f>SUM('01:31'!AA83)</f>
        <v>0</v>
      </c>
      <c r="AB83" s="563">
        <f>SUM('01:31'!AB83)</f>
        <v>0</v>
      </c>
      <c r="AC83" s="563">
        <f>SUM('01:31'!AC83)</f>
        <v>0</v>
      </c>
      <c r="AD83" s="563">
        <f>SUM('01:31'!AD83)</f>
        <v>0</v>
      </c>
      <c r="AE83" s="563">
        <f>SUM('01:31'!AE83)</f>
        <v>0</v>
      </c>
      <c r="AF83" s="563">
        <f>SUM('01:31'!AF83)</f>
        <v>0</v>
      </c>
      <c r="AG83" s="326">
        <f t="shared" si="11"/>
        <v>0</v>
      </c>
      <c r="AH83" s="852">
        <f>SUM('01:31'!AH83)</f>
        <v>0</v>
      </c>
      <c r="AI83" s="852">
        <f>SUM('01:31'!AI83)</f>
        <v>0</v>
      </c>
      <c r="AJ83" s="852">
        <f>SUM('01:31'!AJ83)</f>
        <v>0</v>
      </c>
      <c r="AK83" s="852">
        <f>SUM('01:31'!AK83)</f>
        <v>0</v>
      </c>
      <c r="AL83" s="852">
        <f t="shared" si="12"/>
        <v>0</v>
      </c>
      <c r="AM83" s="852">
        <f t="shared" si="13"/>
        <v>0</v>
      </c>
      <c r="AN83" s="133">
        <f>SUM('01'!AN83)</f>
        <v>0</v>
      </c>
      <c r="AO83" s="133">
        <f>SUM('01:30'!AO83)</f>
        <v>0</v>
      </c>
      <c r="AP83" s="133">
        <f t="shared" si="14"/>
        <v>0</v>
      </c>
      <c r="AQ83" s="133">
        <f>SUM('01:30'!AQ83)</f>
        <v>0</v>
      </c>
      <c r="AR83" s="133">
        <f>SUM('30'!AR83)</f>
        <v>0</v>
      </c>
      <c r="AS83" s="326" t="e">
        <f t="shared" si="15"/>
        <v>#DIV/0!</v>
      </c>
      <c r="AT83" s="875"/>
      <c r="AU83" s="875"/>
      <c r="AV83" s="875"/>
    </row>
    <row r="84" spans="1:48" s="327" customFormat="1">
      <c r="A84" s="64">
        <v>0</v>
      </c>
      <c r="B84" s="133">
        <f>'[2]01'!B84</f>
        <v>0</v>
      </c>
      <c r="C84" s="133">
        <f>'30'!C84</f>
        <v>0</v>
      </c>
      <c r="D84" s="8">
        <f t="shared" si="8"/>
        <v>0</v>
      </c>
      <c r="E84" s="326">
        <f>SUM('01:30'!E84)</f>
        <v>12</v>
      </c>
      <c r="F84" s="133">
        <f>SUM('01:30'!D84)</f>
        <v>0</v>
      </c>
      <c r="G84" s="326">
        <f>SUM('01:30'!G84)</f>
        <v>0</v>
      </c>
      <c r="H84" s="326">
        <f>SUM('01:30'!H84)</f>
        <v>0</v>
      </c>
      <c r="I84" s="326">
        <f>SUM('01:30'!I84)</f>
        <v>0</v>
      </c>
      <c r="J84" s="326">
        <f>SUM('01:30'!J84)</f>
        <v>0</v>
      </c>
      <c r="K84" s="326">
        <f>SUM('01:30'!K84)</f>
        <v>0</v>
      </c>
      <c r="L84" s="326">
        <f>SUM('01:30'!L84)</f>
        <v>0</v>
      </c>
      <c r="M84" s="326">
        <f>SUM('01:30'!M84)</f>
        <v>0</v>
      </c>
      <c r="N84" s="326">
        <f>SUM('01:30'!N84)</f>
        <v>0</v>
      </c>
      <c r="O84" s="326">
        <f>SUM('01:30'!O84)</f>
        <v>0</v>
      </c>
      <c r="P84" s="326">
        <f>SUM('01:30'!P84)</f>
        <v>0</v>
      </c>
      <c r="Q84" s="133">
        <f>SUM('01:30'!Q84)</f>
        <v>0</v>
      </c>
      <c r="R84" s="131">
        <f>SUM('01'!R84)</f>
        <v>0</v>
      </c>
      <c r="S84" s="131">
        <f>SUM('30'!S84)</f>
        <v>0</v>
      </c>
      <c r="T84" s="326">
        <f t="shared" si="9"/>
        <v>0</v>
      </c>
      <c r="U84" s="133">
        <f>SUM('01:31'!U84)</f>
        <v>0</v>
      </c>
      <c r="V84" s="133">
        <f>SUM('01:31'!V84)</f>
        <v>0</v>
      </c>
      <c r="W84" s="133">
        <f>SUM('01:31'!W84)</f>
        <v>0</v>
      </c>
      <c r="X84" s="133">
        <f>SUM('01:31'!X84)</f>
        <v>0</v>
      </c>
      <c r="Y84" s="326">
        <f t="shared" si="10"/>
        <v>0</v>
      </c>
      <c r="Z84" s="563">
        <f>SUM('01:31'!Z84)</f>
        <v>0</v>
      </c>
      <c r="AA84" s="563">
        <f>SUM('01:31'!AA84)</f>
        <v>0</v>
      </c>
      <c r="AB84" s="563">
        <f>SUM('01:31'!AB84)</f>
        <v>0</v>
      </c>
      <c r="AC84" s="563">
        <f>SUM('01:31'!AC84)</f>
        <v>0</v>
      </c>
      <c r="AD84" s="563">
        <f>SUM('01:31'!AD84)</f>
        <v>0</v>
      </c>
      <c r="AE84" s="563">
        <f>SUM('01:31'!AE84)</f>
        <v>0</v>
      </c>
      <c r="AF84" s="563">
        <f>SUM('01:31'!AF84)</f>
        <v>0</v>
      </c>
      <c r="AG84" s="326">
        <f t="shared" si="11"/>
        <v>0</v>
      </c>
      <c r="AH84" s="852">
        <f>SUM('01:31'!AH84)</f>
        <v>0</v>
      </c>
      <c r="AI84" s="852">
        <f>SUM('01:31'!AI84)</f>
        <v>0</v>
      </c>
      <c r="AJ84" s="852">
        <f>SUM('01:31'!AJ84)</f>
        <v>0</v>
      </c>
      <c r="AK84" s="852">
        <f>SUM('01:31'!AK84)</f>
        <v>0</v>
      </c>
      <c r="AL84" s="852">
        <f t="shared" si="12"/>
        <v>0</v>
      </c>
      <c r="AM84" s="852">
        <f t="shared" si="13"/>
        <v>0</v>
      </c>
      <c r="AN84" s="133">
        <f>SUM('01'!AN84)</f>
        <v>0</v>
      </c>
      <c r="AO84" s="133">
        <f>SUM('01:30'!AO84)</f>
        <v>0</v>
      </c>
      <c r="AP84" s="133">
        <f t="shared" si="14"/>
        <v>0</v>
      </c>
      <c r="AQ84" s="133">
        <f>SUM('01:30'!AQ84)</f>
        <v>0</v>
      </c>
      <c r="AR84" s="133">
        <f>SUM('30'!AR84)</f>
        <v>0</v>
      </c>
      <c r="AS84" s="326" t="e">
        <f t="shared" si="15"/>
        <v>#DIV/0!</v>
      </c>
      <c r="AT84" s="875"/>
      <c r="AU84" s="875"/>
      <c r="AV84" s="875"/>
    </row>
    <row r="85" spans="1:48">
      <c r="A85" s="64" t="s">
        <v>24</v>
      </c>
      <c r="B85" s="133">
        <f>'[2]01'!B85</f>
        <v>0</v>
      </c>
      <c r="C85" s="133">
        <f>'30'!C85</f>
        <v>0</v>
      </c>
      <c r="D85" s="8">
        <f t="shared" si="8"/>
        <v>0</v>
      </c>
      <c r="E85" s="876">
        <f>SUM('01:30'!E85)</f>
        <v>0</v>
      </c>
      <c r="F85" s="133">
        <f>SUM('01:30'!D85)</f>
        <v>0</v>
      </c>
      <c r="G85" s="876">
        <f>SUM('01:30'!G85)</f>
        <v>0</v>
      </c>
      <c r="H85" s="876">
        <f>SUM('01:30'!H85)</f>
        <v>0</v>
      </c>
      <c r="I85" s="876">
        <f>SUM('01:30'!I85)</f>
        <v>0</v>
      </c>
      <c r="J85" s="876">
        <f>SUM('01:30'!J85)</f>
        <v>0</v>
      </c>
      <c r="K85" s="876">
        <f>SUM('01:30'!K85)</f>
        <v>0</v>
      </c>
      <c r="L85" s="876">
        <f>SUM('01:30'!L85)</f>
        <v>0</v>
      </c>
      <c r="M85" s="876">
        <f>SUM('01:30'!M85)</f>
        <v>0</v>
      </c>
      <c r="N85" s="876">
        <f>SUM('01:30'!N85)</f>
        <v>0</v>
      </c>
      <c r="O85" s="876">
        <f>SUM('01:30'!O85)</f>
        <v>0</v>
      </c>
      <c r="P85" s="876">
        <f>SUM('01:30'!P85)</f>
        <v>0</v>
      </c>
      <c r="Q85" s="133">
        <f>SUM('01:30'!Q85)</f>
        <v>0</v>
      </c>
      <c r="R85" s="131">
        <f>SUM('01'!R85)</f>
        <v>0</v>
      </c>
      <c r="S85" s="131">
        <f>SUM('30'!S85)</f>
        <v>0</v>
      </c>
      <c r="T85" s="876">
        <f t="shared" si="9"/>
        <v>0</v>
      </c>
      <c r="U85" s="133">
        <f>SUM('01:31'!U85)</f>
        <v>0</v>
      </c>
      <c r="V85" s="133">
        <f>SUM('01:31'!V85)</f>
        <v>0</v>
      </c>
      <c r="W85" s="133">
        <f>SUM('01:31'!W85)</f>
        <v>0</v>
      </c>
      <c r="X85" s="133">
        <f>SUM('01:31'!X85)</f>
        <v>0</v>
      </c>
      <c r="Y85" s="876">
        <f t="shared" si="10"/>
        <v>0</v>
      </c>
      <c r="Z85" s="563">
        <f>SUM('01:31'!Z85)</f>
        <v>0</v>
      </c>
      <c r="AA85" s="563">
        <f>SUM('01:31'!AA85)</f>
        <v>0</v>
      </c>
      <c r="AB85" s="563">
        <f>SUM('01:31'!AB85)</f>
        <v>0</v>
      </c>
      <c r="AC85" s="563">
        <f>SUM('01:31'!AC85)</f>
        <v>0</v>
      </c>
      <c r="AD85" s="563">
        <f>SUM('01:31'!AD85)</f>
        <v>0</v>
      </c>
      <c r="AE85" s="563">
        <f>SUM('01:31'!AE85)</f>
        <v>0</v>
      </c>
      <c r="AF85" s="563">
        <f>SUM('01:31'!AF85)</f>
        <v>0</v>
      </c>
      <c r="AG85" s="876">
        <f t="shared" si="11"/>
        <v>0</v>
      </c>
      <c r="AH85" s="876">
        <f>SUM('01:31'!AH85)</f>
        <v>0</v>
      </c>
      <c r="AI85" s="876">
        <f>SUM('01:31'!AI85)</f>
        <v>0</v>
      </c>
      <c r="AJ85" s="876">
        <f>SUM('01:31'!AJ85)</f>
        <v>0</v>
      </c>
      <c r="AK85" s="876">
        <f>SUM('01:31'!AK85)</f>
        <v>0</v>
      </c>
      <c r="AL85" s="852">
        <f t="shared" si="12"/>
        <v>0</v>
      </c>
      <c r="AM85" s="852">
        <f t="shared" si="13"/>
        <v>0</v>
      </c>
      <c r="AN85" s="133">
        <f>SUM('01'!AN85)</f>
        <v>0</v>
      </c>
      <c r="AO85" s="133">
        <f>SUM('01:30'!AO85)</f>
        <v>168</v>
      </c>
      <c r="AP85" s="133">
        <f t="shared" si="14"/>
        <v>168</v>
      </c>
      <c r="AQ85" s="133">
        <f>SUM('01:30'!AQ85)</f>
        <v>168</v>
      </c>
      <c r="AR85" s="133">
        <f>SUM('30'!AR85)</f>
        <v>0</v>
      </c>
      <c r="AS85" s="876" t="e">
        <f t="shared" si="15"/>
        <v>#DIV/0!</v>
      </c>
      <c r="AT85" s="877"/>
      <c r="AU85" s="877"/>
      <c r="AV85" s="877"/>
    </row>
    <row r="86" spans="1:48">
      <c r="A86" s="64" t="s">
        <v>25</v>
      </c>
      <c r="B86" s="133">
        <f>'[2]01'!B86</f>
        <v>0</v>
      </c>
      <c r="C86" s="133">
        <f>'30'!C86</f>
        <v>186178</v>
      </c>
      <c r="D86" s="8">
        <f t="shared" si="8"/>
        <v>186178</v>
      </c>
      <c r="E86" s="876">
        <f>SUM('01:30'!E86)</f>
        <v>0</v>
      </c>
      <c r="F86" s="133">
        <f>SUM('01:30'!D86)</f>
        <v>2878</v>
      </c>
      <c r="G86" s="876">
        <f>SUM('01:30'!G86)</f>
        <v>0</v>
      </c>
      <c r="H86" s="876">
        <f>SUM('01:30'!H86)</f>
        <v>0</v>
      </c>
      <c r="I86" s="876">
        <f>SUM('01:30'!I86)</f>
        <v>0</v>
      </c>
      <c r="J86" s="876">
        <f>SUM('01:30'!J86)</f>
        <v>0</v>
      </c>
      <c r="K86" s="876">
        <f>SUM('01:30'!K86)</f>
        <v>0</v>
      </c>
      <c r="L86" s="876">
        <f>SUM('01:30'!L86)</f>
        <v>0</v>
      </c>
      <c r="M86" s="876">
        <f>SUM('01:30'!M86)</f>
        <v>0</v>
      </c>
      <c r="N86" s="876">
        <f>SUM('01:30'!N86)</f>
        <v>0</v>
      </c>
      <c r="O86" s="876">
        <f>SUM('01:30'!O86)</f>
        <v>0</v>
      </c>
      <c r="P86" s="876">
        <f>SUM('01:30'!P86)</f>
        <v>0</v>
      </c>
      <c r="Q86" s="133">
        <f>SUM('01:30'!Q86)</f>
        <v>0</v>
      </c>
      <c r="R86" s="131">
        <f>SUM('01'!R86)</f>
        <v>0</v>
      </c>
      <c r="S86" s="131">
        <f>SUM('30'!S86)</f>
        <v>0</v>
      </c>
      <c r="T86" s="876">
        <f t="shared" si="9"/>
        <v>0</v>
      </c>
      <c r="U86" s="133">
        <f>SUM('01:31'!U86)</f>
        <v>0</v>
      </c>
      <c r="V86" s="133">
        <f>SUM('01:31'!V86)</f>
        <v>0</v>
      </c>
      <c r="W86" s="133">
        <f>SUM('01:31'!W86)</f>
        <v>0</v>
      </c>
      <c r="X86" s="133">
        <f>SUM('01:31'!X86)</f>
        <v>0</v>
      </c>
      <c r="Y86" s="876">
        <f t="shared" si="10"/>
        <v>0</v>
      </c>
      <c r="Z86" s="563">
        <f>SUM('01:31'!Z86)</f>
        <v>0</v>
      </c>
      <c r="AA86" s="563">
        <f>SUM('01:31'!AA86)</f>
        <v>0</v>
      </c>
      <c r="AB86" s="563">
        <f>SUM('01:31'!AB86)</f>
        <v>0</v>
      </c>
      <c r="AC86" s="563">
        <f>SUM('01:31'!AC86)</f>
        <v>0</v>
      </c>
      <c r="AD86" s="563">
        <f>SUM('01:31'!AD86)</f>
        <v>0</v>
      </c>
      <c r="AE86" s="563">
        <f>SUM('01:31'!AE86)</f>
        <v>0</v>
      </c>
      <c r="AF86" s="563">
        <f>SUM('01:31'!AF86)</f>
        <v>0</v>
      </c>
      <c r="AG86" s="876">
        <f t="shared" si="11"/>
        <v>0</v>
      </c>
      <c r="AH86" s="876">
        <f>SUM('01:31'!AH86)</f>
        <v>0</v>
      </c>
      <c r="AI86" s="876">
        <f>SUM('01:31'!AI86)</f>
        <v>0</v>
      </c>
      <c r="AJ86" s="876">
        <f>SUM('01:31'!AJ86)</f>
        <v>0</v>
      </c>
      <c r="AK86" s="876">
        <f>SUM('01:31'!AK86)</f>
        <v>0</v>
      </c>
      <c r="AL86" s="852">
        <f t="shared" si="12"/>
        <v>0</v>
      </c>
      <c r="AM86" s="852">
        <f t="shared" si="13"/>
        <v>0</v>
      </c>
      <c r="AN86" s="133">
        <f>SUM('01'!AN86)</f>
        <v>0</v>
      </c>
      <c r="AO86" s="133">
        <f>SUM('01:30'!AO86)</f>
        <v>333</v>
      </c>
      <c r="AP86" s="133">
        <f t="shared" si="14"/>
        <v>333</v>
      </c>
      <c r="AQ86" s="133">
        <f>SUM('01:30'!AQ86)</f>
        <v>283</v>
      </c>
      <c r="AR86" s="133">
        <f>SUM('30'!AR86)</f>
        <v>50</v>
      </c>
      <c r="AS86" s="876">
        <f t="shared" si="15"/>
        <v>1.5200507041648315E-3</v>
      </c>
      <c r="AT86" s="877"/>
      <c r="AU86" s="877"/>
      <c r="AV86" s="877"/>
    </row>
    <row r="87" spans="1:48">
      <c r="A87" s="64" t="s">
        <v>161</v>
      </c>
      <c r="B87" s="133">
        <f>'[2]01'!B87</f>
        <v>0</v>
      </c>
      <c r="C87" s="133">
        <f>'30'!C87</f>
        <v>0</v>
      </c>
      <c r="D87" s="8">
        <f t="shared" si="8"/>
        <v>0</v>
      </c>
      <c r="E87" s="876">
        <f>SUM('01:30'!E87)</f>
        <v>0</v>
      </c>
      <c r="F87" s="133">
        <f>SUM('01:30'!D87)</f>
        <v>0</v>
      </c>
      <c r="G87" s="876">
        <f>SUM('01:30'!G87)</f>
        <v>0</v>
      </c>
      <c r="H87" s="876">
        <f>SUM('01:30'!H87)</f>
        <v>0</v>
      </c>
      <c r="I87" s="876">
        <f>SUM('01:30'!I87)</f>
        <v>0</v>
      </c>
      <c r="J87" s="876">
        <f>SUM('01:30'!J87)</f>
        <v>0</v>
      </c>
      <c r="K87" s="876">
        <f>SUM('01:30'!K87)</f>
        <v>0</v>
      </c>
      <c r="L87" s="876">
        <f>SUM('01:30'!L87)</f>
        <v>0</v>
      </c>
      <c r="M87" s="876">
        <f>SUM('01:30'!M87)</f>
        <v>0</v>
      </c>
      <c r="N87" s="876">
        <f>SUM('01:30'!N87)</f>
        <v>0</v>
      </c>
      <c r="O87" s="876">
        <f>SUM('01:30'!O87)</f>
        <v>0</v>
      </c>
      <c r="P87" s="876">
        <f>SUM('01:30'!P87)</f>
        <v>0</v>
      </c>
      <c r="Q87" s="133">
        <f>SUM('01:30'!Q87)</f>
        <v>0</v>
      </c>
      <c r="R87" s="131">
        <f>SUM('01'!R87)</f>
        <v>0</v>
      </c>
      <c r="S87" s="131">
        <f>SUM('30'!S87)</f>
        <v>0</v>
      </c>
      <c r="T87" s="876">
        <f t="shared" si="9"/>
        <v>0</v>
      </c>
      <c r="U87" s="133">
        <f>SUM('01:31'!U87)</f>
        <v>0</v>
      </c>
      <c r="V87" s="133">
        <f>SUM('01:31'!V87)</f>
        <v>0</v>
      </c>
      <c r="W87" s="133">
        <f>SUM('01:31'!W87)</f>
        <v>0</v>
      </c>
      <c r="X87" s="133">
        <f>SUM('01:31'!X87)</f>
        <v>0</v>
      </c>
      <c r="Y87" s="876">
        <f t="shared" si="10"/>
        <v>0</v>
      </c>
      <c r="Z87" s="563">
        <f>SUM('01:31'!Z87)</f>
        <v>0</v>
      </c>
      <c r="AA87" s="563">
        <f>SUM('01:31'!AA87)</f>
        <v>0</v>
      </c>
      <c r="AB87" s="563">
        <f>SUM('01:31'!AB87)</f>
        <v>0</v>
      </c>
      <c r="AC87" s="563">
        <f>SUM('01:31'!AC87)</f>
        <v>0</v>
      </c>
      <c r="AD87" s="563">
        <f>SUM('01:31'!AD87)</f>
        <v>0</v>
      </c>
      <c r="AE87" s="563">
        <f>SUM('01:31'!AE87)</f>
        <v>0</v>
      </c>
      <c r="AF87" s="563">
        <f>SUM('01:31'!AF87)</f>
        <v>0</v>
      </c>
      <c r="AG87" s="876">
        <f t="shared" si="11"/>
        <v>0</v>
      </c>
      <c r="AH87" s="876">
        <f>SUM('01:31'!AH87)</f>
        <v>0</v>
      </c>
      <c r="AI87" s="876">
        <f>SUM('01:31'!AI87)</f>
        <v>0</v>
      </c>
      <c r="AJ87" s="876">
        <f>SUM('01:31'!AJ87)</f>
        <v>0</v>
      </c>
      <c r="AK87" s="876">
        <f>SUM('01:31'!AK87)</f>
        <v>0</v>
      </c>
      <c r="AL87" s="852">
        <f t="shared" si="12"/>
        <v>0</v>
      </c>
      <c r="AM87" s="852">
        <f t="shared" si="13"/>
        <v>0</v>
      </c>
      <c r="AN87" s="133">
        <f>SUM('01'!AN87)</f>
        <v>100</v>
      </c>
      <c r="AO87" s="133">
        <f>SUM('01:30'!AO87)</f>
        <v>320</v>
      </c>
      <c r="AP87" s="133">
        <f t="shared" si="14"/>
        <v>420</v>
      </c>
      <c r="AQ87" s="133">
        <f>SUM('01:30'!AQ87)</f>
        <v>340</v>
      </c>
      <c r="AR87" s="133">
        <f>SUM('30'!AR87)</f>
        <v>80</v>
      </c>
      <c r="AS87" s="876" t="e">
        <f t="shared" si="15"/>
        <v>#DIV/0!</v>
      </c>
      <c r="AT87" s="877"/>
      <c r="AU87" s="877"/>
      <c r="AV87" s="877"/>
    </row>
    <row r="88" spans="1:48">
      <c r="A88" s="64" t="s">
        <v>72</v>
      </c>
      <c r="B88" s="133">
        <f>'[2]01'!B88</f>
        <v>165990</v>
      </c>
      <c r="C88" s="133">
        <f>'30'!C88</f>
        <v>0</v>
      </c>
      <c r="D88" s="8">
        <f t="shared" si="8"/>
        <v>-165990</v>
      </c>
      <c r="E88" s="876">
        <f>SUM('01:30'!E88)</f>
        <v>0</v>
      </c>
      <c r="F88" s="133">
        <f>SUM('01:30'!D88)</f>
        <v>125</v>
      </c>
      <c r="G88" s="876">
        <f>SUM('01:30'!G88)</f>
        <v>0</v>
      </c>
      <c r="H88" s="876">
        <f>SUM('01:30'!H88)</f>
        <v>0</v>
      </c>
      <c r="I88" s="876">
        <f>SUM('01:30'!I88)</f>
        <v>0</v>
      </c>
      <c r="J88" s="876">
        <f>SUM('01:30'!J88)</f>
        <v>0</v>
      </c>
      <c r="K88" s="876">
        <f>SUM('01:30'!K88)</f>
        <v>0</v>
      </c>
      <c r="L88" s="876">
        <f>SUM('01:30'!L88)</f>
        <v>0</v>
      </c>
      <c r="M88" s="876">
        <f>SUM('01:30'!M88)</f>
        <v>0</v>
      </c>
      <c r="N88" s="876">
        <f>SUM('01:30'!N88)</f>
        <v>0</v>
      </c>
      <c r="O88" s="876">
        <f>SUM('01:30'!O88)</f>
        <v>0</v>
      </c>
      <c r="P88" s="876">
        <f>SUM('01:30'!P88)</f>
        <v>0</v>
      </c>
      <c r="Q88" s="133">
        <f>SUM('01:30'!Q88)</f>
        <v>0</v>
      </c>
      <c r="R88" s="131">
        <f>SUM('01'!R88)</f>
        <v>0</v>
      </c>
      <c r="S88" s="131">
        <f>SUM('30'!S88)</f>
        <v>0</v>
      </c>
      <c r="T88" s="876">
        <f t="shared" si="9"/>
        <v>0</v>
      </c>
      <c r="U88" s="133">
        <f>SUM('01:31'!U88)</f>
        <v>0</v>
      </c>
      <c r="V88" s="133">
        <f>SUM('01:31'!V88)</f>
        <v>0</v>
      </c>
      <c r="W88" s="133">
        <f>SUM('01:31'!W88)</f>
        <v>0</v>
      </c>
      <c r="X88" s="133">
        <f>SUM('01:31'!X88)</f>
        <v>0</v>
      </c>
      <c r="Y88" s="876">
        <f t="shared" si="10"/>
        <v>0</v>
      </c>
      <c r="Z88" s="563">
        <f>SUM('01:31'!Z88)</f>
        <v>0</v>
      </c>
      <c r="AA88" s="563">
        <f>SUM('01:31'!AA88)</f>
        <v>0</v>
      </c>
      <c r="AB88" s="563">
        <f>SUM('01:31'!AB88)</f>
        <v>0</v>
      </c>
      <c r="AC88" s="563">
        <f>SUM('01:31'!AC88)</f>
        <v>0</v>
      </c>
      <c r="AD88" s="563">
        <f>SUM('01:31'!AD88)</f>
        <v>0</v>
      </c>
      <c r="AE88" s="563">
        <f>SUM('01:31'!AE88)</f>
        <v>0</v>
      </c>
      <c r="AF88" s="563">
        <f>SUM('01:31'!AF88)</f>
        <v>0</v>
      </c>
      <c r="AG88" s="876">
        <f t="shared" si="11"/>
        <v>0</v>
      </c>
      <c r="AH88" s="876">
        <f>SUM('01:31'!AH88)</f>
        <v>0</v>
      </c>
      <c r="AI88" s="876">
        <f>SUM('01:31'!AI88)</f>
        <v>0</v>
      </c>
      <c r="AJ88" s="876">
        <f>SUM('01:31'!AJ88)</f>
        <v>0</v>
      </c>
      <c r="AK88" s="876">
        <f>SUM('01:31'!AK88)</f>
        <v>0</v>
      </c>
      <c r="AL88" s="852">
        <f t="shared" si="12"/>
        <v>0</v>
      </c>
      <c r="AM88" s="852">
        <f t="shared" si="13"/>
        <v>0</v>
      </c>
      <c r="AN88" s="133">
        <f>SUM('01'!AN88)</f>
        <v>0</v>
      </c>
      <c r="AO88" s="133">
        <f>SUM('01:30'!AO88)</f>
        <v>264</v>
      </c>
      <c r="AP88" s="133">
        <f t="shared" si="14"/>
        <v>264</v>
      </c>
      <c r="AQ88" s="133">
        <f>SUM('01:30'!AQ88)</f>
        <v>239</v>
      </c>
      <c r="AR88" s="133">
        <f>SUM('30'!AR88)</f>
        <v>25</v>
      </c>
      <c r="AS88" s="876">
        <f t="shared" si="15"/>
        <v>-1.4398457738417976E-3</v>
      </c>
      <c r="AT88" s="877"/>
      <c r="AU88" s="877"/>
      <c r="AV88" s="877"/>
    </row>
    <row r="89" spans="1:48">
      <c r="A89" s="64" t="s">
        <v>188</v>
      </c>
      <c r="B89" s="133">
        <f>'[2]01'!B89</f>
        <v>0</v>
      </c>
      <c r="C89" s="133">
        <f>'30'!C89</f>
        <v>0</v>
      </c>
      <c r="D89" s="8">
        <f t="shared" si="8"/>
        <v>0</v>
      </c>
      <c r="E89" s="876">
        <f>SUM('01:30'!E89)</f>
        <v>0</v>
      </c>
      <c r="F89" s="133">
        <f>SUM('01:30'!D89)</f>
        <v>479</v>
      </c>
      <c r="G89" s="876">
        <f>SUM('01:30'!G89)</f>
        <v>0</v>
      </c>
      <c r="H89" s="876">
        <f>SUM('01:30'!H89)</f>
        <v>0</v>
      </c>
      <c r="I89" s="876">
        <f>SUM('01:30'!I89)</f>
        <v>0</v>
      </c>
      <c r="J89" s="876">
        <f>SUM('01:30'!J89)</f>
        <v>0</v>
      </c>
      <c r="K89" s="876">
        <f>SUM('01:30'!K89)</f>
        <v>0</v>
      </c>
      <c r="L89" s="876">
        <f>SUM('01:30'!L89)</f>
        <v>0</v>
      </c>
      <c r="M89" s="876">
        <f>SUM('01:30'!M89)</f>
        <v>0</v>
      </c>
      <c r="N89" s="876">
        <f>SUM('01:30'!N89)</f>
        <v>0</v>
      </c>
      <c r="O89" s="876">
        <f>SUM('01:30'!O89)</f>
        <v>0</v>
      </c>
      <c r="P89" s="876">
        <f>SUM('01:30'!P89)</f>
        <v>0</v>
      </c>
      <c r="Q89" s="133">
        <f>SUM('01:30'!Q89)</f>
        <v>0</v>
      </c>
      <c r="R89" s="131">
        <f>SUM('01'!R89)</f>
        <v>0</v>
      </c>
      <c r="S89" s="131">
        <f>SUM('30'!S89)</f>
        <v>0</v>
      </c>
      <c r="T89" s="876">
        <f t="shared" si="9"/>
        <v>0</v>
      </c>
      <c r="U89" s="133">
        <f>SUM('01:31'!U89)</f>
        <v>0</v>
      </c>
      <c r="V89" s="133">
        <f>SUM('01:31'!V89)</f>
        <v>0</v>
      </c>
      <c r="W89" s="133">
        <f>SUM('01:31'!W89)</f>
        <v>0</v>
      </c>
      <c r="X89" s="133">
        <f>SUM('01:31'!X89)</f>
        <v>0</v>
      </c>
      <c r="Y89" s="876">
        <f t="shared" si="10"/>
        <v>0</v>
      </c>
      <c r="Z89" s="563">
        <f>SUM('01:31'!Z89)</f>
        <v>0</v>
      </c>
      <c r="AA89" s="563">
        <f>SUM('01:31'!AA89)</f>
        <v>0</v>
      </c>
      <c r="AB89" s="563">
        <f>SUM('01:31'!AB89)</f>
        <v>0</v>
      </c>
      <c r="AC89" s="563">
        <f>SUM('01:31'!AC89)</f>
        <v>0</v>
      </c>
      <c r="AD89" s="563">
        <f>SUM('01:31'!AD89)</f>
        <v>0</v>
      </c>
      <c r="AE89" s="563">
        <f>SUM('01:31'!AE89)</f>
        <v>0</v>
      </c>
      <c r="AF89" s="563">
        <f>SUM('01:31'!AF89)</f>
        <v>0</v>
      </c>
      <c r="AG89" s="876">
        <f t="shared" si="11"/>
        <v>0</v>
      </c>
      <c r="AH89" s="876">
        <f>SUM('01:31'!AH89)</f>
        <v>0</v>
      </c>
      <c r="AI89" s="876">
        <f>SUM('01:31'!AI89)</f>
        <v>0</v>
      </c>
      <c r="AJ89" s="876">
        <f>SUM('01:31'!AJ89)</f>
        <v>0</v>
      </c>
      <c r="AK89" s="876">
        <f>SUM('01:31'!AK89)</f>
        <v>0</v>
      </c>
      <c r="AL89" s="852">
        <f t="shared" si="12"/>
        <v>0</v>
      </c>
      <c r="AM89" s="852">
        <f t="shared" si="13"/>
        <v>0</v>
      </c>
      <c r="AN89" s="133">
        <f>SUM('01'!AN89)</f>
        <v>0</v>
      </c>
      <c r="AO89" s="133">
        <f>SUM('01:30'!AO89)</f>
        <v>272</v>
      </c>
      <c r="AP89" s="133">
        <f t="shared" si="14"/>
        <v>272</v>
      </c>
      <c r="AQ89" s="133">
        <f>SUM('01:30'!AQ89)</f>
        <v>262</v>
      </c>
      <c r="AR89" s="133">
        <f>SUM('30'!AR89)</f>
        <v>10</v>
      </c>
      <c r="AS89" s="876" t="e">
        <f t="shared" si="15"/>
        <v>#DIV/0!</v>
      </c>
      <c r="AT89" s="877"/>
      <c r="AU89" s="877"/>
      <c r="AV89" s="877"/>
    </row>
    <row r="90" spans="1:48">
      <c r="A90" s="64" t="s">
        <v>68</v>
      </c>
      <c r="B90" s="133">
        <f>'[2]01'!B90</f>
        <v>0</v>
      </c>
      <c r="C90" s="133">
        <f>'30'!C90</f>
        <v>0</v>
      </c>
      <c r="D90" s="8">
        <f t="shared" si="8"/>
        <v>0</v>
      </c>
      <c r="E90" s="876">
        <f>SUM('01:30'!E90)</f>
        <v>0</v>
      </c>
      <c r="F90" s="133">
        <f>SUM('01:30'!D90)</f>
        <v>0</v>
      </c>
      <c r="G90" s="876">
        <f>SUM('01:30'!G90)</f>
        <v>0</v>
      </c>
      <c r="H90" s="876">
        <f>SUM('01:30'!H90)</f>
        <v>0</v>
      </c>
      <c r="I90" s="876">
        <f>SUM('01:30'!I90)</f>
        <v>0</v>
      </c>
      <c r="J90" s="876">
        <f>SUM('01:30'!J90)</f>
        <v>0</v>
      </c>
      <c r="K90" s="876">
        <f>SUM('01:30'!K90)</f>
        <v>0</v>
      </c>
      <c r="L90" s="876">
        <f>SUM('01:30'!L90)</f>
        <v>0</v>
      </c>
      <c r="M90" s="876">
        <f>SUM('01:30'!M90)</f>
        <v>0</v>
      </c>
      <c r="N90" s="876">
        <f>SUM('01:30'!N90)</f>
        <v>0</v>
      </c>
      <c r="O90" s="876">
        <f>SUM('01:30'!O90)</f>
        <v>0</v>
      </c>
      <c r="P90" s="876">
        <f>SUM('01:30'!P90)</f>
        <v>0</v>
      </c>
      <c r="Q90" s="133">
        <f>SUM('01:30'!Q90)</f>
        <v>0</v>
      </c>
      <c r="R90" s="131">
        <f>SUM('01'!R90)</f>
        <v>0</v>
      </c>
      <c r="S90" s="131">
        <f>SUM('30'!S90)</f>
        <v>0</v>
      </c>
      <c r="T90" s="876">
        <f t="shared" si="9"/>
        <v>0</v>
      </c>
      <c r="U90" s="133">
        <f>SUM('01:31'!U90)</f>
        <v>0</v>
      </c>
      <c r="V90" s="133">
        <f>SUM('01:31'!V90)</f>
        <v>0</v>
      </c>
      <c r="W90" s="133">
        <f>SUM('01:31'!W90)</f>
        <v>0</v>
      </c>
      <c r="X90" s="133">
        <f>SUM('01:31'!X90)</f>
        <v>0</v>
      </c>
      <c r="Y90" s="876">
        <f t="shared" si="10"/>
        <v>0</v>
      </c>
      <c r="Z90" s="563">
        <f>SUM('01:31'!Z90)</f>
        <v>0</v>
      </c>
      <c r="AA90" s="563">
        <f>SUM('01:31'!AA90)</f>
        <v>0</v>
      </c>
      <c r="AB90" s="563">
        <f>SUM('01:31'!AB90)</f>
        <v>0</v>
      </c>
      <c r="AC90" s="563">
        <f>SUM('01:31'!AC90)</f>
        <v>0</v>
      </c>
      <c r="AD90" s="563">
        <f>SUM('01:31'!AD90)</f>
        <v>0</v>
      </c>
      <c r="AE90" s="563">
        <f>SUM('01:31'!AE90)</f>
        <v>0</v>
      </c>
      <c r="AF90" s="563">
        <f>SUM('01:31'!AF90)</f>
        <v>0</v>
      </c>
      <c r="AG90" s="876">
        <f t="shared" si="11"/>
        <v>0</v>
      </c>
      <c r="AH90" s="876">
        <f>SUM('01:31'!AH90)</f>
        <v>0</v>
      </c>
      <c r="AI90" s="876">
        <f>SUM('01:31'!AI90)</f>
        <v>0</v>
      </c>
      <c r="AJ90" s="876">
        <f>SUM('01:31'!AJ90)</f>
        <v>0</v>
      </c>
      <c r="AK90" s="876">
        <f>SUM('01:31'!AK90)</f>
        <v>0</v>
      </c>
      <c r="AL90" s="852">
        <f t="shared" si="12"/>
        <v>0</v>
      </c>
      <c r="AM90" s="852">
        <f t="shared" si="13"/>
        <v>0</v>
      </c>
      <c r="AN90" s="133">
        <f>SUM('01'!AN90)</f>
        <v>0</v>
      </c>
      <c r="AO90" s="133">
        <f>SUM('01:30'!AO90)</f>
        <v>75</v>
      </c>
      <c r="AP90" s="133">
        <f t="shared" si="14"/>
        <v>75</v>
      </c>
      <c r="AQ90" s="133">
        <f>SUM('01:30'!AQ90)</f>
        <v>75</v>
      </c>
      <c r="AR90" s="133">
        <f>SUM('30'!AR90)</f>
        <v>0</v>
      </c>
      <c r="AS90" s="876" t="e">
        <f t="shared" si="15"/>
        <v>#DIV/0!</v>
      </c>
      <c r="AT90" s="877"/>
      <c r="AU90" s="877"/>
      <c r="AV90" s="877"/>
    </row>
    <row r="91" spans="1:48">
      <c r="A91" s="64" t="s">
        <v>112</v>
      </c>
      <c r="B91" s="133">
        <f>'[2]01'!B91</f>
        <v>15468</v>
      </c>
      <c r="C91" s="133">
        <f>'30'!C91</f>
        <v>0</v>
      </c>
      <c r="D91" s="8">
        <f t="shared" si="8"/>
        <v>-15468</v>
      </c>
      <c r="E91" s="876">
        <f>SUM('01:30'!E91)</f>
        <v>0</v>
      </c>
      <c r="F91" s="133">
        <f>SUM('01:30'!D91)</f>
        <v>135</v>
      </c>
      <c r="G91" s="876">
        <f>SUM('01:30'!G91)</f>
        <v>0</v>
      </c>
      <c r="H91" s="876">
        <f>SUM('01:30'!H91)</f>
        <v>0</v>
      </c>
      <c r="I91" s="876">
        <f>SUM('01:30'!I91)</f>
        <v>0</v>
      </c>
      <c r="J91" s="876">
        <f>SUM('01:30'!J91)</f>
        <v>0</v>
      </c>
      <c r="K91" s="876">
        <f>SUM('01:30'!K91)</f>
        <v>0</v>
      </c>
      <c r="L91" s="876">
        <f>SUM('01:30'!L91)</f>
        <v>0</v>
      </c>
      <c r="M91" s="876">
        <f>SUM('01:30'!M91)</f>
        <v>0</v>
      </c>
      <c r="N91" s="876">
        <f>SUM('01:30'!N91)</f>
        <v>0</v>
      </c>
      <c r="O91" s="876">
        <f>SUM('01:30'!O91)</f>
        <v>0</v>
      </c>
      <c r="P91" s="876">
        <f>SUM('01:30'!P91)</f>
        <v>0</v>
      </c>
      <c r="Q91" s="133">
        <f>SUM('01:30'!Q91)</f>
        <v>0</v>
      </c>
      <c r="R91" s="131">
        <f>SUM('01'!R91)</f>
        <v>0</v>
      </c>
      <c r="S91" s="131">
        <f>SUM('30'!S91)</f>
        <v>0</v>
      </c>
      <c r="T91" s="876">
        <f t="shared" si="9"/>
        <v>0</v>
      </c>
      <c r="U91" s="876">
        <f>SUM('01:31'!U91)</f>
        <v>0</v>
      </c>
      <c r="V91" s="876">
        <f>SUM('01:31'!V91)</f>
        <v>0</v>
      </c>
      <c r="W91" s="876">
        <f>SUM('01:31'!W91)</f>
        <v>0</v>
      </c>
      <c r="X91" s="876">
        <f>SUM('01:31'!X91)</f>
        <v>0</v>
      </c>
      <c r="Y91" s="876">
        <f t="shared" si="10"/>
        <v>0</v>
      </c>
      <c r="Z91" s="563">
        <f>SUM('01:31'!Z91)</f>
        <v>0</v>
      </c>
      <c r="AA91" s="563">
        <f>SUM('01:31'!AA91)</f>
        <v>0</v>
      </c>
      <c r="AB91" s="563">
        <f>SUM('01:31'!AB91)</f>
        <v>0</v>
      </c>
      <c r="AC91" s="563">
        <f>SUM('01:31'!AC91)</f>
        <v>0</v>
      </c>
      <c r="AD91" s="563">
        <f>SUM('01:31'!AD91)</f>
        <v>0</v>
      </c>
      <c r="AE91" s="563">
        <f>SUM('01:31'!AE91)</f>
        <v>0</v>
      </c>
      <c r="AF91" s="563">
        <f>SUM('01:31'!AF91)</f>
        <v>0</v>
      </c>
      <c r="AG91" s="876">
        <f t="shared" si="11"/>
        <v>0</v>
      </c>
      <c r="AH91" s="876">
        <f>SUM('01:31'!AH91)</f>
        <v>0</v>
      </c>
      <c r="AI91" s="876">
        <f>SUM('01:31'!AI91)</f>
        <v>0</v>
      </c>
      <c r="AJ91" s="876">
        <f>SUM('01:31'!AJ91)</f>
        <v>0</v>
      </c>
      <c r="AK91" s="876">
        <f>SUM('01:31'!AK91)</f>
        <v>0</v>
      </c>
      <c r="AL91" s="852">
        <f t="shared" si="12"/>
        <v>0</v>
      </c>
      <c r="AM91" s="852">
        <f t="shared" si="13"/>
        <v>0</v>
      </c>
      <c r="AN91" s="133">
        <f>SUM('01'!AN91)</f>
        <v>60</v>
      </c>
      <c r="AO91" s="133">
        <f>SUM('01:30'!AO91)</f>
        <v>702</v>
      </c>
      <c r="AP91" s="133">
        <f t="shared" si="14"/>
        <v>762</v>
      </c>
      <c r="AQ91" s="133">
        <f>SUM('01:30'!AQ91)</f>
        <v>732</v>
      </c>
      <c r="AR91" s="133">
        <f>SUM('30'!AR91)</f>
        <v>30</v>
      </c>
      <c r="AS91" s="876">
        <f t="shared" si="15"/>
        <v>-4.7323506594259115E-2</v>
      </c>
      <c r="AT91" s="877"/>
      <c r="AU91" s="877"/>
      <c r="AV91" s="877"/>
    </row>
    <row r="92" spans="1:48">
      <c r="A92" s="64" t="s">
        <v>144</v>
      </c>
      <c r="B92" s="133">
        <f>'[2]01'!B92</f>
        <v>0</v>
      </c>
      <c r="C92" s="133">
        <f>'30'!C92</f>
        <v>0</v>
      </c>
      <c r="D92" s="8">
        <f t="shared" si="8"/>
        <v>0</v>
      </c>
      <c r="E92" s="876">
        <f>SUM('01:30'!E92)</f>
        <v>0</v>
      </c>
      <c r="F92" s="133">
        <f>SUM('01:30'!D92)</f>
        <v>0</v>
      </c>
      <c r="G92" s="876">
        <f>SUM('01:30'!G92)</f>
        <v>0</v>
      </c>
      <c r="H92" s="876">
        <f>SUM('01:30'!H92)</f>
        <v>0</v>
      </c>
      <c r="I92" s="876">
        <f>SUM('01:30'!I92)</f>
        <v>0</v>
      </c>
      <c r="J92" s="876">
        <f>SUM('01:30'!J92)</f>
        <v>0</v>
      </c>
      <c r="K92" s="876">
        <f>SUM('01:30'!K92)</f>
        <v>0</v>
      </c>
      <c r="L92" s="876">
        <f>SUM('01:30'!L92)</f>
        <v>0</v>
      </c>
      <c r="M92" s="876">
        <f>SUM('01:30'!M92)</f>
        <v>0</v>
      </c>
      <c r="N92" s="876">
        <f>SUM('01:30'!N92)</f>
        <v>0</v>
      </c>
      <c r="O92" s="876">
        <f>SUM('01:30'!O92)</f>
        <v>0</v>
      </c>
      <c r="P92" s="876">
        <f>SUM('01:30'!P92)</f>
        <v>0</v>
      </c>
      <c r="Q92" s="133">
        <f>SUM('01:30'!Q92)</f>
        <v>0</v>
      </c>
      <c r="R92" s="131">
        <f>SUM('01'!R92)</f>
        <v>0</v>
      </c>
      <c r="S92" s="131">
        <f>SUM('30'!S92)</f>
        <v>0</v>
      </c>
      <c r="T92" s="876">
        <f t="shared" si="9"/>
        <v>0</v>
      </c>
      <c r="U92" s="876">
        <f>SUM('01:31'!U92)</f>
        <v>0</v>
      </c>
      <c r="V92" s="876">
        <f>SUM('01:31'!V92)</f>
        <v>0</v>
      </c>
      <c r="W92" s="876">
        <f>SUM('01:31'!W92)</f>
        <v>0</v>
      </c>
      <c r="X92" s="876">
        <f>SUM('01:31'!X92)</f>
        <v>0</v>
      </c>
      <c r="Y92" s="876">
        <f t="shared" si="10"/>
        <v>0</v>
      </c>
      <c r="Z92" s="563">
        <f>SUM('01:31'!Z92)</f>
        <v>0</v>
      </c>
      <c r="AA92" s="563">
        <f>SUM('01:31'!AA92)</f>
        <v>0</v>
      </c>
      <c r="AB92" s="563">
        <f>SUM('01:31'!AB92)</f>
        <v>0</v>
      </c>
      <c r="AC92" s="563">
        <f>SUM('01:31'!AC92)</f>
        <v>0</v>
      </c>
      <c r="AD92" s="563">
        <f>SUM('01:31'!AD92)</f>
        <v>0</v>
      </c>
      <c r="AE92" s="563">
        <f>SUM('01:31'!AE92)</f>
        <v>0</v>
      </c>
      <c r="AF92" s="563">
        <f>SUM('01:31'!AF92)</f>
        <v>0</v>
      </c>
      <c r="AG92" s="876">
        <f t="shared" si="11"/>
        <v>0</v>
      </c>
      <c r="AH92" s="876">
        <f>SUM('01:31'!AH92)</f>
        <v>0</v>
      </c>
      <c r="AI92" s="876">
        <f>SUM('01:31'!AI92)</f>
        <v>0</v>
      </c>
      <c r="AJ92" s="876">
        <f>SUM('01:31'!AJ92)</f>
        <v>0</v>
      </c>
      <c r="AK92" s="876">
        <f>SUM('01:31'!AK92)</f>
        <v>0</v>
      </c>
      <c r="AL92" s="852">
        <f t="shared" si="12"/>
        <v>0</v>
      </c>
      <c r="AM92" s="852">
        <f t="shared" si="13"/>
        <v>0</v>
      </c>
      <c r="AN92" s="133">
        <f>SUM('01'!AN92)</f>
        <v>0</v>
      </c>
      <c r="AO92" s="133">
        <f>SUM('01:30'!AO92)</f>
        <v>0</v>
      </c>
      <c r="AP92" s="133">
        <f t="shared" si="14"/>
        <v>0</v>
      </c>
      <c r="AQ92" s="133">
        <f>SUM('01:30'!AQ92)</f>
        <v>0</v>
      </c>
      <c r="AR92" s="133">
        <f>SUM('30'!AR92)</f>
        <v>0</v>
      </c>
      <c r="AS92" s="876" t="e">
        <f t="shared" si="15"/>
        <v>#DIV/0!</v>
      </c>
      <c r="AT92" s="877"/>
      <c r="AU92" s="877"/>
      <c r="AV92" s="877"/>
    </row>
    <row r="93" spans="1:48">
      <c r="A93" s="64" t="s">
        <v>191</v>
      </c>
      <c r="B93" s="133">
        <f>'[2]01'!B93</f>
        <v>0</v>
      </c>
      <c r="C93" s="133">
        <f>'30'!C93</f>
        <v>0</v>
      </c>
      <c r="D93" s="8">
        <f t="shared" si="8"/>
        <v>0</v>
      </c>
      <c r="E93" s="876">
        <f>SUM('01:30'!E93)</f>
        <v>0</v>
      </c>
      <c r="F93" s="133">
        <f>SUM('01:30'!D93)</f>
        <v>0</v>
      </c>
      <c r="G93" s="876">
        <f>SUM('01:30'!G93)</f>
        <v>0</v>
      </c>
      <c r="H93" s="876">
        <f>SUM('01:30'!H93)</f>
        <v>0</v>
      </c>
      <c r="I93" s="876">
        <f>SUM('01:30'!I93)</f>
        <v>0</v>
      </c>
      <c r="J93" s="876">
        <f>SUM('01:30'!J93)</f>
        <v>0</v>
      </c>
      <c r="K93" s="876">
        <f>SUM('01:30'!K93)</f>
        <v>0</v>
      </c>
      <c r="L93" s="876">
        <f>SUM('01:30'!L93)</f>
        <v>0</v>
      </c>
      <c r="M93" s="876">
        <f>SUM('01:30'!M93)</f>
        <v>0</v>
      </c>
      <c r="N93" s="876">
        <f>SUM('01:30'!N93)</f>
        <v>0</v>
      </c>
      <c r="O93" s="876">
        <f>SUM('01:30'!O93)</f>
        <v>0</v>
      </c>
      <c r="P93" s="876">
        <f>SUM('01:30'!P93)</f>
        <v>0</v>
      </c>
      <c r="Q93" s="133">
        <f>SUM('01:30'!Q93)</f>
        <v>0</v>
      </c>
      <c r="R93" s="131">
        <f>SUM('01'!R93)</f>
        <v>0</v>
      </c>
      <c r="S93" s="131">
        <f>SUM('30'!S93)</f>
        <v>0</v>
      </c>
      <c r="T93" s="876">
        <f t="shared" si="9"/>
        <v>0</v>
      </c>
      <c r="U93" s="876">
        <f>SUM('01:31'!U93)</f>
        <v>0</v>
      </c>
      <c r="V93" s="876">
        <f>SUM('01:31'!V93)</f>
        <v>0</v>
      </c>
      <c r="W93" s="876">
        <f>SUM('01:31'!W93)</f>
        <v>0</v>
      </c>
      <c r="X93" s="876">
        <f>SUM('01:31'!X93)</f>
        <v>0</v>
      </c>
      <c r="Y93" s="876">
        <f t="shared" si="10"/>
        <v>0</v>
      </c>
      <c r="Z93" s="563">
        <f>SUM('01:31'!Z93)</f>
        <v>0</v>
      </c>
      <c r="AA93" s="563">
        <f>SUM('01:31'!AA93)</f>
        <v>0</v>
      </c>
      <c r="AB93" s="563">
        <f>SUM('01:31'!AB93)</f>
        <v>0</v>
      </c>
      <c r="AC93" s="563">
        <f>SUM('01:31'!AC93)</f>
        <v>0</v>
      </c>
      <c r="AD93" s="563">
        <f>SUM('01:31'!AD93)</f>
        <v>0</v>
      </c>
      <c r="AE93" s="563">
        <f>SUM('01:31'!AE93)</f>
        <v>0</v>
      </c>
      <c r="AF93" s="563">
        <f>SUM('01:31'!AF93)</f>
        <v>0</v>
      </c>
      <c r="AG93" s="876">
        <f t="shared" si="11"/>
        <v>0</v>
      </c>
      <c r="AH93" s="876">
        <f>SUM('01:31'!AH93)</f>
        <v>0</v>
      </c>
      <c r="AI93" s="876">
        <f>SUM('01:31'!AI93)</f>
        <v>0</v>
      </c>
      <c r="AJ93" s="876">
        <f>SUM('01:31'!AJ93)</f>
        <v>0</v>
      </c>
      <c r="AK93" s="876">
        <f>SUM('01:31'!AK93)</f>
        <v>0</v>
      </c>
      <c r="AL93" s="852">
        <f t="shared" si="12"/>
        <v>0</v>
      </c>
      <c r="AM93" s="852">
        <f t="shared" si="13"/>
        <v>0</v>
      </c>
      <c r="AN93" s="133">
        <f>SUM('01'!AN93)</f>
        <v>0</v>
      </c>
      <c r="AO93" s="133">
        <f>SUM('01:30'!AO93)</f>
        <v>20</v>
      </c>
      <c r="AP93" s="133">
        <f t="shared" si="14"/>
        <v>20</v>
      </c>
      <c r="AQ93" s="133">
        <f>SUM('01:30'!AQ93)</f>
        <v>20</v>
      </c>
      <c r="AR93" s="133">
        <f>SUM('30'!AR93)</f>
        <v>0</v>
      </c>
      <c r="AS93" s="876" t="e">
        <f t="shared" si="15"/>
        <v>#DIV/0!</v>
      </c>
      <c r="AT93" s="877"/>
      <c r="AU93" s="877"/>
      <c r="AV93" s="877"/>
    </row>
    <row r="94" spans="1:48">
      <c r="A94" s="64">
        <f>'ENTRY SHEET'!F94</f>
        <v>0</v>
      </c>
      <c r="B94" s="133">
        <f>'[2]01'!B94</f>
        <v>0</v>
      </c>
      <c r="C94" s="133">
        <f>'30'!C94</f>
        <v>0</v>
      </c>
      <c r="D94" s="8">
        <f t="shared" si="8"/>
        <v>0</v>
      </c>
      <c r="E94" s="876">
        <f>SUM('01:30'!E94)</f>
        <v>0</v>
      </c>
      <c r="F94" s="133">
        <f>SUM('01:30'!D94)</f>
        <v>0</v>
      </c>
      <c r="G94" s="876">
        <f>SUM('01:30'!G94)</f>
        <v>0</v>
      </c>
      <c r="H94" s="876">
        <f>SUM('01:30'!H94)</f>
        <v>0</v>
      </c>
      <c r="I94" s="876">
        <f>SUM('01:30'!I94)</f>
        <v>0</v>
      </c>
      <c r="J94" s="876">
        <f>SUM('01:30'!J94)</f>
        <v>0</v>
      </c>
      <c r="K94" s="876">
        <f>SUM('01:30'!K94)</f>
        <v>0</v>
      </c>
      <c r="L94" s="876">
        <f>SUM('01:30'!L94)</f>
        <v>0</v>
      </c>
      <c r="M94" s="876">
        <f>SUM('01:30'!M94)</f>
        <v>0</v>
      </c>
      <c r="N94" s="876">
        <f>SUM('01:30'!N94)</f>
        <v>0</v>
      </c>
      <c r="O94" s="876">
        <f>SUM('01:30'!O94)</f>
        <v>0</v>
      </c>
      <c r="P94" s="876">
        <f>SUM('01:30'!P94)</f>
        <v>0</v>
      </c>
      <c r="Q94" s="133">
        <f>SUM('01:30'!Q94)</f>
        <v>0</v>
      </c>
      <c r="R94" s="131">
        <f>SUM('01'!R94)</f>
        <v>0</v>
      </c>
      <c r="S94" s="131">
        <f>SUM('30'!S94)</f>
        <v>0</v>
      </c>
      <c r="T94" s="876">
        <f t="shared" si="9"/>
        <v>0</v>
      </c>
      <c r="U94" s="876">
        <f>SUM('01:31'!U94)</f>
        <v>0</v>
      </c>
      <c r="V94" s="876">
        <f>SUM('01:31'!V94)</f>
        <v>0</v>
      </c>
      <c r="W94" s="876">
        <f>SUM('01:31'!W94)</f>
        <v>0</v>
      </c>
      <c r="X94" s="876">
        <f>SUM('01:31'!X94)</f>
        <v>0</v>
      </c>
      <c r="Y94" s="876">
        <f t="shared" si="10"/>
        <v>0</v>
      </c>
      <c r="Z94" s="563">
        <f>SUM('01:31'!Z94)</f>
        <v>0</v>
      </c>
      <c r="AA94" s="563">
        <f>SUM('01:31'!AA94)</f>
        <v>0</v>
      </c>
      <c r="AB94" s="563">
        <f>SUM('01:31'!AB94)</f>
        <v>0</v>
      </c>
      <c r="AC94" s="563">
        <f>SUM('01:31'!AC94)</f>
        <v>0</v>
      </c>
      <c r="AD94" s="563">
        <f>SUM('01:31'!AD94)</f>
        <v>0</v>
      </c>
      <c r="AE94" s="563">
        <f>SUM('01:31'!AE94)</f>
        <v>0</v>
      </c>
      <c r="AF94" s="563">
        <f>SUM('01:31'!AF94)</f>
        <v>0</v>
      </c>
      <c r="AG94" s="876">
        <f t="shared" si="11"/>
        <v>0</v>
      </c>
      <c r="AH94" s="876">
        <f>SUM('01:31'!AH94)</f>
        <v>0</v>
      </c>
      <c r="AI94" s="876">
        <f>SUM('01:31'!AI94)</f>
        <v>0</v>
      </c>
      <c r="AJ94" s="876">
        <f>SUM('01:31'!AJ94)</f>
        <v>0</v>
      </c>
      <c r="AK94" s="876">
        <f>SUM('01:31'!AK94)</f>
        <v>0</v>
      </c>
      <c r="AL94" s="852">
        <f t="shared" si="12"/>
        <v>0</v>
      </c>
      <c r="AM94" s="852">
        <f t="shared" si="13"/>
        <v>0</v>
      </c>
      <c r="AN94" s="133">
        <f>SUM('01'!AN94)</f>
        <v>0</v>
      </c>
      <c r="AO94" s="133">
        <f>SUM('01:30'!AO94)</f>
        <v>0</v>
      </c>
      <c r="AP94" s="133">
        <f t="shared" si="14"/>
        <v>0</v>
      </c>
      <c r="AQ94" s="133">
        <f>SUM('01:30'!AQ94)</f>
        <v>0</v>
      </c>
      <c r="AR94" s="133">
        <f>SUM('30'!AR94)</f>
        <v>0</v>
      </c>
      <c r="AS94" s="876" t="e">
        <f t="shared" si="15"/>
        <v>#DIV/0!</v>
      </c>
      <c r="AT94" s="877"/>
      <c r="AU94" s="877"/>
      <c r="AV94" s="877"/>
    </row>
    <row r="95" spans="1:48">
      <c r="A95" s="64">
        <f>'ENTRY SHEET'!F95</f>
        <v>0</v>
      </c>
      <c r="B95" s="133">
        <f>'[2]01'!B95</f>
        <v>0</v>
      </c>
      <c r="C95" s="133">
        <f>'30'!C95</f>
        <v>0</v>
      </c>
      <c r="D95" s="8">
        <f t="shared" si="8"/>
        <v>0</v>
      </c>
      <c r="E95" s="876">
        <f>SUM('01:30'!E95)</f>
        <v>0</v>
      </c>
      <c r="F95" s="133">
        <f>SUM('01:30'!D95)</f>
        <v>0</v>
      </c>
      <c r="G95" s="876">
        <f>SUM('01:30'!G95)</f>
        <v>0</v>
      </c>
      <c r="H95" s="876">
        <f>SUM('01:30'!H95)</f>
        <v>0</v>
      </c>
      <c r="I95" s="876">
        <f>SUM('01:30'!I95)</f>
        <v>0</v>
      </c>
      <c r="J95" s="876">
        <f>SUM('01:30'!J95)</f>
        <v>0</v>
      </c>
      <c r="K95" s="876">
        <f>SUM('01:30'!K95)</f>
        <v>0</v>
      </c>
      <c r="L95" s="876">
        <f>SUM('01:30'!L95)</f>
        <v>0</v>
      </c>
      <c r="M95" s="876">
        <f>SUM('01:30'!M95)</f>
        <v>0</v>
      </c>
      <c r="N95" s="876">
        <f>SUM('01:30'!N95)</f>
        <v>0</v>
      </c>
      <c r="O95" s="876">
        <f>SUM('01:30'!O95)</f>
        <v>0</v>
      </c>
      <c r="P95" s="876">
        <f>SUM('01:30'!P95)</f>
        <v>0</v>
      </c>
      <c r="Q95" s="133">
        <f>SUM('01:30'!Q95)</f>
        <v>0</v>
      </c>
      <c r="R95" s="131">
        <f>SUM('01'!R95)</f>
        <v>0</v>
      </c>
      <c r="S95" s="131">
        <f>SUM('30'!S95)</f>
        <v>0</v>
      </c>
      <c r="T95" s="876">
        <f t="shared" si="9"/>
        <v>0</v>
      </c>
      <c r="U95" s="876">
        <f>SUM('01:31'!U95)</f>
        <v>0</v>
      </c>
      <c r="V95" s="876">
        <f>SUM('01:31'!V95)</f>
        <v>0</v>
      </c>
      <c r="W95" s="876">
        <f>SUM('01:31'!W95)</f>
        <v>0</v>
      </c>
      <c r="X95" s="876">
        <f>SUM('01:31'!X95)</f>
        <v>0</v>
      </c>
      <c r="Y95" s="876">
        <f t="shared" si="10"/>
        <v>0</v>
      </c>
      <c r="Z95" s="563">
        <f>SUM('01:31'!Z95)</f>
        <v>0</v>
      </c>
      <c r="AA95" s="563">
        <f>SUM('01:31'!AA95)</f>
        <v>0</v>
      </c>
      <c r="AB95" s="563">
        <f>SUM('01:31'!AB95)</f>
        <v>0</v>
      </c>
      <c r="AC95" s="563">
        <f>SUM('01:31'!AC95)</f>
        <v>0</v>
      </c>
      <c r="AD95" s="563">
        <f>SUM('01:31'!AD95)</f>
        <v>0</v>
      </c>
      <c r="AE95" s="563">
        <f>SUM('01:31'!AE95)</f>
        <v>0</v>
      </c>
      <c r="AF95" s="563">
        <f>SUM('01:31'!AF95)</f>
        <v>0</v>
      </c>
      <c r="AG95" s="876">
        <f t="shared" si="11"/>
        <v>0</v>
      </c>
      <c r="AH95" s="876">
        <f>SUM('01:31'!AH95)</f>
        <v>0</v>
      </c>
      <c r="AI95" s="876">
        <f>SUM('01:31'!AI95)</f>
        <v>0</v>
      </c>
      <c r="AJ95" s="876">
        <f>SUM('01:31'!AJ95)</f>
        <v>0</v>
      </c>
      <c r="AK95" s="876">
        <f>SUM('01:31'!AK95)</f>
        <v>0</v>
      </c>
      <c r="AL95" s="852">
        <f t="shared" si="12"/>
        <v>0</v>
      </c>
      <c r="AM95" s="852">
        <f t="shared" si="13"/>
        <v>0</v>
      </c>
      <c r="AN95" s="876">
        <f>SUM('01'!AN95)</f>
        <v>0</v>
      </c>
      <c r="AO95" s="133">
        <f>SUM('01:30'!AO95)</f>
        <v>0</v>
      </c>
      <c r="AP95" s="133">
        <f t="shared" si="14"/>
        <v>0</v>
      </c>
      <c r="AQ95" s="133">
        <f>SUM('01:30'!AQ95)</f>
        <v>0</v>
      </c>
      <c r="AR95" s="133">
        <f>SUM('30'!AR95)</f>
        <v>0</v>
      </c>
      <c r="AS95" s="876" t="e">
        <f t="shared" si="15"/>
        <v>#DIV/0!</v>
      </c>
      <c r="AT95" s="877"/>
      <c r="AU95" s="877"/>
      <c r="AV95" s="877"/>
    </row>
    <row r="96" spans="1:48">
      <c r="A96" s="64">
        <f>'ENTRY SHEET'!F96</f>
        <v>0</v>
      </c>
      <c r="B96" s="133">
        <f>'[2]01'!B96</f>
        <v>0</v>
      </c>
      <c r="C96" s="133">
        <f>'30'!C96</f>
        <v>0</v>
      </c>
      <c r="D96" s="8">
        <f t="shared" si="8"/>
        <v>0</v>
      </c>
      <c r="E96" s="876">
        <f>SUM('01:30'!E96)</f>
        <v>0</v>
      </c>
      <c r="F96" s="133">
        <f>SUM('01:30'!D96)</f>
        <v>0</v>
      </c>
      <c r="G96" s="876">
        <f>SUM('01:30'!G96)</f>
        <v>0</v>
      </c>
      <c r="H96" s="876">
        <f>SUM('01:30'!H96)</f>
        <v>0</v>
      </c>
      <c r="I96" s="876">
        <f>SUM('01:30'!I96)</f>
        <v>0</v>
      </c>
      <c r="J96" s="876">
        <f>SUM('01:30'!J96)</f>
        <v>0</v>
      </c>
      <c r="K96" s="876">
        <f>SUM('01:30'!K96)</f>
        <v>0</v>
      </c>
      <c r="L96" s="876">
        <f>SUM('01:30'!L96)</f>
        <v>0</v>
      </c>
      <c r="M96" s="876">
        <f>SUM('01:30'!M96)</f>
        <v>0</v>
      </c>
      <c r="N96" s="876">
        <f>SUM('01:30'!N96)</f>
        <v>0</v>
      </c>
      <c r="O96" s="876">
        <f>SUM('01:30'!O96)</f>
        <v>0</v>
      </c>
      <c r="P96" s="876">
        <f>SUM('01:30'!P96)</f>
        <v>0</v>
      </c>
      <c r="Q96" s="133">
        <f>SUM('01:30'!Q96)</f>
        <v>0</v>
      </c>
      <c r="R96" s="131">
        <f>SUM('01'!R96)</f>
        <v>0</v>
      </c>
      <c r="S96" s="131">
        <f>SUM('30'!S96)</f>
        <v>0</v>
      </c>
      <c r="T96" s="876">
        <f t="shared" si="9"/>
        <v>0</v>
      </c>
      <c r="U96" s="876">
        <f>SUM('01:31'!U96)</f>
        <v>0</v>
      </c>
      <c r="V96" s="876">
        <f>SUM('01:31'!V96)</f>
        <v>0</v>
      </c>
      <c r="W96" s="876">
        <f>SUM('01:31'!W96)</f>
        <v>0</v>
      </c>
      <c r="X96" s="876">
        <f>SUM('01:31'!X96)</f>
        <v>0</v>
      </c>
      <c r="Y96" s="876">
        <f t="shared" si="10"/>
        <v>0</v>
      </c>
      <c r="Z96" s="563">
        <f>SUM('01:31'!Z96)</f>
        <v>0</v>
      </c>
      <c r="AA96" s="563">
        <f>SUM('01:31'!AA96)</f>
        <v>0</v>
      </c>
      <c r="AB96" s="563">
        <f>SUM('01:31'!AB96)</f>
        <v>0</v>
      </c>
      <c r="AC96" s="563">
        <f>SUM('01:31'!AC96)</f>
        <v>0</v>
      </c>
      <c r="AD96" s="563">
        <f>SUM('01:31'!AD96)</f>
        <v>0</v>
      </c>
      <c r="AE96" s="563">
        <f>SUM('01:31'!AE96)</f>
        <v>0</v>
      </c>
      <c r="AF96" s="563">
        <f>SUM('01:31'!AF96)</f>
        <v>0</v>
      </c>
      <c r="AG96" s="876">
        <f t="shared" si="11"/>
        <v>0</v>
      </c>
      <c r="AH96" s="876">
        <f>SUM('01:31'!AH96)</f>
        <v>0</v>
      </c>
      <c r="AI96" s="876">
        <f>SUM('01:31'!AI96)</f>
        <v>0</v>
      </c>
      <c r="AJ96" s="876">
        <f>SUM('01:31'!AJ96)</f>
        <v>0</v>
      </c>
      <c r="AK96" s="876">
        <f>SUM('01:31'!AK96)</f>
        <v>0</v>
      </c>
      <c r="AL96" s="852">
        <f t="shared" si="12"/>
        <v>0</v>
      </c>
      <c r="AM96" s="852">
        <f t="shared" si="13"/>
        <v>0</v>
      </c>
      <c r="AN96" s="876">
        <f>SUM('01'!AN96)</f>
        <v>0</v>
      </c>
      <c r="AO96" s="133">
        <f>SUM('01:30'!AO96)</f>
        <v>0</v>
      </c>
      <c r="AP96" s="133">
        <f t="shared" si="14"/>
        <v>0</v>
      </c>
      <c r="AQ96" s="133">
        <f>SUM('01:30'!AQ96)</f>
        <v>0</v>
      </c>
      <c r="AR96" s="133">
        <f>SUM('30'!AR96)</f>
        <v>0</v>
      </c>
      <c r="AS96" s="876" t="e">
        <f t="shared" si="15"/>
        <v>#DIV/0!</v>
      </c>
      <c r="AT96" s="877"/>
      <c r="AU96" s="877"/>
      <c r="AV96" s="877"/>
    </row>
    <row r="97" spans="1:48">
      <c r="A97" s="64">
        <f>'ENTRY SHEET'!F97</f>
        <v>0</v>
      </c>
      <c r="B97" s="133">
        <f>[2]SUMMARY!B97</f>
        <v>0</v>
      </c>
      <c r="C97" s="133">
        <f>'30'!C97</f>
        <v>0</v>
      </c>
      <c r="D97" s="8">
        <f t="shared" si="8"/>
        <v>0</v>
      </c>
      <c r="E97" s="876">
        <f>SUM('01:30'!E97)</f>
        <v>0</v>
      </c>
      <c r="F97" s="133">
        <f>SUM('01:30'!D97)</f>
        <v>0</v>
      </c>
      <c r="G97" s="876">
        <f>SUM('01:30'!G97)</f>
        <v>0</v>
      </c>
      <c r="H97" s="876">
        <f>SUM('01:30'!H97)</f>
        <v>0</v>
      </c>
      <c r="I97" s="876">
        <f>SUM('01:30'!I97)</f>
        <v>0</v>
      </c>
      <c r="J97" s="876">
        <f>SUM('01:30'!J97)</f>
        <v>0</v>
      </c>
      <c r="K97" s="876">
        <f>SUM('01:30'!K97)</f>
        <v>0</v>
      </c>
      <c r="L97" s="876">
        <f>SUM('01:30'!L97)</f>
        <v>0</v>
      </c>
      <c r="M97" s="876">
        <f>SUM('01:30'!M97)</f>
        <v>0</v>
      </c>
      <c r="N97" s="876">
        <f>SUM('01:30'!N97)</f>
        <v>0</v>
      </c>
      <c r="O97" s="876">
        <f>SUM('01:30'!O97)</f>
        <v>0</v>
      </c>
      <c r="P97" s="876">
        <f>SUM('01:30'!P97)</f>
        <v>0</v>
      </c>
      <c r="Q97" s="133">
        <f>SUM('01:30'!Q97)</f>
        <v>0</v>
      </c>
      <c r="R97" s="131">
        <f>SUM('01'!R97)</f>
        <v>0</v>
      </c>
      <c r="S97" s="131">
        <f>SUM('30'!S97)</f>
        <v>0</v>
      </c>
      <c r="T97" s="876">
        <f t="shared" si="9"/>
        <v>0</v>
      </c>
      <c r="U97" s="876">
        <f>SUM('01:31'!U97)</f>
        <v>0</v>
      </c>
      <c r="V97" s="876">
        <f>SUM('01:31'!V97)</f>
        <v>0</v>
      </c>
      <c r="W97" s="876">
        <f>SUM('01:31'!W97)</f>
        <v>0</v>
      </c>
      <c r="X97" s="876">
        <f>SUM('01:31'!X97)</f>
        <v>0</v>
      </c>
      <c r="Y97" s="876">
        <f t="shared" si="10"/>
        <v>0</v>
      </c>
      <c r="Z97" s="563">
        <f>SUM('01:31'!Z97)</f>
        <v>0</v>
      </c>
      <c r="AA97" s="563">
        <f>SUM('01:31'!AA97)</f>
        <v>0</v>
      </c>
      <c r="AB97" s="563">
        <f>SUM('01:31'!AB97)</f>
        <v>0</v>
      </c>
      <c r="AC97" s="563">
        <f>SUM('01:31'!AC97)</f>
        <v>0</v>
      </c>
      <c r="AD97" s="563">
        <f>SUM('01:31'!AD97)</f>
        <v>0</v>
      </c>
      <c r="AE97" s="563">
        <f>SUM('01:31'!AE97)</f>
        <v>0</v>
      </c>
      <c r="AF97" s="563">
        <f>SUM('01:31'!AF97)</f>
        <v>0</v>
      </c>
      <c r="AG97" s="876">
        <f t="shared" si="11"/>
        <v>0</v>
      </c>
      <c r="AH97" s="876">
        <f>SUM('01:31'!AH97)</f>
        <v>0</v>
      </c>
      <c r="AI97" s="876">
        <f>SUM('01:31'!AI97)</f>
        <v>0</v>
      </c>
      <c r="AJ97" s="876">
        <f>SUM('01:31'!AJ97)</f>
        <v>0</v>
      </c>
      <c r="AK97" s="876">
        <f>SUM('01:31'!AK97)</f>
        <v>0</v>
      </c>
      <c r="AL97" s="852">
        <f t="shared" si="12"/>
        <v>0</v>
      </c>
      <c r="AM97" s="852">
        <f t="shared" si="13"/>
        <v>0</v>
      </c>
      <c r="AN97" s="876">
        <f>SUM('01'!AN97)</f>
        <v>0</v>
      </c>
      <c r="AO97" s="133">
        <f>SUM('01:30'!AO97)</f>
        <v>0</v>
      </c>
      <c r="AP97" s="133">
        <f t="shared" si="14"/>
        <v>0</v>
      </c>
      <c r="AQ97" s="133">
        <f>SUM('01:30'!AQ97)</f>
        <v>0</v>
      </c>
      <c r="AR97" s="133">
        <f>SUM('30'!AR97)</f>
        <v>0</v>
      </c>
      <c r="AS97" s="876" t="e">
        <f t="shared" si="15"/>
        <v>#DIV/0!</v>
      </c>
      <c r="AT97" s="877"/>
      <c r="AU97" s="877"/>
      <c r="AV97" s="877"/>
    </row>
    <row r="98" spans="1:48">
      <c r="A98" s="64">
        <f>'ENTRY SHEET'!F98</f>
        <v>0</v>
      </c>
      <c r="B98" s="133">
        <f>[2]SUMMARY!B98</f>
        <v>0</v>
      </c>
      <c r="C98" s="133">
        <f>'30'!C98</f>
        <v>0</v>
      </c>
      <c r="D98" s="8">
        <f t="shared" si="8"/>
        <v>0</v>
      </c>
      <c r="E98" s="876">
        <f>SUM('01:30'!E98)</f>
        <v>0</v>
      </c>
      <c r="F98" s="133">
        <f>SUM('01:30'!D98)</f>
        <v>0</v>
      </c>
      <c r="G98" s="876">
        <f>SUM('01:30'!G98)</f>
        <v>0</v>
      </c>
      <c r="H98" s="876">
        <f>SUM('01:30'!H98)</f>
        <v>0</v>
      </c>
      <c r="I98" s="876">
        <f>SUM('01:30'!I98)</f>
        <v>0</v>
      </c>
      <c r="J98" s="876">
        <f>SUM('01:30'!J98)</f>
        <v>0</v>
      </c>
      <c r="K98" s="876">
        <f>SUM('01:30'!K98)</f>
        <v>0</v>
      </c>
      <c r="L98" s="876">
        <f>SUM('01:30'!L98)</f>
        <v>0</v>
      </c>
      <c r="M98" s="876">
        <f>SUM('01:30'!M98)</f>
        <v>0</v>
      </c>
      <c r="N98" s="876">
        <f>SUM('01:30'!N98)</f>
        <v>0</v>
      </c>
      <c r="O98" s="876">
        <f>SUM('01:30'!O98)</f>
        <v>0</v>
      </c>
      <c r="P98" s="876">
        <f>SUM('01:30'!P98)</f>
        <v>0</v>
      </c>
      <c r="Q98" s="876">
        <f>SUM('01:31'!Q98)</f>
        <v>0</v>
      </c>
      <c r="R98" s="131">
        <f>SUM('01'!R98)</f>
        <v>0</v>
      </c>
      <c r="S98" s="131">
        <f>SUM('30'!S98)</f>
        <v>0</v>
      </c>
      <c r="T98" s="876">
        <f t="shared" si="9"/>
        <v>0</v>
      </c>
      <c r="U98" s="876">
        <f>SUM('01:31'!U98)</f>
        <v>0</v>
      </c>
      <c r="V98" s="876">
        <f>SUM('01:31'!V98)</f>
        <v>0</v>
      </c>
      <c r="W98" s="876">
        <f>SUM('01:31'!W98)</f>
        <v>0</v>
      </c>
      <c r="X98" s="876">
        <f>SUM('01:31'!X98)</f>
        <v>0</v>
      </c>
      <c r="Y98" s="876">
        <f t="shared" si="10"/>
        <v>0</v>
      </c>
      <c r="Z98" s="563">
        <f>SUM('01:31'!Z98)</f>
        <v>0</v>
      </c>
      <c r="AA98" s="563">
        <f>SUM('01:31'!AA98)</f>
        <v>0</v>
      </c>
      <c r="AB98" s="563">
        <f>SUM('01:31'!AB98)</f>
        <v>0</v>
      </c>
      <c r="AC98" s="563">
        <f>SUM('01:31'!AC98)</f>
        <v>0</v>
      </c>
      <c r="AD98" s="563">
        <f>SUM('01:31'!AD98)</f>
        <v>0</v>
      </c>
      <c r="AE98" s="563">
        <f>SUM('01:31'!AE98)</f>
        <v>0</v>
      </c>
      <c r="AF98" s="563">
        <f>SUM('01:31'!AF98)</f>
        <v>0</v>
      </c>
      <c r="AG98" s="876">
        <f t="shared" si="11"/>
        <v>0</v>
      </c>
      <c r="AH98" s="876">
        <f>SUM('01:31'!AH98)</f>
        <v>0</v>
      </c>
      <c r="AI98" s="876">
        <f>SUM('01:31'!AI98)</f>
        <v>0</v>
      </c>
      <c r="AJ98" s="876">
        <f>SUM('01:31'!AJ98)</f>
        <v>0</v>
      </c>
      <c r="AK98" s="876">
        <f>SUM('01:31'!AK98)</f>
        <v>0</v>
      </c>
      <c r="AL98" s="852">
        <f t="shared" si="12"/>
        <v>0</v>
      </c>
      <c r="AM98" s="852">
        <f t="shared" si="13"/>
        <v>0</v>
      </c>
      <c r="AN98" s="876">
        <f>SUM('01'!AN98)</f>
        <v>0</v>
      </c>
      <c r="AO98" s="133">
        <f>SUM('01:30'!AO98)</f>
        <v>0</v>
      </c>
      <c r="AP98" s="133">
        <f t="shared" si="14"/>
        <v>0</v>
      </c>
      <c r="AQ98" s="133">
        <f>SUM('01:30'!AQ98)</f>
        <v>0</v>
      </c>
      <c r="AR98" s="133">
        <f>SUM('30'!AR98)</f>
        <v>0</v>
      </c>
      <c r="AS98" s="876" t="e">
        <f t="shared" si="15"/>
        <v>#DIV/0!</v>
      </c>
      <c r="AT98" s="877"/>
      <c r="AU98" s="877"/>
      <c r="AV98" s="877"/>
    </row>
    <row r="99" spans="1:48">
      <c r="A99" s="64">
        <f>'ENTRY SHEET'!F99</f>
        <v>0</v>
      </c>
      <c r="B99" s="133">
        <f>[2]SUMMARY!B99</f>
        <v>0</v>
      </c>
      <c r="C99" s="133">
        <f>'30'!C99</f>
        <v>0</v>
      </c>
      <c r="D99" s="8">
        <f t="shared" si="8"/>
        <v>0</v>
      </c>
      <c r="E99" s="876">
        <f>SUM('01:30'!E99)</f>
        <v>0</v>
      </c>
      <c r="F99" s="133">
        <f>SUM('01:30'!D99)</f>
        <v>0</v>
      </c>
      <c r="G99" s="876">
        <f>SUM('01:30'!G99)</f>
        <v>0</v>
      </c>
      <c r="H99" s="876">
        <f>SUM('01:30'!H99)</f>
        <v>0</v>
      </c>
      <c r="I99" s="876">
        <f>SUM('01:30'!I99)</f>
        <v>0</v>
      </c>
      <c r="J99" s="876">
        <f>SUM('01:30'!J99)</f>
        <v>0</v>
      </c>
      <c r="K99" s="876">
        <f>SUM('01:30'!K99)</f>
        <v>0</v>
      </c>
      <c r="L99" s="876">
        <f>SUM('01:30'!L99)</f>
        <v>0</v>
      </c>
      <c r="M99" s="876">
        <f>SUM('01:30'!M99)</f>
        <v>0</v>
      </c>
      <c r="N99" s="876">
        <f>SUM('01:30'!N99)</f>
        <v>0</v>
      </c>
      <c r="O99" s="876">
        <f>SUM('01:30'!O99)</f>
        <v>0</v>
      </c>
      <c r="P99" s="876">
        <f>SUM('01:30'!P99)</f>
        <v>0</v>
      </c>
      <c r="Q99" s="876">
        <f>SUM('01:31'!Q99)</f>
        <v>0</v>
      </c>
      <c r="R99" s="131">
        <f>SUM('01'!R99)</f>
        <v>0</v>
      </c>
      <c r="S99" s="131">
        <f>SUM('30'!S99)</f>
        <v>0</v>
      </c>
      <c r="T99" s="876">
        <f t="shared" si="9"/>
        <v>0</v>
      </c>
      <c r="U99" s="876">
        <f>SUM('01:31'!U99)</f>
        <v>0</v>
      </c>
      <c r="V99" s="876">
        <f>SUM('01:31'!V99)</f>
        <v>0</v>
      </c>
      <c r="W99" s="876">
        <f>SUM('01:31'!W99)</f>
        <v>0</v>
      </c>
      <c r="X99" s="876">
        <f>SUM('01:31'!X99)</f>
        <v>0</v>
      </c>
      <c r="Y99" s="876">
        <f t="shared" si="10"/>
        <v>0</v>
      </c>
      <c r="Z99" s="876">
        <f>SUM('01:31'!Z99)</f>
        <v>0</v>
      </c>
      <c r="AA99" s="876">
        <f>SUM('01:31'!AA99)</f>
        <v>0</v>
      </c>
      <c r="AB99" s="876">
        <f>SUM('01:31'!AB99)</f>
        <v>0</v>
      </c>
      <c r="AC99" s="876">
        <f>SUM('01:31'!AC99)</f>
        <v>0</v>
      </c>
      <c r="AD99" s="876">
        <f>SUM('01:31'!AD99)</f>
        <v>0</v>
      </c>
      <c r="AE99" s="876">
        <f>SUM('01:31'!AE99)</f>
        <v>0</v>
      </c>
      <c r="AF99" s="876">
        <f>SUM('01:31'!AF99)</f>
        <v>0</v>
      </c>
      <c r="AG99" s="876">
        <f t="shared" si="11"/>
        <v>0</v>
      </c>
      <c r="AH99" s="876">
        <f>SUM('01:31'!AH99)</f>
        <v>0</v>
      </c>
      <c r="AI99" s="876">
        <f>SUM('01:31'!AI99)</f>
        <v>0</v>
      </c>
      <c r="AJ99" s="876">
        <f>SUM('01:31'!AJ99)</f>
        <v>0</v>
      </c>
      <c r="AK99" s="876">
        <f>SUM('01:31'!AK99)</f>
        <v>0</v>
      </c>
      <c r="AL99" s="852">
        <f t="shared" si="12"/>
        <v>0</v>
      </c>
      <c r="AM99" s="852">
        <f t="shared" si="13"/>
        <v>0</v>
      </c>
      <c r="AN99" s="876">
        <f>SUM('01'!AN99)</f>
        <v>0</v>
      </c>
      <c r="AO99" s="133">
        <f>SUM('01:30'!AO99)</f>
        <v>0</v>
      </c>
      <c r="AP99" s="133">
        <f t="shared" si="14"/>
        <v>0</v>
      </c>
      <c r="AQ99" s="133">
        <f>SUM('01:30'!AQ99)</f>
        <v>0</v>
      </c>
      <c r="AR99" s="133">
        <f>SUM('30'!AR99)</f>
        <v>0</v>
      </c>
      <c r="AS99" s="876" t="e">
        <f t="shared" si="15"/>
        <v>#DIV/0!</v>
      </c>
      <c r="AT99" s="877"/>
      <c r="AU99" s="877"/>
      <c r="AV99" s="877"/>
    </row>
    <row r="100" spans="1:48">
      <c r="A100" s="64">
        <f>'ENTRY SHEET'!F100</f>
        <v>0</v>
      </c>
      <c r="B100" s="133">
        <f>[2]SUMMARY!B100</f>
        <v>0</v>
      </c>
      <c r="C100" s="876">
        <f>'30'!C100</f>
        <v>0</v>
      </c>
      <c r="D100" s="4">
        <f t="shared" ref="D100:D104" si="16">C100-B100</f>
        <v>0</v>
      </c>
      <c r="E100" s="876">
        <f>SUM('01:30'!E100)</f>
        <v>0</v>
      </c>
      <c r="F100" s="876">
        <f>SUM('01:30'!F100)</f>
        <v>0</v>
      </c>
      <c r="G100" s="876">
        <f>SUM('01:30'!G100)</f>
        <v>0</v>
      </c>
      <c r="H100" s="876">
        <f>SUM('01:30'!H100)</f>
        <v>0</v>
      </c>
      <c r="I100" s="876">
        <f>SUM('01:30'!I100)</f>
        <v>0</v>
      </c>
      <c r="J100" s="876">
        <f>SUM('01:30'!J100)</f>
        <v>0</v>
      </c>
      <c r="K100" s="876">
        <f>SUM('01:30'!K100)</f>
        <v>0</v>
      </c>
      <c r="L100" s="876">
        <f>SUM('01:30'!L100)</f>
        <v>0</v>
      </c>
      <c r="M100" s="876">
        <f>SUM('01:30'!M100)</f>
        <v>0</v>
      </c>
      <c r="N100" s="876">
        <f>SUM('01:30'!N100)</f>
        <v>0</v>
      </c>
      <c r="O100" s="876">
        <f>SUM('01:30'!O100)</f>
        <v>0</v>
      </c>
      <c r="P100" s="876">
        <f>SUM('01:30'!P100)</f>
        <v>0</v>
      </c>
      <c r="Q100" s="876">
        <f>SUM('01:31'!Q100)</f>
        <v>0</v>
      </c>
      <c r="R100" s="131">
        <f>SUM('01'!R100)</f>
        <v>0</v>
      </c>
      <c r="S100" s="131">
        <f>SUM('30'!S100)</f>
        <v>0</v>
      </c>
      <c r="T100" s="876">
        <f t="shared" si="9"/>
        <v>0</v>
      </c>
      <c r="U100" s="876">
        <f>SUM('01:31'!U100)</f>
        <v>0</v>
      </c>
      <c r="V100" s="876">
        <f>SUM('01:31'!V100)</f>
        <v>0</v>
      </c>
      <c r="W100" s="876">
        <f>SUM('01:31'!W100)</f>
        <v>0</v>
      </c>
      <c r="X100" s="876">
        <f>SUM('01:31'!X100)</f>
        <v>0</v>
      </c>
      <c r="Y100" s="876">
        <f t="shared" si="10"/>
        <v>0</v>
      </c>
      <c r="Z100" s="876">
        <f>SUM('01:31'!Z100)</f>
        <v>0</v>
      </c>
      <c r="AA100" s="876">
        <f>SUM('01:31'!AA100)</f>
        <v>0</v>
      </c>
      <c r="AB100" s="876">
        <f>SUM('01:31'!AB100)</f>
        <v>0</v>
      </c>
      <c r="AC100" s="876">
        <f>SUM('01:31'!AC100)</f>
        <v>0</v>
      </c>
      <c r="AD100" s="876">
        <f>SUM('01:31'!AD100)</f>
        <v>0</v>
      </c>
      <c r="AE100" s="876">
        <f>SUM('01:31'!AE100)</f>
        <v>0</v>
      </c>
      <c r="AF100" s="876">
        <f>SUM('01:31'!AF100)</f>
        <v>0</v>
      </c>
      <c r="AG100" s="876">
        <f t="shared" si="11"/>
        <v>0</v>
      </c>
      <c r="AH100" s="876">
        <f>SUM('01:31'!AH100)</f>
        <v>0</v>
      </c>
      <c r="AI100" s="876">
        <f>SUM('01:31'!AI100)</f>
        <v>0</v>
      </c>
      <c r="AJ100" s="876">
        <f>SUM('01:31'!AJ100)</f>
        <v>0</v>
      </c>
      <c r="AK100" s="876">
        <f>SUM('01:31'!AK100)</f>
        <v>0</v>
      </c>
      <c r="AL100" s="852">
        <f t="shared" si="12"/>
        <v>0</v>
      </c>
      <c r="AM100" s="852">
        <f t="shared" si="13"/>
        <v>0</v>
      </c>
      <c r="AN100" s="876">
        <f>SUM('01'!AN100)</f>
        <v>0</v>
      </c>
      <c r="AO100" s="133">
        <f>SUM('01:30'!AO100)</f>
        <v>0</v>
      </c>
      <c r="AP100" s="133">
        <f t="shared" si="14"/>
        <v>0</v>
      </c>
      <c r="AQ100" s="133">
        <f>SUM('01:30'!AQ100)</f>
        <v>0</v>
      </c>
      <c r="AR100" s="133">
        <f>SUM('30'!AR100)</f>
        <v>0</v>
      </c>
      <c r="AS100" s="876" t="e">
        <f t="shared" si="15"/>
        <v>#DIV/0!</v>
      </c>
      <c r="AT100" s="877"/>
      <c r="AU100" s="877"/>
      <c r="AV100" s="877"/>
    </row>
    <row r="101" spans="1:48">
      <c r="A101" s="64">
        <f>'ENTRY SHEET'!F101</f>
        <v>0</v>
      </c>
      <c r="B101" s="133">
        <f>[2]SUMMARY!B101</f>
        <v>0</v>
      </c>
      <c r="C101" s="876">
        <f>'30'!C101</f>
        <v>0</v>
      </c>
      <c r="D101" s="4">
        <f t="shared" si="16"/>
        <v>0</v>
      </c>
      <c r="E101" s="876">
        <f>SUM('01:30'!E101)</f>
        <v>0</v>
      </c>
      <c r="F101" s="876">
        <f>SUM('01:30'!F101)</f>
        <v>0</v>
      </c>
      <c r="G101" s="876">
        <f>SUM('01:30'!G101)</f>
        <v>0</v>
      </c>
      <c r="H101" s="876">
        <f>SUM('01:30'!H101)</f>
        <v>0</v>
      </c>
      <c r="I101" s="876">
        <f>SUM('01:30'!I101)</f>
        <v>0</v>
      </c>
      <c r="J101" s="876">
        <f>SUM('01:30'!J101)</f>
        <v>0</v>
      </c>
      <c r="K101" s="876">
        <f>SUM('01:30'!K101)</f>
        <v>0</v>
      </c>
      <c r="L101" s="876">
        <f>SUM('01:30'!L101)</f>
        <v>0</v>
      </c>
      <c r="M101" s="876">
        <f>SUM('01:30'!M101)</f>
        <v>0</v>
      </c>
      <c r="N101" s="876">
        <f>SUM('01:30'!N101)</f>
        <v>0</v>
      </c>
      <c r="O101" s="876">
        <f>SUM('01:30'!O101)</f>
        <v>0</v>
      </c>
      <c r="P101" s="876">
        <f>SUM('01:30'!P101)</f>
        <v>0</v>
      </c>
      <c r="Q101" s="876">
        <f>SUM('01:31'!Q101)</f>
        <v>0</v>
      </c>
      <c r="R101" s="876">
        <f>SUM('01'!R101)</f>
        <v>0</v>
      </c>
      <c r="S101" s="876">
        <f>SUM('30'!S101)</f>
        <v>0</v>
      </c>
      <c r="T101" s="876">
        <f t="shared" si="9"/>
        <v>0</v>
      </c>
      <c r="U101" s="876">
        <f>SUM('01:31'!U101)</f>
        <v>0</v>
      </c>
      <c r="V101" s="876">
        <f>SUM('01:31'!V101)</f>
        <v>0</v>
      </c>
      <c r="W101" s="876">
        <f>SUM('01:31'!W101)</f>
        <v>0</v>
      </c>
      <c r="X101" s="876">
        <f>SUM('01:31'!X101)</f>
        <v>0</v>
      </c>
      <c r="Y101" s="876">
        <f t="shared" si="10"/>
        <v>0</v>
      </c>
      <c r="Z101" s="876">
        <f>SUM('01:31'!Z101)</f>
        <v>0</v>
      </c>
      <c r="AA101" s="876">
        <f>SUM('01:31'!AA101)</f>
        <v>0</v>
      </c>
      <c r="AB101" s="876">
        <f>SUM('01:31'!AB101)</f>
        <v>0</v>
      </c>
      <c r="AC101" s="876">
        <f>SUM('01:31'!AC101)</f>
        <v>0</v>
      </c>
      <c r="AD101" s="876">
        <f>SUM('01:31'!AD101)</f>
        <v>0</v>
      </c>
      <c r="AE101" s="876">
        <f>SUM('01:31'!AE101)</f>
        <v>0</v>
      </c>
      <c r="AF101" s="876">
        <f>SUM('01:31'!AF101)</f>
        <v>0</v>
      </c>
      <c r="AG101" s="876">
        <f t="shared" si="11"/>
        <v>0</v>
      </c>
      <c r="AH101" s="876">
        <f>SUM('01:31'!AH101)</f>
        <v>0</v>
      </c>
      <c r="AI101" s="876">
        <f>SUM('01:31'!AI101)</f>
        <v>0</v>
      </c>
      <c r="AJ101" s="876">
        <f>SUM('01:31'!AJ101)</f>
        <v>0</v>
      </c>
      <c r="AK101" s="876">
        <f>SUM('01:31'!AK101)</f>
        <v>0</v>
      </c>
      <c r="AL101" s="852">
        <f t="shared" si="12"/>
        <v>0</v>
      </c>
      <c r="AM101" s="852">
        <f t="shared" si="13"/>
        <v>0</v>
      </c>
      <c r="AN101" s="876">
        <f>SUM('01'!AN101)</f>
        <v>0</v>
      </c>
      <c r="AO101" s="133">
        <f>SUM('01:30'!AO101)</f>
        <v>0</v>
      </c>
      <c r="AP101" s="133">
        <f t="shared" si="14"/>
        <v>0</v>
      </c>
      <c r="AQ101" s="133">
        <f>SUM('01:30'!AQ101)</f>
        <v>0</v>
      </c>
      <c r="AR101" s="133">
        <f>SUM('30'!AR101)</f>
        <v>0</v>
      </c>
      <c r="AS101" s="876" t="e">
        <f t="shared" si="15"/>
        <v>#DIV/0!</v>
      </c>
      <c r="AT101" s="877"/>
      <c r="AU101" s="877"/>
      <c r="AV101" s="877"/>
    </row>
    <row r="102" spans="1:48">
      <c r="A102" s="64">
        <f>'ENTRY SHEET'!F102</f>
        <v>0</v>
      </c>
      <c r="B102" s="133">
        <f>[2]SUMMARY!B102</f>
        <v>0</v>
      </c>
      <c r="C102" s="876">
        <f>'30'!C102</f>
        <v>0</v>
      </c>
      <c r="D102" s="4">
        <f t="shared" si="16"/>
        <v>0</v>
      </c>
      <c r="E102" s="876">
        <f>SUM('01:30'!E102)</f>
        <v>0</v>
      </c>
      <c r="F102" s="876">
        <f>SUM('01:30'!F102)</f>
        <v>0</v>
      </c>
      <c r="G102" s="876">
        <f>SUM('01:30'!G102)</f>
        <v>0</v>
      </c>
      <c r="H102" s="876">
        <f>SUM('01:30'!H102)</f>
        <v>0</v>
      </c>
      <c r="I102" s="876">
        <f>SUM('01:30'!I102)</f>
        <v>0</v>
      </c>
      <c r="J102" s="876">
        <f>SUM('01:30'!J102)</f>
        <v>0</v>
      </c>
      <c r="K102" s="876">
        <f>SUM('01:30'!K102)</f>
        <v>0</v>
      </c>
      <c r="L102" s="876">
        <f>SUM('01:30'!L102)</f>
        <v>0</v>
      </c>
      <c r="M102" s="876">
        <f>SUM('01:30'!M102)</f>
        <v>0</v>
      </c>
      <c r="N102" s="876">
        <f>SUM('01:30'!N102)</f>
        <v>0</v>
      </c>
      <c r="O102" s="876">
        <f>SUM('01:30'!O102)</f>
        <v>0</v>
      </c>
      <c r="P102" s="876">
        <f>SUM('01:30'!P102)</f>
        <v>0</v>
      </c>
      <c r="Q102" s="876">
        <f>SUM('01:31'!Q102)</f>
        <v>0</v>
      </c>
      <c r="R102" s="876">
        <f>SUM('01'!R102)</f>
        <v>0</v>
      </c>
      <c r="S102" s="876">
        <f>SUM('30'!S102)</f>
        <v>0</v>
      </c>
      <c r="T102" s="876">
        <f t="shared" si="9"/>
        <v>0</v>
      </c>
      <c r="U102" s="876">
        <f>SUM('01:31'!U102)</f>
        <v>0</v>
      </c>
      <c r="V102" s="876">
        <f>SUM('01:31'!V102)</f>
        <v>0</v>
      </c>
      <c r="W102" s="876">
        <f>SUM('01:31'!W102)</f>
        <v>0</v>
      </c>
      <c r="X102" s="876">
        <f>SUM('01:31'!X102)</f>
        <v>0</v>
      </c>
      <c r="Y102" s="876">
        <f t="shared" si="10"/>
        <v>0</v>
      </c>
      <c r="Z102" s="876">
        <f>SUM('01:31'!Z102)</f>
        <v>0</v>
      </c>
      <c r="AA102" s="876">
        <f>SUM('01:31'!AA102)</f>
        <v>0</v>
      </c>
      <c r="AB102" s="876">
        <f>SUM('01:31'!AB102)</f>
        <v>0</v>
      </c>
      <c r="AC102" s="876">
        <f>SUM('01:31'!AC102)</f>
        <v>0</v>
      </c>
      <c r="AD102" s="876">
        <f>SUM('01:31'!AD102)</f>
        <v>0</v>
      </c>
      <c r="AE102" s="876">
        <f>SUM('01:31'!AE102)</f>
        <v>0</v>
      </c>
      <c r="AF102" s="876">
        <f>SUM('01:31'!AF102)</f>
        <v>0</v>
      </c>
      <c r="AG102" s="876">
        <f t="shared" si="11"/>
        <v>0</v>
      </c>
      <c r="AH102" s="876">
        <f>SUM('01:31'!AH102)</f>
        <v>0</v>
      </c>
      <c r="AI102" s="876">
        <f>SUM('01:31'!AI102)</f>
        <v>0</v>
      </c>
      <c r="AJ102" s="876">
        <f>SUM('01:31'!AJ102)</f>
        <v>0</v>
      </c>
      <c r="AK102" s="876">
        <f>SUM('01:31'!AK102)</f>
        <v>0</v>
      </c>
      <c r="AL102" s="876">
        <f t="shared" ref="AL102:AL104" si="17">+AH102+AI102</f>
        <v>0</v>
      </c>
      <c r="AM102" s="876">
        <f t="shared" ref="AM102:AM104" si="18">+AJ102+AK102</f>
        <v>0</v>
      </c>
      <c r="AN102" s="876">
        <f>SUM('01'!AN102)</f>
        <v>0</v>
      </c>
      <c r="AO102" s="876">
        <f>SUM('01:31'!AO102)</f>
        <v>0</v>
      </c>
      <c r="AP102" s="876">
        <f t="shared" ref="AP102:AP104" si="19">AO102+AN102</f>
        <v>0</v>
      </c>
      <c r="AQ102" s="876">
        <f>SUM('01:31'!AQ102)</f>
        <v>0</v>
      </c>
      <c r="AR102" s="876">
        <f>SUM('30'!AR102)</f>
        <v>0</v>
      </c>
      <c r="AS102" s="876" t="e">
        <f t="shared" si="15"/>
        <v>#DIV/0!</v>
      </c>
      <c r="AT102" s="877"/>
      <c r="AU102" s="877"/>
      <c r="AV102" s="877"/>
    </row>
    <row r="103" spans="1:48">
      <c r="A103" s="64">
        <f>'ENTRY SHEET'!F103</f>
        <v>0</v>
      </c>
      <c r="B103" s="876">
        <f>[2]SUMMARY!B103</f>
        <v>0</v>
      </c>
      <c r="C103" s="876">
        <f>'30'!C103</f>
        <v>0</v>
      </c>
      <c r="D103" s="4">
        <f t="shared" si="16"/>
        <v>0</v>
      </c>
      <c r="E103" s="876">
        <f>SUM('01:30'!E103)</f>
        <v>0</v>
      </c>
      <c r="F103" s="876">
        <f>SUM('01:30'!F103)</f>
        <v>0</v>
      </c>
      <c r="G103" s="876">
        <f>SUM('01:30'!G103)</f>
        <v>0</v>
      </c>
      <c r="H103" s="876">
        <f>SUM('01:30'!H103)</f>
        <v>0</v>
      </c>
      <c r="I103" s="876">
        <f>SUM('01:30'!I103)</f>
        <v>0</v>
      </c>
      <c r="J103" s="876">
        <f>SUM('01:30'!J103)</f>
        <v>0</v>
      </c>
      <c r="K103" s="876">
        <f>SUM('01:30'!K103)</f>
        <v>0</v>
      </c>
      <c r="L103" s="876">
        <f>SUM('01:30'!L103)</f>
        <v>0</v>
      </c>
      <c r="M103" s="876">
        <f>SUM('01:30'!M103)</f>
        <v>0</v>
      </c>
      <c r="N103" s="876">
        <f>SUM('01:30'!N103)</f>
        <v>0</v>
      </c>
      <c r="O103" s="876">
        <f>SUM('01:30'!O103)</f>
        <v>0</v>
      </c>
      <c r="P103" s="876">
        <f>SUM('01:30'!P103)</f>
        <v>0</v>
      </c>
      <c r="Q103" s="876">
        <f>SUM('01:31'!Q103)</f>
        <v>0</v>
      </c>
      <c r="R103" s="876">
        <f>SUM('01'!R103)</f>
        <v>0</v>
      </c>
      <c r="S103" s="876">
        <f>SUM('30'!S103)</f>
        <v>0</v>
      </c>
      <c r="T103" s="876">
        <f t="shared" si="9"/>
        <v>0</v>
      </c>
      <c r="U103" s="876">
        <f>SUM('01:31'!U103)</f>
        <v>0</v>
      </c>
      <c r="V103" s="876">
        <f>SUM('01:31'!V103)</f>
        <v>0</v>
      </c>
      <c r="W103" s="876">
        <f>SUM('01:31'!W103)</f>
        <v>0</v>
      </c>
      <c r="X103" s="876">
        <f>SUM('01:31'!X103)</f>
        <v>0</v>
      </c>
      <c r="Y103" s="876">
        <f t="shared" si="10"/>
        <v>0</v>
      </c>
      <c r="Z103" s="876">
        <f>SUM('01:31'!Z103)</f>
        <v>0</v>
      </c>
      <c r="AA103" s="876">
        <f>SUM('01:31'!AA103)</f>
        <v>0</v>
      </c>
      <c r="AB103" s="876">
        <f>SUM('01:31'!AB103)</f>
        <v>0</v>
      </c>
      <c r="AC103" s="876">
        <f>SUM('01:31'!AC103)</f>
        <v>0</v>
      </c>
      <c r="AD103" s="876">
        <f>SUM('01:31'!AD103)</f>
        <v>0</v>
      </c>
      <c r="AE103" s="876">
        <f>SUM('01:31'!AE103)</f>
        <v>0</v>
      </c>
      <c r="AF103" s="876">
        <f>SUM('01:31'!AF103)</f>
        <v>0</v>
      </c>
      <c r="AG103" s="876">
        <f t="shared" si="11"/>
        <v>0</v>
      </c>
      <c r="AH103" s="876">
        <f>SUM('01:31'!AH103)</f>
        <v>0</v>
      </c>
      <c r="AI103" s="876">
        <f>SUM('01:31'!AI103)</f>
        <v>0</v>
      </c>
      <c r="AJ103" s="876">
        <f>SUM('01:31'!AJ103)</f>
        <v>0</v>
      </c>
      <c r="AK103" s="876">
        <f>SUM('01:31'!AK103)</f>
        <v>0</v>
      </c>
      <c r="AL103" s="876">
        <f t="shared" si="17"/>
        <v>0</v>
      </c>
      <c r="AM103" s="876">
        <f t="shared" si="18"/>
        <v>0</v>
      </c>
      <c r="AN103" s="876">
        <f>SUM('01'!AN103)</f>
        <v>0</v>
      </c>
      <c r="AO103" s="876">
        <f>SUM('01:31'!AO103)</f>
        <v>0</v>
      </c>
      <c r="AP103" s="876">
        <f t="shared" si="19"/>
        <v>0</v>
      </c>
      <c r="AQ103" s="876">
        <f>SUM('01:31'!AQ103)</f>
        <v>0</v>
      </c>
      <c r="AR103" s="876">
        <f>SUM('30'!AR103)</f>
        <v>0</v>
      </c>
      <c r="AS103" s="876" t="e">
        <f t="shared" si="15"/>
        <v>#DIV/0!</v>
      </c>
      <c r="AT103" s="877"/>
      <c r="AU103" s="877"/>
      <c r="AV103" s="877"/>
    </row>
    <row r="104" spans="1:48">
      <c r="A104" s="64">
        <f>'ENTRY SHEET'!F104</f>
        <v>0</v>
      </c>
      <c r="B104" s="876">
        <f>[2]SUMMARY!B104</f>
        <v>0</v>
      </c>
      <c r="C104" s="876">
        <f>'30'!C104</f>
        <v>0</v>
      </c>
      <c r="D104" s="4">
        <f t="shared" si="16"/>
        <v>0</v>
      </c>
      <c r="E104" s="876">
        <f>SUM('01:30'!E104)</f>
        <v>0</v>
      </c>
      <c r="F104" s="876">
        <f>SUM('01:30'!F104)</f>
        <v>0</v>
      </c>
      <c r="G104" s="876">
        <f>SUM('01:30'!G104)</f>
        <v>0</v>
      </c>
      <c r="H104" s="876">
        <f>SUM('01:30'!H104)</f>
        <v>0</v>
      </c>
      <c r="I104" s="876">
        <f>SUM('01:30'!I104)</f>
        <v>0</v>
      </c>
      <c r="J104" s="876">
        <f>SUM('01:30'!J104)</f>
        <v>0</v>
      </c>
      <c r="K104" s="876">
        <f>SUM('01:30'!K104)</f>
        <v>0</v>
      </c>
      <c r="L104" s="876">
        <f>SUM('01:30'!L104)</f>
        <v>0</v>
      </c>
      <c r="M104" s="876">
        <f>SUM('01:30'!M104)</f>
        <v>0</v>
      </c>
      <c r="N104" s="876">
        <f>SUM('01:30'!N104)</f>
        <v>0</v>
      </c>
      <c r="O104" s="876">
        <f>SUM('01:30'!O104)</f>
        <v>0</v>
      </c>
      <c r="P104" s="876">
        <f>SUM('01:30'!P104)</f>
        <v>0</v>
      </c>
      <c r="Q104" s="876">
        <f>SUM('01:31'!Q104)</f>
        <v>0</v>
      </c>
      <c r="R104" s="876">
        <f>SUM('01'!R104)</f>
        <v>0</v>
      </c>
      <c r="S104" s="876">
        <f>SUM('30'!S104)</f>
        <v>0</v>
      </c>
      <c r="T104" s="876">
        <f t="shared" si="9"/>
        <v>0</v>
      </c>
      <c r="U104" s="876">
        <f>SUM('01:31'!U104)</f>
        <v>0</v>
      </c>
      <c r="V104" s="876">
        <f>SUM('01:31'!V104)</f>
        <v>0</v>
      </c>
      <c r="W104" s="876">
        <f>SUM('01:31'!W104)</f>
        <v>0</v>
      </c>
      <c r="X104" s="876">
        <f>SUM('01:31'!X104)</f>
        <v>0</v>
      </c>
      <c r="Y104" s="876">
        <f t="shared" si="10"/>
        <v>0</v>
      </c>
      <c r="Z104" s="876">
        <f>SUM('01:31'!Z104)</f>
        <v>0</v>
      </c>
      <c r="AA104" s="876">
        <f>SUM('01:31'!AA104)</f>
        <v>0</v>
      </c>
      <c r="AB104" s="876">
        <f>SUM('01:31'!AB104)</f>
        <v>0</v>
      </c>
      <c r="AC104" s="876">
        <f>SUM('01:31'!AC104)</f>
        <v>0</v>
      </c>
      <c r="AD104" s="876">
        <f>SUM('01:31'!AD104)</f>
        <v>0</v>
      </c>
      <c r="AE104" s="876">
        <f>SUM('01:31'!AE104)</f>
        <v>0</v>
      </c>
      <c r="AF104" s="876">
        <f>SUM('01:31'!AF104)</f>
        <v>0</v>
      </c>
      <c r="AG104" s="876">
        <f t="shared" si="11"/>
        <v>0</v>
      </c>
      <c r="AH104" s="876">
        <f>SUM('01:31'!AH104)</f>
        <v>0</v>
      </c>
      <c r="AI104" s="876">
        <f>SUM('01:31'!AI104)</f>
        <v>0</v>
      </c>
      <c r="AJ104" s="876">
        <f>SUM('01:31'!AJ104)</f>
        <v>0</v>
      </c>
      <c r="AK104" s="876">
        <f>SUM('01:31'!AK104)</f>
        <v>0</v>
      </c>
      <c r="AL104" s="876">
        <f t="shared" si="17"/>
        <v>0</v>
      </c>
      <c r="AM104" s="876">
        <f t="shared" si="18"/>
        <v>0</v>
      </c>
      <c r="AN104" s="876">
        <f>SUM('01'!AN104)</f>
        <v>0</v>
      </c>
      <c r="AO104" s="876">
        <f>SUM('01:31'!AO104)</f>
        <v>0</v>
      </c>
      <c r="AP104" s="876">
        <f t="shared" si="19"/>
        <v>0</v>
      </c>
      <c r="AQ104" s="876">
        <f>SUM('01:31'!AQ104)</f>
        <v>0</v>
      </c>
      <c r="AR104" s="876">
        <f>SUM('30'!AR104)</f>
        <v>0</v>
      </c>
      <c r="AS104" s="876" t="e">
        <f t="shared" si="15"/>
        <v>#DIV/0!</v>
      </c>
      <c r="AT104" s="877"/>
      <c r="AU104" s="877"/>
      <c r="AV104" s="877"/>
    </row>
    <row r="105" spans="1:48">
      <c r="A105" s="878"/>
      <c r="B105" s="876">
        <f>[2]SUMMARY!B105</f>
        <v>0</v>
      </c>
      <c r="C105" s="876"/>
      <c r="D105" s="4"/>
      <c r="E105" s="876"/>
      <c r="F105" s="876"/>
      <c r="G105" s="876"/>
      <c r="H105" s="876"/>
      <c r="I105" s="876"/>
      <c r="J105" s="876"/>
      <c r="K105" s="876"/>
      <c r="L105" s="876"/>
      <c r="M105" s="876"/>
      <c r="N105" s="876"/>
      <c r="O105" s="876"/>
      <c r="P105" s="876"/>
      <c r="Q105" s="876"/>
      <c r="R105" s="876"/>
      <c r="S105" s="876"/>
      <c r="T105" s="876"/>
      <c r="U105" s="876"/>
      <c r="V105" s="876"/>
      <c r="W105" s="4"/>
      <c r="X105" s="876"/>
      <c r="Y105" s="876"/>
      <c r="Z105" s="876"/>
      <c r="AA105" s="876"/>
      <c r="AB105" s="876"/>
      <c r="AC105" s="876"/>
      <c r="AD105" s="876"/>
      <c r="AE105" s="876"/>
      <c r="AF105" s="876"/>
      <c r="AG105" s="876"/>
      <c r="AH105" s="4"/>
      <c r="AI105" s="876"/>
      <c r="AJ105" s="876"/>
      <c r="AK105" s="4"/>
      <c r="AL105" s="876"/>
      <c r="AM105" s="876"/>
      <c r="AN105" s="5"/>
      <c r="AO105" s="5"/>
      <c r="AP105" s="877"/>
      <c r="AQ105" s="877"/>
      <c r="AR105" s="877"/>
      <c r="AS105" s="877"/>
      <c r="AT105" s="877"/>
      <c r="AU105" s="877"/>
      <c r="AV105" s="877"/>
    </row>
    <row r="106" spans="1:48"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10"/>
      <c r="AI106" s="65"/>
      <c r="AJ106" s="879" t="s">
        <v>48</v>
      </c>
      <c r="AK106" s="880"/>
      <c r="AL106" s="65"/>
      <c r="AM106" s="881"/>
      <c r="AN106" s="65"/>
      <c r="AO106" s="65"/>
      <c r="AP106"/>
      <c r="AQ106"/>
      <c r="AR106"/>
      <c r="AS106"/>
      <c r="AT106"/>
      <c r="AU106"/>
      <c r="AV106"/>
    </row>
    <row r="107" spans="1:48"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10"/>
      <c r="AI107" s="65"/>
      <c r="AJ107" s="65"/>
      <c r="AK107" s="65"/>
      <c r="AL107" s="881"/>
      <c r="AM107" s="65"/>
      <c r="AN107" s="65"/>
      <c r="AO107" s="65"/>
      <c r="AP107"/>
      <c r="AQ107"/>
      <c r="AR107"/>
      <c r="AS107"/>
      <c r="AT107"/>
      <c r="AU107"/>
      <c r="AV107"/>
    </row>
    <row r="108" spans="1:48"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10"/>
      <c r="AI108" s="65"/>
      <c r="AJ108" s="65"/>
      <c r="AK108" s="65"/>
      <c r="AL108" s="65"/>
      <c r="AM108" s="65"/>
      <c r="AN108" s="65"/>
      <c r="AO108" s="65"/>
      <c r="AP108"/>
      <c r="AQ108"/>
      <c r="AR108"/>
      <c r="AS108"/>
      <c r="AT108"/>
      <c r="AU108"/>
      <c r="AV108"/>
    </row>
    <row r="109" spans="1:48"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10"/>
      <c r="AI109" s="65"/>
      <c r="AJ109" s="65"/>
      <c r="AK109" s="65"/>
      <c r="AL109" s="65"/>
      <c r="AM109" s="65"/>
      <c r="AN109" s="65"/>
      <c r="AO109" s="65"/>
      <c r="AP109"/>
      <c r="AQ109"/>
      <c r="AR109"/>
      <c r="AS109"/>
      <c r="AT109"/>
      <c r="AU109"/>
      <c r="AV109"/>
    </row>
    <row r="110" spans="1:48"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10"/>
      <c r="AI110" s="65"/>
      <c r="AJ110" s="65"/>
      <c r="AK110" s="65"/>
      <c r="AL110" s="65"/>
      <c r="AM110" s="65"/>
      <c r="AN110" s="65"/>
      <c r="AO110" s="65"/>
      <c r="AP110"/>
      <c r="AQ110"/>
      <c r="AR110"/>
      <c r="AS110"/>
      <c r="AT110"/>
      <c r="AU110"/>
      <c r="AV110"/>
    </row>
    <row r="111" spans="1:48"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10"/>
      <c r="AI111" s="65"/>
      <c r="AJ111" s="65"/>
      <c r="AK111" s="65"/>
      <c r="AL111" s="65"/>
      <c r="AM111" s="65"/>
      <c r="AN111" s="65"/>
      <c r="AO111" s="65"/>
      <c r="AP111"/>
      <c r="AQ111"/>
      <c r="AR111"/>
      <c r="AS111"/>
      <c r="AT111"/>
      <c r="AU111"/>
      <c r="AV111"/>
    </row>
    <row r="112" spans="1:48"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10"/>
      <c r="AI112" s="65"/>
      <c r="AJ112" s="65"/>
      <c r="AK112" s="65"/>
      <c r="AL112" s="65"/>
      <c r="AM112" s="65"/>
      <c r="AN112" s="65"/>
      <c r="AO112" s="65"/>
      <c r="AP112"/>
      <c r="AQ112"/>
      <c r="AR112"/>
      <c r="AS112"/>
      <c r="AT112"/>
      <c r="AU112"/>
      <c r="AV112"/>
    </row>
    <row r="113" spans="1:41" customForma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10"/>
      <c r="AI113" s="65"/>
      <c r="AJ113" s="65"/>
      <c r="AK113" s="65"/>
      <c r="AL113" s="65"/>
      <c r="AM113" s="65"/>
      <c r="AN113" s="65"/>
      <c r="AO113" s="65"/>
    </row>
    <row r="114" spans="1:41" customForma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10"/>
      <c r="AI114" s="65"/>
      <c r="AJ114" s="65"/>
      <c r="AK114" s="65"/>
      <c r="AL114" s="65"/>
      <c r="AM114" s="65"/>
      <c r="AN114" s="65"/>
      <c r="AO114" s="65"/>
    </row>
    <row r="115" spans="1:41" customForma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10"/>
      <c r="AI115" s="65"/>
      <c r="AJ115" s="65"/>
      <c r="AK115" s="65"/>
      <c r="AL115" s="65"/>
      <c r="AM115" s="65"/>
      <c r="AN115" s="65"/>
      <c r="AO115" s="65"/>
    </row>
    <row r="116" spans="1:41" customForma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10"/>
      <c r="AI116" s="65"/>
      <c r="AJ116" s="65"/>
      <c r="AK116" s="65"/>
      <c r="AL116" s="65"/>
      <c r="AM116" s="65"/>
      <c r="AN116" s="65"/>
      <c r="AO116" s="65"/>
    </row>
    <row r="117" spans="1:41" customForma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10"/>
      <c r="AI117" s="65"/>
      <c r="AJ117" s="65"/>
      <c r="AK117" s="65"/>
      <c r="AL117" s="65"/>
      <c r="AM117" s="65"/>
      <c r="AN117" s="65"/>
      <c r="AO117" s="65"/>
    </row>
    <row r="118" spans="1:41" customForma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10"/>
      <c r="AI118" s="65"/>
      <c r="AJ118" s="65"/>
      <c r="AK118" s="65"/>
      <c r="AL118" s="65"/>
      <c r="AM118" s="65"/>
      <c r="AN118" s="65"/>
      <c r="AO118" s="65"/>
    </row>
    <row r="119" spans="1:41" customForma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10"/>
      <c r="AI119" s="65"/>
      <c r="AJ119" s="65"/>
      <c r="AK119" s="65"/>
      <c r="AL119" s="65"/>
      <c r="AM119" s="65"/>
      <c r="AN119" s="65"/>
      <c r="AO119" s="65"/>
    </row>
    <row r="120" spans="1:41" customForma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10"/>
      <c r="AI120" s="65"/>
      <c r="AJ120" s="65"/>
      <c r="AK120" s="65"/>
      <c r="AL120" s="65"/>
      <c r="AM120" s="65"/>
      <c r="AN120" s="65"/>
      <c r="AO120" s="65"/>
    </row>
    <row r="121" spans="1:41" customForma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10"/>
      <c r="AI121" s="65"/>
      <c r="AJ121" s="65"/>
      <c r="AK121" s="65"/>
      <c r="AL121" s="65"/>
      <c r="AM121" s="65"/>
      <c r="AN121" s="65"/>
      <c r="AO121" s="65"/>
    </row>
    <row r="122" spans="1:41" customForma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10"/>
      <c r="AI122" s="65"/>
      <c r="AJ122" s="65"/>
      <c r="AK122" s="65"/>
      <c r="AL122" s="65"/>
      <c r="AM122" s="65"/>
      <c r="AN122" s="65"/>
      <c r="AO122" s="65"/>
    </row>
    <row r="123" spans="1:41" customForma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10"/>
      <c r="AI123" s="65"/>
      <c r="AJ123" s="65"/>
      <c r="AK123" s="65"/>
      <c r="AL123" s="65"/>
      <c r="AM123" s="65"/>
      <c r="AN123" s="65"/>
      <c r="AO123" s="65"/>
    </row>
    <row r="124" spans="1:41" customForma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10"/>
      <c r="AI124" s="65"/>
      <c r="AJ124" s="65"/>
      <c r="AK124" s="65"/>
      <c r="AL124" s="65"/>
      <c r="AM124" s="65"/>
      <c r="AN124" s="65"/>
      <c r="AO124" s="65"/>
    </row>
    <row r="125" spans="1:41" customForma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10"/>
      <c r="AI125" s="65"/>
      <c r="AJ125" s="65"/>
      <c r="AK125" s="65"/>
      <c r="AL125" s="65"/>
      <c r="AM125" s="65"/>
      <c r="AN125" s="65"/>
      <c r="AO125" s="65"/>
    </row>
    <row r="126" spans="1:41" customForma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10"/>
      <c r="AI126" s="65"/>
      <c r="AJ126" s="65"/>
      <c r="AK126" s="65"/>
      <c r="AL126" s="65"/>
      <c r="AM126" s="65"/>
      <c r="AN126" s="65"/>
      <c r="AO126" s="65"/>
    </row>
    <row r="127" spans="1:41" customForma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10"/>
      <c r="AI127" s="65"/>
      <c r="AJ127" s="65"/>
      <c r="AK127" s="65"/>
      <c r="AL127" s="65"/>
      <c r="AM127" s="65"/>
      <c r="AN127" s="65"/>
      <c r="AO127" s="65"/>
    </row>
    <row r="128" spans="1:41" customForma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10"/>
      <c r="AI128" s="65"/>
      <c r="AJ128" s="65"/>
      <c r="AK128" s="65"/>
      <c r="AL128" s="65"/>
      <c r="AM128" s="65"/>
      <c r="AN128" s="65"/>
      <c r="AO128" s="65"/>
    </row>
  </sheetData>
  <autoFilter ref="A1:AO4" xr:uid="{00000000-0009-0000-0000-00002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7">
    <mergeCell ref="AW3:BC3"/>
    <mergeCell ref="S2:T2"/>
    <mergeCell ref="R3:T3"/>
    <mergeCell ref="U3:Y3"/>
    <mergeCell ref="Z3:AG3"/>
    <mergeCell ref="AH3:AM3"/>
    <mergeCell ref="AN3:AU3"/>
  </mergeCells>
  <pageMargins left="0" right="0" top="0" bottom="0" header="0.31496062992125984" footer="0.31496062992125984"/>
  <pageSetup scale="80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05"/>
  <sheetViews>
    <sheetView workbookViewId="0">
      <pane xSplit="1" ySplit="4" topLeftCell="F39" activePane="bottomRight" state="frozen"/>
      <selection pane="topRight" activeCell="B1" sqref="B1"/>
      <selection pane="bottomLeft" activeCell="A5" sqref="A5"/>
      <selection pane="bottomRight" activeCell="A42" sqref="A42:XFD43"/>
    </sheetView>
  </sheetViews>
  <sheetFormatPr defaultRowHeight="14.4"/>
  <cols>
    <col min="1" max="1" width="37.5546875" customWidth="1"/>
    <col min="2" max="32" width="5.77734375" customWidth="1"/>
    <col min="33" max="33" width="9.33203125" style="69" customWidth="1"/>
  </cols>
  <sheetData>
    <row r="1" spans="1:33" ht="19.95" customHeight="1"/>
    <row r="2" spans="1:33" ht="19.95" customHeight="1"/>
    <row r="3" spans="1:33" ht="19.95" customHeight="1">
      <c r="A3" s="134" t="s">
        <v>136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</row>
    <row r="4" spans="1:33" s="10" customFormat="1" ht="28.8">
      <c r="A4" s="1" t="s">
        <v>5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  <c r="AG4" s="63" t="s">
        <v>132</v>
      </c>
    </row>
    <row r="5" spans="1:33" ht="19.95" customHeight="1">
      <c r="A5" s="12" t="str">
        <f>'ENTRY SHEET'!F5</f>
        <v>VOLVO 300-2</v>
      </c>
      <c r="B5" s="4">
        <f>'[2]01'!AO5</f>
        <v>0</v>
      </c>
      <c r="C5" s="4">
        <f>'[3]02'!AO5</f>
        <v>0</v>
      </c>
      <c r="D5" s="4">
        <f>'[4]03'!AO5</f>
        <v>0</v>
      </c>
      <c r="E5" s="4">
        <f>'[5]04'!AO5</f>
        <v>200</v>
      </c>
      <c r="F5" s="4">
        <f>'[6]05'!AO5</f>
        <v>100</v>
      </c>
      <c r="G5" s="4">
        <f>'[7]06'!AO5</f>
        <v>100</v>
      </c>
      <c r="H5" s="4">
        <f>'[8]07'!AO5</f>
        <v>0</v>
      </c>
      <c r="I5" s="4">
        <f>'[9]08'!AO5</f>
        <v>200</v>
      </c>
      <c r="J5" s="4">
        <f>'[10]09'!AO5</f>
        <v>0</v>
      </c>
      <c r="K5" s="4">
        <f>'[11]10'!AO5</f>
        <v>200</v>
      </c>
      <c r="L5" s="4">
        <f>'[12]11'!AO5</f>
        <v>200</v>
      </c>
      <c r="M5" s="4">
        <f>'[13]12'!AO5</f>
        <v>100</v>
      </c>
      <c r="N5" s="4">
        <f>'[14]13'!AO5</f>
        <v>0</v>
      </c>
      <c r="O5" s="4">
        <f>'[15]14'!AO5</f>
        <v>200</v>
      </c>
      <c r="P5" s="4">
        <f>'[16]15'!AO5</f>
        <v>72</v>
      </c>
      <c r="Q5" s="4">
        <f>'[17]16'!AO5</f>
        <v>200</v>
      </c>
      <c r="R5" s="4">
        <f>'[18]17'!AO5</f>
        <v>100</v>
      </c>
      <c r="S5" s="4">
        <f>'[19]18'!AO5</f>
        <v>220</v>
      </c>
      <c r="T5" s="4">
        <f>'[20]19'!AO5</f>
        <v>0</v>
      </c>
      <c r="U5" s="4">
        <f>'[21]20'!AO5</f>
        <v>202</v>
      </c>
      <c r="V5" s="4">
        <f>'[22]21'!AO5</f>
        <v>200</v>
      </c>
      <c r="W5" s="4">
        <f>'[23]22'!AO5</f>
        <v>200</v>
      </c>
      <c r="X5" s="4">
        <f>'[24]23'!AO5</f>
        <v>0</v>
      </c>
      <c r="Y5" s="4">
        <f>'[25]24'!AO5</f>
        <v>300</v>
      </c>
      <c r="Z5" s="4">
        <f>'[26]25'!AO5</f>
        <v>110</v>
      </c>
      <c r="AA5" s="4">
        <f>'[27]26'!AO5</f>
        <v>0</v>
      </c>
      <c r="AB5" s="4">
        <f>'[28]27'!AO5</f>
        <v>200</v>
      </c>
      <c r="AC5" s="4">
        <f>'[29]28'!AO5</f>
        <v>200</v>
      </c>
      <c r="AD5" s="4">
        <f>'[30]29'!AO5</f>
        <v>0</v>
      </c>
      <c r="AE5" s="4">
        <f>'[31]30'!AO5</f>
        <v>200</v>
      </c>
      <c r="AF5" s="4">
        <f>'[32]31'!AO5</f>
        <v>0</v>
      </c>
      <c r="AG5" s="4">
        <f>SUM(B5:AF5)</f>
        <v>3504</v>
      </c>
    </row>
    <row r="6" spans="1:33" ht="19.95" customHeight="1">
      <c r="A6" s="12" t="str">
        <f>'ENTRY SHEET'!F6</f>
        <v>VOLVO-300-7</v>
      </c>
      <c r="B6" s="4">
        <f>'[2]01'!AO6</f>
        <v>387</v>
      </c>
      <c r="C6" s="4">
        <f>'[3]02'!AO6</f>
        <v>215</v>
      </c>
      <c r="D6" s="4">
        <f>'[4]03'!AO6</f>
        <v>130</v>
      </c>
      <c r="E6" s="4">
        <f>'[5]04'!AO6</f>
        <v>100</v>
      </c>
      <c r="F6" s="4">
        <f>'[6]05'!AO6</f>
        <v>0</v>
      </c>
      <c r="G6" s="4">
        <f>'[7]06'!AO6</f>
        <v>200</v>
      </c>
      <c r="H6" s="4">
        <f>'[8]07'!AO6</f>
        <v>0</v>
      </c>
      <c r="I6" s="4">
        <f>'[9]08'!AO6</f>
        <v>0</v>
      </c>
      <c r="J6" s="4">
        <f>'[10]09'!AO6</f>
        <v>0</v>
      </c>
      <c r="K6" s="4">
        <f>'[11]10'!AO6</f>
        <v>0</v>
      </c>
      <c r="L6" s="4">
        <f>'[12]11'!AO6</f>
        <v>100</v>
      </c>
      <c r="M6" s="4">
        <f>'[13]12'!AO6</f>
        <v>0</v>
      </c>
      <c r="N6" s="4">
        <f>'[14]13'!AO6</f>
        <v>100</v>
      </c>
      <c r="O6" s="4">
        <f>'[15]14'!AO6</f>
        <v>150</v>
      </c>
      <c r="P6" s="4">
        <f>'[16]15'!AO6</f>
        <v>0</v>
      </c>
      <c r="Q6" s="4">
        <f>'[17]16'!AO6</f>
        <v>200</v>
      </c>
      <c r="R6" s="4">
        <f>'[18]17'!AO6</f>
        <v>300</v>
      </c>
      <c r="S6" s="4">
        <f>'[19]18'!AO6</f>
        <v>100</v>
      </c>
      <c r="T6" s="4">
        <f>'[20]19'!AO6</f>
        <v>0</v>
      </c>
      <c r="U6" s="4">
        <f>'[21]20'!AO6</f>
        <v>250</v>
      </c>
      <c r="V6" s="4">
        <f>'[22]21'!AO6</f>
        <v>250</v>
      </c>
      <c r="W6" s="4">
        <f>'[23]22'!AO6</f>
        <v>0</v>
      </c>
      <c r="X6" s="4">
        <f>'[24]23'!AO6</f>
        <v>0</v>
      </c>
      <c r="Y6" s="4">
        <f>'[25]24'!AO6</f>
        <v>0</v>
      </c>
      <c r="Z6" s="4">
        <f>'[26]25'!AO6</f>
        <v>200</v>
      </c>
      <c r="AA6" s="4">
        <f>'[27]26'!AO6</f>
        <v>0</v>
      </c>
      <c r="AB6" s="4">
        <f>'[28]27'!AO6</f>
        <v>0</v>
      </c>
      <c r="AC6" s="4">
        <f>'[29]28'!AO6</f>
        <v>0</v>
      </c>
      <c r="AD6" s="4">
        <f>'[30]29'!AO6</f>
        <v>0</v>
      </c>
      <c r="AE6" s="4">
        <f>'[31]30'!AO6</f>
        <v>0</v>
      </c>
      <c r="AF6" s="4">
        <f>'[32]31'!AO6</f>
        <v>0</v>
      </c>
      <c r="AG6" s="4">
        <f t="shared" ref="AG6:AG69" si="0">SUM(B6:AF6)</f>
        <v>2682</v>
      </c>
    </row>
    <row r="7" spans="1:33" ht="19.95" customHeight="1">
      <c r="A7" s="12" t="str">
        <f>'ENTRY SHEET'!F7</f>
        <v>HITACHI-350</v>
      </c>
      <c r="B7" s="4">
        <f>'[2]01'!AO7</f>
        <v>295</v>
      </c>
      <c r="C7" s="4">
        <f>'[3]02'!AO7</f>
        <v>258</v>
      </c>
      <c r="D7" s="4">
        <f>'[4]03'!AO7</f>
        <v>270</v>
      </c>
      <c r="E7" s="4">
        <f>'[5]04'!AO7</f>
        <v>0</v>
      </c>
      <c r="F7" s="4">
        <f>'[6]05'!AO7</f>
        <v>0</v>
      </c>
      <c r="G7" s="4">
        <f>'[7]06'!AO7</f>
        <v>0</v>
      </c>
      <c r="H7" s="4">
        <f>'[8]07'!AO7</f>
        <v>150</v>
      </c>
      <c r="I7" s="4">
        <f>'[9]08'!AO7</f>
        <v>0</v>
      </c>
      <c r="J7" s="4">
        <f>'[10]09'!AO7</f>
        <v>0</v>
      </c>
      <c r="K7" s="4">
        <f>'[11]10'!AO7</f>
        <v>0</v>
      </c>
      <c r="L7" s="4">
        <f>'[12]11'!AO7</f>
        <v>0</v>
      </c>
      <c r="M7" s="4">
        <f>'[13]12'!AO7</f>
        <v>0</v>
      </c>
      <c r="N7" s="4">
        <f>'[14]13'!AO7</f>
        <v>0</v>
      </c>
      <c r="O7" s="4">
        <f>'[15]14'!AO7</f>
        <v>250</v>
      </c>
      <c r="P7" s="4">
        <f>'[16]15'!AO7</f>
        <v>0</v>
      </c>
      <c r="Q7" s="4">
        <f>'[17]16'!AO7</f>
        <v>0</v>
      </c>
      <c r="R7" s="4">
        <f>'[18]17'!AO7</f>
        <v>0</v>
      </c>
      <c r="S7" s="4">
        <f>'[19]18'!AO7</f>
        <v>100</v>
      </c>
      <c r="T7" s="4">
        <f>'[20]19'!AO7</f>
        <v>0</v>
      </c>
      <c r="U7" s="4">
        <f>'[21]20'!AO7</f>
        <v>100</v>
      </c>
      <c r="V7" s="4">
        <f>'[22]21'!AO7</f>
        <v>0</v>
      </c>
      <c r="W7" s="4">
        <f>'[23]22'!AO7</f>
        <v>0</v>
      </c>
      <c r="X7" s="4">
        <f>'[24]23'!AO7</f>
        <v>200</v>
      </c>
      <c r="Y7" s="4">
        <f>'[25]24'!AO7</f>
        <v>200</v>
      </c>
      <c r="Z7" s="4">
        <f>'[26]25'!AO7</f>
        <v>239</v>
      </c>
      <c r="AA7" s="4">
        <f>'[27]26'!AO7</f>
        <v>0</v>
      </c>
      <c r="AB7" s="4">
        <f>'[28]27'!AO7</f>
        <v>161</v>
      </c>
      <c r="AC7" s="4">
        <f>'[29]28'!AO7</f>
        <v>200</v>
      </c>
      <c r="AD7" s="4">
        <f>'[30]29'!AO7</f>
        <v>200</v>
      </c>
      <c r="AE7" s="4">
        <f>'[31]30'!AO7</f>
        <v>200</v>
      </c>
      <c r="AF7" s="4">
        <f>'[32]31'!AO7</f>
        <v>0</v>
      </c>
      <c r="AG7" s="4">
        <f t="shared" si="0"/>
        <v>2823</v>
      </c>
    </row>
    <row r="8" spans="1:33" ht="19.95" customHeight="1">
      <c r="A8" s="12" t="str">
        <f>'ENTRY SHEET'!F8</f>
        <v>VOLVO-480</v>
      </c>
      <c r="B8" s="4">
        <f>'[2]01'!AO8</f>
        <v>0</v>
      </c>
      <c r="C8" s="4">
        <f>'[3]02'!AO8</f>
        <v>0</v>
      </c>
      <c r="D8" s="4">
        <f>'[4]03'!AO8</f>
        <v>310</v>
      </c>
      <c r="E8" s="4">
        <f>'[5]04'!AO8</f>
        <v>350</v>
      </c>
      <c r="F8" s="4">
        <f>'[6]05'!AO8</f>
        <v>0</v>
      </c>
      <c r="G8" s="4">
        <f>'[7]06'!AO8</f>
        <v>250</v>
      </c>
      <c r="H8" s="4">
        <f>'[8]07'!AO8</f>
        <v>250</v>
      </c>
      <c r="I8" s="4">
        <f>'[9]08'!AO8</f>
        <v>200</v>
      </c>
      <c r="J8" s="4">
        <f>'[10]09'!AO8</f>
        <v>250</v>
      </c>
      <c r="K8" s="4">
        <f>'[11]10'!AO8</f>
        <v>250</v>
      </c>
      <c r="L8" s="4">
        <f>'[12]11'!AO8</f>
        <v>252</v>
      </c>
      <c r="M8" s="4">
        <f>'[13]12'!AO8</f>
        <v>0</v>
      </c>
      <c r="N8" s="4">
        <f>'[14]13'!AO8</f>
        <v>250</v>
      </c>
      <c r="O8" s="4">
        <f>'[15]14'!AO8</f>
        <v>156</v>
      </c>
      <c r="P8" s="4">
        <f>'[16]15'!AO8</f>
        <v>352</v>
      </c>
      <c r="Q8" s="4">
        <f>'[17]16'!AO8</f>
        <v>150</v>
      </c>
      <c r="R8" s="4">
        <f>'[18]17'!AO8</f>
        <v>300</v>
      </c>
      <c r="S8" s="4">
        <f>'[19]18'!AO8</f>
        <v>200</v>
      </c>
      <c r="T8" s="4">
        <f>'[20]19'!AO8</f>
        <v>0</v>
      </c>
      <c r="U8" s="4">
        <f>'[21]20'!AO8</f>
        <v>0</v>
      </c>
      <c r="V8" s="4">
        <f>'[22]21'!AO8</f>
        <v>200</v>
      </c>
      <c r="W8" s="4">
        <f>'[23]22'!AO8</f>
        <v>400</v>
      </c>
      <c r="X8" s="4">
        <f>'[24]23'!AO8</f>
        <v>0</v>
      </c>
      <c r="Y8" s="4">
        <f>'[25]24'!AO8</f>
        <v>300</v>
      </c>
      <c r="Z8" s="4">
        <f>'[26]25'!AO8</f>
        <v>0</v>
      </c>
      <c r="AA8" s="4">
        <f>'[27]26'!AO8</f>
        <v>0</v>
      </c>
      <c r="AB8" s="4">
        <f>'[28]27'!AO8</f>
        <v>0</v>
      </c>
      <c r="AC8" s="4">
        <f>'[29]28'!AO8</f>
        <v>0</v>
      </c>
      <c r="AD8" s="4">
        <f>'[30]29'!AO8</f>
        <v>250</v>
      </c>
      <c r="AE8" s="4">
        <f>'[31]30'!AO8</f>
        <v>200</v>
      </c>
      <c r="AF8" s="4">
        <f>'[32]31'!AO8</f>
        <v>0</v>
      </c>
      <c r="AG8" s="4">
        <f t="shared" si="0"/>
        <v>4870</v>
      </c>
    </row>
    <row r="9" spans="1:33" ht="19.95" customHeight="1">
      <c r="A9" s="12" t="str">
        <f>'ENTRY SHEET'!F9</f>
        <v>KOMASTU-350 DMC</v>
      </c>
      <c r="B9" s="4">
        <f>'[2]01'!AO9</f>
        <v>0</v>
      </c>
      <c r="C9" s="4">
        <f>'[3]02'!AO9</f>
        <v>470</v>
      </c>
      <c r="D9" s="4">
        <f>'[4]03'!AO9</f>
        <v>0</v>
      </c>
      <c r="E9" s="4">
        <f>'[5]04'!AO9</f>
        <v>636</v>
      </c>
      <c r="F9" s="4">
        <f>'[6]05'!AO9</f>
        <v>0</v>
      </c>
      <c r="G9" s="4">
        <f>'[7]06'!AO9</f>
        <v>240</v>
      </c>
      <c r="H9" s="4">
        <f>'[8]07'!AO9</f>
        <v>221</v>
      </c>
      <c r="I9" s="4">
        <f>'[9]08'!AO9</f>
        <v>0</v>
      </c>
      <c r="J9" s="4">
        <f>'[10]09'!AO9</f>
        <v>450</v>
      </c>
      <c r="K9" s="4">
        <f>'[11]10'!AO9</f>
        <v>380</v>
      </c>
      <c r="L9" s="4">
        <f>'[12]11'!AO9</f>
        <v>258</v>
      </c>
      <c r="M9" s="4">
        <f>'[13]12'!AO9</f>
        <v>0</v>
      </c>
      <c r="N9" s="4">
        <f>'[14]13'!AO9</f>
        <v>257</v>
      </c>
      <c r="O9" s="4">
        <f>'[15]14'!AO9</f>
        <v>284</v>
      </c>
      <c r="P9" s="4">
        <f>'[16]15'!AO9</f>
        <v>228</v>
      </c>
      <c r="Q9" s="4">
        <f>'[17]16'!AO9</f>
        <v>150</v>
      </c>
      <c r="R9" s="4">
        <f>'[18]17'!AO9</f>
        <v>0</v>
      </c>
      <c r="S9" s="4">
        <f>'[19]18'!AO9</f>
        <v>0</v>
      </c>
      <c r="T9" s="4">
        <f>'[20]19'!AO9</f>
        <v>0</v>
      </c>
      <c r="U9" s="4">
        <f>'[21]20'!AO9</f>
        <v>0</v>
      </c>
      <c r="V9" s="4">
        <f>'[22]21'!AO9</f>
        <v>0</v>
      </c>
      <c r="W9" s="4">
        <f>'[23]22'!AO9</f>
        <v>0</v>
      </c>
      <c r="X9" s="4">
        <f>'[24]23'!AO9</f>
        <v>285</v>
      </c>
      <c r="Y9" s="4">
        <f>'[25]24'!AO9</f>
        <v>0</v>
      </c>
      <c r="Z9" s="4">
        <f>'[26]25'!AO9</f>
        <v>0</v>
      </c>
      <c r="AA9" s="4">
        <f>'[27]26'!AO9</f>
        <v>0</v>
      </c>
      <c r="AB9" s="4">
        <f>'[28]27'!AO9</f>
        <v>0</v>
      </c>
      <c r="AC9" s="4">
        <f>'[29]28'!AO9</f>
        <v>0</v>
      </c>
      <c r="AD9" s="4">
        <f>'[30]29'!AO9</f>
        <v>0</v>
      </c>
      <c r="AE9" s="4">
        <f>'[31]30'!AO9</f>
        <v>0</v>
      </c>
      <c r="AF9" s="4">
        <f>'[32]31'!AO9</f>
        <v>0</v>
      </c>
      <c r="AG9" s="4">
        <f t="shared" si="0"/>
        <v>3859</v>
      </c>
    </row>
    <row r="10" spans="1:33" ht="19.95" customHeight="1">
      <c r="A10" s="12" t="str">
        <f>'ENTRY SHEET'!F10</f>
        <v>VOLVO-300(5)</v>
      </c>
      <c r="B10" s="4">
        <f>'[2]01'!AO10</f>
        <v>0</v>
      </c>
      <c r="C10" s="4">
        <f>'[3]02'!AO10</f>
        <v>0</v>
      </c>
      <c r="D10" s="4">
        <f>'[4]03'!AO10</f>
        <v>0</v>
      </c>
      <c r="E10" s="4">
        <f>'[5]04'!AO10</f>
        <v>0</v>
      </c>
      <c r="F10" s="4">
        <f>'[6]05'!AO10</f>
        <v>0</v>
      </c>
      <c r="G10" s="4">
        <f>'[7]06'!AO10</f>
        <v>0</v>
      </c>
      <c r="H10" s="4">
        <f>'[8]07'!AO10</f>
        <v>0</v>
      </c>
      <c r="I10" s="4">
        <f>'[9]08'!AO10</f>
        <v>100</v>
      </c>
      <c r="J10" s="4">
        <f>'[10]09'!AO10</f>
        <v>0</v>
      </c>
      <c r="K10" s="4">
        <f>'[11]10'!AO10</f>
        <v>100</v>
      </c>
      <c r="L10" s="4">
        <f>'[12]11'!AO10</f>
        <v>0</v>
      </c>
      <c r="M10" s="4">
        <f>'[13]12'!AO10</f>
        <v>0</v>
      </c>
      <c r="N10" s="4">
        <f>'[14]13'!AO10</f>
        <v>300</v>
      </c>
      <c r="O10" s="4">
        <f>'[15]14'!AO10</f>
        <v>0</v>
      </c>
      <c r="P10" s="4">
        <f>'[16]15'!AO10</f>
        <v>0</v>
      </c>
      <c r="Q10" s="4">
        <f>'[17]16'!AO10</f>
        <v>0</v>
      </c>
      <c r="R10" s="4">
        <f>'[18]17'!AO10</f>
        <v>200</v>
      </c>
      <c r="S10" s="4">
        <f>'[19]18'!AO10</f>
        <v>100</v>
      </c>
      <c r="T10" s="4">
        <f>'[20]19'!AO10</f>
        <v>0</v>
      </c>
      <c r="U10" s="4">
        <f>'[21]20'!AO10</f>
        <v>0</v>
      </c>
      <c r="V10" s="4">
        <f>'[22]21'!AO10</f>
        <v>0</v>
      </c>
      <c r="W10" s="4">
        <f>'[23]22'!AO10</f>
        <v>200</v>
      </c>
      <c r="X10" s="4">
        <f>'[24]23'!AO10</f>
        <v>100</v>
      </c>
      <c r="Y10" s="4">
        <f>'[25]24'!AO10</f>
        <v>100</v>
      </c>
      <c r="Z10" s="4">
        <f>'[26]25'!AO10</f>
        <v>200</v>
      </c>
      <c r="AA10" s="4">
        <f>'[27]26'!AO10</f>
        <v>0</v>
      </c>
      <c r="AB10" s="4">
        <f>'[28]27'!AO10</f>
        <v>100</v>
      </c>
      <c r="AC10" s="4">
        <f>'[29]28'!AO10</f>
        <v>200</v>
      </c>
      <c r="AD10" s="4">
        <f>'[30]29'!AO10</f>
        <v>100</v>
      </c>
      <c r="AE10" s="4">
        <f>'[31]30'!AO10</f>
        <v>100</v>
      </c>
      <c r="AF10" s="4">
        <f>'[32]31'!AO10</f>
        <v>0</v>
      </c>
      <c r="AG10" s="4">
        <f t="shared" si="0"/>
        <v>1900</v>
      </c>
    </row>
    <row r="11" spans="1:33" ht="19.95" customHeight="1">
      <c r="A11" s="12" t="str">
        <f>'ENTRY SHEET'!F11</f>
        <v>VOLVO-380</v>
      </c>
      <c r="B11" s="4">
        <f>'[2]01'!AO11</f>
        <v>0</v>
      </c>
      <c r="C11" s="4">
        <f>'[3]02'!AO11</f>
        <v>0</v>
      </c>
      <c r="D11" s="4">
        <f>'[4]03'!AO11</f>
        <v>0</v>
      </c>
      <c r="E11" s="4">
        <f>'[5]04'!AO11</f>
        <v>0</v>
      </c>
      <c r="F11" s="4">
        <f>'[6]05'!AO11</f>
        <v>0</v>
      </c>
      <c r="G11" s="4">
        <f>'[7]06'!AO11</f>
        <v>0</v>
      </c>
      <c r="H11" s="4">
        <f>'[8]07'!AO11</f>
        <v>0</v>
      </c>
      <c r="I11" s="4">
        <f>'[9]08'!AO11</f>
        <v>0</v>
      </c>
      <c r="J11" s="4">
        <f>'[10]09'!AO11</f>
        <v>0</v>
      </c>
      <c r="K11" s="4">
        <f>'[11]10'!AO11</f>
        <v>0</v>
      </c>
      <c r="L11" s="4">
        <f>'[12]11'!AO11</f>
        <v>0</v>
      </c>
      <c r="M11" s="4">
        <f>'[13]12'!AO11</f>
        <v>200</v>
      </c>
      <c r="N11" s="4">
        <f>'[14]13'!AO11</f>
        <v>0</v>
      </c>
      <c r="O11" s="4">
        <f>'[15]14'!AO11</f>
        <v>0</v>
      </c>
      <c r="P11" s="4">
        <f>'[16]15'!AO11</f>
        <v>250</v>
      </c>
      <c r="Q11" s="4">
        <f>'[17]16'!AO11</f>
        <v>0</v>
      </c>
      <c r="R11" s="4">
        <f>'[18]17'!AO11</f>
        <v>0</v>
      </c>
      <c r="S11" s="4">
        <f>'[19]18'!AO11</f>
        <v>0</v>
      </c>
      <c r="T11" s="4">
        <f>'[20]19'!AO11</f>
        <v>0</v>
      </c>
      <c r="U11" s="4">
        <f>'[21]20'!AO11</f>
        <v>200</v>
      </c>
      <c r="V11" s="4">
        <f>'[22]21'!AO11</f>
        <v>350</v>
      </c>
      <c r="W11" s="4">
        <f>'[23]22'!AO11</f>
        <v>300</v>
      </c>
      <c r="X11" s="4">
        <f>'[24]23'!AO11</f>
        <v>200</v>
      </c>
      <c r="Y11" s="4">
        <f>'[25]24'!AO11</f>
        <v>250</v>
      </c>
      <c r="Z11" s="4">
        <f>'[26]25'!AO11</f>
        <v>208</v>
      </c>
      <c r="AA11" s="4">
        <f>'[27]26'!AO11</f>
        <v>0</v>
      </c>
      <c r="AB11" s="4">
        <f>'[28]27'!AO11</f>
        <v>350</v>
      </c>
      <c r="AC11" s="4">
        <f>'[29]28'!AO11</f>
        <v>250</v>
      </c>
      <c r="AD11" s="4">
        <f>'[30]29'!AO11</f>
        <v>300</v>
      </c>
      <c r="AE11" s="4">
        <f>'[31]30'!AO11</f>
        <v>150</v>
      </c>
      <c r="AF11" s="4">
        <f>'[32]31'!AO11</f>
        <v>0</v>
      </c>
      <c r="AG11" s="4">
        <f t="shared" si="0"/>
        <v>3008</v>
      </c>
    </row>
    <row r="12" spans="1:33" ht="19.95" customHeight="1">
      <c r="A12" s="12" t="str">
        <f>'ENTRY SHEET'!F12</f>
        <v>DOZZER D65E</v>
      </c>
      <c r="B12" s="4">
        <f>'[2]01'!AO12</f>
        <v>0</v>
      </c>
      <c r="C12" s="4">
        <f>'[3]02'!AO12</f>
        <v>0</v>
      </c>
      <c r="D12" s="4">
        <f>'[4]03'!AO12</f>
        <v>0</v>
      </c>
      <c r="E12" s="4">
        <f>'[5]04'!AO12</f>
        <v>150</v>
      </c>
      <c r="F12" s="4">
        <f>'[6]05'!AO12</f>
        <v>0</v>
      </c>
      <c r="G12" s="4">
        <f>'[7]06'!AO12</f>
        <v>150</v>
      </c>
      <c r="H12" s="4">
        <f>'[8]07'!AO12</f>
        <v>100</v>
      </c>
      <c r="I12" s="4">
        <f>'[9]08'!AO12</f>
        <v>0</v>
      </c>
      <c r="J12" s="4">
        <f>'[10]09'!AO12</f>
        <v>100</v>
      </c>
      <c r="K12" s="4">
        <f>'[11]10'!AO12</f>
        <v>150</v>
      </c>
      <c r="L12" s="4">
        <f>'[12]11'!AO12</f>
        <v>150</v>
      </c>
      <c r="M12" s="4">
        <f>'[13]12'!AO12</f>
        <v>0</v>
      </c>
      <c r="N12" s="4">
        <f>'[14]13'!AO12</f>
        <v>100</v>
      </c>
      <c r="O12" s="4">
        <f>'[15]14'!AO12</f>
        <v>0</v>
      </c>
      <c r="P12" s="4">
        <f>'[16]15'!AO12</f>
        <v>0</v>
      </c>
      <c r="Q12" s="4">
        <f>'[17]16'!AO12</f>
        <v>0</v>
      </c>
      <c r="R12" s="4">
        <f>'[18]17'!AO12</f>
        <v>171</v>
      </c>
      <c r="S12" s="4">
        <f>'[19]18'!AO12</f>
        <v>0</v>
      </c>
      <c r="T12" s="4">
        <f>'[20]19'!AO12</f>
        <v>0</v>
      </c>
      <c r="U12" s="4">
        <f>'[21]20'!AO12</f>
        <v>100</v>
      </c>
      <c r="V12" s="4">
        <f>'[22]21'!AO12</f>
        <v>0</v>
      </c>
      <c r="W12" s="4">
        <f>'[23]22'!AO12</f>
        <v>150</v>
      </c>
      <c r="X12" s="4">
        <f>'[24]23'!AO12</f>
        <v>100</v>
      </c>
      <c r="Y12" s="4">
        <f>'[25]24'!AO12</f>
        <v>0</v>
      </c>
      <c r="Z12" s="4">
        <f>'[26]25'!AO12</f>
        <v>100</v>
      </c>
      <c r="AA12" s="4">
        <f>'[27]26'!AO12</f>
        <v>0</v>
      </c>
      <c r="AB12" s="4">
        <f>'[28]27'!AO12</f>
        <v>0</v>
      </c>
      <c r="AC12" s="4">
        <f>'[29]28'!AO12</f>
        <v>150</v>
      </c>
      <c r="AD12" s="4">
        <f>'[30]29'!AO12</f>
        <v>150</v>
      </c>
      <c r="AE12" s="4">
        <f>'[31]30'!AO12</f>
        <v>0</v>
      </c>
      <c r="AF12" s="4">
        <f>'[32]31'!AO12</f>
        <v>0</v>
      </c>
      <c r="AG12" s="4">
        <f t="shared" si="0"/>
        <v>1821</v>
      </c>
    </row>
    <row r="13" spans="1:33" ht="19.95" customHeight="1">
      <c r="A13" s="12" t="str">
        <f>'ENTRY SHEET'!F13</f>
        <v>BD 85 DOZER</v>
      </c>
      <c r="B13" s="4">
        <f>'[2]01'!AO13</f>
        <v>200</v>
      </c>
      <c r="C13" s="4">
        <f>'[3]02'!AO13</f>
        <v>200</v>
      </c>
      <c r="D13" s="4">
        <f>'[4]03'!AO13</f>
        <v>150</v>
      </c>
      <c r="E13" s="4">
        <f>'[5]04'!AO13</f>
        <v>50</v>
      </c>
      <c r="F13" s="4">
        <f>'[6]05'!AO13</f>
        <v>0</v>
      </c>
      <c r="G13" s="4">
        <f>'[7]06'!AO13</f>
        <v>100</v>
      </c>
      <c r="H13" s="4">
        <f>'[8]07'!AO13</f>
        <v>0</v>
      </c>
      <c r="I13" s="4">
        <f>'[9]08'!AO13</f>
        <v>100</v>
      </c>
      <c r="J13" s="4">
        <f>'[10]09'!AO13</f>
        <v>200</v>
      </c>
      <c r="K13" s="4">
        <f>'[11]10'!AO13</f>
        <v>150</v>
      </c>
      <c r="L13" s="4">
        <f>'[12]11'!AO13</f>
        <v>100</v>
      </c>
      <c r="M13" s="4">
        <f>'[13]12'!AO13</f>
        <v>0</v>
      </c>
      <c r="N13" s="4">
        <f>'[14]13'!AO13</f>
        <v>200</v>
      </c>
      <c r="O13" s="4">
        <f>'[15]14'!AO13</f>
        <v>0</v>
      </c>
      <c r="P13" s="4">
        <f>'[16]15'!AO13</f>
        <v>0</v>
      </c>
      <c r="Q13" s="4">
        <f>'[17]16'!AO13</f>
        <v>150</v>
      </c>
      <c r="R13" s="4">
        <f>'[18]17'!AO13</f>
        <v>0</v>
      </c>
      <c r="S13" s="4">
        <f>'[19]18'!AO13</f>
        <v>150</v>
      </c>
      <c r="T13" s="4">
        <f>'[20]19'!AO13</f>
        <v>0</v>
      </c>
      <c r="U13" s="4">
        <f>'[21]20'!AO13</f>
        <v>0</v>
      </c>
      <c r="V13" s="4">
        <f>'[22]21'!AO13</f>
        <v>0</v>
      </c>
      <c r="W13" s="4">
        <f>'[23]22'!AO13</f>
        <v>0</v>
      </c>
      <c r="X13" s="4">
        <f>'[24]23'!AO13</f>
        <v>0</v>
      </c>
      <c r="Y13" s="4">
        <f>'[25]24'!AO13</f>
        <v>0</v>
      </c>
      <c r="Z13" s="4">
        <f>'[26]25'!AO13</f>
        <v>0</v>
      </c>
      <c r="AA13" s="4">
        <f>'[27]26'!AO13</f>
        <v>0</v>
      </c>
      <c r="AB13" s="4">
        <f>'[28]27'!AO13</f>
        <v>0</v>
      </c>
      <c r="AC13" s="4">
        <f>'[29]28'!AO13</f>
        <v>0</v>
      </c>
      <c r="AD13" s="4">
        <f>'[30]29'!AO13</f>
        <v>100</v>
      </c>
      <c r="AE13" s="4">
        <f>'[31]30'!AO13</f>
        <v>100</v>
      </c>
      <c r="AF13" s="4">
        <f>'[32]31'!AO13</f>
        <v>0</v>
      </c>
      <c r="AG13" s="4">
        <f t="shared" si="0"/>
        <v>1950</v>
      </c>
    </row>
    <row r="14" spans="1:33" ht="19.95" customHeight="1">
      <c r="A14" s="12" t="str">
        <f>'ENTRY SHEET'!F14</f>
        <v>KOBELCO-380 DMCS</v>
      </c>
      <c r="B14" s="4">
        <f>'[2]01'!AO14</f>
        <v>0</v>
      </c>
      <c r="C14" s="4">
        <f>'[3]02'!AO14</f>
        <v>0</v>
      </c>
      <c r="D14" s="4">
        <f>'[4]03'!AO14</f>
        <v>0</v>
      </c>
      <c r="E14" s="4">
        <f>'[5]04'!AO14</f>
        <v>0</v>
      </c>
      <c r="F14" s="4">
        <f>'[6]05'!AO14</f>
        <v>0</v>
      </c>
      <c r="G14" s="4">
        <f>'[7]06'!AO14</f>
        <v>0</v>
      </c>
      <c r="H14" s="4">
        <f>'[8]07'!AO14</f>
        <v>0</v>
      </c>
      <c r="I14" s="4">
        <f>'[9]08'!AO14</f>
        <v>0</v>
      </c>
      <c r="J14" s="4">
        <f>'[10]09'!AO14</f>
        <v>0</v>
      </c>
      <c r="K14" s="4">
        <f>'[11]10'!AO14</f>
        <v>0</v>
      </c>
      <c r="L14" s="4">
        <f>'[12]11'!AO14</f>
        <v>0</v>
      </c>
      <c r="M14" s="4">
        <f>'[13]12'!AO14</f>
        <v>0</v>
      </c>
      <c r="N14" s="4">
        <f>'[14]13'!AO14</f>
        <v>0</v>
      </c>
      <c r="O14" s="4">
        <f>'[15]14'!AO14</f>
        <v>0</v>
      </c>
      <c r="P14" s="4">
        <f>'[16]15'!AO14</f>
        <v>0</v>
      </c>
      <c r="Q14" s="4">
        <f>'[17]16'!AO14</f>
        <v>296</v>
      </c>
      <c r="R14" s="4">
        <f>'[18]17'!AO14</f>
        <v>0</v>
      </c>
      <c r="S14" s="4">
        <f>'[19]18'!AO14</f>
        <v>0</v>
      </c>
      <c r="T14" s="4">
        <f>'[20]19'!AO14</f>
        <v>0</v>
      </c>
      <c r="U14" s="4">
        <f>'[21]20'!AO14</f>
        <v>385</v>
      </c>
      <c r="V14" s="4">
        <f>'[22]21'!AO14</f>
        <v>257</v>
      </c>
      <c r="W14" s="4">
        <f>'[23]22'!AO14</f>
        <v>150</v>
      </c>
      <c r="X14" s="4">
        <f>'[24]23'!AO14</f>
        <v>0</v>
      </c>
      <c r="Y14" s="4">
        <f>'[25]24'!AO14</f>
        <v>0</v>
      </c>
      <c r="Z14" s="4">
        <f>'[26]25'!AO14</f>
        <v>200</v>
      </c>
      <c r="AA14" s="4">
        <f>'[27]26'!AO14</f>
        <v>0</v>
      </c>
      <c r="AB14" s="4">
        <f>'[28]27'!AO14</f>
        <v>300</v>
      </c>
      <c r="AC14" s="4">
        <f>'[29]28'!AO14</f>
        <v>300</v>
      </c>
      <c r="AD14" s="4">
        <f>'[30]29'!AO14</f>
        <v>250</v>
      </c>
      <c r="AE14" s="4">
        <f>'[31]30'!AO14</f>
        <v>250</v>
      </c>
      <c r="AF14" s="4">
        <f>'[32]31'!AO14</f>
        <v>0</v>
      </c>
      <c r="AG14" s="4">
        <f t="shared" si="0"/>
        <v>2388</v>
      </c>
    </row>
    <row r="15" spans="1:33" ht="19.95" customHeight="1">
      <c r="A15" s="12" t="str">
        <f>'ENTRY SHEET'!F15</f>
        <v>GRADER OD09P-1732</v>
      </c>
      <c r="B15" s="4">
        <f>'[2]01'!AO15</f>
        <v>0</v>
      </c>
      <c r="C15" s="4">
        <f>'[3]02'!AO15</f>
        <v>0</v>
      </c>
      <c r="D15" s="4">
        <f>'[4]03'!AO15</f>
        <v>0</v>
      </c>
      <c r="E15" s="4">
        <f>'[5]04'!AO15</f>
        <v>0</v>
      </c>
      <c r="F15" s="4">
        <f>'[6]05'!AO15</f>
        <v>0</v>
      </c>
      <c r="G15" s="4">
        <f>'[7]06'!AO15</f>
        <v>0</v>
      </c>
      <c r="H15" s="4">
        <f>'[8]07'!AO15</f>
        <v>0</v>
      </c>
      <c r="I15" s="4">
        <f>'[9]08'!AO15</f>
        <v>100</v>
      </c>
      <c r="J15" s="4">
        <f>'[10]09'!AO15</f>
        <v>0</v>
      </c>
      <c r="K15" s="4">
        <f>'[11]10'!AO15</f>
        <v>150</v>
      </c>
      <c r="L15" s="4">
        <f>'[12]11'!AO15</f>
        <v>0</v>
      </c>
      <c r="M15" s="4">
        <f>'[13]12'!AO15</f>
        <v>0</v>
      </c>
      <c r="N15" s="4">
        <f>'[14]13'!AO15</f>
        <v>0</v>
      </c>
      <c r="O15" s="4">
        <f>'[15]14'!AO15</f>
        <v>0</v>
      </c>
      <c r="P15" s="4">
        <f>'[16]15'!AO15</f>
        <v>0</v>
      </c>
      <c r="Q15" s="4">
        <f>'[17]16'!AO15</f>
        <v>0</v>
      </c>
      <c r="R15" s="4">
        <f>'[18]17'!AO15</f>
        <v>0</v>
      </c>
      <c r="S15" s="4">
        <f>'[19]18'!AO15</f>
        <v>0</v>
      </c>
      <c r="T15" s="4">
        <f>'[20]19'!AO15</f>
        <v>0</v>
      </c>
      <c r="U15" s="4">
        <f>'[21]20'!AO15</f>
        <v>0</v>
      </c>
      <c r="V15" s="4">
        <f>'[22]21'!AO15</f>
        <v>0</v>
      </c>
      <c r="W15" s="4">
        <f>'[23]22'!AO15</f>
        <v>100</v>
      </c>
      <c r="X15" s="4">
        <f>'[24]23'!AO15</f>
        <v>0</v>
      </c>
      <c r="Y15" s="4">
        <f>'[25]24'!AO15</f>
        <v>100</v>
      </c>
      <c r="Z15" s="4">
        <f>'[26]25'!AO15</f>
        <v>0</v>
      </c>
      <c r="AA15" s="4">
        <f>'[27]26'!AO15</f>
        <v>0</v>
      </c>
      <c r="AB15" s="4">
        <f>'[28]27'!AO15</f>
        <v>0</v>
      </c>
      <c r="AC15" s="4">
        <f>'[29]28'!AO15</f>
        <v>0</v>
      </c>
      <c r="AD15" s="4">
        <f>'[30]29'!AO15</f>
        <v>0</v>
      </c>
      <c r="AE15" s="4">
        <f>'[31]30'!AO15</f>
        <v>0</v>
      </c>
      <c r="AF15" s="4">
        <f>'[32]31'!AO15</f>
        <v>0</v>
      </c>
      <c r="AG15" s="4">
        <f t="shared" si="0"/>
        <v>450</v>
      </c>
    </row>
    <row r="16" spans="1:33" ht="19.95" customHeight="1">
      <c r="A16" s="12">
        <f>'ENTRY SHEET'!F16</f>
        <v>0</v>
      </c>
      <c r="B16" s="4">
        <f>'[2]01'!AO16</f>
        <v>0</v>
      </c>
      <c r="C16" s="4">
        <f>'[3]02'!AO16</f>
        <v>0</v>
      </c>
      <c r="D16" s="4">
        <f>'[4]03'!AO16</f>
        <v>0</v>
      </c>
      <c r="E16" s="4">
        <f>'[5]04'!AO16</f>
        <v>0</v>
      </c>
      <c r="F16" s="4">
        <f>'[6]05'!AO16</f>
        <v>0</v>
      </c>
      <c r="G16" s="4">
        <f>'[7]06'!AO16</f>
        <v>0</v>
      </c>
      <c r="H16" s="4">
        <f>'[8]07'!AO16</f>
        <v>0</v>
      </c>
      <c r="I16" s="4">
        <f>'[9]08'!AO16</f>
        <v>0</v>
      </c>
      <c r="J16" s="4">
        <f>'[10]09'!AO16</f>
        <v>0</v>
      </c>
      <c r="K16" s="4">
        <f>'[11]10'!AO16</f>
        <v>0</v>
      </c>
      <c r="L16" s="4">
        <f>'[12]11'!AO16</f>
        <v>0</v>
      </c>
      <c r="M16" s="4">
        <f>'[13]12'!AO16</f>
        <v>0</v>
      </c>
      <c r="N16" s="4">
        <f>'[14]13'!AO16</f>
        <v>0</v>
      </c>
      <c r="O16" s="4">
        <f>'[15]14'!AO16</f>
        <v>0</v>
      </c>
      <c r="P16" s="4">
        <f>'[16]15'!AO16</f>
        <v>0</v>
      </c>
      <c r="Q16" s="4">
        <f>'[17]16'!AO16</f>
        <v>0</v>
      </c>
      <c r="R16" s="4">
        <f>'[18]17'!AO16</f>
        <v>0</v>
      </c>
      <c r="S16" s="4">
        <f>'[19]18'!AO16</f>
        <v>0</v>
      </c>
      <c r="T16" s="4">
        <f>'[20]19'!AO16</f>
        <v>0</v>
      </c>
      <c r="U16" s="4">
        <f>'[21]20'!AO16</f>
        <v>0</v>
      </c>
      <c r="V16" s="4">
        <f>'[22]21'!AO16</f>
        <v>0</v>
      </c>
      <c r="W16" s="4">
        <f>'[23]22'!AO16</f>
        <v>0</v>
      </c>
      <c r="X16" s="4">
        <f>'[24]23'!AO16</f>
        <v>0</v>
      </c>
      <c r="Y16" s="4">
        <f>'[25]24'!AO16</f>
        <v>0</v>
      </c>
      <c r="Z16" s="4">
        <f>'[26]25'!AO16</f>
        <v>0</v>
      </c>
      <c r="AA16" s="4">
        <f>'[27]26'!AO16</f>
        <v>0</v>
      </c>
      <c r="AB16" s="4">
        <f>'[28]27'!AO16</f>
        <v>0</v>
      </c>
      <c r="AC16" s="4">
        <f>'[29]28'!AO16</f>
        <v>0</v>
      </c>
      <c r="AD16" s="4">
        <f>'[30]29'!AO16</f>
        <v>0</v>
      </c>
      <c r="AE16" s="4">
        <f>'[31]30'!AO16</f>
        <v>0</v>
      </c>
      <c r="AF16" s="4">
        <f>'[32]31'!AO16</f>
        <v>0</v>
      </c>
      <c r="AG16" s="4">
        <f t="shared" si="0"/>
        <v>0</v>
      </c>
    </row>
    <row r="17" spans="1:33" ht="19.95" customHeight="1">
      <c r="A17" s="12" t="str">
        <f>'ENTRY SHEET'!F17</f>
        <v>OD09C-1962</v>
      </c>
      <c r="B17" s="4">
        <f>'[2]01'!AO17</f>
        <v>0</v>
      </c>
      <c r="C17" s="4">
        <f>'[3]02'!AO17</f>
        <v>0</v>
      </c>
      <c r="D17" s="4">
        <f>'[4]03'!AO17</f>
        <v>0</v>
      </c>
      <c r="E17" s="4">
        <f>'[5]04'!AO17</f>
        <v>0</v>
      </c>
      <c r="F17" s="4">
        <f>'[6]05'!AO17</f>
        <v>0</v>
      </c>
      <c r="G17" s="4">
        <f>'[7]06'!AO17</f>
        <v>0</v>
      </c>
      <c r="H17" s="4">
        <f>'[8]07'!AO17</f>
        <v>0</v>
      </c>
      <c r="I17" s="4">
        <f>'[9]08'!AO17</f>
        <v>0</v>
      </c>
      <c r="J17" s="4">
        <f>'[10]09'!AO17</f>
        <v>0</v>
      </c>
      <c r="K17" s="4">
        <f>'[11]10'!AO17</f>
        <v>0</v>
      </c>
      <c r="L17" s="4">
        <f>'[12]11'!AO17</f>
        <v>0</v>
      </c>
      <c r="M17" s="4">
        <f>'[13]12'!AO17</f>
        <v>0</v>
      </c>
      <c r="N17" s="4">
        <f>'[14]13'!AO17</f>
        <v>0</v>
      </c>
      <c r="O17" s="4">
        <f>'[15]14'!AO17</f>
        <v>0</v>
      </c>
      <c r="P17" s="4">
        <f>'[16]15'!AO17</f>
        <v>0</v>
      </c>
      <c r="Q17" s="4">
        <f>'[17]16'!AO17</f>
        <v>0</v>
      </c>
      <c r="R17" s="4">
        <f>'[18]17'!AO17</f>
        <v>0</v>
      </c>
      <c r="S17" s="4">
        <f>'[19]18'!AO17</f>
        <v>0</v>
      </c>
      <c r="T17" s="4">
        <f>'[20]19'!AO17</f>
        <v>0</v>
      </c>
      <c r="U17" s="4">
        <f>'[21]20'!AO17</f>
        <v>0</v>
      </c>
      <c r="V17" s="4">
        <f>'[22]21'!AO17</f>
        <v>0</v>
      </c>
      <c r="W17" s="4">
        <f>'[23]22'!AO17</f>
        <v>0</v>
      </c>
      <c r="X17" s="4">
        <f>'[24]23'!AO17</f>
        <v>80</v>
      </c>
      <c r="Y17" s="4">
        <f>'[25]24'!AO17</f>
        <v>0</v>
      </c>
      <c r="Z17" s="4">
        <f>'[26]25'!AO17</f>
        <v>50</v>
      </c>
      <c r="AA17" s="4">
        <f>'[27]26'!AO17</f>
        <v>0</v>
      </c>
      <c r="AB17" s="4">
        <f>'[28]27'!AO17</f>
        <v>0</v>
      </c>
      <c r="AC17" s="4">
        <f>'[29]28'!AO17</f>
        <v>100</v>
      </c>
      <c r="AD17" s="4">
        <f>'[30]29'!AO17</f>
        <v>50</v>
      </c>
      <c r="AE17" s="4">
        <f>'[31]30'!AO17</f>
        <v>0</v>
      </c>
      <c r="AF17" s="4">
        <f>'[32]31'!AO17</f>
        <v>0</v>
      </c>
      <c r="AG17" s="4">
        <f t="shared" si="0"/>
        <v>280</v>
      </c>
    </row>
    <row r="18" spans="1:33" ht="19.95" customHeight="1">
      <c r="A18" s="12" t="str">
        <f>'ENTRY SHEET'!F18</f>
        <v>OD09C-1964</v>
      </c>
      <c r="B18" s="4">
        <f>'[2]01'!AO18</f>
        <v>100</v>
      </c>
      <c r="C18" s="4">
        <f>'[3]02'!AO18</f>
        <v>0</v>
      </c>
      <c r="D18" s="4">
        <f>'[4]03'!AO18</f>
        <v>50</v>
      </c>
      <c r="E18" s="4">
        <f>'[5]04'!AO18</f>
        <v>50</v>
      </c>
      <c r="F18" s="4">
        <f>'[6]05'!AO18</f>
        <v>0</v>
      </c>
      <c r="G18" s="4">
        <f>'[7]06'!AO18</f>
        <v>0</v>
      </c>
      <c r="H18" s="4">
        <f>'[8]07'!AO18</f>
        <v>50</v>
      </c>
      <c r="I18" s="4">
        <f>'[9]08'!AO18</f>
        <v>0</v>
      </c>
      <c r="J18" s="4">
        <f>'[10]09'!AO18</f>
        <v>0</v>
      </c>
      <c r="K18" s="4">
        <f>'[11]10'!AO18</f>
        <v>50</v>
      </c>
      <c r="L18" s="4">
        <f>'[12]11'!AO18</f>
        <v>0</v>
      </c>
      <c r="M18" s="4">
        <f>'[13]12'!AO18</f>
        <v>0</v>
      </c>
      <c r="N18" s="4">
        <f>'[14]13'!AO18</f>
        <v>50</v>
      </c>
      <c r="O18" s="4">
        <f>'[15]14'!AO18</f>
        <v>0</v>
      </c>
      <c r="P18" s="4">
        <f>'[16]15'!AO18</f>
        <v>50</v>
      </c>
      <c r="Q18" s="4">
        <f>'[17]16'!AO18</f>
        <v>50</v>
      </c>
      <c r="R18" s="4">
        <f>'[18]17'!AO18</f>
        <v>80</v>
      </c>
      <c r="S18" s="4">
        <f>'[19]18'!AO18</f>
        <v>0</v>
      </c>
      <c r="T18" s="4">
        <f>'[20]19'!AO18</f>
        <v>0</v>
      </c>
      <c r="U18" s="4">
        <f>'[21]20'!AO18</f>
        <v>0</v>
      </c>
      <c r="V18" s="4">
        <f>'[22]21'!AO18</f>
        <v>0</v>
      </c>
      <c r="W18" s="4">
        <f>'[23]22'!AO18</f>
        <v>100</v>
      </c>
      <c r="X18" s="4">
        <f>'[24]23'!AO18</f>
        <v>50</v>
      </c>
      <c r="Y18" s="4">
        <f>'[25]24'!AO18</f>
        <v>0</v>
      </c>
      <c r="Z18" s="4">
        <f>'[26]25'!AO18</f>
        <v>0</v>
      </c>
      <c r="AA18" s="4">
        <f>'[27]26'!AO18</f>
        <v>0</v>
      </c>
      <c r="AB18" s="4">
        <f>'[28]27'!AO18</f>
        <v>0</v>
      </c>
      <c r="AC18" s="4">
        <f>'[29]28'!AO18</f>
        <v>0</v>
      </c>
      <c r="AD18" s="4">
        <f>'[30]29'!AO18</f>
        <v>0</v>
      </c>
      <c r="AE18" s="4">
        <f>'[31]30'!AO18</f>
        <v>100</v>
      </c>
      <c r="AF18" s="4">
        <f>'[32]31'!AO18</f>
        <v>0</v>
      </c>
      <c r="AG18" s="4">
        <f t="shared" si="0"/>
        <v>780</v>
      </c>
    </row>
    <row r="19" spans="1:33" ht="19.95" customHeight="1">
      <c r="A19" s="12" t="str">
        <f>'ENTRY SHEET'!F19</f>
        <v>OD09C1965</v>
      </c>
      <c r="B19" s="4">
        <f>'[2]01'!AO19</f>
        <v>0</v>
      </c>
      <c r="C19" s="4">
        <f>'[3]02'!AO19</f>
        <v>0</v>
      </c>
      <c r="D19" s="4">
        <f>'[4]03'!AO19</f>
        <v>0</v>
      </c>
      <c r="E19" s="4">
        <f>'[5]04'!AO19</f>
        <v>0</v>
      </c>
      <c r="F19" s="4">
        <f>'[6]05'!AO19</f>
        <v>0</v>
      </c>
      <c r="G19" s="4">
        <f>'[7]06'!AO19</f>
        <v>0</v>
      </c>
      <c r="H19" s="4">
        <f>'[8]07'!AO19</f>
        <v>0</v>
      </c>
      <c r="I19" s="4">
        <f>'[9]08'!AO19</f>
        <v>0</v>
      </c>
      <c r="J19" s="4">
        <f>'[10]09'!AO19</f>
        <v>0</v>
      </c>
      <c r="K19" s="4">
        <f>'[11]10'!AO19</f>
        <v>0</v>
      </c>
      <c r="L19" s="4">
        <f>'[12]11'!AO19</f>
        <v>0</v>
      </c>
      <c r="M19" s="4">
        <f>'[13]12'!AO19</f>
        <v>0</v>
      </c>
      <c r="N19" s="4">
        <f>'[14]13'!AO19</f>
        <v>0</v>
      </c>
      <c r="O19" s="4">
        <f>'[15]14'!AO19</f>
        <v>0</v>
      </c>
      <c r="P19" s="4">
        <f>'[16]15'!AO19</f>
        <v>0</v>
      </c>
      <c r="Q19" s="4">
        <f>'[17]16'!AO19</f>
        <v>0</v>
      </c>
      <c r="R19" s="4">
        <f>'[18]17'!AO19</f>
        <v>0</v>
      </c>
      <c r="S19" s="4">
        <f>'[19]18'!AO19</f>
        <v>0</v>
      </c>
      <c r="T19" s="4">
        <f>'[20]19'!AO19</f>
        <v>0</v>
      </c>
      <c r="U19" s="4">
        <f>'[21]20'!AO19</f>
        <v>0</v>
      </c>
      <c r="V19" s="4">
        <f>'[22]21'!AO19</f>
        <v>0</v>
      </c>
      <c r="W19" s="4">
        <f>'[23]22'!AO19</f>
        <v>0</v>
      </c>
      <c r="X19" s="4">
        <f>'[24]23'!AO19</f>
        <v>0</v>
      </c>
      <c r="Y19" s="4">
        <f>'[25]24'!AO19</f>
        <v>0</v>
      </c>
      <c r="Z19" s="4">
        <f>'[26]25'!AO19</f>
        <v>0</v>
      </c>
      <c r="AA19" s="4">
        <f>'[27]26'!AO19</f>
        <v>0</v>
      </c>
      <c r="AB19" s="4">
        <f>'[28]27'!AO19</f>
        <v>0</v>
      </c>
      <c r="AC19" s="4">
        <f>'[29]28'!AO19</f>
        <v>0</v>
      </c>
      <c r="AD19" s="4">
        <f>'[30]29'!AO19</f>
        <v>0</v>
      </c>
      <c r="AE19" s="4">
        <f>'[31]30'!AO19</f>
        <v>0</v>
      </c>
      <c r="AF19" s="4">
        <f>'[32]31'!AO19</f>
        <v>0</v>
      </c>
      <c r="AG19" s="4">
        <f t="shared" si="0"/>
        <v>0</v>
      </c>
    </row>
    <row r="20" spans="1:33" ht="19.95" customHeight="1">
      <c r="A20" s="12" t="str">
        <f>'ENTRY SHEET'!F20</f>
        <v>ODO9C5136</v>
      </c>
      <c r="B20" s="4">
        <f>'[2]01'!AO20</f>
        <v>0</v>
      </c>
      <c r="C20" s="4">
        <f>'[3]02'!AO20</f>
        <v>0</v>
      </c>
      <c r="D20" s="4">
        <f>'[4]03'!AO20</f>
        <v>0</v>
      </c>
      <c r="E20" s="4">
        <f>'[5]04'!AO20</f>
        <v>0</v>
      </c>
      <c r="F20" s="4">
        <f>'[6]05'!AO20</f>
        <v>0</v>
      </c>
      <c r="G20" s="4">
        <f>'[7]06'!AO20</f>
        <v>0</v>
      </c>
      <c r="H20" s="4">
        <f>'[8]07'!AO20</f>
        <v>0</v>
      </c>
      <c r="I20" s="4">
        <f>'[9]08'!AO20</f>
        <v>0</v>
      </c>
      <c r="J20" s="4">
        <f>'[10]09'!AO20</f>
        <v>0</v>
      </c>
      <c r="K20" s="4">
        <f>'[11]10'!AO20</f>
        <v>0</v>
      </c>
      <c r="L20" s="4">
        <f>'[12]11'!AO20</f>
        <v>100</v>
      </c>
      <c r="M20" s="4">
        <f>'[13]12'!AO20</f>
        <v>0</v>
      </c>
      <c r="N20" s="4">
        <f>'[14]13'!AO20</f>
        <v>50</v>
      </c>
      <c r="O20" s="4">
        <f>'[15]14'!AO20</f>
        <v>0</v>
      </c>
      <c r="P20" s="4">
        <f>'[16]15'!AO20</f>
        <v>0</v>
      </c>
      <c r="Q20" s="4">
        <f>'[17]16'!AO20</f>
        <v>0</v>
      </c>
      <c r="R20" s="4">
        <f>'[18]17'!AO20</f>
        <v>100</v>
      </c>
      <c r="S20" s="4">
        <f>'[19]18'!AO20</f>
        <v>0</v>
      </c>
      <c r="T20" s="4">
        <f>'[20]19'!AO20</f>
        <v>0</v>
      </c>
      <c r="U20" s="4">
        <f>'[21]20'!AO20</f>
        <v>0</v>
      </c>
      <c r="V20" s="4">
        <f>'[22]21'!AO20</f>
        <v>100</v>
      </c>
      <c r="W20" s="4">
        <f>'[23]22'!AO20</f>
        <v>50</v>
      </c>
      <c r="X20" s="4">
        <f>'[24]23'!AO20</f>
        <v>0</v>
      </c>
      <c r="Y20" s="4">
        <f>'[25]24'!AO20</f>
        <v>0</v>
      </c>
      <c r="Z20" s="4">
        <f>'[26]25'!AO20</f>
        <v>0</v>
      </c>
      <c r="AA20" s="4">
        <f>'[27]26'!AO20</f>
        <v>0</v>
      </c>
      <c r="AB20" s="4">
        <f>'[28]27'!AO20</f>
        <v>0</v>
      </c>
      <c r="AC20" s="4">
        <f>'[29]28'!AO20</f>
        <v>50</v>
      </c>
      <c r="AD20" s="4">
        <f>'[30]29'!AO20</f>
        <v>50</v>
      </c>
      <c r="AE20" s="4">
        <f>'[31]30'!AO20</f>
        <v>50</v>
      </c>
      <c r="AF20" s="4">
        <f>'[32]31'!AO20</f>
        <v>0</v>
      </c>
      <c r="AG20" s="4">
        <f t="shared" si="0"/>
        <v>550</v>
      </c>
    </row>
    <row r="21" spans="1:33" ht="19.95" customHeight="1">
      <c r="A21" s="12" t="str">
        <f>'ENTRY SHEET'!F21</f>
        <v>OD09C5137</v>
      </c>
      <c r="B21" s="4">
        <f>'[2]01'!AO21</f>
        <v>0</v>
      </c>
      <c r="C21" s="4">
        <f>'[3]02'!AO21</f>
        <v>0</v>
      </c>
      <c r="D21" s="4">
        <f>'[4]03'!AO21</f>
        <v>0</v>
      </c>
      <c r="E21" s="4">
        <f>'[5]04'!AO21</f>
        <v>0</v>
      </c>
      <c r="F21" s="4">
        <f>'[6]05'!AO21</f>
        <v>0</v>
      </c>
      <c r="G21" s="4">
        <f>'[7]06'!AO21</f>
        <v>0</v>
      </c>
      <c r="H21" s="4">
        <f>'[8]07'!AO21</f>
        <v>0</v>
      </c>
      <c r="I21" s="4">
        <f>'[9]08'!AO21</f>
        <v>0</v>
      </c>
      <c r="J21" s="4">
        <f>'[10]09'!AO21</f>
        <v>0</v>
      </c>
      <c r="K21" s="4">
        <f>'[11]10'!AO21</f>
        <v>0</v>
      </c>
      <c r="L21" s="4">
        <f>'[12]11'!AO21</f>
        <v>0</v>
      </c>
      <c r="M21" s="4">
        <f>'[13]12'!AO21</f>
        <v>0</v>
      </c>
      <c r="N21" s="4">
        <f>'[14]13'!AO21</f>
        <v>0</v>
      </c>
      <c r="O21" s="4">
        <f>'[15]14'!AO21</f>
        <v>0</v>
      </c>
      <c r="P21" s="4">
        <f>'[16]15'!AO21</f>
        <v>0</v>
      </c>
      <c r="Q21" s="4">
        <f>'[17]16'!AO21</f>
        <v>0</v>
      </c>
      <c r="R21" s="4">
        <f>'[18]17'!AO21</f>
        <v>0</v>
      </c>
      <c r="S21" s="4">
        <f>'[19]18'!AO21</f>
        <v>0</v>
      </c>
      <c r="T21" s="4">
        <f>'[20]19'!AO21</f>
        <v>0</v>
      </c>
      <c r="U21" s="4">
        <f>'[21]20'!AO21</f>
        <v>0</v>
      </c>
      <c r="V21" s="4">
        <f>'[22]21'!AO21</f>
        <v>0</v>
      </c>
      <c r="W21" s="4">
        <f>'[23]22'!AO21</f>
        <v>0</v>
      </c>
      <c r="X21" s="4">
        <f>'[24]23'!AO21</f>
        <v>0</v>
      </c>
      <c r="Y21" s="4">
        <f>'[25]24'!AO21</f>
        <v>0</v>
      </c>
      <c r="Z21" s="4">
        <f>'[26]25'!AO21</f>
        <v>0</v>
      </c>
      <c r="AA21" s="4">
        <f>'[27]26'!AO21</f>
        <v>0</v>
      </c>
      <c r="AB21" s="4">
        <f>'[28]27'!AO21</f>
        <v>0</v>
      </c>
      <c r="AC21" s="4">
        <f>'[29]28'!AO21</f>
        <v>0</v>
      </c>
      <c r="AD21" s="4">
        <f>'[30]29'!AO21</f>
        <v>0</v>
      </c>
      <c r="AE21" s="4">
        <f>'[31]30'!AO21</f>
        <v>0</v>
      </c>
      <c r="AF21" s="4">
        <f>'[32]31'!AO21</f>
        <v>0</v>
      </c>
      <c r="AG21" s="4">
        <f t="shared" si="0"/>
        <v>0</v>
      </c>
    </row>
    <row r="22" spans="1:33" ht="19.95" customHeight="1">
      <c r="A22" s="12" t="str">
        <f>'ENTRY SHEET'!F22</f>
        <v>OD09C4623</v>
      </c>
      <c r="B22" s="4">
        <f>'[2]01'!AO22</f>
        <v>0</v>
      </c>
      <c r="C22" s="4">
        <f>'[3]02'!AO22</f>
        <v>0</v>
      </c>
      <c r="D22" s="4">
        <f>'[4]03'!AO22</f>
        <v>0</v>
      </c>
      <c r="E22" s="4">
        <f>'[5]04'!AO22</f>
        <v>0</v>
      </c>
      <c r="F22" s="4">
        <f>'[6]05'!AO22</f>
        <v>0</v>
      </c>
      <c r="G22" s="4">
        <f>'[7]06'!AO22</f>
        <v>0</v>
      </c>
      <c r="H22" s="4">
        <f>'[8]07'!AO22</f>
        <v>0</v>
      </c>
      <c r="I22" s="4">
        <f>'[9]08'!AO22</f>
        <v>0</v>
      </c>
      <c r="J22" s="4">
        <f>'[10]09'!AO22</f>
        <v>0</v>
      </c>
      <c r="K22" s="4">
        <f>'[11]10'!AO22</f>
        <v>0</v>
      </c>
      <c r="L22" s="4">
        <f>'[12]11'!AO22</f>
        <v>0</v>
      </c>
      <c r="M22" s="4">
        <f>'[13]12'!AO22</f>
        <v>0</v>
      </c>
      <c r="N22" s="4">
        <f>'[14]13'!AO22</f>
        <v>0</v>
      </c>
      <c r="O22" s="4">
        <f>'[15]14'!AO22</f>
        <v>0</v>
      </c>
      <c r="P22" s="4">
        <f>'[16]15'!AO22</f>
        <v>0</v>
      </c>
      <c r="Q22" s="4">
        <f>'[17]16'!AO22</f>
        <v>0</v>
      </c>
      <c r="R22" s="4">
        <f>'[18]17'!AO22</f>
        <v>0</v>
      </c>
      <c r="S22" s="4">
        <f>'[19]18'!AO22</f>
        <v>0</v>
      </c>
      <c r="T22" s="4">
        <f>'[20]19'!AO22</f>
        <v>0</v>
      </c>
      <c r="U22" s="4">
        <f>'[21]20'!AO22</f>
        <v>0</v>
      </c>
      <c r="V22" s="4">
        <f>'[22]21'!AO22</f>
        <v>0</v>
      </c>
      <c r="W22" s="4">
        <f>'[23]22'!AO22</f>
        <v>0</v>
      </c>
      <c r="X22" s="4">
        <f>'[24]23'!AO22</f>
        <v>0</v>
      </c>
      <c r="Y22" s="4">
        <f>'[25]24'!AO22</f>
        <v>0</v>
      </c>
      <c r="Z22" s="4">
        <f>'[26]25'!AO22</f>
        <v>0</v>
      </c>
      <c r="AA22" s="4">
        <f>'[27]26'!AO22</f>
        <v>0</v>
      </c>
      <c r="AB22" s="4">
        <f>'[28]27'!AO22</f>
        <v>0</v>
      </c>
      <c r="AC22" s="4">
        <f>'[29]28'!AO22</f>
        <v>0</v>
      </c>
      <c r="AD22" s="4">
        <f>'[30]29'!AO22</f>
        <v>0</v>
      </c>
      <c r="AE22" s="4">
        <f>'[31]30'!AO22</f>
        <v>0</v>
      </c>
      <c r="AF22" s="4">
        <f>'[32]31'!AO22</f>
        <v>0</v>
      </c>
      <c r="AG22" s="4">
        <f t="shared" si="0"/>
        <v>0</v>
      </c>
    </row>
    <row r="23" spans="1:33" ht="19.95" customHeight="1">
      <c r="A23" s="12" t="str">
        <f>'ENTRY SHEET'!F23</f>
        <v>OD09C4625</v>
      </c>
      <c r="B23" s="4">
        <f>'[2]01'!AO23</f>
        <v>50</v>
      </c>
      <c r="C23" s="4">
        <f>'[3]02'!AO23</f>
        <v>0</v>
      </c>
      <c r="D23" s="4">
        <f>'[4]03'!AO23</f>
        <v>0</v>
      </c>
      <c r="E23" s="4">
        <f>'[5]04'!AO23</f>
        <v>100</v>
      </c>
      <c r="F23" s="4">
        <f>'[6]05'!AO23</f>
        <v>0</v>
      </c>
      <c r="G23" s="4">
        <f>'[7]06'!AO23</f>
        <v>0</v>
      </c>
      <c r="H23" s="4">
        <f>'[8]07'!AO23</f>
        <v>105</v>
      </c>
      <c r="I23" s="4">
        <f>'[9]08'!AO23</f>
        <v>0</v>
      </c>
      <c r="J23" s="4">
        <f>'[10]09'!AO23</f>
        <v>50</v>
      </c>
      <c r="K23" s="4">
        <f>'[11]10'!AO23</f>
        <v>50</v>
      </c>
      <c r="L23" s="4">
        <f>'[12]11'!AO23</f>
        <v>0</v>
      </c>
      <c r="M23" s="4">
        <f>'[13]12'!AO23</f>
        <v>0</v>
      </c>
      <c r="N23" s="4">
        <f>'[14]13'!AO23</f>
        <v>50</v>
      </c>
      <c r="O23" s="4">
        <f>'[15]14'!AO23</f>
        <v>0</v>
      </c>
      <c r="P23" s="4">
        <f>'[16]15'!AO23</f>
        <v>0</v>
      </c>
      <c r="Q23" s="4">
        <f>'[17]16'!AO23</f>
        <v>0</v>
      </c>
      <c r="R23" s="4">
        <f>'[18]17'!AO23</f>
        <v>0</v>
      </c>
      <c r="S23" s="4">
        <f>'[19]18'!AO23</f>
        <v>0</v>
      </c>
      <c r="T23" s="4">
        <f>'[20]19'!AO23</f>
        <v>0</v>
      </c>
      <c r="U23" s="4">
        <f>'[21]20'!AO23</f>
        <v>0</v>
      </c>
      <c r="V23" s="4">
        <f>'[22]21'!AO23</f>
        <v>0</v>
      </c>
      <c r="W23" s="4">
        <f>'[23]22'!AO23</f>
        <v>100</v>
      </c>
      <c r="X23" s="4">
        <f>'[24]23'!AO23</f>
        <v>0</v>
      </c>
      <c r="Y23" s="4">
        <f>'[25]24'!AO23</f>
        <v>0</v>
      </c>
      <c r="Z23" s="4">
        <f>'[26]25'!AO23</f>
        <v>0</v>
      </c>
      <c r="AA23" s="4">
        <f>'[27]26'!AO23</f>
        <v>0</v>
      </c>
      <c r="AB23" s="4">
        <f>'[28]27'!AO23</f>
        <v>0</v>
      </c>
      <c r="AC23" s="4">
        <f>'[29]28'!AO23</f>
        <v>50</v>
      </c>
      <c r="AD23" s="4">
        <f>'[30]29'!AO23</f>
        <v>50</v>
      </c>
      <c r="AE23" s="4">
        <f>'[31]30'!AO23</f>
        <v>0</v>
      </c>
      <c r="AF23" s="4">
        <f>'[32]31'!AO23</f>
        <v>0</v>
      </c>
      <c r="AG23" s="4">
        <f t="shared" si="0"/>
        <v>605</v>
      </c>
    </row>
    <row r="24" spans="1:33" ht="19.95" customHeight="1">
      <c r="A24" s="12" t="str">
        <f>'ENTRY SHEET'!F24</f>
        <v>OD09C4823</v>
      </c>
      <c r="B24" s="4">
        <f>'[2]01'!AO24</f>
        <v>100</v>
      </c>
      <c r="C24" s="4">
        <f>'[3]02'!AO24</f>
        <v>0</v>
      </c>
      <c r="D24" s="4">
        <f>'[4]03'!AO24</f>
        <v>0</v>
      </c>
      <c r="E24" s="4">
        <f>'[5]04'!AO24</f>
        <v>70</v>
      </c>
      <c r="F24" s="4">
        <f>'[6]05'!AO24</f>
        <v>0</v>
      </c>
      <c r="G24" s="4">
        <f>'[7]06'!AO24</f>
        <v>100</v>
      </c>
      <c r="H24" s="4">
        <f>'[8]07'!AO24</f>
        <v>0</v>
      </c>
      <c r="I24" s="4">
        <f>'[9]08'!AO24</f>
        <v>0</v>
      </c>
      <c r="J24" s="4">
        <f>'[10]09'!AO24</f>
        <v>50</v>
      </c>
      <c r="K24" s="4">
        <f>'[11]10'!AO24</f>
        <v>50</v>
      </c>
      <c r="L24" s="4">
        <f>'[12]11'!AO24</f>
        <v>0</v>
      </c>
      <c r="M24" s="4">
        <f>'[13]12'!AO24</f>
        <v>0</v>
      </c>
      <c r="N24" s="4">
        <f>'[14]13'!AO24</f>
        <v>50</v>
      </c>
      <c r="O24" s="4">
        <f>'[15]14'!AO24</f>
        <v>50</v>
      </c>
      <c r="P24" s="4">
        <f>'[16]15'!AO24</f>
        <v>0</v>
      </c>
      <c r="Q24" s="4">
        <f>'[17]16'!AO24</f>
        <v>0</v>
      </c>
      <c r="R24" s="4">
        <f>'[18]17'!AO24</f>
        <v>100</v>
      </c>
      <c r="S24" s="4">
        <f>'[19]18'!AO24</f>
        <v>50</v>
      </c>
      <c r="T24" s="4">
        <f>'[20]19'!AO24</f>
        <v>0</v>
      </c>
      <c r="U24" s="4">
        <f>'[21]20'!AO24</f>
        <v>50</v>
      </c>
      <c r="V24" s="4">
        <f>'[22]21'!AO24</f>
        <v>50</v>
      </c>
      <c r="W24" s="4">
        <f>'[23]22'!AO24</f>
        <v>50</v>
      </c>
      <c r="X24" s="4">
        <f>'[24]23'!AO24</f>
        <v>0</v>
      </c>
      <c r="Y24" s="4">
        <f>'[25]24'!AO24</f>
        <v>0</v>
      </c>
      <c r="Z24" s="4">
        <f>'[26]25'!AO24</f>
        <v>50</v>
      </c>
      <c r="AA24" s="4">
        <f>'[27]26'!AO24</f>
        <v>0</v>
      </c>
      <c r="AB24" s="4">
        <f>'[28]27'!AO24</f>
        <v>0</v>
      </c>
      <c r="AC24" s="4">
        <f>'[29]28'!AO24</f>
        <v>50</v>
      </c>
      <c r="AD24" s="4">
        <f>'[30]29'!AO24</f>
        <v>0</v>
      </c>
      <c r="AE24" s="4">
        <f>'[31]30'!AO24</f>
        <v>0</v>
      </c>
      <c r="AF24" s="4">
        <f>'[32]31'!AO24</f>
        <v>0</v>
      </c>
      <c r="AG24" s="4">
        <f t="shared" si="0"/>
        <v>870</v>
      </c>
    </row>
    <row r="25" spans="1:33" ht="19.95" customHeight="1">
      <c r="A25" s="12" t="str">
        <f>'ENTRY SHEET'!F25</f>
        <v>OD09C-4824</v>
      </c>
      <c r="B25" s="4">
        <f>'[2]01'!AO25</f>
        <v>0</v>
      </c>
      <c r="C25" s="4">
        <f>'[3]02'!AO25</f>
        <v>0</v>
      </c>
      <c r="D25" s="4">
        <f>'[4]03'!AO25</f>
        <v>0</v>
      </c>
      <c r="E25" s="4">
        <f>'[5]04'!AO25</f>
        <v>0</v>
      </c>
      <c r="F25" s="4">
        <f>'[6]05'!AO25</f>
        <v>0</v>
      </c>
      <c r="G25" s="4">
        <f>'[7]06'!AO25</f>
        <v>0</v>
      </c>
      <c r="H25" s="4">
        <f>'[8]07'!AO25</f>
        <v>0</v>
      </c>
      <c r="I25" s="4">
        <f>'[9]08'!AO25</f>
        <v>0</v>
      </c>
      <c r="J25" s="4">
        <f>'[10]09'!AO25</f>
        <v>0</v>
      </c>
      <c r="K25" s="4">
        <f>'[11]10'!AO25</f>
        <v>0</v>
      </c>
      <c r="L25" s="4">
        <f>'[12]11'!AO25</f>
        <v>0</v>
      </c>
      <c r="M25" s="4">
        <f>'[13]12'!AO25</f>
        <v>0</v>
      </c>
      <c r="N25" s="4">
        <f>'[14]13'!AO25</f>
        <v>0</v>
      </c>
      <c r="O25" s="4">
        <f>'[15]14'!AO25</f>
        <v>0</v>
      </c>
      <c r="P25" s="4">
        <f>'[16]15'!AO25</f>
        <v>0</v>
      </c>
      <c r="Q25" s="4">
        <f>'[17]16'!AO25</f>
        <v>0</v>
      </c>
      <c r="R25" s="4">
        <f>'[18]17'!AO25</f>
        <v>0</v>
      </c>
      <c r="S25" s="4">
        <f>'[19]18'!AO25</f>
        <v>0</v>
      </c>
      <c r="T25" s="4">
        <f>'[20]19'!AO25</f>
        <v>0</v>
      </c>
      <c r="U25" s="4">
        <f>'[21]20'!AO25</f>
        <v>0</v>
      </c>
      <c r="V25" s="4">
        <f>'[22]21'!AO25</f>
        <v>50</v>
      </c>
      <c r="W25" s="4">
        <f>'[23]22'!AO25</f>
        <v>0</v>
      </c>
      <c r="X25" s="4">
        <f>'[24]23'!AO25</f>
        <v>0</v>
      </c>
      <c r="Y25" s="4">
        <f>'[25]24'!AO25</f>
        <v>0</v>
      </c>
      <c r="Z25" s="4">
        <f>'[26]25'!AO25</f>
        <v>100</v>
      </c>
      <c r="AA25" s="4">
        <f>'[27]26'!AO25</f>
        <v>0</v>
      </c>
      <c r="AB25" s="4">
        <f>'[28]27'!AO25</f>
        <v>0</v>
      </c>
      <c r="AC25" s="4">
        <f>'[29]28'!AO25</f>
        <v>50</v>
      </c>
      <c r="AD25" s="4">
        <f>'[30]29'!AO25</f>
        <v>50</v>
      </c>
      <c r="AE25" s="4">
        <f>'[31]30'!AO25</f>
        <v>50</v>
      </c>
      <c r="AF25" s="4">
        <f>'[32]31'!AO25</f>
        <v>0</v>
      </c>
      <c r="AG25" s="4">
        <f t="shared" si="0"/>
        <v>300</v>
      </c>
    </row>
    <row r="26" spans="1:33" ht="19.95" customHeight="1">
      <c r="A26" s="12" t="str">
        <f>'ENTRY SHEET'!F26</f>
        <v>JH06H-3742</v>
      </c>
      <c r="B26" s="4">
        <f>'[2]01'!AO26</f>
        <v>0</v>
      </c>
      <c r="C26" s="4">
        <f>'[3]02'!AO26</f>
        <v>100</v>
      </c>
      <c r="D26" s="4">
        <f>'[4]03'!AO26</f>
        <v>0</v>
      </c>
      <c r="E26" s="4">
        <f>'[5]04'!AO26</f>
        <v>0</v>
      </c>
      <c r="F26" s="4">
        <f>'[6]05'!AO26</f>
        <v>0</v>
      </c>
      <c r="G26" s="4">
        <f>'[7]06'!AO26</f>
        <v>0</v>
      </c>
      <c r="H26" s="4">
        <f>'[8]07'!AO26</f>
        <v>0</v>
      </c>
      <c r="I26" s="4">
        <f>'[9]08'!AO26</f>
        <v>0</v>
      </c>
      <c r="J26" s="4">
        <f>'[10]09'!AO26</f>
        <v>0</v>
      </c>
      <c r="K26" s="4">
        <f>'[11]10'!AO26</f>
        <v>0</v>
      </c>
      <c r="L26" s="4">
        <f>'[12]11'!AO26</f>
        <v>0</v>
      </c>
      <c r="M26" s="4">
        <f>'[13]12'!AO26</f>
        <v>0</v>
      </c>
      <c r="N26" s="4">
        <f>'[14]13'!AO26</f>
        <v>0</v>
      </c>
      <c r="O26" s="4">
        <f>'[15]14'!AO26</f>
        <v>0</v>
      </c>
      <c r="P26" s="4">
        <f>'[16]15'!AO26</f>
        <v>0</v>
      </c>
      <c r="Q26" s="4">
        <f>'[17]16'!AO26</f>
        <v>0</v>
      </c>
      <c r="R26" s="4">
        <f>'[18]17'!AO26</f>
        <v>0</v>
      </c>
      <c r="S26" s="4">
        <f>'[19]18'!AO26</f>
        <v>0</v>
      </c>
      <c r="T26" s="4">
        <f>'[20]19'!AO26</f>
        <v>0</v>
      </c>
      <c r="U26" s="4">
        <f>'[21]20'!AO26</f>
        <v>0</v>
      </c>
      <c r="V26" s="4">
        <f>'[22]21'!AO26</f>
        <v>100</v>
      </c>
      <c r="W26" s="4">
        <f>'[23]22'!AO26</f>
        <v>60</v>
      </c>
      <c r="X26" s="4">
        <f>'[24]23'!AO26</f>
        <v>0</v>
      </c>
      <c r="Y26" s="4">
        <f>'[25]24'!AO26</f>
        <v>50</v>
      </c>
      <c r="Z26" s="4">
        <f>'[26]25'!AO26</f>
        <v>50</v>
      </c>
      <c r="AA26" s="4">
        <f>'[27]26'!AO26</f>
        <v>0</v>
      </c>
      <c r="AB26" s="4">
        <f>'[28]27'!AO26</f>
        <v>0</v>
      </c>
      <c r="AC26" s="4">
        <f>'[29]28'!AO26</f>
        <v>10</v>
      </c>
      <c r="AD26" s="4">
        <f>'[30]29'!AO26</f>
        <v>0</v>
      </c>
      <c r="AE26" s="4">
        <f>'[31]30'!AO26</f>
        <v>100</v>
      </c>
      <c r="AF26" s="4">
        <f>'[32]31'!AO26</f>
        <v>0</v>
      </c>
      <c r="AG26" s="4">
        <f t="shared" si="0"/>
        <v>470</v>
      </c>
    </row>
    <row r="27" spans="1:33" ht="19.95" customHeight="1">
      <c r="A27" s="12" t="str">
        <f>'ENTRY SHEET'!F27</f>
        <v>OD09C-4879</v>
      </c>
      <c r="B27" s="4">
        <f>'[2]01'!AO27</f>
        <v>0</v>
      </c>
      <c r="C27" s="4">
        <f>'[3]02'!AO27</f>
        <v>0</v>
      </c>
      <c r="D27" s="4">
        <f>'[4]03'!AO27</f>
        <v>100</v>
      </c>
      <c r="E27" s="4">
        <f>'[5]04'!AO27</f>
        <v>0</v>
      </c>
      <c r="F27" s="4">
        <f>'[6]05'!AO27</f>
        <v>0</v>
      </c>
      <c r="G27" s="4">
        <f>'[7]06'!AO27</f>
        <v>50</v>
      </c>
      <c r="H27" s="4">
        <f>'[8]07'!AO27</f>
        <v>0</v>
      </c>
      <c r="I27" s="4">
        <f>'[9]08'!AO27</f>
        <v>0</v>
      </c>
      <c r="J27" s="4">
        <f>'[10]09'!AO27</f>
        <v>0</v>
      </c>
      <c r="K27" s="4">
        <f>'[11]10'!AO27</f>
        <v>50</v>
      </c>
      <c r="L27" s="4">
        <f>'[12]11'!AO27</f>
        <v>0</v>
      </c>
      <c r="M27" s="4">
        <f>'[13]12'!AO27</f>
        <v>0</v>
      </c>
      <c r="N27" s="4">
        <f>'[14]13'!AO27</f>
        <v>0</v>
      </c>
      <c r="O27" s="4">
        <f>'[15]14'!AO27</f>
        <v>0</v>
      </c>
      <c r="P27" s="4">
        <f>'[16]15'!AO27</f>
        <v>0</v>
      </c>
      <c r="Q27" s="4">
        <f>'[17]16'!AO27</f>
        <v>0</v>
      </c>
      <c r="R27" s="4">
        <f>'[18]17'!AO27</f>
        <v>100</v>
      </c>
      <c r="S27" s="4">
        <f>'[19]18'!AO27</f>
        <v>50</v>
      </c>
      <c r="T27" s="4">
        <f>'[20]19'!AO27</f>
        <v>0</v>
      </c>
      <c r="U27" s="4">
        <f>'[21]20'!AO27</f>
        <v>50</v>
      </c>
      <c r="V27" s="4">
        <f>'[22]21'!AO27</f>
        <v>100</v>
      </c>
      <c r="W27" s="4">
        <f>'[23]22'!AO27</f>
        <v>0</v>
      </c>
      <c r="X27" s="4">
        <f>'[24]23'!AO27</f>
        <v>50</v>
      </c>
      <c r="Y27" s="4">
        <f>'[25]24'!AO27</f>
        <v>50</v>
      </c>
      <c r="Z27" s="4">
        <f>'[26]25'!AO27</f>
        <v>0</v>
      </c>
      <c r="AA27" s="4">
        <f>'[27]26'!AO27</f>
        <v>0</v>
      </c>
      <c r="AB27" s="4">
        <f>'[28]27'!AO27</f>
        <v>100</v>
      </c>
      <c r="AC27" s="4">
        <f>'[29]28'!AO27</f>
        <v>100</v>
      </c>
      <c r="AD27" s="4">
        <f>'[30]29'!AO27</f>
        <v>50</v>
      </c>
      <c r="AE27" s="4">
        <f>'[31]30'!AO27</f>
        <v>0</v>
      </c>
      <c r="AF27" s="4">
        <f>'[32]31'!AO27</f>
        <v>0</v>
      </c>
      <c r="AG27" s="4">
        <f t="shared" si="0"/>
        <v>850</v>
      </c>
    </row>
    <row r="28" spans="1:33" s="1146" customFormat="1" ht="19.95" customHeight="1">
      <c r="A28" s="1145" t="str">
        <f>'ENTRY SHEET'!F28</f>
        <v>OD09C-1371</v>
      </c>
      <c r="B28" s="4">
        <f>'[2]01'!AO28</f>
        <v>100</v>
      </c>
      <c r="C28" s="4">
        <f>'[3]02'!AO28</f>
        <v>50</v>
      </c>
      <c r="D28" s="4">
        <f>'[4]03'!AO28</f>
        <v>0</v>
      </c>
      <c r="E28" s="4">
        <f>'[5]04'!AO28</f>
        <v>50</v>
      </c>
      <c r="F28" s="4">
        <f>'[6]05'!AO28</f>
        <v>0</v>
      </c>
      <c r="G28" s="4">
        <f>'[7]06'!AO28</f>
        <v>0</v>
      </c>
      <c r="H28" s="4">
        <f>'[8]07'!AO28</f>
        <v>0</v>
      </c>
      <c r="I28" s="4">
        <f>'[9]08'!AO28</f>
        <v>0</v>
      </c>
      <c r="J28" s="4">
        <f>'[10]09'!AO28</f>
        <v>0</v>
      </c>
      <c r="K28" s="4">
        <f>'[11]10'!AO28</f>
        <v>50</v>
      </c>
      <c r="L28" s="4">
        <f>'[12]11'!AO28</f>
        <v>0</v>
      </c>
      <c r="M28" s="4">
        <f>'[13]12'!AO28</f>
        <v>0</v>
      </c>
      <c r="N28" s="4">
        <f>'[14]13'!AO28</f>
        <v>0</v>
      </c>
      <c r="O28" s="4">
        <f>'[15]14'!AO28</f>
        <v>0</v>
      </c>
      <c r="P28" s="4">
        <f>'[16]15'!AO28</f>
        <v>0</v>
      </c>
      <c r="Q28" s="4">
        <f>'[17]16'!AO28</f>
        <v>0</v>
      </c>
      <c r="R28" s="4">
        <f>'[18]17'!AO28</f>
        <v>100</v>
      </c>
      <c r="S28" s="4">
        <f>'[19]18'!AO28</f>
        <v>0</v>
      </c>
      <c r="T28" s="4">
        <f>'[20]19'!AO28</f>
        <v>0</v>
      </c>
      <c r="U28" s="4">
        <f>'[21]20'!AO28</f>
        <v>0</v>
      </c>
      <c r="V28" s="4">
        <f>'[22]21'!AO28</f>
        <v>0</v>
      </c>
      <c r="W28" s="4">
        <f>'[23]22'!AO28</f>
        <v>0</v>
      </c>
      <c r="X28" s="4">
        <f>'[24]23'!AO28</f>
        <v>0</v>
      </c>
      <c r="Y28" s="4">
        <f>'[25]24'!AO28</f>
        <v>50</v>
      </c>
      <c r="Z28" s="4">
        <f>'[26]25'!AO28</f>
        <v>50</v>
      </c>
      <c r="AA28" s="4">
        <f>'[27]26'!AO28</f>
        <v>0</v>
      </c>
      <c r="AB28" s="4">
        <f>'[28]27'!AO28</f>
        <v>0</v>
      </c>
      <c r="AC28" s="4">
        <f>'[29]28'!AO28</f>
        <v>0</v>
      </c>
      <c r="AD28" s="4">
        <f>'[30]29'!AO28</f>
        <v>0</v>
      </c>
      <c r="AE28" s="4">
        <f>'[31]30'!AO28</f>
        <v>150</v>
      </c>
      <c r="AF28" s="4">
        <f>'[32]31'!AO28</f>
        <v>0</v>
      </c>
      <c r="AG28" s="4">
        <f t="shared" si="0"/>
        <v>600</v>
      </c>
    </row>
    <row r="29" spans="1:33" s="1146" customFormat="1" ht="19.95" customHeight="1">
      <c r="A29" s="1145" t="str">
        <f>'ENTRY SHEET'!F29</f>
        <v>OD09C-4878</v>
      </c>
      <c r="B29" s="4">
        <f>'[2]01'!AO29</f>
        <v>0</v>
      </c>
      <c r="C29" s="4">
        <f>'[3]02'!AO29</f>
        <v>0</v>
      </c>
      <c r="D29" s="4">
        <f>'[4]03'!AO29</f>
        <v>0</v>
      </c>
      <c r="E29" s="4">
        <f>'[5]04'!AO29</f>
        <v>0</v>
      </c>
      <c r="F29" s="4">
        <f>'[6]05'!AO29</f>
        <v>0</v>
      </c>
      <c r="G29" s="4">
        <f>'[7]06'!AO29</f>
        <v>0</v>
      </c>
      <c r="H29" s="4">
        <f>'[8]07'!AO29</f>
        <v>0</v>
      </c>
      <c r="I29" s="4">
        <f>'[9]08'!AO29</f>
        <v>0</v>
      </c>
      <c r="J29" s="4">
        <f>'[10]09'!AO29</f>
        <v>0</v>
      </c>
      <c r="K29" s="4">
        <f>'[11]10'!AO29</f>
        <v>0</v>
      </c>
      <c r="L29" s="4">
        <f>'[12]11'!AO29</f>
        <v>0</v>
      </c>
      <c r="M29" s="4">
        <f>'[13]12'!AO29</f>
        <v>0</v>
      </c>
      <c r="N29" s="4">
        <f>'[14]13'!AO29</f>
        <v>0</v>
      </c>
      <c r="O29" s="4">
        <f>'[15]14'!AO29</f>
        <v>0</v>
      </c>
      <c r="P29" s="4">
        <f>'[16]15'!AO29</f>
        <v>0</v>
      </c>
      <c r="Q29" s="4">
        <f>'[17]16'!AO29</f>
        <v>0</v>
      </c>
      <c r="R29" s="4">
        <f>'[18]17'!AO29</f>
        <v>0</v>
      </c>
      <c r="S29" s="4">
        <f>'[19]18'!AO29</f>
        <v>0</v>
      </c>
      <c r="T29" s="4">
        <f>'[20]19'!AO29</f>
        <v>0</v>
      </c>
      <c r="U29" s="4">
        <f>'[21]20'!AO29</f>
        <v>0</v>
      </c>
      <c r="V29" s="4">
        <f>'[22]21'!AO29</f>
        <v>0</v>
      </c>
      <c r="W29" s="4">
        <f>'[23]22'!AO29</f>
        <v>0</v>
      </c>
      <c r="X29" s="4">
        <f>'[24]23'!AO29</f>
        <v>0</v>
      </c>
      <c r="Y29" s="4">
        <f>'[25]24'!AO29</f>
        <v>0</v>
      </c>
      <c r="Z29" s="4">
        <f>'[26]25'!AO29</f>
        <v>0</v>
      </c>
      <c r="AA29" s="4">
        <f>'[27]26'!AO29</f>
        <v>0</v>
      </c>
      <c r="AB29" s="4">
        <f>'[28]27'!AO29</f>
        <v>0</v>
      </c>
      <c r="AC29" s="4">
        <f>'[29]28'!AO29</f>
        <v>0</v>
      </c>
      <c r="AD29" s="4">
        <f>'[30]29'!AO29</f>
        <v>0</v>
      </c>
      <c r="AE29" s="4">
        <f>'[31]30'!AO29</f>
        <v>0</v>
      </c>
      <c r="AF29" s="4">
        <f>'[32]31'!AO29</f>
        <v>0</v>
      </c>
      <c r="AG29" s="4">
        <f t="shared" si="0"/>
        <v>0</v>
      </c>
    </row>
    <row r="30" spans="1:33" ht="19.95" customHeight="1">
      <c r="A30" s="12" t="str">
        <f>'ENTRY SHEET'!F30</f>
        <v>OD09C-8163</v>
      </c>
      <c r="B30" s="4">
        <f>'[2]01'!AO30</f>
        <v>50</v>
      </c>
      <c r="C30" s="4">
        <f>'[3]02'!AO30</f>
        <v>0</v>
      </c>
      <c r="D30" s="4">
        <f>'[4]03'!AO30</f>
        <v>50</v>
      </c>
      <c r="E30" s="4">
        <f>'[5]04'!AO30</f>
        <v>0</v>
      </c>
      <c r="F30" s="4">
        <f>'[6]05'!AO30</f>
        <v>0</v>
      </c>
      <c r="G30" s="4">
        <f>'[7]06'!AO30</f>
        <v>0</v>
      </c>
      <c r="H30" s="4">
        <f>'[8]07'!AO30</f>
        <v>100</v>
      </c>
      <c r="I30" s="4">
        <f>'[9]08'!AO30</f>
        <v>0</v>
      </c>
      <c r="J30" s="4">
        <f>'[10]09'!AO30</f>
        <v>0</v>
      </c>
      <c r="K30" s="4">
        <f>'[11]10'!AO30</f>
        <v>0</v>
      </c>
      <c r="L30" s="4">
        <f>'[12]11'!AO30</f>
        <v>0</v>
      </c>
      <c r="M30" s="4">
        <f>'[13]12'!AO30</f>
        <v>0</v>
      </c>
      <c r="N30" s="4">
        <f>'[14]13'!AO30</f>
        <v>50</v>
      </c>
      <c r="O30" s="4">
        <f>'[15]14'!AO30</f>
        <v>0</v>
      </c>
      <c r="P30" s="4">
        <f>'[16]15'!AO30</f>
        <v>0</v>
      </c>
      <c r="Q30" s="4">
        <f>'[17]16'!AO30</f>
        <v>150</v>
      </c>
      <c r="R30" s="4">
        <f>'[18]17'!AO30</f>
        <v>0</v>
      </c>
      <c r="S30" s="4">
        <f>'[19]18'!AO30</f>
        <v>51</v>
      </c>
      <c r="T30" s="4">
        <f>'[20]19'!AO30</f>
        <v>0</v>
      </c>
      <c r="U30" s="4">
        <f>'[21]20'!AO30</f>
        <v>100</v>
      </c>
      <c r="V30" s="4">
        <f>'[22]21'!AO30</f>
        <v>100</v>
      </c>
      <c r="W30" s="4">
        <f>'[23]22'!AO30</f>
        <v>50</v>
      </c>
      <c r="X30" s="4">
        <f>'[24]23'!AO30</f>
        <v>50</v>
      </c>
      <c r="Y30" s="4">
        <f>'[25]24'!AO30</f>
        <v>80</v>
      </c>
      <c r="Z30" s="4">
        <f>'[26]25'!AO30</f>
        <v>100</v>
      </c>
      <c r="AA30" s="4">
        <f>'[27]26'!AO30</f>
        <v>0</v>
      </c>
      <c r="AB30" s="4">
        <f>'[28]27'!AO30</f>
        <v>0</v>
      </c>
      <c r="AC30" s="4">
        <f>'[29]28'!AO30</f>
        <v>100</v>
      </c>
      <c r="AD30" s="4">
        <f>'[30]29'!AO30</f>
        <v>80</v>
      </c>
      <c r="AE30" s="4">
        <f>'[31]30'!AO30</f>
        <v>100</v>
      </c>
      <c r="AF30" s="4">
        <f>'[32]31'!AO30</f>
        <v>0</v>
      </c>
      <c r="AG30" s="4">
        <f t="shared" si="0"/>
        <v>1211</v>
      </c>
    </row>
    <row r="31" spans="1:33" ht="19.95" customHeight="1">
      <c r="A31" s="12" t="str">
        <f>'ENTRY SHEET'!F31</f>
        <v>OD09A-5106</v>
      </c>
      <c r="B31" s="4">
        <f>'[2]01'!AO31</f>
        <v>50</v>
      </c>
      <c r="C31" s="4">
        <f>'[3]02'!AO31</f>
        <v>0</v>
      </c>
      <c r="D31" s="4">
        <f>'[4]03'!AO31</f>
        <v>70</v>
      </c>
      <c r="E31" s="4">
        <f>'[5]04'!AO31</f>
        <v>100</v>
      </c>
      <c r="F31" s="4">
        <f>'[6]05'!AO31</f>
        <v>0</v>
      </c>
      <c r="G31" s="4">
        <f>'[7]06'!AO31</f>
        <v>50</v>
      </c>
      <c r="H31" s="4">
        <f>'[8]07'!AO31</f>
        <v>50</v>
      </c>
      <c r="I31" s="4">
        <f>'[9]08'!AO31</f>
        <v>0</v>
      </c>
      <c r="J31" s="4">
        <f>'[10]09'!AO31</f>
        <v>0</v>
      </c>
      <c r="K31" s="4">
        <f>'[11]10'!AO31</f>
        <v>50</v>
      </c>
      <c r="L31" s="4">
        <f>'[12]11'!AO31</f>
        <v>0</v>
      </c>
      <c r="M31" s="4">
        <f>'[13]12'!AO31</f>
        <v>0</v>
      </c>
      <c r="N31" s="4">
        <f>'[14]13'!AO31</f>
        <v>0</v>
      </c>
      <c r="O31" s="4">
        <f>'[15]14'!AO31</f>
        <v>0</v>
      </c>
      <c r="P31" s="4">
        <f>'[16]15'!AO31</f>
        <v>0</v>
      </c>
      <c r="Q31" s="4">
        <f>'[17]16'!AO31</f>
        <v>0</v>
      </c>
      <c r="R31" s="4">
        <f>'[18]17'!AO31</f>
        <v>0</v>
      </c>
      <c r="S31" s="4">
        <f>'[19]18'!AO31</f>
        <v>0</v>
      </c>
      <c r="T31" s="4">
        <f>'[20]19'!AO31</f>
        <v>0</v>
      </c>
      <c r="U31" s="4">
        <f>'[21]20'!AO31</f>
        <v>0</v>
      </c>
      <c r="V31" s="4">
        <f>'[22]21'!AO31</f>
        <v>0</v>
      </c>
      <c r="W31" s="4">
        <f>'[23]22'!AO31</f>
        <v>0</v>
      </c>
      <c r="X31" s="4">
        <f>'[24]23'!AO31</f>
        <v>0</v>
      </c>
      <c r="Y31" s="4">
        <f>'[25]24'!AO31</f>
        <v>0</v>
      </c>
      <c r="Z31" s="4">
        <f>'[26]25'!AO31</f>
        <v>50</v>
      </c>
      <c r="AA31" s="4">
        <f>'[27]26'!AO31</f>
        <v>0</v>
      </c>
      <c r="AB31" s="4">
        <f>'[28]27'!AO31</f>
        <v>0</v>
      </c>
      <c r="AC31" s="4">
        <f>'[29]28'!AO31</f>
        <v>0</v>
      </c>
      <c r="AD31" s="4">
        <f>'[30]29'!AO31</f>
        <v>0</v>
      </c>
      <c r="AE31" s="4">
        <f>'[31]30'!AO31</f>
        <v>0</v>
      </c>
      <c r="AF31" s="4">
        <f>'[32]31'!AO31</f>
        <v>0</v>
      </c>
      <c r="AG31" s="4">
        <f t="shared" si="0"/>
        <v>420</v>
      </c>
    </row>
    <row r="32" spans="1:33" ht="19.95" customHeight="1">
      <c r="A32" s="12" t="str">
        <f>'ENTRY SHEET'!F32</f>
        <v>OD09C-8164</v>
      </c>
      <c r="B32" s="4">
        <f>'[2]01'!AO32</f>
        <v>100</v>
      </c>
      <c r="C32" s="4">
        <f>'[3]02'!AO32</f>
        <v>0</v>
      </c>
      <c r="D32" s="4">
        <f>'[4]03'!AO32</f>
        <v>0</v>
      </c>
      <c r="E32" s="4">
        <f>'[5]04'!AO32</f>
        <v>0</v>
      </c>
      <c r="F32" s="4">
        <f>'[6]05'!AO32</f>
        <v>0</v>
      </c>
      <c r="G32" s="4">
        <f>'[7]06'!AO32</f>
        <v>0</v>
      </c>
      <c r="H32" s="4">
        <f>'[8]07'!AO32</f>
        <v>0</v>
      </c>
      <c r="I32" s="4">
        <f>'[9]08'!AO32</f>
        <v>0</v>
      </c>
      <c r="J32" s="4">
        <f>'[10]09'!AO32</f>
        <v>0</v>
      </c>
      <c r="K32" s="4">
        <f>'[11]10'!AO32</f>
        <v>0</v>
      </c>
      <c r="L32" s="4">
        <f>'[12]11'!AO32</f>
        <v>0</v>
      </c>
      <c r="M32" s="4">
        <f>'[13]12'!AO32</f>
        <v>0</v>
      </c>
      <c r="N32" s="4">
        <f>'[14]13'!AO32</f>
        <v>0</v>
      </c>
      <c r="O32" s="4">
        <f>'[15]14'!AO32</f>
        <v>0</v>
      </c>
      <c r="P32" s="4">
        <f>'[16]15'!AO32</f>
        <v>0</v>
      </c>
      <c r="Q32" s="4">
        <f>'[17]16'!AO32</f>
        <v>100</v>
      </c>
      <c r="R32" s="4">
        <f>'[18]17'!AO32</f>
        <v>50</v>
      </c>
      <c r="S32" s="4">
        <f>'[19]18'!AO32</f>
        <v>50</v>
      </c>
      <c r="T32" s="4">
        <f>'[20]19'!AO32</f>
        <v>0</v>
      </c>
      <c r="U32" s="4">
        <f>'[21]20'!AO32</f>
        <v>100</v>
      </c>
      <c r="V32" s="4">
        <f>'[22]21'!AO32</f>
        <v>100</v>
      </c>
      <c r="W32" s="4">
        <f>'[23]22'!AO32</f>
        <v>50</v>
      </c>
      <c r="X32" s="4">
        <f>'[24]23'!AO32</f>
        <v>0</v>
      </c>
      <c r="Y32" s="4">
        <f>'[25]24'!AO32</f>
        <v>80</v>
      </c>
      <c r="Z32" s="4">
        <f>'[26]25'!AO32</f>
        <v>80</v>
      </c>
      <c r="AA32" s="4">
        <f>'[27]26'!AO32</f>
        <v>0</v>
      </c>
      <c r="AB32" s="4">
        <f>'[28]27'!AO32</f>
        <v>80</v>
      </c>
      <c r="AC32" s="4">
        <f>'[29]28'!AO32</f>
        <v>50</v>
      </c>
      <c r="AD32" s="4">
        <f>'[30]29'!AO32</f>
        <v>80</v>
      </c>
      <c r="AE32" s="4">
        <f>'[31]30'!AO32</f>
        <v>50</v>
      </c>
      <c r="AF32" s="4">
        <f>'[32]31'!AO32</f>
        <v>0</v>
      </c>
      <c r="AG32" s="4">
        <f t="shared" si="0"/>
        <v>970</v>
      </c>
    </row>
    <row r="33" spans="1:33" s="1146" customFormat="1" ht="19.95" customHeight="1">
      <c r="A33" s="1145" t="str">
        <f>'ENTRY SHEET'!F33</f>
        <v>OD09C-1373</v>
      </c>
      <c r="B33" s="4">
        <f>'[2]01'!AO33</f>
        <v>0</v>
      </c>
      <c r="C33" s="4">
        <f>'[3]02'!AO33</f>
        <v>0</v>
      </c>
      <c r="D33" s="4">
        <f>'[4]03'!AO33</f>
        <v>0</v>
      </c>
      <c r="E33" s="4">
        <f>'[5]04'!AO33</f>
        <v>0</v>
      </c>
      <c r="F33" s="4">
        <f>'[6]05'!AO33</f>
        <v>0</v>
      </c>
      <c r="G33" s="4">
        <f>'[7]06'!AO33</f>
        <v>0</v>
      </c>
      <c r="H33" s="4">
        <f>'[8]07'!AO33</f>
        <v>0</v>
      </c>
      <c r="I33" s="4">
        <f>'[9]08'!AO33</f>
        <v>0</v>
      </c>
      <c r="J33" s="4">
        <f>'[10]09'!AO33</f>
        <v>0</v>
      </c>
      <c r="K33" s="4">
        <f>'[11]10'!AO33</f>
        <v>0</v>
      </c>
      <c r="L33" s="4">
        <f>'[12]11'!AO33</f>
        <v>0</v>
      </c>
      <c r="M33" s="4">
        <f>'[13]12'!AO33</f>
        <v>0</v>
      </c>
      <c r="N33" s="4">
        <f>'[14]13'!AO33</f>
        <v>0</v>
      </c>
      <c r="O33" s="4">
        <f>'[15]14'!AO33</f>
        <v>0</v>
      </c>
      <c r="P33" s="4">
        <f>'[16]15'!AO33</f>
        <v>0</v>
      </c>
      <c r="Q33" s="4">
        <f>'[17]16'!AO33</f>
        <v>0</v>
      </c>
      <c r="R33" s="4">
        <f>'[18]17'!AO33</f>
        <v>0</v>
      </c>
      <c r="S33" s="4">
        <f>'[19]18'!AO33</f>
        <v>0</v>
      </c>
      <c r="T33" s="4">
        <f>'[20]19'!AO33</f>
        <v>0</v>
      </c>
      <c r="U33" s="4">
        <f>'[21]20'!AO33</f>
        <v>0</v>
      </c>
      <c r="V33" s="4">
        <f>'[22]21'!AO33</f>
        <v>0</v>
      </c>
      <c r="W33" s="4">
        <f>'[23]22'!AO33</f>
        <v>0</v>
      </c>
      <c r="X33" s="4">
        <f>'[24]23'!AO33</f>
        <v>0</v>
      </c>
      <c r="Y33" s="4">
        <f>'[25]24'!AO33</f>
        <v>0</v>
      </c>
      <c r="Z33" s="4">
        <f>'[26]25'!AO33</f>
        <v>0</v>
      </c>
      <c r="AA33" s="4">
        <f>'[27]26'!AO33</f>
        <v>0</v>
      </c>
      <c r="AB33" s="4">
        <f>'[28]27'!AO33</f>
        <v>0</v>
      </c>
      <c r="AC33" s="4">
        <f>'[29]28'!AO33</f>
        <v>0</v>
      </c>
      <c r="AD33" s="4">
        <f>'[30]29'!AO33</f>
        <v>0</v>
      </c>
      <c r="AE33" s="4">
        <f>'[31]30'!AO33</f>
        <v>0</v>
      </c>
      <c r="AF33" s="4">
        <f>'[32]31'!AO33</f>
        <v>0</v>
      </c>
      <c r="AG33" s="4">
        <f t="shared" si="0"/>
        <v>0</v>
      </c>
    </row>
    <row r="34" spans="1:33" ht="19.95" customHeight="1">
      <c r="A34" s="12" t="str">
        <f>'ENTRY SHEET'!F34</f>
        <v>OD09A-5666</v>
      </c>
      <c r="B34" s="4">
        <f>'[2]01'!AO34</f>
        <v>60</v>
      </c>
      <c r="C34" s="4">
        <f>'[3]02'!AO34</f>
        <v>0</v>
      </c>
      <c r="D34" s="4">
        <f>'[4]03'!AO34</f>
        <v>50</v>
      </c>
      <c r="E34" s="4">
        <f>'[5]04'!AO34</f>
        <v>50</v>
      </c>
      <c r="F34" s="4">
        <f>'[6]05'!AO34</f>
        <v>0</v>
      </c>
      <c r="G34" s="4">
        <f>'[7]06'!AO34</f>
        <v>0</v>
      </c>
      <c r="H34" s="4">
        <f>'[8]07'!AO34</f>
        <v>101</v>
      </c>
      <c r="I34" s="4">
        <f>'[9]08'!AO34</f>
        <v>0</v>
      </c>
      <c r="J34" s="4">
        <f>'[10]09'!AO34</f>
        <v>0</v>
      </c>
      <c r="K34" s="4">
        <f>'[11]10'!AO34</f>
        <v>50</v>
      </c>
      <c r="L34" s="4">
        <f>'[12]11'!AO34</f>
        <v>0</v>
      </c>
      <c r="M34" s="4">
        <f>'[13]12'!AO34</f>
        <v>0</v>
      </c>
      <c r="N34" s="4">
        <f>'[14]13'!AO34</f>
        <v>0</v>
      </c>
      <c r="O34" s="4">
        <f>'[15]14'!AO34</f>
        <v>0</v>
      </c>
      <c r="P34" s="4">
        <f>'[16]15'!AO34</f>
        <v>0</v>
      </c>
      <c r="Q34" s="4">
        <f>'[17]16'!AO34</f>
        <v>102</v>
      </c>
      <c r="R34" s="4">
        <f>'[18]17'!AO34</f>
        <v>0</v>
      </c>
      <c r="S34" s="4">
        <f>'[19]18'!AO34</f>
        <v>100</v>
      </c>
      <c r="T34" s="4">
        <f>'[20]19'!AO34</f>
        <v>0</v>
      </c>
      <c r="U34" s="4">
        <f>'[21]20'!AO34</f>
        <v>100</v>
      </c>
      <c r="V34" s="4">
        <f>'[22]21'!AO34</f>
        <v>50</v>
      </c>
      <c r="W34" s="4">
        <f>'[23]22'!AO34</f>
        <v>50</v>
      </c>
      <c r="X34" s="4">
        <f>'[24]23'!AO34</f>
        <v>0</v>
      </c>
      <c r="Y34" s="4">
        <f>'[25]24'!AO34</f>
        <v>50</v>
      </c>
      <c r="Z34" s="4">
        <f>'[26]25'!AO34</f>
        <v>80</v>
      </c>
      <c r="AA34" s="4">
        <f>'[27]26'!AO34</f>
        <v>0</v>
      </c>
      <c r="AB34" s="4">
        <f>'[28]27'!AO34</f>
        <v>0</v>
      </c>
      <c r="AC34" s="4">
        <f>'[29]28'!AO34</f>
        <v>50</v>
      </c>
      <c r="AD34" s="4">
        <f>'[30]29'!AO34</f>
        <v>0</v>
      </c>
      <c r="AE34" s="4">
        <f>'[31]30'!AO34</f>
        <v>0</v>
      </c>
      <c r="AF34" s="4">
        <f>'[32]31'!AO34</f>
        <v>0</v>
      </c>
      <c r="AG34" s="4">
        <f t="shared" si="0"/>
        <v>893</v>
      </c>
    </row>
    <row r="35" spans="1:33" ht="19.95" customHeight="1">
      <c r="A35" s="12" t="str">
        <f>'ENTRY SHEET'!F35</f>
        <v>OD09A-6059</v>
      </c>
      <c r="B35" s="4">
        <f>'[2]01'!AO35</f>
        <v>100</v>
      </c>
      <c r="C35" s="4">
        <f>'[3]02'!AO35</f>
        <v>0</v>
      </c>
      <c r="D35" s="4">
        <f>'[4]03'!AO35</f>
        <v>90</v>
      </c>
      <c r="E35" s="4">
        <f>'[5]04'!AO35</f>
        <v>0</v>
      </c>
      <c r="F35" s="4">
        <f>'[6]05'!AO35</f>
        <v>0</v>
      </c>
      <c r="G35" s="4">
        <f>'[7]06'!AO35</f>
        <v>0</v>
      </c>
      <c r="H35" s="4">
        <f>'[8]07'!AO35</f>
        <v>50</v>
      </c>
      <c r="I35" s="4">
        <f>'[9]08'!AO35</f>
        <v>0</v>
      </c>
      <c r="J35" s="4">
        <f>'[10]09'!AO35</f>
        <v>0</v>
      </c>
      <c r="K35" s="4">
        <f>'[11]10'!AO35</f>
        <v>50</v>
      </c>
      <c r="L35" s="4">
        <f>'[12]11'!AO35</f>
        <v>0</v>
      </c>
      <c r="M35" s="4">
        <f>'[13]12'!AO35</f>
        <v>0</v>
      </c>
      <c r="N35" s="4">
        <f>'[14]13'!AO35</f>
        <v>0</v>
      </c>
      <c r="O35" s="4">
        <f>'[15]14'!AO35</f>
        <v>50</v>
      </c>
      <c r="P35" s="4">
        <f>'[16]15'!AO35</f>
        <v>0</v>
      </c>
      <c r="Q35" s="4">
        <f>'[17]16'!AO35</f>
        <v>110</v>
      </c>
      <c r="R35" s="4">
        <f>'[18]17'!AO35</f>
        <v>80</v>
      </c>
      <c r="S35" s="4">
        <f>'[19]18'!AO35</f>
        <v>0</v>
      </c>
      <c r="T35" s="4">
        <f>'[20]19'!AO35</f>
        <v>0</v>
      </c>
      <c r="U35" s="4">
        <f>'[21]20'!AO35</f>
        <v>100</v>
      </c>
      <c r="V35" s="4">
        <f>'[22]21'!AO35</f>
        <v>0</v>
      </c>
      <c r="W35" s="4">
        <f>'[23]22'!AO35</f>
        <v>100</v>
      </c>
      <c r="X35" s="4">
        <f>'[24]23'!AO35</f>
        <v>0</v>
      </c>
      <c r="Y35" s="4">
        <f>'[25]24'!AO35</f>
        <v>80</v>
      </c>
      <c r="Z35" s="4">
        <f>'[26]25'!AO35</f>
        <v>50</v>
      </c>
      <c r="AA35" s="4">
        <f>'[27]26'!AO35</f>
        <v>0</v>
      </c>
      <c r="AB35" s="4">
        <f>'[28]27'!AO35</f>
        <v>50</v>
      </c>
      <c r="AC35" s="4">
        <f>'[29]28'!AO35</f>
        <v>80</v>
      </c>
      <c r="AD35" s="4">
        <f>'[30]29'!AO35</f>
        <v>50</v>
      </c>
      <c r="AE35" s="4">
        <f>'[31]30'!AO35</f>
        <v>80</v>
      </c>
      <c r="AF35" s="4">
        <f>'[32]31'!AO35</f>
        <v>0</v>
      </c>
      <c r="AG35" s="4">
        <f t="shared" si="0"/>
        <v>1120</v>
      </c>
    </row>
    <row r="36" spans="1:33" ht="19.95" customHeight="1">
      <c r="A36" s="12" t="str">
        <f>'ENTRY SHEET'!F36</f>
        <v>JH06H-9654</v>
      </c>
      <c r="B36" s="4">
        <f>'[2]01'!AO36</f>
        <v>50</v>
      </c>
      <c r="C36" s="4">
        <f>'[3]02'!AO36</f>
        <v>50</v>
      </c>
      <c r="D36" s="4">
        <f>'[4]03'!AO36</f>
        <v>50</v>
      </c>
      <c r="E36" s="4">
        <f>'[5]04'!AO36</f>
        <v>50</v>
      </c>
      <c r="F36" s="4">
        <f>'[6]05'!AO36</f>
        <v>0</v>
      </c>
      <c r="G36" s="4">
        <f>'[7]06'!AO36</f>
        <v>50</v>
      </c>
      <c r="H36" s="4">
        <f>'[8]07'!AO36</f>
        <v>50</v>
      </c>
      <c r="I36" s="4">
        <f>'[9]08'!AO36</f>
        <v>0</v>
      </c>
      <c r="J36" s="4">
        <f>'[10]09'!AO36</f>
        <v>50</v>
      </c>
      <c r="K36" s="4">
        <f>'[11]10'!AO36</f>
        <v>0</v>
      </c>
      <c r="L36" s="4">
        <f>'[12]11'!AO36</f>
        <v>50</v>
      </c>
      <c r="M36" s="4">
        <f>'[13]12'!AO36</f>
        <v>0</v>
      </c>
      <c r="N36" s="4">
        <f>'[14]13'!AO36</f>
        <v>56</v>
      </c>
      <c r="O36" s="4">
        <f>'[15]14'!AO36</f>
        <v>70</v>
      </c>
      <c r="P36" s="4">
        <f>'[16]15'!AO36</f>
        <v>0</v>
      </c>
      <c r="Q36" s="4">
        <f>'[17]16'!AO36</f>
        <v>0</v>
      </c>
      <c r="R36" s="4">
        <f>'[18]17'!AO36</f>
        <v>100</v>
      </c>
      <c r="S36" s="4">
        <f>'[19]18'!AO36</f>
        <v>0</v>
      </c>
      <c r="T36" s="4">
        <f>'[20]19'!AO36</f>
        <v>0</v>
      </c>
      <c r="U36" s="4">
        <f>'[21]20'!AO36</f>
        <v>0</v>
      </c>
      <c r="V36" s="4">
        <f>'[22]21'!AO36</f>
        <v>50</v>
      </c>
      <c r="W36" s="4">
        <f>'[23]22'!AO36</f>
        <v>80</v>
      </c>
      <c r="X36" s="4">
        <f>'[24]23'!AO36</f>
        <v>50</v>
      </c>
      <c r="Y36" s="4">
        <f>'[25]24'!AO36</f>
        <v>54</v>
      </c>
      <c r="Z36" s="4">
        <f>'[26]25'!AO36</f>
        <v>50</v>
      </c>
      <c r="AA36" s="4">
        <f>'[27]26'!AO36</f>
        <v>0</v>
      </c>
      <c r="AB36" s="4">
        <f>'[28]27'!AO36</f>
        <v>0</v>
      </c>
      <c r="AC36" s="4">
        <f>'[29]28'!AO36</f>
        <v>80</v>
      </c>
      <c r="AD36" s="4">
        <f>'[30]29'!AO36</f>
        <v>100</v>
      </c>
      <c r="AE36" s="4">
        <f>'[31]30'!AO36</f>
        <v>80</v>
      </c>
      <c r="AF36" s="4">
        <f>'[32]31'!AO36</f>
        <v>0</v>
      </c>
      <c r="AG36" s="4">
        <f t="shared" si="0"/>
        <v>1170</v>
      </c>
    </row>
    <row r="37" spans="1:33" ht="19.95" customHeight="1">
      <c r="A37" s="12" t="str">
        <f>'ENTRY SHEET'!F37</f>
        <v>OD09A-5105</v>
      </c>
      <c r="B37" s="4">
        <f>'[2]01'!AO37</f>
        <v>100</v>
      </c>
      <c r="C37" s="4">
        <f>'[3]02'!AO37</f>
        <v>50</v>
      </c>
      <c r="D37" s="4">
        <f>'[4]03'!AO37</f>
        <v>50</v>
      </c>
      <c r="E37" s="4">
        <f>'[5]04'!AO37</f>
        <v>0</v>
      </c>
      <c r="F37" s="4">
        <f>'[6]05'!AO37</f>
        <v>0</v>
      </c>
      <c r="G37" s="4">
        <f>'[7]06'!AO37</f>
        <v>50</v>
      </c>
      <c r="H37" s="4">
        <f>'[8]07'!AO37</f>
        <v>56</v>
      </c>
      <c r="I37" s="4">
        <f>'[9]08'!AO37</f>
        <v>0</v>
      </c>
      <c r="J37" s="4">
        <f>'[10]09'!AO37</f>
        <v>50</v>
      </c>
      <c r="K37" s="4">
        <f>'[11]10'!AO37</f>
        <v>0</v>
      </c>
      <c r="L37" s="4">
        <f>'[12]11'!AO37</f>
        <v>50</v>
      </c>
      <c r="M37" s="4">
        <f>'[13]12'!AO37</f>
        <v>0</v>
      </c>
      <c r="N37" s="4">
        <f>'[14]13'!AO37</f>
        <v>50</v>
      </c>
      <c r="O37" s="4">
        <f>'[15]14'!AO37</f>
        <v>70</v>
      </c>
      <c r="P37" s="4">
        <f>'[16]15'!AO37</f>
        <v>0</v>
      </c>
      <c r="Q37" s="4">
        <f>'[17]16'!AO37</f>
        <v>105</v>
      </c>
      <c r="R37" s="4">
        <f>'[18]17'!AO37</f>
        <v>100</v>
      </c>
      <c r="S37" s="4">
        <f>'[19]18'!AO37</f>
        <v>52</v>
      </c>
      <c r="T37" s="4">
        <f>'[20]19'!AO37</f>
        <v>0</v>
      </c>
      <c r="U37" s="4">
        <f>'[21]20'!AO37</f>
        <v>100</v>
      </c>
      <c r="V37" s="4">
        <f>'[22]21'!AO37</f>
        <v>100</v>
      </c>
      <c r="W37" s="4">
        <f>'[23]22'!AO37</f>
        <v>50</v>
      </c>
      <c r="X37" s="4">
        <f>'[24]23'!AO37</f>
        <v>50</v>
      </c>
      <c r="Y37" s="4">
        <f>'[25]24'!AO37</f>
        <v>50</v>
      </c>
      <c r="Z37" s="4">
        <f>'[26]25'!AO37</f>
        <v>50</v>
      </c>
      <c r="AA37" s="4">
        <f>'[27]26'!AO37</f>
        <v>0</v>
      </c>
      <c r="AB37" s="4">
        <f>'[28]27'!AO37</f>
        <v>0</v>
      </c>
      <c r="AC37" s="4">
        <f>'[29]28'!AO37</f>
        <v>0</v>
      </c>
      <c r="AD37" s="4">
        <f>'[30]29'!AO37</f>
        <v>100</v>
      </c>
      <c r="AE37" s="4">
        <f>'[31]30'!AO37</f>
        <v>100</v>
      </c>
      <c r="AF37" s="4">
        <f>'[32]31'!AO37</f>
        <v>0</v>
      </c>
      <c r="AG37" s="4">
        <f t="shared" si="0"/>
        <v>1383</v>
      </c>
    </row>
    <row r="38" spans="1:33" ht="19.95" customHeight="1">
      <c r="A38" s="12" t="str">
        <f>'ENTRY SHEET'!F38</f>
        <v>JH06G-4703</v>
      </c>
      <c r="B38" s="4">
        <f>'[2]01'!AO38</f>
        <v>50</v>
      </c>
      <c r="C38" s="4">
        <f>'[3]02'!AO38</f>
        <v>50</v>
      </c>
      <c r="D38" s="4">
        <f>'[4]03'!AO38</f>
        <v>50</v>
      </c>
      <c r="E38" s="4">
        <f>'[5]04'!AO38</f>
        <v>0</v>
      </c>
      <c r="F38" s="4">
        <f>'[6]05'!AO38</f>
        <v>0</v>
      </c>
      <c r="G38" s="4">
        <f>'[7]06'!AO38</f>
        <v>60</v>
      </c>
      <c r="H38" s="4">
        <f>'[8]07'!AO38</f>
        <v>50</v>
      </c>
      <c r="I38" s="4">
        <f>'[9]08'!AO38</f>
        <v>0</v>
      </c>
      <c r="J38" s="4">
        <f>'[10]09'!AO38</f>
        <v>50</v>
      </c>
      <c r="K38" s="4">
        <f>'[11]10'!AO38</f>
        <v>0</v>
      </c>
      <c r="L38" s="4">
        <f>'[12]11'!AO38</f>
        <v>0</v>
      </c>
      <c r="M38" s="4">
        <f>'[13]12'!AO38</f>
        <v>0</v>
      </c>
      <c r="N38" s="4">
        <f>'[14]13'!AO38</f>
        <v>50</v>
      </c>
      <c r="O38" s="4">
        <f>'[15]14'!AO38</f>
        <v>70</v>
      </c>
      <c r="P38" s="4">
        <f>'[16]15'!AO38</f>
        <v>0</v>
      </c>
      <c r="Q38" s="4">
        <f>'[17]16'!AO38</f>
        <v>0</v>
      </c>
      <c r="R38" s="4">
        <f>'[18]17'!AO38</f>
        <v>100</v>
      </c>
      <c r="S38" s="4">
        <f>'[19]18'!AO38</f>
        <v>50</v>
      </c>
      <c r="T38" s="4">
        <f>'[20]19'!AO38</f>
        <v>0</v>
      </c>
      <c r="U38" s="4">
        <f>'[21]20'!AO38</f>
        <v>0</v>
      </c>
      <c r="V38" s="4">
        <f>'[22]21'!AO38</f>
        <v>100</v>
      </c>
      <c r="W38" s="4">
        <f>'[23]22'!AO38</f>
        <v>80</v>
      </c>
      <c r="X38" s="4">
        <f>'[24]23'!AO38</f>
        <v>50</v>
      </c>
      <c r="Y38" s="4">
        <f>'[25]24'!AO38</f>
        <v>50</v>
      </c>
      <c r="Z38" s="4">
        <f>'[26]25'!AO38</f>
        <v>50</v>
      </c>
      <c r="AA38" s="4">
        <f>'[27]26'!AO38</f>
        <v>0</v>
      </c>
      <c r="AB38" s="4">
        <f>'[28]27'!AO38</f>
        <v>80</v>
      </c>
      <c r="AC38" s="4">
        <f>'[29]28'!AO38</f>
        <v>80</v>
      </c>
      <c r="AD38" s="4">
        <f>'[30]29'!AO38</f>
        <v>100</v>
      </c>
      <c r="AE38" s="4">
        <f>'[31]30'!AO38</f>
        <v>80</v>
      </c>
      <c r="AF38" s="4">
        <f>'[32]31'!AO38</f>
        <v>0</v>
      </c>
      <c r="AG38" s="4">
        <f t="shared" si="0"/>
        <v>1250</v>
      </c>
    </row>
    <row r="39" spans="1:33" ht="19.95" customHeight="1">
      <c r="A39" s="12" t="str">
        <f>'ENTRY SHEET'!F39</f>
        <v>JH06H-5348</v>
      </c>
      <c r="B39" s="4">
        <f>'[2]01'!AO39</f>
        <v>50</v>
      </c>
      <c r="C39" s="4">
        <f>'[3]02'!AO39</f>
        <v>50</v>
      </c>
      <c r="D39" s="4">
        <f>'[4]03'!AO39</f>
        <v>50</v>
      </c>
      <c r="E39" s="4">
        <f>'[5]04'!AO39</f>
        <v>50</v>
      </c>
      <c r="F39" s="4">
        <f>'[6]05'!AO39</f>
        <v>0</v>
      </c>
      <c r="G39" s="4">
        <f>'[7]06'!AO39</f>
        <v>0</v>
      </c>
      <c r="H39" s="4">
        <f>'[8]07'!AO39</f>
        <v>100</v>
      </c>
      <c r="I39" s="4">
        <f>'[9]08'!AO39</f>
        <v>0</v>
      </c>
      <c r="J39" s="4">
        <f>'[10]09'!AO39</f>
        <v>0</v>
      </c>
      <c r="K39" s="4">
        <f>'[11]10'!AO39</f>
        <v>50</v>
      </c>
      <c r="L39" s="4">
        <f>'[12]11'!AO39</f>
        <v>0</v>
      </c>
      <c r="M39" s="4">
        <f>'[13]12'!AO39</f>
        <v>0</v>
      </c>
      <c r="N39" s="4">
        <f>'[14]13'!AO39</f>
        <v>0</v>
      </c>
      <c r="O39" s="4">
        <f>'[15]14'!AO39</f>
        <v>50</v>
      </c>
      <c r="P39" s="4">
        <f>'[16]15'!AO39</f>
        <v>0</v>
      </c>
      <c r="Q39" s="4">
        <f>'[17]16'!AO39</f>
        <v>80</v>
      </c>
      <c r="R39" s="4">
        <f>'[18]17'!AO39</f>
        <v>0</v>
      </c>
      <c r="S39" s="4">
        <f>'[19]18'!AO39</f>
        <v>0</v>
      </c>
      <c r="T39" s="4">
        <f>'[20]19'!AO39</f>
        <v>0</v>
      </c>
      <c r="U39" s="4">
        <f>'[21]20'!AO39</f>
        <v>50</v>
      </c>
      <c r="V39" s="4">
        <f>'[22]21'!AO39</f>
        <v>0</v>
      </c>
      <c r="W39" s="4">
        <f>'[23]22'!AO39</f>
        <v>100</v>
      </c>
      <c r="X39" s="4">
        <f>'[24]23'!AO39</f>
        <v>0</v>
      </c>
      <c r="Y39" s="4">
        <f>'[25]24'!AO39</f>
        <v>50</v>
      </c>
      <c r="Z39" s="4">
        <f>'[26]25'!AO39</f>
        <v>80</v>
      </c>
      <c r="AA39" s="4">
        <f>'[27]26'!AO39</f>
        <v>0</v>
      </c>
      <c r="AB39" s="4">
        <f>'[28]27'!AO39</f>
        <v>80</v>
      </c>
      <c r="AC39" s="4">
        <f>'[29]28'!AO39</f>
        <v>0</v>
      </c>
      <c r="AD39" s="4">
        <f>'[30]29'!AO39</f>
        <v>0</v>
      </c>
      <c r="AE39" s="4">
        <f>'[31]30'!AO39</f>
        <v>0</v>
      </c>
      <c r="AF39" s="4">
        <f>'[32]31'!AO39</f>
        <v>0</v>
      </c>
      <c r="AG39" s="4">
        <f t="shared" si="0"/>
        <v>840</v>
      </c>
    </row>
    <row r="40" spans="1:33" s="1146" customFormat="1" ht="19.95" customHeight="1">
      <c r="A40" s="1145" t="str">
        <f>'ENTRY SHEET'!F40</f>
        <v>OD09K-5036</v>
      </c>
      <c r="B40" s="4">
        <f>'[2]01'!AO40</f>
        <v>0</v>
      </c>
      <c r="C40" s="4">
        <f>'[3]02'!AO40</f>
        <v>0</v>
      </c>
      <c r="D40" s="4">
        <f>'[4]03'!AO40</f>
        <v>0</v>
      </c>
      <c r="E40" s="4">
        <f>'[5]04'!AO40</f>
        <v>0</v>
      </c>
      <c r="F40" s="4">
        <f>'[6]05'!AO40</f>
        <v>0</v>
      </c>
      <c r="G40" s="4">
        <f>'[7]06'!AO40</f>
        <v>0</v>
      </c>
      <c r="H40" s="4">
        <f>'[8]07'!AO40</f>
        <v>0</v>
      </c>
      <c r="I40" s="4">
        <f>'[9]08'!AO40</f>
        <v>0</v>
      </c>
      <c r="J40" s="4">
        <f>'[10]09'!AO40</f>
        <v>0</v>
      </c>
      <c r="K40" s="4">
        <f>'[11]10'!AO40</f>
        <v>0</v>
      </c>
      <c r="L40" s="4">
        <f>'[12]11'!AO40</f>
        <v>0</v>
      </c>
      <c r="M40" s="4">
        <f>'[13]12'!AO40</f>
        <v>0</v>
      </c>
      <c r="N40" s="4">
        <f>'[14]13'!AO40</f>
        <v>0</v>
      </c>
      <c r="O40" s="4">
        <f>'[15]14'!AO40</f>
        <v>0</v>
      </c>
      <c r="P40" s="4">
        <f>'[16]15'!AO40</f>
        <v>0</v>
      </c>
      <c r="Q40" s="4">
        <f>'[17]16'!AO40</f>
        <v>0</v>
      </c>
      <c r="R40" s="4">
        <f>'[18]17'!AO40</f>
        <v>0</v>
      </c>
      <c r="S40" s="4">
        <f>'[19]18'!AO40</f>
        <v>0</v>
      </c>
      <c r="T40" s="4">
        <f>'[20]19'!AO40</f>
        <v>0</v>
      </c>
      <c r="U40" s="4">
        <f>'[21]20'!AO40</f>
        <v>0</v>
      </c>
      <c r="V40" s="4">
        <f>'[22]21'!AO40</f>
        <v>0</v>
      </c>
      <c r="W40" s="4">
        <f>'[23]22'!AO40</f>
        <v>0</v>
      </c>
      <c r="X40" s="4">
        <f>'[24]23'!AO40</f>
        <v>0</v>
      </c>
      <c r="Y40" s="4">
        <f>'[25]24'!AO40</f>
        <v>0</v>
      </c>
      <c r="Z40" s="4">
        <f>'[26]25'!AO40</f>
        <v>0</v>
      </c>
      <c r="AA40" s="4">
        <f>'[27]26'!AO40</f>
        <v>0</v>
      </c>
      <c r="AB40" s="4">
        <f>'[28]27'!AO40</f>
        <v>0</v>
      </c>
      <c r="AC40" s="4">
        <f>'[29]28'!AO40</f>
        <v>0</v>
      </c>
      <c r="AD40" s="4">
        <f>'[30]29'!AO40</f>
        <v>0</v>
      </c>
      <c r="AE40" s="4">
        <f>'[31]30'!AO40</f>
        <v>0</v>
      </c>
      <c r="AF40" s="4">
        <f>'[32]31'!AO40</f>
        <v>0</v>
      </c>
      <c r="AG40" s="4">
        <f t="shared" si="0"/>
        <v>0</v>
      </c>
    </row>
    <row r="41" spans="1:33" s="1146" customFormat="1" ht="19.95" customHeight="1">
      <c r="A41" s="1145" t="str">
        <f>'ENTRY SHEET'!F41</f>
        <v>OD09K-1394</v>
      </c>
      <c r="B41" s="4">
        <f>'[2]01'!AO41</f>
        <v>55</v>
      </c>
      <c r="C41" s="4">
        <f>'[3]02'!AO41</f>
        <v>50</v>
      </c>
      <c r="D41" s="4">
        <f>'[4]03'!AO41</f>
        <v>50</v>
      </c>
      <c r="E41" s="4">
        <f>'[5]04'!AO41</f>
        <v>50</v>
      </c>
      <c r="F41" s="4">
        <f>'[6]05'!AO41</f>
        <v>0</v>
      </c>
      <c r="G41" s="4">
        <f>'[7]06'!AO41</f>
        <v>0</v>
      </c>
      <c r="H41" s="4">
        <f>'[8]07'!AO41</f>
        <v>0</v>
      </c>
      <c r="I41" s="4">
        <f>'[9]08'!AO41</f>
        <v>0</v>
      </c>
      <c r="J41" s="4">
        <f>'[10]09'!AO41</f>
        <v>0</v>
      </c>
      <c r="K41" s="4">
        <f>'[11]10'!AO41</f>
        <v>0</v>
      </c>
      <c r="L41" s="4">
        <f>'[12]11'!AO41</f>
        <v>0</v>
      </c>
      <c r="M41" s="4">
        <f>'[13]12'!AO41</f>
        <v>0</v>
      </c>
      <c r="N41" s="4">
        <f>'[14]13'!AO41</f>
        <v>0</v>
      </c>
      <c r="O41" s="4">
        <f>'[15]14'!AO41</f>
        <v>0</v>
      </c>
      <c r="P41" s="4">
        <f>'[16]15'!AO41</f>
        <v>0</v>
      </c>
      <c r="Q41" s="4">
        <f>'[17]16'!AO41</f>
        <v>0</v>
      </c>
      <c r="R41" s="4">
        <f>'[18]17'!AO41</f>
        <v>0</v>
      </c>
      <c r="S41" s="4">
        <f>'[19]18'!AO41</f>
        <v>0</v>
      </c>
      <c r="T41" s="4">
        <f>'[20]19'!AO41</f>
        <v>0</v>
      </c>
      <c r="U41" s="4">
        <f>'[21]20'!AO41</f>
        <v>0</v>
      </c>
      <c r="V41" s="4">
        <f>'[22]21'!AO41</f>
        <v>0</v>
      </c>
      <c r="W41" s="4">
        <f>'[23]22'!AO41</f>
        <v>0</v>
      </c>
      <c r="X41" s="4">
        <f>'[24]23'!AO41</f>
        <v>0</v>
      </c>
      <c r="Y41" s="4">
        <f>'[25]24'!AO41</f>
        <v>0</v>
      </c>
      <c r="Z41" s="4">
        <f>'[26]25'!AO41</f>
        <v>0</v>
      </c>
      <c r="AA41" s="4">
        <f>'[27]26'!AO41</f>
        <v>0</v>
      </c>
      <c r="AB41" s="4">
        <f>'[28]27'!AO41</f>
        <v>0</v>
      </c>
      <c r="AC41" s="4">
        <f>'[29]28'!AO41</f>
        <v>0</v>
      </c>
      <c r="AD41" s="4">
        <f>'[30]29'!AO41</f>
        <v>0</v>
      </c>
      <c r="AE41" s="4">
        <f>'[31]30'!AO41</f>
        <v>0</v>
      </c>
      <c r="AF41" s="4">
        <f>'[32]31'!AO41</f>
        <v>0</v>
      </c>
      <c r="AG41" s="4">
        <f t="shared" si="0"/>
        <v>205</v>
      </c>
    </row>
    <row r="42" spans="1:33" ht="19.95" customHeight="1">
      <c r="A42" s="12" t="str">
        <f>'ENTRY SHEET'!F42</f>
        <v>JH06T-7706</v>
      </c>
      <c r="B42" s="4">
        <f>'[2]01'!AO42</f>
        <v>50</v>
      </c>
      <c r="C42" s="4">
        <f>'[3]02'!AO42</f>
        <v>50</v>
      </c>
      <c r="D42" s="4">
        <f>'[4]03'!AO42</f>
        <v>50</v>
      </c>
      <c r="E42" s="4">
        <f>'[5]04'!AO42</f>
        <v>100</v>
      </c>
      <c r="F42" s="4">
        <f>'[6]05'!AO42</f>
        <v>0</v>
      </c>
      <c r="G42" s="4">
        <f>'[7]06'!AO42</f>
        <v>0</v>
      </c>
      <c r="H42" s="4">
        <f>'[8]07'!AO42</f>
        <v>112</v>
      </c>
      <c r="I42" s="4">
        <f>'[9]08'!AO42</f>
        <v>0</v>
      </c>
      <c r="J42" s="4">
        <f>'[10]09'!AO42</f>
        <v>0</v>
      </c>
      <c r="K42" s="4">
        <f>'[11]10'!AO42</f>
        <v>50</v>
      </c>
      <c r="L42" s="4">
        <f>'[12]11'!AO42</f>
        <v>50</v>
      </c>
      <c r="M42" s="4">
        <f>'[13]12'!AO42</f>
        <v>0</v>
      </c>
      <c r="N42" s="4">
        <f>'[14]13'!AO42</f>
        <v>50</v>
      </c>
      <c r="O42" s="4">
        <f>'[15]14'!AO42</f>
        <v>50</v>
      </c>
      <c r="P42" s="4">
        <f>'[16]15'!AO42</f>
        <v>0</v>
      </c>
      <c r="Q42" s="4">
        <f>'[17]16'!AO42</f>
        <v>0</v>
      </c>
      <c r="R42" s="4">
        <f>'[18]17'!AO42</f>
        <v>0</v>
      </c>
      <c r="S42" s="4">
        <f>'[19]18'!AO42</f>
        <v>80</v>
      </c>
      <c r="T42" s="4">
        <f>'[20]19'!AO42</f>
        <v>0</v>
      </c>
      <c r="U42" s="4">
        <f>'[21]20'!AO42</f>
        <v>50</v>
      </c>
      <c r="V42" s="4">
        <f>'[22]21'!AO42</f>
        <v>100</v>
      </c>
      <c r="W42" s="4">
        <f>'[23]22'!AO42</f>
        <v>0</v>
      </c>
      <c r="X42" s="4">
        <f>'[24]23'!AO42</f>
        <v>100</v>
      </c>
      <c r="Y42" s="4">
        <f>'[25]24'!AO42</f>
        <v>100</v>
      </c>
      <c r="Z42" s="4">
        <f>'[26]25'!AO42</f>
        <v>100</v>
      </c>
      <c r="AA42" s="4">
        <f>'[27]26'!AO42</f>
        <v>0</v>
      </c>
      <c r="AB42" s="4">
        <f>'[28]27'!AO42</f>
        <v>80</v>
      </c>
      <c r="AC42" s="4">
        <f>'[29]28'!AO42</f>
        <v>0</v>
      </c>
      <c r="AD42" s="4">
        <f>'[30]29'!AO42</f>
        <v>100</v>
      </c>
      <c r="AE42" s="4">
        <f>'[31]30'!AO42</f>
        <v>100</v>
      </c>
      <c r="AF42" s="4">
        <f>'[32]31'!AO42</f>
        <v>0</v>
      </c>
      <c r="AG42" s="4">
        <f t="shared" si="0"/>
        <v>1372</v>
      </c>
    </row>
    <row r="43" spans="1:33" ht="19.95" customHeight="1">
      <c r="A43" s="12" t="str">
        <f>'ENTRY SHEET'!F43</f>
        <v>JH06H-7764</v>
      </c>
      <c r="B43" s="4">
        <f>'[2]01'!AO43</f>
        <v>50</v>
      </c>
      <c r="C43" s="4">
        <f>'[3]02'!AO43</f>
        <v>50</v>
      </c>
      <c r="D43" s="4">
        <f>'[4]03'!AO43</f>
        <v>50</v>
      </c>
      <c r="E43" s="4">
        <f>'[5]04'!AO43</f>
        <v>50</v>
      </c>
      <c r="F43" s="4">
        <f>'[6]05'!AO43</f>
        <v>0</v>
      </c>
      <c r="G43" s="4">
        <f>'[7]06'!AO43</f>
        <v>50</v>
      </c>
      <c r="H43" s="4">
        <f>'[8]07'!AO43</f>
        <v>50</v>
      </c>
      <c r="I43" s="4">
        <f>'[9]08'!AO43</f>
        <v>0</v>
      </c>
      <c r="J43" s="4">
        <f>'[10]09'!AO43</f>
        <v>51</v>
      </c>
      <c r="K43" s="4">
        <f>'[11]10'!AO43</f>
        <v>50</v>
      </c>
      <c r="L43" s="4">
        <f>'[12]11'!AO43</f>
        <v>0</v>
      </c>
      <c r="M43" s="4">
        <f>'[13]12'!AO43</f>
        <v>0</v>
      </c>
      <c r="N43" s="4">
        <f>'[14]13'!AO43</f>
        <v>50</v>
      </c>
      <c r="O43" s="4">
        <f>'[15]14'!AO43</f>
        <v>50</v>
      </c>
      <c r="P43" s="4">
        <f>'[16]15'!AO43</f>
        <v>0</v>
      </c>
      <c r="Q43" s="4">
        <f>'[17]16'!AO43</f>
        <v>0</v>
      </c>
      <c r="R43" s="4">
        <f>'[18]17'!AO43</f>
        <v>114</v>
      </c>
      <c r="S43" s="4">
        <f>'[19]18'!AO43</f>
        <v>0</v>
      </c>
      <c r="T43" s="4">
        <f>'[20]19'!AO43</f>
        <v>0</v>
      </c>
      <c r="U43" s="4">
        <f>'[21]20'!AO43</f>
        <v>100</v>
      </c>
      <c r="V43" s="4">
        <f>'[22]21'!AO43</f>
        <v>50</v>
      </c>
      <c r="W43" s="4">
        <f>'[23]22'!AO43</f>
        <v>50</v>
      </c>
      <c r="X43" s="4">
        <f>'[24]23'!AO43</f>
        <v>50</v>
      </c>
      <c r="Y43" s="4">
        <f>'[25]24'!AO43</f>
        <v>0</v>
      </c>
      <c r="Z43" s="4">
        <f>'[26]25'!AO43</f>
        <v>80</v>
      </c>
      <c r="AA43" s="4">
        <f>'[27]26'!AO43</f>
        <v>0</v>
      </c>
      <c r="AB43" s="4">
        <f>'[28]27'!AO43</f>
        <v>0</v>
      </c>
      <c r="AC43" s="4">
        <f>'[29]28'!AO43</f>
        <v>80</v>
      </c>
      <c r="AD43" s="4">
        <f>'[30]29'!AO43</f>
        <v>0</v>
      </c>
      <c r="AE43" s="4">
        <f>'[31]30'!AO43</f>
        <v>0</v>
      </c>
      <c r="AF43" s="4">
        <f>'[32]31'!AO43</f>
        <v>0</v>
      </c>
      <c r="AG43" s="4">
        <f t="shared" si="0"/>
        <v>1025</v>
      </c>
    </row>
    <row r="44" spans="1:33" ht="19.95" customHeight="1">
      <c r="A44" s="12" t="str">
        <f>'ENTRY SHEET'!F44</f>
        <v>OD09AE-5513 DMC</v>
      </c>
      <c r="B44" s="4">
        <f>'[2]01'!AO44</f>
        <v>100</v>
      </c>
      <c r="C44" s="4">
        <f>'[3]02'!AO44</f>
        <v>0</v>
      </c>
      <c r="D44" s="4">
        <f>'[4]03'!AO44</f>
        <v>220</v>
      </c>
      <c r="E44" s="4">
        <f>'[5]04'!AO44</f>
        <v>0</v>
      </c>
      <c r="F44" s="4">
        <f>'[6]05'!AO44</f>
        <v>0</v>
      </c>
      <c r="G44" s="4">
        <f>'[7]06'!AO44</f>
        <v>112</v>
      </c>
      <c r="H44" s="4">
        <f>'[8]07'!AO44</f>
        <v>0</v>
      </c>
      <c r="I44" s="4">
        <f>'[9]08'!AO44</f>
        <v>0</v>
      </c>
      <c r="J44" s="4">
        <f>'[10]09'!AO44</f>
        <v>150</v>
      </c>
      <c r="K44" s="4">
        <f>'[11]10'!AO44</f>
        <v>0</v>
      </c>
      <c r="L44" s="4">
        <f>'[12]11'!AO44</f>
        <v>0</v>
      </c>
      <c r="M44" s="4">
        <f>'[13]12'!AO44</f>
        <v>0</v>
      </c>
      <c r="N44" s="4">
        <f>'[14]13'!AO44</f>
        <v>0</v>
      </c>
      <c r="O44" s="4">
        <f>'[15]14'!AO44</f>
        <v>0</v>
      </c>
      <c r="P44" s="4">
        <f>'[16]15'!AO44</f>
        <v>0</v>
      </c>
      <c r="Q44" s="4">
        <f>'[17]16'!AO44</f>
        <v>114</v>
      </c>
      <c r="R44" s="4">
        <f>'[18]17'!AO44</f>
        <v>0</v>
      </c>
      <c r="S44" s="4">
        <f>'[19]18'!AO44</f>
        <v>0</v>
      </c>
      <c r="T44" s="4">
        <f>'[20]19'!AO44</f>
        <v>0</v>
      </c>
      <c r="U44" s="4">
        <f>'[21]20'!AO44</f>
        <v>0</v>
      </c>
      <c r="V44" s="4">
        <f>'[22]21'!AO44</f>
        <v>100</v>
      </c>
      <c r="W44" s="4">
        <f>'[23]22'!AO44</f>
        <v>0</v>
      </c>
      <c r="X44" s="4">
        <f>'[24]23'!AO44</f>
        <v>100</v>
      </c>
      <c r="Y44" s="4">
        <f>'[25]24'!AO44</f>
        <v>100</v>
      </c>
      <c r="Z44" s="4">
        <f>'[26]25'!AO44</f>
        <v>80</v>
      </c>
      <c r="AA44" s="4">
        <f>'[27]26'!AO44</f>
        <v>0</v>
      </c>
      <c r="AB44" s="4">
        <f>'[28]27'!AO44</f>
        <v>0</v>
      </c>
      <c r="AC44" s="4">
        <f>'[29]28'!AO44</f>
        <v>50</v>
      </c>
      <c r="AD44" s="4">
        <f>'[30]29'!AO44</f>
        <v>50</v>
      </c>
      <c r="AE44" s="4">
        <f>'[31]30'!AO44</f>
        <v>0</v>
      </c>
      <c r="AF44" s="4">
        <f>'[32]31'!AO44</f>
        <v>0</v>
      </c>
      <c r="AG44" s="4">
        <f t="shared" si="0"/>
        <v>1176</v>
      </c>
    </row>
    <row r="45" spans="1:33" ht="19.95" customHeight="1">
      <c r="A45" s="12" t="str">
        <f>'ENTRY SHEET'!F45</f>
        <v>OD09Z-5713 DMC</v>
      </c>
      <c r="B45" s="4">
        <f>'[2]01'!AO45</f>
        <v>0</v>
      </c>
      <c r="C45" s="4">
        <f>'[3]02'!AO45</f>
        <v>82</v>
      </c>
      <c r="D45" s="4">
        <f>'[4]03'!AO45</f>
        <v>0</v>
      </c>
      <c r="E45" s="4">
        <f>'[5]04'!AO45</f>
        <v>0</v>
      </c>
      <c r="F45" s="4">
        <f>'[6]05'!AO45</f>
        <v>0</v>
      </c>
      <c r="G45" s="4">
        <f>'[7]06'!AO45</f>
        <v>112</v>
      </c>
      <c r="H45" s="4">
        <f>'[8]07'!AO45</f>
        <v>112</v>
      </c>
      <c r="I45" s="4">
        <f>'[9]08'!AO45</f>
        <v>0</v>
      </c>
      <c r="J45" s="4">
        <f>'[10]09'!AO45</f>
        <v>90</v>
      </c>
      <c r="K45" s="4">
        <f>'[11]10'!AO45</f>
        <v>0</v>
      </c>
      <c r="L45" s="4">
        <f>'[12]11'!AO45</f>
        <v>0</v>
      </c>
      <c r="M45" s="4">
        <f>'[13]12'!AO45</f>
        <v>0</v>
      </c>
      <c r="N45" s="4">
        <f>'[14]13'!AO45</f>
        <v>0</v>
      </c>
      <c r="O45" s="4">
        <f>'[15]14'!AO45</f>
        <v>114</v>
      </c>
      <c r="P45" s="4">
        <f>'[16]15'!AO45</f>
        <v>0</v>
      </c>
      <c r="Q45" s="4">
        <f>'[17]16'!AO45</f>
        <v>0</v>
      </c>
      <c r="R45" s="4">
        <f>'[18]17'!AO45</f>
        <v>114</v>
      </c>
      <c r="S45" s="4">
        <f>'[19]18'!AO45</f>
        <v>0</v>
      </c>
      <c r="T45" s="4">
        <f>'[20]19'!AO45</f>
        <v>0</v>
      </c>
      <c r="U45" s="4">
        <f>'[21]20'!AO45</f>
        <v>0</v>
      </c>
      <c r="V45" s="4">
        <f>'[22]21'!AO45</f>
        <v>50</v>
      </c>
      <c r="W45" s="4">
        <f>'[23]22'!AO45</f>
        <v>0</v>
      </c>
      <c r="X45" s="4">
        <f>'[24]23'!AO45</f>
        <v>80</v>
      </c>
      <c r="Y45" s="4">
        <f>'[25]24'!AO45</f>
        <v>50</v>
      </c>
      <c r="Z45" s="4">
        <f>'[26]25'!AO45</f>
        <v>50</v>
      </c>
      <c r="AA45" s="4">
        <f>'[27]26'!AO45</f>
        <v>0</v>
      </c>
      <c r="AB45" s="4">
        <f>'[28]27'!AO45</f>
        <v>50</v>
      </c>
      <c r="AC45" s="4">
        <f>'[29]28'!AO45</f>
        <v>68</v>
      </c>
      <c r="AD45" s="4">
        <f>'[30]29'!AO45</f>
        <v>0</v>
      </c>
      <c r="AE45" s="4">
        <f>'[31]30'!AO45</f>
        <v>0</v>
      </c>
      <c r="AF45" s="4">
        <f>'[32]31'!AO45</f>
        <v>0</v>
      </c>
      <c r="AG45" s="4">
        <f t="shared" si="0"/>
        <v>972</v>
      </c>
    </row>
    <row r="46" spans="1:33" ht="19.95" customHeight="1">
      <c r="A46" s="12" t="str">
        <f>'ENTRY SHEET'!F46</f>
        <v>OD09Z-5813 DMC</v>
      </c>
      <c r="B46" s="4">
        <f>'[2]01'!AO46</f>
        <v>0</v>
      </c>
      <c r="C46" s="4">
        <f>'[3]02'!AO46</f>
        <v>95</v>
      </c>
      <c r="D46" s="4">
        <f>'[4]03'!AO46</f>
        <v>0</v>
      </c>
      <c r="E46" s="4">
        <f>'[5]04'!AO46</f>
        <v>0</v>
      </c>
      <c r="F46" s="4">
        <f>'[6]05'!AO46</f>
        <v>0</v>
      </c>
      <c r="G46" s="4">
        <f>'[7]06'!AO46</f>
        <v>112</v>
      </c>
      <c r="H46" s="4">
        <f>'[8]07'!AO46</f>
        <v>112</v>
      </c>
      <c r="I46" s="4">
        <f>'[9]08'!AO46</f>
        <v>0</v>
      </c>
      <c r="J46" s="4">
        <f>'[10]09'!AO46</f>
        <v>0</v>
      </c>
      <c r="K46" s="4">
        <f>'[11]10'!AO46</f>
        <v>0</v>
      </c>
      <c r="L46" s="4">
        <f>'[12]11'!AO46</f>
        <v>0</v>
      </c>
      <c r="M46" s="4">
        <f>'[13]12'!AO46</f>
        <v>0</v>
      </c>
      <c r="N46" s="4">
        <f>'[14]13'!AO46</f>
        <v>0</v>
      </c>
      <c r="O46" s="4">
        <f>'[15]14'!AO46</f>
        <v>115</v>
      </c>
      <c r="P46" s="4">
        <f>'[16]15'!AO46</f>
        <v>0</v>
      </c>
      <c r="Q46" s="4">
        <f>'[17]16'!AO46</f>
        <v>114</v>
      </c>
      <c r="R46" s="4">
        <f>'[18]17'!AO46</f>
        <v>0</v>
      </c>
      <c r="S46" s="4">
        <f>'[19]18'!AO46</f>
        <v>0</v>
      </c>
      <c r="T46" s="4">
        <f>'[20]19'!AO46</f>
        <v>0</v>
      </c>
      <c r="U46" s="4">
        <f>'[21]20'!AO46</f>
        <v>0</v>
      </c>
      <c r="V46" s="4">
        <f>'[22]21'!AO46</f>
        <v>100</v>
      </c>
      <c r="W46" s="4">
        <f>'[23]22'!AO46</f>
        <v>0</v>
      </c>
      <c r="X46" s="4">
        <f>'[24]23'!AO46</f>
        <v>100</v>
      </c>
      <c r="Y46" s="4">
        <f>'[25]24'!AO46</f>
        <v>100</v>
      </c>
      <c r="Z46" s="4">
        <f>'[26]25'!AO46</f>
        <v>50</v>
      </c>
      <c r="AA46" s="4">
        <f>'[27]26'!AO46</f>
        <v>0</v>
      </c>
      <c r="AB46" s="4">
        <f>'[28]27'!AO46</f>
        <v>0</v>
      </c>
      <c r="AC46" s="4">
        <f>'[29]28'!AO46</f>
        <v>50</v>
      </c>
      <c r="AD46" s="4">
        <f>'[30]29'!AO46</f>
        <v>0</v>
      </c>
      <c r="AE46" s="4">
        <f>'[31]30'!AO46</f>
        <v>50</v>
      </c>
      <c r="AF46" s="4">
        <f>'[32]31'!AO46</f>
        <v>0</v>
      </c>
      <c r="AG46" s="4">
        <f t="shared" si="0"/>
        <v>998</v>
      </c>
    </row>
    <row r="47" spans="1:33" ht="19.95" customHeight="1">
      <c r="A47" s="12" t="str">
        <f>'ENTRY SHEET'!F47</f>
        <v>OD07AR-4113 DMC</v>
      </c>
      <c r="B47" s="4">
        <f>'[2]01'!AO47</f>
        <v>0</v>
      </c>
      <c r="C47" s="4">
        <f>'[3]02'!AO47</f>
        <v>0</v>
      </c>
      <c r="D47" s="4">
        <f>'[4]03'!AO47</f>
        <v>156</v>
      </c>
      <c r="E47" s="4">
        <f>'[5]04'!AO47</f>
        <v>0</v>
      </c>
      <c r="F47" s="4">
        <f>'[6]05'!AO47</f>
        <v>0</v>
      </c>
      <c r="G47" s="4">
        <f>'[7]06'!AO47</f>
        <v>112</v>
      </c>
      <c r="H47" s="4">
        <f>'[8]07'!AO47</f>
        <v>79</v>
      </c>
      <c r="I47" s="4">
        <f>'[9]08'!AO47</f>
        <v>0</v>
      </c>
      <c r="J47" s="4">
        <f>'[10]09'!AO47</f>
        <v>95</v>
      </c>
      <c r="K47" s="4">
        <f>'[11]10'!AO47</f>
        <v>0</v>
      </c>
      <c r="L47" s="4">
        <f>'[12]11'!AO47</f>
        <v>0</v>
      </c>
      <c r="M47" s="4">
        <f>'[13]12'!AO47</f>
        <v>0</v>
      </c>
      <c r="N47" s="4">
        <f>'[14]13'!AO47</f>
        <v>0</v>
      </c>
      <c r="O47" s="4">
        <f>'[15]14'!AO47</f>
        <v>0</v>
      </c>
      <c r="P47" s="4">
        <f>'[16]15'!AO47</f>
        <v>0</v>
      </c>
      <c r="Q47" s="4">
        <f>'[17]16'!AO47</f>
        <v>109</v>
      </c>
      <c r="R47" s="4">
        <f>'[18]17'!AO47</f>
        <v>0</v>
      </c>
      <c r="S47" s="4">
        <f>'[19]18'!AO47</f>
        <v>0</v>
      </c>
      <c r="T47" s="4">
        <f>'[20]19'!AO47</f>
        <v>0</v>
      </c>
      <c r="U47" s="4">
        <f>'[21]20'!AO47</f>
        <v>0</v>
      </c>
      <c r="V47" s="4">
        <f>'[22]21'!AO47</f>
        <v>100</v>
      </c>
      <c r="W47" s="4">
        <f>'[23]22'!AO47</f>
        <v>0</v>
      </c>
      <c r="X47" s="4">
        <f>'[24]23'!AO47</f>
        <v>100</v>
      </c>
      <c r="Y47" s="4">
        <f>'[25]24'!AO47</f>
        <v>0</v>
      </c>
      <c r="Z47" s="4">
        <f>'[26]25'!AO47</f>
        <v>0</v>
      </c>
      <c r="AA47" s="4">
        <f>'[27]26'!AO47</f>
        <v>0</v>
      </c>
      <c r="AB47" s="4">
        <f>'[28]27'!AO47</f>
        <v>100</v>
      </c>
      <c r="AC47" s="4">
        <f>'[29]28'!AO47</f>
        <v>82</v>
      </c>
      <c r="AD47" s="4">
        <f>'[30]29'!AO47</f>
        <v>0</v>
      </c>
      <c r="AE47" s="4">
        <f>'[31]30'!AO47</f>
        <v>0</v>
      </c>
      <c r="AF47" s="4">
        <f>'[32]31'!AO47</f>
        <v>0</v>
      </c>
      <c r="AG47" s="4">
        <f t="shared" si="0"/>
        <v>933</v>
      </c>
    </row>
    <row r="48" spans="1:33" ht="19.95" customHeight="1">
      <c r="A48" s="12" t="str">
        <f>'ENTRY SHEET'!F48</f>
        <v>OD09Z-5913 DMC</v>
      </c>
      <c r="B48" s="4">
        <f>'[2]01'!AO48</f>
        <v>0</v>
      </c>
      <c r="C48" s="4">
        <f>'[3]02'!AO48</f>
        <v>123</v>
      </c>
      <c r="D48" s="4">
        <f>'[4]03'!AO48</f>
        <v>0</v>
      </c>
      <c r="E48" s="4">
        <f>'[5]04'!AO48</f>
        <v>0</v>
      </c>
      <c r="F48" s="4">
        <f>'[6]05'!AO48</f>
        <v>0</v>
      </c>
      <c r="G48" s="4">
        <f>'[7]06'!AO48</f>
        <v>112</v>
      </c>
      <c r="H48" s="4">
        <f>'[8]07'!AO48</f>
        <v>0</v>
      </c>
      <c r="I48" s="4">
        <f>'[9]08'!AO48</f>
        <v>112</v>
      </c>
      <c r="J48" s="4">
        <f>'[10]09'!AO48</f>
        <v>120</v>
      </c>
      <c r="K48" s="4">
        <f>'[11]10'!AO48</f>
        <v>0</v>
      </c>
      <c r="L48" s="4">
        <f>'[12]11'!AO48</f>
        <v>0</v>
      </c>
      <c r="M48" s="4">
        <f>'[13]12'!AO48</f>
        <v>0</v>
      </c>
      <c r="N48" s="4">
        <f>'[14]13'!AO48</f>
        <v>125</v>
      </c>
      <c r="O48" s="4">
        <f>'[15]14'!AO48</f>
        <v>0</v>
      </c>
      <c r="P48" s="4">
        <f>'[16]15'!AO48</f>
        <v>0</v>
      </c>
      <c r="Q48" s="4">
        <f>'[17]16'!AO48</f>
        <v>114</v>
      </c>
      <c r="R48" s="4">
        <f>'[18]17'!AO48</f>
        <v>0</v>
      </c>
      <c r="S48" s="4">
        <f>'[19]18'!AO48</f>
        <v>0</v>
      </c>
      <c r="T48" s="4">
        <f>'[20]19'!AO48</f>
        <v>0</v>
      </c>
      <c r="U48" s="4">
        <f>'[21]20'!AO48</f>
        <v>0</v>
      </c>
      <c r="V48" s="4">
        <f>'[22]21'!AO48</f>
        <v>50</v>
      </c>
      <c r="W48" s="4">
        <f>'[23]22'!AO48</f>
        <v>0</v>
      </c>
      <c r="X48" s="4">
        <f>'[24]23'!AO48</f>
        <v>100</v>
      </c>
      <c r="Y48" s="4">
        <f>'[25]24'!AO48</f>
        <v>0</v>
      </c>
      <c r="Z48" s="4">
        <f>'[26]25'!AO48</f>
        <v>150</v>
      </c>
      <c r="AA48" s="4">
        <f>'[27]26'!AO48</f>
        <v>0</v>
      </c>
      <c r="AB48" s="4">
        <f>'[28]27'!AO48</f>
        <v>50</v>
      </c>
      <c r="AC48" s="4">
        <f>'[29]28'!AO48</f>
        <v>50</v>
      </c>
      <c r="AD48" s="4">
        <f>'[30]29'!AO48</f>
        <v>50</v>
      </c>
      <c r="AE48" s="4">
        <f>'[31]30'!AO48</f>
        <v>0</v>
      </c>
      <c r="AF48" s="4">
        <f>'[32]31'!AO48</f>
        <v>0</v>
      </c>
      <c r="AG48" s="4">
        <f t="shared" si="0"/>
        <v>1156</v>
      </c>
    </row>
    <row r="49" spans="1:33" ht="19.95" customHeight="1">
      <c r="A49" s="12" t="str">
        <f>'ENTRY SHEET'!F49</f>
        <v>OD09Z-5613 DMC</v>
      </c>
      <c r="B49" s="4">
        <f>'[2]01'!AO49</f>
        <v>0</v>
      </c>
      <c r="C49" s="4">
        <f>'[3]02'!AO49</f>
        <v>73</v>
      </c>
      <c r="D49" s="4">
        <f>'[4]03'!AO49</f>
        <v>0</v>
      </c>
      <c r="E49" s="4">
        <f>'[5]04'!AO49</f>
        <v>0</v>
      </c>
      <c r="F49" s="4">
        <f>'[6]05'!AO49</f>
        <v>0</v>
      </c>
      <c r="G49" s="4">
        <f>'[7]06'!AO49</f>
        <v>0</v>
      </c>
      <c r="H49" s="4">
        <f>'[8]07'!AO49</f>
        <v>0</v>
      </c>
      <c r="I49" s="4">
        <f>'[9]08'!AO49</f>
        <v>112</v>
      </c>
      <c r="J49" s="4">
        <f>'[10]09'!AO49</f>
        <v>135</v>
      </c>
      <c r="K49" s="4">
        <f>'[11]10'!AO49</f>
        <v>0</v>
      </c>
      <c r="L49" s="4">
        <f>'[12]11'!AO49</f>
        <v>0</v>
      </c>
      <c r="M49" s="4">
        <f>'[13]12'!AO49</f>
        <v>0</v>
      </c>
      <c r="N49" s="4">
        <f>'[14]13'!AO49</f>
        <v>0</v>
      </c>
      <c r="O49" s="4">
        <f>'[15]14'!AO49</f>
        <v>0</v>
      </c>
      <c r="P49" s="4">
        <f>'[16]15'!AO49</f>
        <v>0</v>
      </c>
      <c r="Q49" s="4">
        <f>'[17]16'!AO49</f>
        <v>0</v>
      </c>
      <c r="R49" s="4">
        <f>'[18]17'!AO49</f>
        <v>0</v>
      </c>
      <c r="S49" s="4">
        <f>'[19]18'!AO49</f>
        <v>0</v>
      </c>
      <c r="T49" s="4">
        <f>'[20]19'!AO49</f>
        <v>0</v>
      </c>
      <c r="U49" s="4">
        <f>'[21]20'!AO49</f>
        <v>0</v>
      </c>
      <c r="V49" s="4">
        <f>'[22]21'!AO49</f>
        <v>0</v>
      </c>
      <c r="W49" s="4">
        <f>'[23]22'!AO49</f>
        <v>0</v>
      </c>
      <c r="X49" s="4">
        <f>'[24]23'!AO49</f>
        <v>50</v>
      </c>
      <c r="Y49" s="4">
        <f>'[25]24'!AO49</f>
        <v>50</v>
      </c>
      <c r="Z49" s="4">
        <f>'[26]25'!AO49</f>
        <v>0</v>
      </c>
      <c r="AA49" s="4">
        <f>'[27]26'!AO49</f>
        <v>0</v>
      </c>
      <c r="AB49" s="4">
        <f>'[28]27'!AO49</f>
        <v>50</v>
      </c>
      <c r="AC49" s="4">
        <f>'[29]28'!AO49</f>
        <v>50</v>
      </c>
      <c r="AD49" s="4">
        <f>'[30]29'!AO49</f>
        <v>50</v>
      </c>
      <c r="AE49" s="4">
        <f>'[31]30'!AO49</f>
        <v>0</v>
      </c>
      <c r="AF49" s="4">
        <f>'[32]31'!AO49</f>
        <v>0</v>
      </c>
      <c r="AG49" s="4">
        <f t="shared" si="0"/>
        <v>570</v>
      </c>
    </row>
    <row r="50" spans="1:33" ht="19.95" customHeight="1">
      <c r="A50" s="12" t="str">
        <f>'ENTRY SHEET'!F50</f>
        <v>JH06G-5437</v>
      </c>
      <c r="B50" s="4">
        <f>'[2]01'!AO50</f>
        <v>150</v>
      </c>
      <c r="C50" s="4">
        <f>'[3]02'!AO50</f>
        <v>50</v>
      </c>
      <c r="D50" s="4">
        <f>'[4]03'!AO50</f>
        <v>50</v>
      </c>
      <c r="E50" s="4">
        <f>'[5]04'!AO50</f>
        <v>0</v>
      </c>
      <c r="F50" s="4">
        <f>'[6]05'!AO50</f>
        <v>0</v>
      </c>
      <c r="G50" s="4">
        <f>'[7]06'!AO50</f>
        <v>50</v>
      </c>
      <c r="H50" s="4">
        <f>'[8]07'!AO50</f>
        <v>50</v>
      </c>
      <c r="I50" s="4">
        <f>'[9]08'!AO50</f>
        <v>0</v>
      </c>
      <c r="J50" s="4">
        <f>'[10]09'!AO50</f>
        <v>0</v>
      </c>
      <c r="K50" s="4">
        <f>'[11]10'!AO50</f>
        <v>0</v>
      </c>
      <c r="L50" s="4">
        <f>'[12]11'!AO50</f>
        <v>0</v>
      </c>
      <c r="M50" s="4">
        <f>'[13]12'!AO50</f>
        <v>0</v>
      </c>
      <c r="N50" s="4">
        <f>'[14]13'!AO50</f>
        <v>50</v>
      </c>
      <c r="O50" s="4">
        <f>'[15]14'!AO50</f>
        <v>50</v>
      </c>
      <c r="P50" s="4">
        <f>'[16]15'!AO50</f>
        <v>0</v>
      </c>
      <c r="Q50" s="4">
        <f>'[17]16'!AO50</f>
        <v>80</v>
      </c>
      <c r="R50" s="4">
        <f>'[18]17'!AO50</f>
        <v>100</v>
      </c>
      <c r="S50" s="4">
        <f>'[19]18'!AO50</f>
        <v>0</v>
      </c>
      <c r="T50" s="4">
        <f>'[20]19'!AO50</f>
        <v>0</v>
      </c>
      <c r="U50" s="4">
        <f>'[21]20'!AO50</f>
        <v>28</v>
      </c>
      <c r="V50" s="4">
        <f>'[22]21'!AO50</f>
        <v>100</v>
      </c>
      <c r="W50" s="4">
        <f>'[23]22'!AO50</f>
        <v>50</v>
      </c>
      <c r="X50" s="4">
        <f>'[24]23'!AO50</f>
        <v>50</v>
      </c>
      <c r="Y50" s="4">
        <f>'[25]24'!AO50</f>
        <v>50</v>
      </c>
      <c r="Z50" s="4">
        <f>'[26]25'!AO50</f>
        <v>50</v>
      </c>
      <c r="AA50" s="4">
        <f>'[27]26'!AO50</f>
        <v>0</v>
      </c>
      <c r="AB50" s="4">
        <f>'[28]27'!AO50</f>
        <v>0</v>
      </c>
      <c r="AC50" s="4">
        <f>'[29]28'!AO50</f>
        <v>0</v>
      </c>
      <c r="AD50" s="4">
        <f>'[30]29'!AO50</f>
        <v>0</v>
      </c>
      <c r="AE50" s="4">
        <f>'[31]30'!AO50</f>
        <v>0</v>
      </c>
      <c r="AF50" s="4">
        <f>'[32]31'!AO50</f>
        <v>0</v>
      </c>
      <c r="AG50" s="4">
        <f t="shared" si="0"/>
        <v>958</v>
      </c>
    </row>
    <row r="51" spans="1:33" ht="19.95" customHeight="1">
      <c r="A51" s="12" t="str">
        <f>'ENTRY SHEET'!F51</f>
        <v>OD09Z-1273</v>
      </c>
      <c r="B51" s="4">
        <f>'[2]01'!AO51</f>
        <v>0</v>
      </c>
      <c r="C51" s="4">
        <f>'[3]02'!AO51</f>
        <v>0</v>
      </c>
      <c r="D51" s="4">
        <f>'[4]03'!AO51</f>
        <v>0</v>
      </c>
      <c r="E51" s="4">
        <f>'[5]04'!AO51</f>
        <v>0</v>
      </c>
      <c r="F51" s="4">
        <f>'[6]05'!AO51</f>
        <v>0</v>
      </c>
      <c r="G51" s="4">
        <f>'[7]06'!AO51</f>
        <v>0</v>
      </c>
      <c r="H51" s="4">
        <f>'[8]07'!AO51</f>
        <v>0</v>
      </c>
      <c r="I51" s="4">
        <f>'[9]08'!AO51</f>
        <v>0</v>
      </c>
      <c r="J51" s="4">
        <f>'[10]09'!AO51</f>
        <v>0</v>
      </c>
      <c r="K51" s="4">
        <f>'[11]10'!AO51</f>
        <v>127</v>
      </c>
      <c r="L51" s="4">
        <f>'[12]11'!AO51</f>
        <v>0</v>
      </c>
      <c r="M51" s="4">
        <f>'[13]12'!AO51</f>
        <v>0</v>
      </c>
      <c r="N51" s="4">
        <f>'[14]13'!AO51</f>
        <v>0</v>
      </c>
      <c r="O51" s="4">
        <f>'[15]14'!AO51</f>
        <v>0</v>
      </c>
      <c r="P51" s="4">
        <f>'[16]15'!AO51</f>
        <v>0</v>
      </c>
      <c r="Q51" s="4">
        <f>'[17]16'!AO51</f>
        <v>51</v>
      </c>
      <c r="R51" s="4">
        <f>'[18]17'!AO51</f>
        <v>100</v>
      </c>
      <c r="S51" s="4">
        <f>'[19]18'!AO51</f>
        <v>102</v>
      </c>
      <c r="T51" s="4">
        <f>'[20]19'!AO51</f>
        <v>0</v>
      </c>
      <c r="U51" s="4">
        <f>'[21]20'!AO51</f>
        <v>0</v>
      </c>
      <c r="V51" s="4">
        <f>'[22]21'!AO51</f>
        <v>100</v>
      </c>
      <c r="W51" s="4">
        <f>'[23]22'!AO51</f>
        <v>100</v>
      </c>
      <c r="X51" s="4">
        <f>'[24]23'!AO51</f>
        <v>100</v>
      </c>
      <c r="Y51" s="4">
        <f>'[25]24'!AO51</f>
        <v>100</v>
      </c>
      <c r="Z51" s="4">
        <f>'[26]25'!AO51</f>
        <v>80</v>
      </c>
      <c r="AA51" s="4">
        <f>'[27]26'!AO51</f>
        <v>0</v>
      </c>
      <c r="AB51" s="4">
        <f>'[28]27'!AO51</f>
        <v>50</v>
      </c>
      <c r="AC51" s="4">
        <f>'[29]28'!AO51</f>
        <v>100</v>
      </c>
      <c r="AD51" s="4">
        <f>'[30]29'!AO51</f>
        <v>80</v>
      </c>
      <c r="AE51" s="4">
        <f>'[31]30'!AO51</f>
        <v>80</v>
      </c>
      <c r="AF51" s="4">
        <f>'[32]31'!AO51</f>
        <v>0</v>
      </c>
      <c r="AG51" s="4">
        <f t="shared" si="0"/>
        <v>1170</v>
      </c>
    </row>
    <row r="52" spans="1:33" ht="19.95" customHeight="1">
      <c r="A52" s="12" t="str">
        <f>'ENTRY SHEET'!F52</f>
        <v>OD09Z-1274</v>
      </c>
      <c r="B52" s="4">
        <f>'[2]01'!AO52</f>
        <v>0</v>
      </c>
      <c r="C52" s="4">
        <f>'[3]02'!AO52</f>
        <v>0</v>
      </c>
      <c r="D52" s="4">
        <f>'[4]03'!AO52</f>
        <v>0</v>
      </c>
      <c r="E52" s="4">
        <f>'[5]04'!AO52</f>
        <v>0</v>
      </c>
      <c r="F52" s="4">
        <f>'[6]05'!AO52</f>
        <v>0</v>
      </c>
      <c r="G52" s="4">
        <f>'[7]06'!AO52</f>
        <v>0</v>
      </c>
      <c r="H52" s="4">
        <f>'[8]07'!AO52</f>
        <v>0</v>
      </c>
      <c r="I52" s="4">
        <f>'[9]08'!AO52</f>
        <v>0</v>
      </c>
      <c r="J52" s="4">
        <f>'[10]09'!AO52</f>
        <v>0</v>
      </c>
      <c r="K52" s="4">
        <f>'[11]10'!AO52</f>
        <v>112</v>
      </c>
      <c r="L52" s="4">
        <f>'[12]11'!AO52</f>
        <v>0</v>
      </c>
      <c r="M52" s="4">
        <f>'[13]12'!AO52</f>
        <v>0</v>
      </c>
      <c r="N52" s="4">
        <f>'[14]13'!AO52</f>
        <v>0</v>
      </c>
      <c r="O52" s="4">
        <f>'[15]14'!AO52</f>
        <v>0</v>
      </c>
      <c r="P52" s="4">
        <f>'[16]15'!AO52</f>
        <v>0</v>
      </c>
      <c r="Q52" s="4">
        <f>'[17]16'!AO52</f>
        <v>80</v>
      </c>
      <c r="R52" s="4">
        <f>'[18]17'!AO52</f>
        <v>100</v>
      </c>
      <c r="S52" s="4">
        <f>'[19]18'!AO52</f>
        <v>100</v>
      </c>
      <c r="T52" s="4">
        <f>'[20]19'!AO52</f>
        <v>0</v>
      </c>
      <c r="U52" s="4">
        <f>'[21]20'!AO52</f>
        <v>100</v>
      </c>
      <c r="V52" s="4">
        <f>'[22]21'!AO52</f>
        <v>100</v>
      </c>
      <c r="W52" s="4">
        <f>'[23]22'!AO52</f>
        <v>100</v>
      </c>
      <c r="X52" s="4">
        <f>'[24]23'!AO52</f>
        <v>100</v>
      </c>
      <c r="Y52" s="4">
        <f>'[25]24'!AO52</f>
        <v>80</v>
      </c>
      <c r="Z52" s="4">
        <f>'[26]25'!AO52</f>
        <v>100</v>
      </c>
      <c r="AA52" s="4">
        <f>'[27]26'!AO52</f>
        <v>0</v>
      </c>
      <c r="AB52" s="4">
        <f>'[28]27'!AO52</f>
        <v>100</v>
      </c>
      <c r="AC52" s="4">
        <f>'[29]28'!AO52</f>
        <v>0</v>
      </c>
      <c r="AD52" s="4">
        <f>'[30]29'!AO52</f>
        <v>0</v>
      </c>
      <c r="AE52" s="4">
        <f>'[31]30'!AO52</f>
        <v>100</v>
      </c>
      <c r="AF52" s="4">
        <f>'[32]31'!AO52</f>
        <v>0</v>
      </c>
      <c r="AG52" s="4">
        <f t="shared" si="0"/>
        <v>1172</v>
      </c>
    </row>
    <row r="53" spans="1:33" ht="19.95" customHeight="1">
      <c r="A53" s="12" t="str">
        <f>'ENTRY SHEET'!F53</f>
        <v>OD09Z-1202</v>
      </c>
      <c r="B53" s="4">
        <f>'[2]01'!AO53</f>
        <v>0</v>
      </c>
      <c r="C53" s="4">
        <f>'[3]02'!AO53</f>
        <v>0</v>
      </c>
      <c r="D53" s="4">
        <f>'[4]03'!AO53</f>
        <v>0</v>
      </c>
      <c r="E53" s="4">
        <f>'[5]04'!AO53</f>
        <v>0</v>
      </c>
      <c r="F53" s="4">
        <f>'[6]05'!AO53</f>
        <v>0</v>
      </c>
      <c r="G53" s="4">
        <f>'[7]06'!AO53</f>
        <v>0</v>
      </c>
      <c r="H53" s="4">
        <f>'[8]07'!AO53</f>
        <v>0</v>
      </c>
      <c r="I53" s="4">
        <f>'[9]08'!AO53</f>
        <v>0</v>
      </c>
      <c r="J53" s="4">
        <f>'[10]09'!AO53</f>
        <v>0</v>
      </c>
      <c r="K53" s="4">
        <f>'[11]10'!AO53</f>
        <v>224</v>
      </c>
      <c r="L53" s="4">
        <f>'[12]11'!AO53</f>
        <v>0</v>
      </c>
      <c r="M53" s="4">
        <f>'[13]12'!AO53</f>
        <v>0</v>
      </c>
      <c r="N53" s="4">
        <f>'[14]13'!AO53</f>
        <v>0</v>
      </c>
      <c r="O53" s="4">
        <f>'[15]14'!AO53</f>
        <v>0</v>
      </c>
      <c r="P53" s="4">
        <f>'[16]15'!AO53</f>
        <v>0</v>
      </c>
      <c r="Q53" s="4">
        <f>'[17]16'!AO53</f>
        <v>50</v>
      </c>
      <c r="R53" s="4">
        <f>'[18]17'!AO53</f>
        <v>100</v>
      </c>
      <c r="S53" s="4">
        <f>'[19]18'!AO53</f>
        <v>50</v>
      </c>
      <c r="T53" s="4">
        <f>'[20]19'!AO53</f>
        <v>0</v>
      </c>
      <c r="U53" s="4">
        <f>'[21]20'!AO53</f>
        <v>100</v>
      </c>
      <c r="V53" s="4">
        <f>'[22]21'!AO53</f>
        <v>100</v>
      </c>
      <c r="W53" s="4">
        <f>'[23]22'!AO53</f>
        <v>100</v>
      </c>
      <c r="X53" s="4">
        <f>'[24]23'!AO53</f>
        <v>80</v>
      </c>
      <c r="Y53" s="4">
        <f>'[25]24'!AO53</f>
        <v>100</v>
      </c>
      <c r="Z53" s="4">
        <f>'[26]25'!AO53</f>
        <v>100</v>
      </c>
      <c r="AA53" s="4">
        <f>'[27]26'!AO53</f>
        <v>0</v>
      </c>
      <c r="AB53" s="4">
        <f>'[28]27'!AO53</f>
        <v>80</v>
      </c>
      <c r="AC53" s="4">
        <f>'[29]28'!AO53</f>
        <v>50</v>
      </c>
      <c r="AD53" s="4">
        <f>'[30]29'!AO53</f>
        <v>80</v>
      </c>
      <c r="AE53" s="4">
        <f>'[31]30'!AO53</f>
        <v>80</v>
      </c>
      <c r="AF53" s="4">
        <f>'[32]31'!AO53</f>
        <v>0</v>
      </c>
      <c r="AG53" s="4">
        <f t="shared" si="0"/>
        <v>1294</v>
      </c>
    </row>
    <row r="54" spans="1:33" ht="19.95" customHeight="1">
      <c r="A54" s="12">
        <f>'ENTRY SHEET'!F54</f>
        <v>0</v>
      </c>
      <c r="B54" s="4">
        <f>'[2]01'!AO54</f>
        <v>0</v>
      </c>
      <c r="C54" s="4">
        <f>'[3]02'!AO54</f>
        <v>0</v>
      </c>
      <c r="D54" s="4">
        <f>'[4]03'!AO54</f>
        <v>0</v>
      </c>
      <c r="E54" s="4">
        <f>'[5]04'!AO54</f>
        <v>0</v>
      </c>
      <c r="F54" s="4">
        <f>'[6]05'!AO54</f>
        <v>0</v>
      </c>
      <c r="G54" s="4">
        <f>'[7]06'!AO54</f>
        <v>0</v>
      </c>
      <c r="H54" s="4">
        <f>'[8]07'!AO54</f>
        <v>0</v>
      </c>
      <c r="I54" s="4">
        <f>'[9]08'!AO54</f>
        <v>0</v>
      </c>
      <c r="J54" s="4">
        <f>'[10]09'!AO54</f>
        <v>0</v>
      </c>
      <c r="K54" s="4">
        <f>'[11]10'!AO54</f>
        <v>0</v>
      </c>
      <c r="L54" s="4">
        <f>'[12]11'!AO54</f>
        <v>0</v>
      </c>
      <c r="M54" s="4">
        <f>'[13]12'!AO54</f>
        <v>0</v>
      </c>
      <c r="N54" s="4">
        <f>'[14]13'!AO54</f>
        <v>0</v>
      </c>
      <c r="O54" s="4">
        <f>'[15]14'!AO54</f>
        <v>0</v>
      </c>
      <c r="P54" s="4">
        <f>'[16]15'!AO54</f>
        <v>0</v>
      </c>
      <c r="Q54" s="4">
        <f>'[17]16'!AO54</f>
        <v>0</v>
      </c>
      <c r="R54" s="4">
        <f>'[18]17'!AO54</f>
        <v>0</v>
      </c>
      <c r="S54" s="4">
        <f>'[19]18'!AO54</f>
        <v>0</v>
      </c>
      <c r="T54" s="4">
        <f>'[20]19'!AO54</f>
        <v>0</v>
      </c>
      <c r="U54" s="4">
        <f>'[21]20'!AO54</f>
        <v>0</v>
      </c>
      <c r="V54" s="4">
        <f>'[22]21'!AO54</f>
        <v>0</v>
      </c>
      <c r="W54" s="4">
        <f>'[23]22'!AO54</f>
        <v>0</v>
      </c>
      <c r="X54" s="4">
        <f>'[24]23'!AO54</f>
        <v>0</v>
      </c>
      <c r="Y54" s="4">
        <f>'[25]24'!AO54</f>
        <v>0</v>
      </c>
      <c r="Z54" s="4">
        <f>'[26]25'!AO54</f>
        <v>0</v>
      </c>
      <c r="AA54" s="4">
        <f>'[27]26'!AO54</f>
        <v>0</v>
      </c>
      <c r="AB54" s="4">
        <f>'[28]27'!AO54</f>
        <v>0</v>
      </c>
      <c r="AC54" s="4">
        <f>'[29]28'!AO54</f>
        <v>0</v>
      </c>
      <c r="AD54" s="4">
        <f>'[30]29'!AO54</f>
        <v>0</v>
      </c>
      <c r="AE54" s="4">
        <f>'[31]30'!AO54</f>
        <v>0</v>
      </c>
      <c r="AF54" s="4">
        <f>'[32]31'!AO54</f>
        <v>0</v>
      </c>
      <c r="AG54" s="4">
        <f t="shared" si="0"/>
        <v>0</v>
      </c>
    </row>
    <row r="55" spans="1:33" ht="19.95" customHeight="1">
      <c r="A55" s="12">
        <f>'ENTRY SHEET'!F55</f>
        <v>0</v>
      </c>
      <c r="B55" s="4">
        <f>'[2]01'!AO55</f>
        <v>0</v>
      </c>
      <c r="C55" s="4">
        <f>'[3]02'!AO55</f>
        <v>0</v>
      </c>
      <c r="D55" s="4">
        <f>'[4]03'!AO55</f>
        <v>0</v>
      </c>
      <c r="E55" s="4">
        <f>'[5]04'!AO55</f>
        <v>0</v>
      </c>
      <c r="F55" s="4">
        <f>'[6]05'!AO55</f>
        <v>0</v>
      </c>
      <c r="G55" s="4">
        <f>'[7]06'!AO55</f>
        <v>0</v>
      </c>
      <c r="H55" s="4">
        <f>'[8]07'!AO55</f>
        <v>0</v>
      </c>
      <c r="I55" s="4">
        <f>'[9]08'!AO55</f>
        <v>0</v>
      </c>
      <c r="J55" s="4">
        <f>'[10]09'!AO55</f>
        <v>0</v>
      </c>
      <c r="K55" s="4">
        <f>'[11]10'!AO55</f>
        <v>0</v>
      </c>
      <c r="L55" s="4">
        <f>'[12]11'!AO55</f>
        <v>0</v>
      </c>
      <c r="M55" s="4">
        <f>'[13]12'!AO55</f>
        <v>0</v>
      </c>
      <c r="N55" s="4">
        <f>'[14]13'!AO55</f>
        <v>0</v>
      </c>
      <c r="O55" s="4">
        <f>'[15]14'!AO55</f>
        <v>0</v>
      </c>
      <c r="P55" s="4">
        <f>'[16]15'!AO55</f>
        <v>0</v>
      </c>
      <c r="Q55" s="4">
        <f>'[17]16'!AO55</f>
        <v>0</v>
      </c>
      <c r="R55" s="4">
        <f>'[18]17'!AO55</f>
        <v>0</v>
      </c>
      <c r="S55" s="4">
        <f>'[19]18'!AO55</f>
        <v>0</v>
      </c>
      <c r="T55" s="4">
        <f>'[20]19'!AO55</f>
        <v>0</v>
      </c>
      <c r="U55" s="4">
        <f>'[21]20'!AO55</f>
        <v>0</v>
      </c>
      <c r="V55" s="4">
        <f>'[22]21'!AO55</f>
        <v>0</v>
      </c>
      <c r="W55" s="4">
        <f>'[23]22'!AO55</f>
        <v>0</v>
      </c>
      <c r="X55" s="4">
        <f>'[24]23'!AO55</f>
        <v>0</v>
      </c>
      <c r="Y55" s="4">
        <f>'[25]24'!AO55</f>
        <v>0</v>
      </c>
      <c r="Z55" s="4">
        <f>'[26]25'!AO55</f>
        <v>0</v>
      </c>
      <c r="AA55" s="4">
        <f>'[27]26'!AO55</f>
        <v>0</v>
      </c>
      <c r="AB55" s="4">
        <f>'[28]27'!AO55</f>
        <v>0</v>
      </c>
      <c r="AC55" s="4">
        <f>'[29]28'!AO55</f>
        <v>0</v>
      </c>
      <c r="AD55" s="4">
        <f>'[30]29'!AO55</f>
        <v>0</v>
      </c>
      <c r="AE55" s="4">
        <f>'[31]30'!AO55</f>
        <v>0</v>
      </c>
      <c r="AF55" s="4">
        <f>'[32]31'!AO55</f>
        <v>0</v>
      </c>
      <c r="AG55" s="4">
        <f t="shared" si="0"/>
        <v>0</v>
      </c>
    </row>
    <row r="56" spans="1:33" ht="19.95" customHeight="1">
      <c r="A56" s="12">
        <f>'ENTRY SHEET'!F56</f>
        <v>0</v>
      </c>
      <c r="B56" s="4">
        <f>'[2]01'!AO56</f>
        <v>0</v>
      </c>
      <c r="C56" s="4">
        <f>'[3]02'!AO56</f>
        <v>0</v>
      </c>
      <c r="D56" s="4">
        <f>'[4]03'!AO56</f>
        <v>0</v>
      </c>
      <c r="E56" s="4">
        <f>'[5]04'!AO56</f>
        <v>0</v>
      </c>
      <c r="F56" s="4">
        <f>'[6]05'!AO56</f>
        <v>0</v>
      </c>
      <c r="G56" s="4">
        <f>'[7]06'!AO56</f>
        <v>0</v>
      </c>
      <c r="H56" s="4">
        <f>'[8]07'!AO56</f>
        <v>0</v>
      </c>
      <c r="I56" s="4">
        <f>'[9]08'!AO56</f>
        <v>0</v>
      </c>
      <c r="J56" s="4">
        <f>'[10]09'!AO56</f>
        <v>0</v>
      </c>
      <c r="K56" s="4">
        <f>'[11]10'!AO56</f>
        <v>0</v>
      </c>
      <c r="L56" s="4">
        <f>'[12]11'!AO56</f>
        <v>0</v>
      </c>
      <c r="M56" s="4">
        <f>'[13]12'!AO56</f>
        <v>0</v>
      </c>
      <c r="N56" s="4">
        <f>'[14]13'!AO56</f>
        <v>0</v>
      </c>
      <c r="O56" s="4">
        <f>'[15]14'!AO56</f>
        <v>0</v>
      </c>
      <c r="P56" s="4">
        <f>'[16]15'!AO56</f>
        <v>0</v>
      </c>
      <c r="Q56" s="4">
        <f>'[17]16'!AO56</f>
        <v>0</v>
      </c>
      <c r="R56" s="4">
        <f>'[18]17'!AO56</f>
        <v>0</v>
      </c>
      <c r="S56" s="4">
        <f>'[19]18'!AO56</f>
        <v>0</v>
      </c>
      <c r="T56" s="4">
        <f>'[20]19'!AO56</f>
        <v>0</v>
      </c>
      <c r="U56" s="4">
        <f>'[21]20'!AO56</f>
        <v>0</v>
      </c>
      <c r="V56" s="4">
        <f>'[22]21'!AO56</f>
        <v>0</v>
      </c>
      <c r="W56" s="4">
        <f>'[23]22'!AO56</f>
        <v>0</v>
      </c>
      <c r="X56" s="4">
        <f>'[24]23'!AO56</f>
        <v>0</v>
      </c>
      <c r="Y56" s="4">
        <f>'[25]24'!AO56</f>
        <v>0</v>
      </c>
      <c r="Z56" s="4">
        <f>'[26]25'!AO56</f>
        <v>0</v>
      </c>
      <c r="AA56" s="4">
        <f>'[27]26'!AO56</f>
        <v>0</v>
      </c>
      <c r="AB56" s="4">
        <f>'[28]27'!AO56</f>
        <v>0</v>
      </c>
      <c r="AC56" s="4">
        <f>'[29]28'!AO56</f>
        <v>0</v>
      </c>
      <c r="AD56" s="4">
        <f>'[30]29'!AO56</f>
        <v>0</v>
      </c>
      <c r="AE56" s="4">
        <f>'[31]30'!AO56</f>
        <v>0</v>
      </c>
      <c r="AF56" s="4">
        <f>'[32]31'!AO56</f>
        <v>0</v>
      </c>
      <c r="AG56" s="4">
        <f t="shared" si="0"/>
        <v>0</v>
      </c>
    </row>
    <row r="57" spans="1:33" ht="19.95" customHeight="1">
      <c r="A57" s="12" t="str">
        <f>'ENTRY SHEET'!F57</f>
        <v>OD09P-6973 W.TANKER</v>
      </c>
      <c r="B57" s="4">
        <f>'[2]01'!AO57</f>
        <v>0</v>
      </c>
      <c r="C57" s="4">
        <f>'[3]02'!AO57</f>
        <v>100</v>
      </c>
      <c r="D57" s="4">
        <f>'[4]03'!AO57</f>
        <v>0</v>
      </c>
      <c r="E57" s="4">
        <f>'[5]04'!AO57</f>
        <v>100</v>
      </c>
      <c r="F57" s="4">
        <f>'[6]05'!AO57</f>
        <v>0</v>
      </c>
      <c r="G57" s="4">
        <f>'[7]06'!AO57</f>
        <v>0</v>
      </c>
      <c r="H57" s="4">
        <f>'[8]07'!AO57</f>
        <v>40</v>
      </c>
      <c r="I57" s="4">
        <f>'[9]08'!AO57</f>
        <v>0</v>
      </c>
      <c r="J57" s="4">
        <f>'[10]09'!AO57</f>
        <v>0</v>
      </c>
      <c r="K57" s="4">
        <f>'[11]10'!AO57</f>
        <v>55</v>
      </c>
      <c r="L57" s="4">
        <f>'[12]11'!AO57</f>
        <v>0</v>
      </c>
      <c r="M57" s="4">
        <f>'[13]12'!AO57</f>
        <v>0</v>
      </c>
      <c r="N57" s="4">
        <f>'[14]13'!AO57</f>
        <v>100</v>
      </c>
      <c r="O57" s="4">
        <f>'[15]14'!AO57</f>
        <v>0</v>
      </c>
      <c r="P57" s="4">
        <f>'[16]15'!AO57</f>
        <v>0</v>
      </c>
      <c r="Q57" s="4">
        <f>'[17]16'!AO57</f>
        <v>100</v>
      </c>
      <c r="R57" s="4">
        <f>'[18]17'!AO57</f>
        <v>50</v>
      </c>
      <c r="S57" s="4">
        <f>'[19]18'!AO57</f>
        <v>50</v>
      </c>
      <c r="T57" s="4">
        <f>'[20]19'!AO57</f>
        <v>0</v>
      </c>
      <c r="U57" s="4">
        <f>'[21]20'!AO57</f>
        <v>100</v>
      </c>
      <c r="V57" s="4">
        <f>'[22]21'!AO57</f>
        <v>0</v>
      </c>
      <c r="W57" s="4">
        <f>'[23]22'!AO57</f>
        <v>0</v>
      </c>
      <c r="X57" s="4">
        <f>'[24]23'!AO57</f>
        <v>100</v>
      </c>
      <c r="Y57" s="4">
        <f>'[25]24'!AO57</f>
        <v>100</v>
      </c>
      <c r="Z57" s="4">
        <f>'[26]25'!AO57</f>
        <v>0</v>
      </c>
      <c r="AA57" s="4">
        <f>'[27]26'!AO57</f>
        <v>0</v>
      </c>
      <c r="AB57" s="4">
        <f>'[28]27'!AO57</f>
        <v>100</v>
      </c>
      <c r="AC57" s="4">
        <f>'[29]28'!AO57</f>
        <v>0</v>
      </c>
      <c r="AD57" s="4">
        <f>'[30]29'!AO57</f>
        <v>0</v>
      </c>
      <c r="AE57" s="4">
        <f>'[31]30'!AO57</f>
        <v>100</v>
      </c>
      <c r="AF57" s="4">
        <f>'[32]31'!AO57</f>
        <v>0</v>
      </c>
      <c r="AG57" s="4">
        <f t="shared" si="0"/>
        <v>1095</v>
      </c>
    </row>
    <row r="58" spans="1:33" ht="19.95" customHeight="1">
      <c r="A58" s="12" t="str">
        <f>'ENTRY SHEET'!F58</f>
        <v>OD09K-2512 W.TANKER</v>
      </c>
      <c r="B58" s="4">
        <f>'[2]01'!AO58</f>
        <v>0</v>
      </c>
      <c r="C58" s="4">
        <f>'[3]02'!AO58</f>
        <v>0</v>
      </c>
      <c r="D58" s="4">
        <f>'[4]03'!AO58</f>
        <v>100</v>
      </c>
      <c r="E58" s="4">
        <f>'[5]04'!AO58</f>
        <v>0</v>
      </c>
      <c r="F58" s="4">
        <f>'[6]05'!AO58</f>
        <v>0</v>
      </c>
      <c r="G58" s="4">
        <f>'[7]06'!AO58</f>
        <v>100</v>
      </c>
      <c r="H58" s="4">
        <f>'[8]07'!AO58</f>
        <v>0</v>
      </c>
      <c r="I58" s="4">
        <f>'[9]08'!AO58</f>
        <v>48</v>
      </c>
      <c r="J58" s="4">
        <f>'[10]09'!AO58</f>
        <v>0</v>
      </c>
      <c r="K58" s="4">
        <f>'[11]10'!AO58</f>
        <v>0</v>
      </c>
      <c r="L58" s="4">
        <f>'[12]11'!AO58</f>
        <v>0</v>
      </c>
      <c r="M58" s="4">
        <f>'[13]12'!AO58</f>
        <v>0</v>
      </c>
      <c r="N58" s="4">
        <f>'[14]13'!AO58</f>
        <v>100</v>
      </c>
      <c r="O58" s="4">
        <f>'[15]14'!AO58</f>
        <v>0</v>
      </c>
      <c r="P58" s="4">
        <f>'[16]15'!AO58</f>
        <v>0</v>
      </c>
      <c r="Q58" s="4">
        <f>'[17]16'!AO58</f>
        <v>50</v>
      </c>
      <c r="R58" s="4">
        <f>'[18]17'!AO58</f>
        <v>50</v>
      </c>
      <c r="S58" s="4">
        <f>'[19]18'!AO58</f>
        <v>50</v>
      </c>
      <c r="T58" s="4">
        <f>'[20]19'!AO58</f>
        <v>0</v>
      </c>
      <c r="U58" s="4">
        <f>'[21]20'!AO58</f>
        <v>100</v>
      </c>
      <c r="V58" s="4">
        <f>'[22]21'!AO58</f>
        <v>0</v>
      </c>
      <c r="W58" s="4">
        <f>'[23]22'!AO58</f>
        <v>0</v>
      </c>
      <c r="X58" s="4">
        <f>'[24]23'!AO58</f>
        <v>80</v>
      </c>
      <c r="Y58" s="4">
        <f>'[25]24'!AO58</f>
        <v>0</v>
      </c>
      <c r="Z58" s="4">
        <f>'[26]25'!AO58</f>
        <v>100</v>
      </c>
      <c r="AA58" s="4">
        <f>'[27]26'!AO58</f>
        <v>0</v>
      </c>
      <c r="AB58" s="4">
        <f>'[28]27'!AO58</f>
        <v>0</v>
      </c>
      <c r="AC58" s="4">
        <f>'[29]28'!AO58</f>
        <v>81</v>
      </c>
      <c r="AD58" s="4">
        <f>'[30]29'!AO58</f>
        <v>0</v>
      </c>
      <c r="AE58" s="4">
        <f>'[31]30'!AO58</f>
        <v>0</v>
      </c>
      <c r="AF58" s="4">
        <f>'[32]31'!AO58</f>
        <v>0</v>
      </c>
      <c r="AG58" s="4">
        <f t="shared" si="0"/>
        <v>859</v>
      </c>
    </row>
    <row r="59" spans="1:33" ht="19.95" customHeight="1">
      <c r="A59" s="12">
        <f>'ENTRY SHEET'!F59</f>
        <v>0</v>
      </c>
      <c r="B59" s="4">
        <f>'[2]01'!AO59</f>
        <v>0</v>
      </c>
      <c r="C59" s="4">
        <f>'[3]02'!AO59</f>
        <v>0</v>
      </c>
      <c r="D59" s="4">
        <f>'[4]03'!AO59</f>
        <v>0</v>
      </c>
      <c r="E59" s="4">
        <f>'[5]04'!AO59</f>
        <v>0</v>
      </c>
      <c r="F59" s="4">
        <f>'[6]05'!AO59</f>
        <v>0</v>
      </c>
      <c r="G59" s="4">
        <f>'[7]06'!AO59</f>
        <v>0</v>
      </c>
      <c r="H59" s="4">
        <f>'[8]07'!AO59</f>
        <v>0</v>
      </c>
      <c r="I59" s="4">
        <f>'[9]08'!AO59</f>
        <v>0</v>
      </c>
      <c r="J59" s="4">
        <f>'[10]09'!AO59</f>
        <v>0</v>
      </c>
      <c r="K59" s="4">
        <f>'[11]10'!AO59</f>
        <v>0</v>
      </c>
      <c r="L59" s="4">
        <f>'[12]11'!AO59</f>
        <v>0</v>
      </c>
      <c r="M59" s="4">
        <f>'[13]12'!AO59</f>
        <v>0</v>
      </c>
      <c r="N59" s="4">
        <f>'[14]13'!AO59</f>
        <v>0</v>
      </c>
      <c r="O59" s="4">
        <f>'[15]14'!AO59</f>
        <v>0</v>
      </c>
      <c r="P59" s="4">
        <f>'[16]15'!AO59</f>
        <v>0</v>
      </c>
      <c r="Q59" s="4">
        <f>'[17]16'!AO59</f>
        <v>0</v>
      </c>
      <c r="R59" s="4">
        <f>'[18]17'!AO59</f>
        <v>0</v>
      </c>
      <c r="S59" s="4">
        <f>'[19]18'!AO59</f>
        <v>0</v>
      </c>
      <c r="T59" s="4">
        <f>'[20]19'!AO59</f>
        <v>0</v>
      </c>
      <c r="U59" s="4">
        <f>'[21]20'!AO59</f>
        <v>0</v>
      </c>
      <c r="V59" s="4">
        <f>'[22]21'!AO59</f>
        <v>0</v>
      </c>
      <c r="W59" s="4">
        <f>'[23]22'!AO59</f>
        <v>0</v>
      </c>
      <c r="X59" s="4">
        <f>'[24]23'!AO59</f>
        <v>0</v>
      </c>
      <c r="Y59" s="4">
        <f>'[25]24'!AO59</f>
        <v>0</v>
      </c>
      <c r="Z59" s="4">
        <f>'[26]25'!AO59</f>
        <v>0</v>
      </c>
      <c r="AA59" s="4">
        <f>'[27]26'!AO59</f>
        <v>0</v>
      </c>
      <c r="AB59" s="4">
        <f>'[28]27'!AO59</f>
        <v>0</v>
      </c>
      <c r="AC59" s="4">
        <f>'[29]28'!AO59</f>
        <v>0</v>
      </c>
      <c r="AD59" s="4">
        <f>'[30]29'!AO59</f>
        <v>0</v>
      </c>
      <c r="AE59" s="4">
        <f>'[31]30'!AO59</f>
        <v>0</v>
      </c>
      <c r="AF59" s="4">
        <f>'[32]31'!AO59</f>
        <v>0</v>
      </c>
      <c r="AG59" s="4">
        <f t="shared" si="0"/>
        <v>0</v>
      </c>
    </row>
    <row r="60" spans="1:33" ht="19.95" customHeight="1">
      <c r="A60" s="93" t="str">
        <f>'ENTRY SHEET'!F60</f>
        <v>DILLING DETALIS</v>
      </c>
      <c r="B60" s="4">
        <f>'[2]01'!AO60</f>
        <v>0</v>
      </c>
      <c r="C60" s="4">
        <f>'[3]02'!AO60</f>
        <v>0</v>
      </c>
      <c r="D60" s="4">
        <f>'[4]03'!AO60</f>
        <v>0</v>
      </c>
      <c r="E60" s="4">
        <f>'[5]04'!AO60</f>
        <v>0</v>
      </c>
      <c r="F60" s="4">
        <f>'[6]05'!AO60</f>
        <v>0</v>
      </c>
      <c r="G60" s="4">
        <f>'[7]06'!AO60</f>
        <v>0</v>
      </c>
      <c r="H60" s="4">
        <f>'[8]07'!AO60</f>
        <v>0</v>
      </c>
      <c r="I60" s="4">
        <f>'[9]08'!AO60</f>
        <v>0</v>
      </c>
      <c r="J60" s="4">
        <f>'[10]09'!AO60</f>
        <v>0</v>
      </c>
      <c r="K60" s="4">
        <f>'[11]10'!AO60</f>
        <v>0</v>
      </c>
      <c r="L60" s="4">
        <f>'[12]11'!AO60</f>
        <v>0</v>
      </c>
      <c r="M60" s="4">
        <f>'[13]12'!AO60</f>
        <v>0</v>
      </c>
      <c r="N60" s="4">
        <f>'[14]13'!AO60</f>
        <v>0</v>
      </c>
      <c r="O60" s="4">
        <f>'[15]14'!AO60</f>
        <v>0</v>
      </c>
      <c r="P60" s="4">
        <f>'[16]15'!AO60</f>
        <v>0</v>
      </c>
      <c r="Q60" s="4">
        <f>'[17]16'!AO60</f>
        <v>0</v>
      </c>
      <c r="R60" s="4">
        <f>'[18]17'!AO60</f>
        <v>0</v>
      </c>
      <c r="S60" s="4">
        <f>'[19]18'!AO60</f>
        <v>0</v>
      </c>
      <c r="T60" s="4">
        <f>'[20]19'!AO60</f>
        <v>0</v>
      </c>
      <c r="U60" s="4">
        <f>'[21]20'!AO60</f>
        <v>0</v>
      </c>
      <c r="V60" s="4">
        <f>'[22]21'!AO60</f>
        <v>0</v>
      </c>
      <c r="W60" s="4">
        <f>'[23]22'!AO60</f>
        <v>0</v>
      </c>
      <c r="X60" s="4">
        <f>'[24]23'!AO60</f>
        <v>0</v>
      </c>
      <c r="Y60" s="4">
        <f>'[25]24'!AO60</f>
        <v>0</v>
      </c>
      <c r="Z60" s="4">
        <f>'[26]25'!AO60</f>
        <v>0</v>
      </c>
      <c r="AA60" s="4">
        <f>'[27]26'!AO60</f>
        <v>0</v>
      </c>
      <c r="AB60" s="4">
        <f>'[28]27'!AO60</f>
        <v>0</v>
      </c>
      <c r="AC60" s="4">
        <f>'[29]28'!AO60</f>
        <v>0</v>
      </c>
      <c r="AD60" s="4">
        <f>'[30]29'!AO60</f>
        <v>0</v>
      </c>
      <c r="AE60" s="4">
        <f>'[31]30'!AO60</f>
        <v>0</v>
      </c>
      <c r="AF60" s="4">
        <f>'[32]31'!AO60</f>
        <v>0</v>
      </c>
      <c r="AG60" s="4">
        <f t="shared" si="0"/>
        <v>0</v>
      </c>
    </row>
    <row r="61" spans="1:33" ht="19.95" customHeight="1">
      <c r="A61" s="93" t="str">
        <f>'ENTRY SHEET'!F61</f>
        <v>DRILL-ELGI-650</v>
      </c>
      <c r="B61" s="4">
        <f>'[2]01'!AO61</f>
        <v>0</v>
      </c>
      <c r="C61" s="4">
        <f>'[3]02'!AO61</f>
        <v>348</v>
      </c>
      <c r="D61" s="4">
        <f>'[4]03'!AO61</f>
        <v>340</v>
      </c>
      <c r="E61" s="4">
        <f>'[5]04'!AO61</f>
        <v>300</v>
      </c>
      <c r="F61" s="4">
        <f>'[6]05'!AO61</f>
        <v>0</v>
      </c>
      <c r="G61" s="4">
        <f>'[7]06'!AO61</f>
        <v>213</v>
      </c>
      <c r="H61" s="4">
        <f>'[8]07'!AO61</f>
        <v>465</v>
      </c>
      <c r="I61" s="4">
        <f>'[9]08'!AO61</f>
        <v>200</v>
      </c>
      <c r="J61" s="4">
        <f>'[10]09'!AO61</f>
        <v>0</v>
      </c>
      <c r="K61" s="4">
        <f>'[11]10'!AO61</f>
        <v>269</v>
      </c>
      <c r="L61" s="4">
        <f>'[12]11'!AO61</f>
        <v>0</v>
      </c>
      <c r="M61" s="4">
        <f>'[13]12'!AO61</f>
        <v>0</v>
      </c>
      <c r="N61" s="4">
        <f>'[14]13'!AO61</f>
        <v>0</v>
      </c>
      <c r="O61" s="4">
        <f>'[15]14'!AO61</f>
        <v>0</v>
      </c>
      <c r="P61" s="4">
        <f>'[16]15'!AO61</f>
        <v>200</v>
      </c>
      <c r="Q61" s="4">
        <f>'[17]16'!AO61</f>
        <v>0</v>
      </c>
      <c r="R61" s="4">
        <f>'[18]17'!AO61</f>
        <v>0</v>
      </c>
      <c r="S61" s="4">
        <f>'[19]18'!AO61</f>
        <v>100</v>
      </c>
      <c r="T61" s="4">
        <f>'[20]19'!AO61</f>
        <v>0</v>
      </c>
      <c r="U61" s="4">
        <f>'[21]20'!AO61</f>
        <v>0</v>
      </c>
      <c r="V61" s="4">
        <f>'[22]21'!AO61</f>
        <v>0</v>
      </c>
      <c r="W61" s="4">
        <f>'[23]22'!AO61</f>
        <v>0</v>
      </c>
      <c r="X61" s="4">
        <f>'[24]23'!AO61</f>
        <v>0</v>
      </c>
      <c r="Y61" s="4">
        <f>'[25]24'!AO61</f>
        <v>0</v>
      </c>
      <c r="Z61" s="4">
        <f>'[26]25'!AO61</f>
        <v>0</v>
      </c>
      <c r="AA61" s="4">
        <f>'[27]26'!AO61</f>
        <v>0</v>
      </c>
      <c r="AB61" s="4">
        <f>'[28]27'!AO61</f>
        <v>0</v>
      </c>
      <c r="AC61" s="4">
        <f>'[29]28'!AO61</f>
        <v>0</v>
      </c>
      <c r="AD61" s="4">
        <f>'[30]29'!AO61</f>
        <v>0</v>
      </c>
      <c r="AE61" s="4">
        <f>'[31]30'!AO61</f>
        <v>0</v>
      </c>
      <c r="AF61" s="4">
        <f>'[32]31'!AO61</f>
        <v>0</v>
      </c>
      <c r="AG61" s="4">
        <f t="shared" si="0"/>
        <v>2435</v>
      </c>
    </row>
    <row r="62" spans="1:33" ht="19.95" customHeight="1">
      <c r="A62" s="93" t="str">
        <f>'ENTRY SHEET'!F62</f>
        <v>JRD-600+CD-360</v>
      </c>
      <c r="B62" s="4">
        <f>'[2]01'!AO62</f>
        <v>270</v>
      </c>
      <c r="C62" s="4">
        <f>'[3]02'!AO62</f>
        <v>270</v>
      </c>
      <c r="D62" s="4">
        <f>'[4]03'!AO62</f>
        <v>235</v>
      </c>
      <c r="E62" s="4">
        <f>'[5]04'!AO62</f>
        <v>215</v>
      </c>
      <c r="F62" s="4">
        <f>'[6]05'!AO62</f>
        <v>0</v>
      </c>
      <c r="G62" s="4">
        <f>'[7]06'!AO62</f>
        <v>164</v>
      </c>
      <c r="H62" s="4">
        <f>'[8]07'!AO62</f>
        <v>224</v>
      </c>
      <c r="I62" s="4">
        <f>'[9]08'!AO62</f>
        <v>140</v>
      </c>
      <c r="J62" s="4">
        <f>'[10]09'!AO62</f>
        <v>178</v>
      </c>
      <c r="K62" s="4">
        <f>'[11]10'!AO62</f>
        <v>212</v>
      </c>
      <c r="L62" s="4">
        <f>'[12]11'!AO62</f>
        <v>0</v>
      </c>
      <c r="M62" s="4">
        <f>'[13]12'!AO62</f>
        <v>0</v>
      </c>
      <c r="N62" s="4">
        <f>'[14]13'!AO62</f>
        <v>258</v>
      </c>
      <c r="O62" s="4">
        <f>'[15]14'!AO62</f>
        <v>186</v>
      </c>
      <c r="P62" s="4">
        <f>'[16]15'!AO62</f>
        <v>0</v>
      </c>
      <c r="Q62" s="4">
        <f>'[17]16'!AO62</f>
        <v>317</v>
      </c>
      <c r="R62" s="4">
        <f>'[18]17'!AO62</f>
        <v>211</v>
      </c>
      <c r="S62" s="4">
        <f>'[19]18'!AO62</f>
        <v>200</v>
      </c>
      <c r="T62" s="4">
        <f>'[20]19'!AO62</f>
        <v>0</v>
      </c>
      <c r="U62" s="4">
        <f>'[21]20'!AO62</f>
        <v>0</v>
      </c>
      <c r="V62" s="4">
        <f>'[22]21'!AO62</f>
        <v>170</v>
      </c>
      <c r="W62" s="4">
        <f>'[23]22'!AO62</f>
        <v>160</v>
      </c>
      <c r="X62" s="4">
        <f>'[24]23'!AO62</f>
        <v>60</v>
      </c>
      <c r="Y62" s="4">
        <f>'[25]24'!AO62</f>
        <v>150</v>
      </c>
      <c r="Z62" s="4">
        <f>'[26]25'!AO62</f>
        <v>50</v>
      </c>
      <c r="AA62" s="4">
        <f>'[27]26'!AO62</f>
        <v>0</v>
      </c>
      <c r="AB62" s="4">
        <f>'[28]27'!AO62</f>
        <v>300</v>
      </c>
      <c r="AC62" s="4">
        <f>'[29]28'!AO62</f>
        <v>262</v>
      </c>
      <c r="AD62" s="4">
        <f>'[30]29'!AO62</f>
        <v>250</v>
      </c>
      <c r="AE62" s="4">
        <f>'[31]30'!AO62</f>
        <v>200</v>
      </c>
      <c r="AF62" s="4">
        <f>'[32]31'!AO62</f>
        <v>0</v>
      </c>
      <c r="AG62" s="4">
        <f t="shared" si="0"/>
        <v>4682</v>
      </c>
    </row>
    <row r="63" spans="1:33" ht="19.95" customHeight="1">
      <c r="A63" s="93" t="str">
        <f>'ENTRY SHEET'!F63</f>
        <v>JRD-450+650-1</v>
      </c>
      <c r="B63" s="4">
        <f>'[2]01'!AO63</f>
        <v>144</v>
      </c>
      <c r="C63" s="4">
        <f>'[3]02'!AO63</f>
        <v>120</v>
      </c>
      <c r="D63" s="4">
        <f>'[4]03'!AO63</f>
        <v>0</v>
      </c>
      <c r="E63" s="4">
        <f>'[5]04'!AO63</f>
        <v>0</v>
      </c>
      <c r="F63" s="4">
        <f>'[6]05'!AO63</f>
        <v>0</v>
      </c>
      <c r="G63" s="4">
        <f>'[7]06'!AO63</f>
        <v>149</v>
      </c>
      <c r="H63" s="4">
        <f>'[8]07'!AO63</f>
        <v>83</v>
      </c>
      <c r="I63" s="4">
        <f>'[9]08'!AO63</f>
        <v>100</v>
      </c>
      <c r="J63" s="4">
        <f>'[10]09'!AO63</f>
        <v>0</v>
      </c>
      <c r="K63" s="4">
        <f>'[11]10'!AO63</f>
        <v>0</v>
      </c>
      <c r="L63" s="4">
        <f>'[12]11'!AO63</f>
        <v>124</v>
      </c>
      <c r="M63" s="4">
        <f>'[13]12'!AO63</f>
        <v>0</v>
      </c>
      <c r="N63" s="4">
        <f>'[14]13'!AO63</f>
        <v>160</v>
      </c>
      <c r="O63" s="4">
        <f>'[15]14'!AO63</f>
        <v>172</v>
      </c>
      <c r="P63" s="4">
        <f>'[16]15'!AO63</f>
        <v>251</v>
      </c>
      <c r="Q63" s="4">
        <f>'[17]16'!AO63</f>
        <v>0</v>
      </c>
      <c r="R63" s="4">
        <f>'[18]17'!AO63</f>
        <v>340</v>
      </c>
      <c r="S63" s="4">
        <f>'[19]18'!AO63</f>
        <v>0</v>
      </c>
      <c r="T63" s="4">
        <f>'[20]19'!AO63</f>
        <v>0</v>
      </c>
      <c r="U63" s="4">
        <f>'[21]20'!AO63</f>
        <v>0</v>
      </c>
      <c r="V63" s="4">
        <f>'[22]21'!AO63</f>
        <v>200</v>
      </c>
      <c r="W63" s="4">
        <f>'[23]22'!AO63</f>
        <v>171</v>
      </c>
      <c r="X63" s="4">
        <f>'[24]23'!AO63</f>
        <v>0</v>
      </c>
      <c r="Y63" s="4">
        <f>'[25]24'!AO63</f>
        <v>150</v>
      </c>
      <c r="Z63" s="4">
        <f>'[26]25'!AO63</f>
        <v>156</v>
      </c>
      <c r="AA63" s="4">
        <f>'[27]26'!AO63</f>
        <v>0</v>
      </c>
      <c r="AB63" s="4">
        <f>'[28]27'!AO63</f>
        <v>300</v>
      </c>
      <c r="AC63" s="4">
        <f>'[29]28'!AO63</f>
        <v>0</v>
      </c>
      <c r="AD63" s="4">
        <f>'[30]29'!AO63</f>
        <v>200</v>
      </c>
      <c r="AE63" s="4">
        <f>'[31]30'!AO63</f>
        <v>100</v>
      </c>
      <c r="AF63" s="4">
        <f>'[32]31'!AO63</f>
        <v>0</v>
      </c>
      <c r="AG63" s="4">
        <f t="shared" si="0"/>
        <v>2920</v>
      </c>
    </row>
    <row r="64" spans="1:33" ht="19.95" customHeight="1">
      <c r="A64" s="93">
        <f>'ENTRY SHEET'!F64</f>
        <v>0</v>
      </c>
      <c r="B64" s="4">
        <f>'[2]01'!AO64</f>
        <v>0</v>
      </c>
      <c r="C64" s="4">
        <f>'[3]02'!AO64</f>
        <v>0</v>
      </c>
      <c r="D64" s="4">
        <f>'[4]03'!AO64</f>
        <v>0</v>
      </c>
      <c r="E64" s="4">
        <f>'[5]04'!AO64</f>
        <v>0</v>
      </c>
      <c r="F64" s="4">
        <f>'[6]05'!AO64</f>
        <v>0</v>
      </c>
      <c r="G64" s="4">
        <f>'[7]06'!AO64</f>
        <v>0</v>
      </c>
      <c r="H64" s="4">
        <f>'[8]07'!AO64</f>
        <v>0</v>
      </c>
      <c r="I64" s="4">
        <f>'[9]08'!AO64</f>
        <v>0</v>
      </c>
      <c r="J64" s="4">
        <f>'[10]09'!AO64</f>
        <v>0</v>
      </c>
      <c r="K64" s="4">
        <f>'[11]10'!AO64</f>
        <v>0</v>
      </c>
      <c r="L64" s="4">
        <f>'[12]11'!AO64</f>
        <v>0</v>
      </c>
      <c r="M64" s="4">
        <f>'[13]12'!AO64</f>
        <v>0</v>
      </c>
      <c r="N64" s="4">
        <f>'[14]13'!AO64</f>
        <v>0</v>
      </c>
      <c r="O64" s="4">
        <f>'[15]14'!AO64</f>
        <v>0</v>
      </c>
      <c r="P64" s="4">
        <f>'[16]15'!AO64</f>
        <v>0</v>
      </c>
      <c r="Q64" s="4">
        <f>'[17]16'!AO64</f>
        <v>0</v>
      </c>
      <c r="R64" s="4">
        <f>'[18]17'!AO64</f>
        <v>0</v>
      </c>
      <c r="S64" s="4">
        <f>'[19]18'!AO64</f>
        <v>0</v>
      </c>
      <c r="T64" s="4">
        <f>'[20]19'!AO64</f>
        <v>0</v>
      </c>
      <c r="U64" s="4">
        <f>'[21]20'!AO64</f>
        <v>0</v>
      </c>
      <c r="V64" s="4">
        <f>'[22]21'!AO64</f>
        <v>0</v>
      </c>
      <c r="W64" s="4">
        <f>'[23]22'!AO64</f>
        <v>0</v>
      </c>
      <c r="X64" s="4">
        <f>'[24]23'!AO64</f>
        <v>0</v>
      </c>
      <c r="Y64" s="4">
        <f>'[25]24'!AO64</f>
        <v>0</v>
      </c>
      <c r="Z64" s="4">
        <f>'[26]25'!AO64</f>
        <v>0</v>
      </c>
      <c r="AA64" s="4">
        <f>'[27]26'!AO64</f>
        <v>0</v>
      </c>
      <c r="AB64" s="4">
        <f>'[28]27'!AO64</f>
        <v>0</v>
      </c>
      <c r="AC64" s="4">
        <f>'[29]28'!AO64</f>
        <v>0</v>
      </c>
      <c r="AD64" s="4">
        <f>'[30]29'!AO64</f>
        <v>0</v>
      </c>
      <c r="AE64" s="4">
        <f>'[31]30'!AO64</f>
        <v>0</v>
      </c>
      <c r="AF64" s="4">
        <f>'[32]31'!AO64</f>
        <v>0</v>
      </c>
      <c r="AG64" s="4">
        <f t="shared" si="0"/>
        <v>0</v>
      </c>
    </row>
    <row r="65" spans="1:33" ht="19.95" customHeight="1">
      <c r="A65" s="98" t="str">
        <f>'ENTRY SHEET'!F65</f>
        <v>CRUSHER DETAILS</v>
      </c>
      <c r="B65" s="4">
        <f>'[2]01'!AO65</f>
        <v>0</v>
      </c>
      <c r="C65" s="4">
        <f>'[3]02'!AO65</f>
        <v>0</v>
      </c>
      <c r="D65" s="4">
        <f>'[4]03'!AO65</f>
        <v>0</v>
      </c>
      <c r="E65" s="4">
        <f>'[5]04'!AO65</f>
        <v>0</v>
      </c>
      <c r="F65" s="4">
        <f>'[6]05'!AO65</f>
        <v>0</v>
      </c>
      <c r="G65" s="4">
        <f>'[7]06'!AO65</f>
        <v>0</v>
      </c>
      <c r="H65" s="4">
        <f>'[8]07'!AO65</f>
        <v>0</v>
      </c>
      <c r="I65" s="4">
        <f>'[9]08'!AO65</f>
        <v>0</v>
      </c>
      <c r="J65" s="4">
        <f>'[10]09'!AO65</f>
        <v>0</v>
      </c>
      <c r="K65" s="4">
        <f>'[11]10'!AO65</f>
        <v>0</v>
      </c>
      <c r="L65" s="4">
        <f>'[12]11'!AO65</f>
        <v>0</v>
      </c>
      <c r="M65" s="4">
        <f>'[13]12'!AO65</f>
        <v>0</v>
      </c>
      <c r="N65" s="4">
        <f>'[14]13'!AO65</f>
        <v>0</v>
      </c>
      <c r="O65" s="4">
        <f>'[15]14'!AO65</f>
        <v>0</v>
      </c>
      <c r="P65" s="4">
        <f>'[16]15'!AO65</f>
        <v>0</v>
      </c>
      <c r="Q65" s="4">
        <f>'[17]16'!AO65</f>
        <v>0</v>
      </c>
      <c r="R65" s="4">
        <f>'[18]17'!AO65</f>
        <v>0</v>
      </c>
      <c r="S65" s="4">
        <f>'[19]18'!AO65</f>
        <v>0</v>
      </c>
      <c r="T65" s="4">
        <f>'[20]19'!AO65</f>
        <v>0</v>
      </c>
      <c r="U65" s="4">
        <f>'[21]20'!AO65</f>
        <v>0</v>
      </c>
      <c r="V65" s="4">
        <f>'[22]21'!AO65</f>
        <v>0</v>
      </c>
      <c r="W65" s="4">
        <f>'[23]22'!AO65</f>
        <v>0</v>
      </c>
      <c r="X65" s="4">
        <f>'[24]23'!AO65</f>
        <v>0</v>
      </c>
      <c r="Y65" s="4">
        <f>'[25]24'!AO65</f>
        <v>0</v>
      </c>
      <c r="Z65" s="4">
        <f>'[26]25'!AO65</f>
        <v>0</v>
      </c>
      <c r="AA65" s="4">
        <f>'[27]26'!AO65</f>
        <v>0</v>
      </c>
      <c r="AB65" s="4">
        <f>'[28]27'!AO65</f>
        <v>0</v>
      </c>
      <c r="AC65" s="4">
        <f>'[29]28'!AO65</f>
        <v>0</v>
      </c>
      <c r="AD65" s="4">
        <f>'[30]29'!AO65</f>
        <v>0</v>
      </c>
      <c r="AE65" s="4">
        <f>'[31]30'!AO65</f>
        <v>0</v>
      </c>
      <c r="AF65" s="4">
        <f>'[32]31'!AO65</f>
        <v>0</v>
      </c>
      <c r="AG65" s="4">
        <f t="shared" si="0"/>
        <v>0</v>
      </c>
    </row>
    <row r="66" spans="1:33" ht="19.95" customHeight="1">
      <c r="A66" s="101" t="str">
        <f>'ENTRY SHEET'!F66</f>
        <v>CRUSHER(FEEDER)</v>
      </c>
      <c r="B66" s="4">
        <f>'[2]01'!AO66</f>
        <v>0</v>
      </c>
      <c r="C66" s="4">
        <f>'[3]02'!AO66</f>
        <v>0</v>
      </c>
      <c r="D66" s="4">
        <f>'[4]03'!AO66</f>
        <v>0</v>
      </c>
      <c r="E66" s="4">
        <f>'[5]04'!AO66</f>
        <v>0</v>
      </c>
      <c r="F66" s="4">
        <f>'[6]05'!AO66</f>
        <v>0</v>
      </c>
      <c r="G66" s="4">
        <f>'[7]06'!AO66</f>
        <v>0</v>
      </c>
      <c r="H66" s="4">
        <f>'[8]07'!AO66</f>
        <v>0</v>
      </c>
      <c r="I66" s="4">
        <f>'[9]08'!AO66</f>
        <v>0</v>
      </c>
      <c r="J66" s="4">
        <f>'[10]09'!AO66</f>
        <v>0</v>
      </c>
      <c r="K66" s="4">
        <f>'[11]10'!AO66</f>
        <v>0</v>
      </c>
      <c r="L66" s="4">
        <f>'[12]11'!AO66</f>
        <v>0</v>
      </c>
      <c r="M66" s="4">
        <f>'[13]12'!AO66</f>
        <v>0</v>
      </c>
      <c r="N66" s="4">
        <f>'[14]13'!AO66</f>
        <v>0</v>
      </c>
      <c r="O66" s="4">
        <f>'[15]14'!AO66</f>
        <v>0</v>
      </c>
      <c r="P66" s="4">
        <f>'[16]15'!AO66</f>
        <v>0</v>
      </c>
      <c r="Q66" s="4">
        <f>'[17]16'!AO66</f>
        <v>0</v>
      </c>
      <c r="R66" s="4">
        <f>'[18]17'!AO66</f>
        <v>0</v>
      </c>
      <c r="S66" s="4">
        <f>'[19]18'!AO66</f>
        <v>0</v>
      </c>
      <c r="T66" s="4">
        <f>'[20]19'!AO66</f>
        <v>0</v>
      </c>
      <c r="U66" s="4">
        <f>'[21]20'!AO66</f>
        <v>0</v>
      </c>
      <c r="V66" s="4">
        <f>'[22]21'!AO66</f>
        <v>0</v>
      </c>
      <c r="W66" s="4">
        <f>'[23]22'!AO66</f>
        <v>0</v>
      </c>
      <c r="X66" s="4">
        <f>'[24]23'!AO66</f>
        <v>0</v>
      </c>
      <c r="Y66" s="4">
        <f>'[25]24'!AO66</f>
        <v>0</v>
      </c>
      <c r="Z66" s="4">
        <f>'[26]25'!AO66</f>
        <v>0</v>
      </c>
      <c r="AA66" s="4">
        <f>'[27]26'!AO66</f>
        <v>0</v>
      </c>
      <c r="AB66" s="4">
        <f>'[28]27'!AO66</f>
        <v>0</v>
      </c>
      <c r="AC66" s="4">
        <f>'[29]28'!AO66</f>
        <v>0</v>
      </c>
      <c r="AD66" s="4">
        <f>'[30]29'!AO66</f>
        <v>0</v>
      </c>
      <c r="AE66" s="4">
        <f>'[31]30'!AO66</f>
        <v>0</v>
      </c>
      <c r="AF66" s="4">
        <f>'[32]31'!AO66</f>
        <v>0</v>
      </c>
      <c r="AG66" s="4">
        <f t="shared" si="0"/>
        <v>0</v>
      </c>
    </row>
    <row r="67" spans="1:33" ht="19.95" customHeight="1">
      <c r="A67" s="101" t="str">
        <f>'ENTRY SHEET'!F67</f>
        <v>CRUSHER ( JAW )</v>
      </c>
      <c r="B67" s="4">
        <f>'[2]01'!AO67</f>
        <v>0</v>
      </c>
      <c r="C67" s="4">
        <f>'[3]02'!AO67</f>
        <v>0</v>
      </c>
      <c r="D67" s="4">
        <f>'[4]03'!AO67</f>
        <v>0</v>
      </c>
      <c r="E67" s="4">
        <f>'[5]04'!AO67</f>
        <v>0</v>
      </c>
      <c r="F67" s="4">
        <f>'[6]05'!AO67</f>
        <v>0</v>
      </c>
      <c r="G67" s="4">
        <f>'[7]06'!AO67</f>
        <v>0</v>
      </c>
      <c r="H67" s="4">
        <f>'[8]07'!AO67</f>
        <v>0</v>
      </c>
      <c r="I67" s="4">
        <f>'[9]08'!AO67</f>
        <v>0</v>
      </c>
      <c r="J67" s="4">
        <f>'[10]09'!AO67</f>
        <v>0</v>
      </c>
      <c r="K67" s="4">
        <f>'[11]10'!AO67</f>
        <v>0</v>
      </c>
      <c r="L67" s="4">
        <f>'[12]11'!AO67</f>
        <v>0</v>
      </c>
      <c r="M67" s="4">
        <f>'[13]12'!AO67</f>
        <v>0</v>
      </c>
      <c r="N67" s="4">
        <f>'[14]13'!AO67</f>
        <v>0</v>
      </c>
      <c r="O67" s="4">
        <f>'[15]14'!AO67</f>
        <v>0</v>
      </c>
      <c r="P67" s="4">
        <f>'[16]15'!AO67</f>
        <v>0</v>
      </c>
      <c r="Q67" s="4">
        <f>'[17]16'!AO67</f>
        <v>0</v>
      </c>
      <c r="R67" s="4">
        <f>'[18]17'!AO67</f>
        <v>0</v>
      </c>
      <c r="S67" s="4">
        <f>'[19]18'!AO67</f>
        <v>0</v>
      </c>
      <c r="T67" s="4">
        <f>'[20]19'!AO67</f>
        <v>0</v>
      </c>
      <c r="U67" s="4">
        <f>'[21]20'!AO67</f>
        <v>0</v>
      </c>
      <c r="V67" s="4">
        <f>'[22]21'!AO67</f>
        <v>0</v>
      </c>
      <c r="W67" s="4">
        <f>'[23]22'!AO67</f>
        <v>0</v>
      </c>
      <c r="X67" s="4">
        <f>'[24]23'!AO67</f>
        <v>0</v>
      </c>
      <c r="Y67" s="4">
        <f>'[25]24'!AO67</f>
        <v>0</v>
      </c>
      <c r="Z67" s="4">
        <f>'[26]25'!AO67</f>
        <v>0</v>
      </c>
      <c r="AA67" s="4">
        <f>'[27]26'!AO67</f>
        <v>0</v>
      </c>
      <c r="AB67" s="4">
        <f>'[28]27'!AO67</f>
        <v>0</v>
      </c>
      <c r="AC67" s="4">
        <f>'[29]28'!AO67</f>
        <v>0</v>
      </c>
      <c r="AD67" s="4">
        <f>'[30]29'!AO67</f>
        <v>0</v>
      </c>
      <c r="AE67" s="4">
        <f>'[31]30'!AO67</f>
        <v>0</v>
      </c>
      <c r="AF67" s="4">
        <f>'[32]31'!AO67</f>
        <v>0</v>
      </c>
      <c r="AG67" s="4">
        <f t="shared" si="0"/>
        <v>0</v>
      </c>
    </row>
    <row r="68" spans="1:33" ht="19.95" customHeight="1">
      <c r="A68" s="101" t="str">
        <f>'ENTRY SHEET'!F68</f>
        <v>CRUSHER ( CONE )</v>
      </c>
      <c r="B68" s="4">
        <f>'[2]01'!AO68</f>
        <v>0</v>
      </c>
      <c r="C68" s="4">
        <f>'[3]02'!AO68</f>
        <v>0</v>
      </c>
      <c r="D68" s="4">
        <f>'[4]03'!AO68</f>
        <v>0</v>
      </c>
      <c r="E68" s="4">
        <f>'[5]04'!AO68</f>
        <v>0</v>
      </c>
      <c r="F68" s="4">
        <f>'[6]05'!AO68</f>
        <v>0</v>
      </c>
      <c r="G68" s="4">
        <f>'[7]06'!AO68</f>
        <v>0</v>
      </c>
      <c r="H68" s="4">
        <f>'[8]07'!AO68</f>
        <v>0</v>
      </c>
      <c r="I68" s="4">
        <f>'[9]08'!AO68</f>
        <v>0</v>
      </c>
      <c r="J68" s="4">
        <f>'[10]09'!AO68</f>
        <v>0</v>
      </c>
      <c r="K68" s="4">
        <f>'[11]10'!AO68</f>
        <v>0</v>
      </c>
      <c r="L68" s="4">
        <f>'[12]11'!AO68</f>
        <v>0</v>
      </c>
      <c r="M68" s="4">
        <f>'[13]12'!AO68</f>
        <v>0</v>
      </c>
      <c r="N68" s="4">
        <f>'[14]13'!AO68</f>
        <v>0</v>
      </c>
      <c r="O68" s="4">
        <f>'[15]14'!AO68</f>
        <v>0</v>
      </c>
      <c r="P68" s="4">
        <f>'[16]15'!AO68</f>
        <v>0</v>
      </c>
      <c r="Q68" s="4">
        <f>'[17]16'!AO68</f>
        <v>0</v>
      </c>
      <c r="R68" s="4">
        <f>'[18]17'!AO68</f>
        <v>0</v>
      </c>
      <c r="S68" s="4">
        <f>'[19]18'!AO68</f>
        <v>0</v>
      </c>
      <c r="T68" s="4">
        <f>'[20]19'!AO68</f>
        <v>0</v>
      </c>
      <c r="U68" s="4">
        <f>'[21]20'!AO68</f>
        <v>0</v>
      </c>
      <c r="V68" s="4">
        <f>'[22]21'!AO68</f>
        <v>0</v>
      </c>
      <c r="W68" s="4">
        <f>'[23]22'!AO68</f>
        <v>0</v>
      </c>
      <c r="X68" s="4">
        <f>'[24]23'!AO68</f>
        <v>0</v>
      </c>
      <c r="Y68" s="4">
        <f>'[25]24'!AO68</f>
        <v>0</v>
      </c>
      <c r="Z68" s="4">
        <f>'[26]25'!AO68</f>
        <v>0</v>
      </c>
      <c r="AA68" s="4">
        <f>'[27]26'!AO68</f>
        <v>0</v>
      </c>
      <c r="AB68" s="4">
        <f>'[28]27'!AO68</f>
        <v>0</v>
      </c>
      <c r="AC68" s="4">
        <f>'[29]28'!AO68</f>
        <v>0</v>
      </c>
      <c r="AD68" s="4">
        <f>'[30]29'!AO68</f>
        <v>0</v>
      </c>
      <c r="AE68" s="4">
        <f>'[31]30'!AO68</f>
        <v>0</v>
      </c>
      <c r="AF68" s="4">
        <f>'[32]31'!AO68</f>
        <v>0</v>
      </c>
      <c r="AG68" s="4">
        <f t="shared" si="0"/>
        <v>0</v>
      </c>
    </row>
    <row r="69" spans="1:33" ht="19.95" customHeight="1">
      <c r="A69" s="101" t="str">
        <f>'ENTRY SHEET'!F69</f>
        <v>CRUSHER DG</v>
      </c>
      <c r="B69" s="4">
        <f>'[2]01'!AO69</f>
        <v>0</v>
      </c>
      <c r="C69" s="4">
        <f>'[3]02'!AO69</f>
        <v>200</v>
      </c>
      <c r="D69" s="4">
        <f>'[4]03'!AO69</f>
        <v>200</v>
      </c>
      <c r="E69" s="4">
        <f>'[5]04'!AO69</f>
        <v>0</v>
      </c>
      <c r="F69" s="4">
        <f>'[6]05'!AO69</f>
        <v>0</v>
      </c>
      <c r="G69" s="4">
        <f>'[7]06'!AO69</f>
        <v>0</v>
      </c>
      <c r="H69" s="4">
        <f>'[8]07'!AO69</f>
        <v>200</v>
      </c>
      <c r="I69" s="4">
        <f>'[9]08'!AO69</f>
        <v>0</v>
      </c>
      <c r="J69" s="4">
        <f>'[10]09'!AO69</f>
        <v>0</v>
      </c>
      <c r="K69" s="4">
        <f>'[11]10'!AO69</f>
        <v>0</v>
      </c>
      <c r="L69" s="4">
        <f>'[12]11'!AO69</f>
        <v>0</v>
      </c>
      <c r="M69" s="4">
        <f>'[13]12'!AO69</f>
        <v>0</v>
      </c>
      <c r="N69" s="4">
        <f>'[14]13'!AO69</f>
        <v>200</v>
      </c>
      <c r="O69" s="4">
        <f>'[15]14'!AO69</f>
        <v>0</v>
      </c>
      <c r="P69" s="4">
        <f>'[16]15'!AO69</f>
        <v>0</v>
      </c>
      <c r="Q69" s="4">
        <f>'[17]16'!AO69</f>
        <v>0</v>
      </c>
      <c r="R69" s="4">
        <f>'[18]17'!AO69</f>
        <v>0</v>
      </c>
      <c r="S69" s="4">
        <f>'[19]18'!AO69</f>
        <v>0</v>
      </c>
      <c r="T69" s="4">
        <f>'[20]19'!AO69</f>
        <v>0</v>
      </c>
      <c r="U69" s="4">
        <f>'[21]20'!AO69</f>
        <v>100</v>
      </c>
      <c r="V69" s="4">
        <f>'[22]21'!AO69</f>
        <v>100</v>
      </c>
      <c r="W69" s="4">
        <f>'[23]22'!AO69</f>
        <v>0</v>
      </c>
      <c r="X69" s="4">
        <f>'[24]23'!AO69</f>
        <v>0</v>
      </c>
      <c r="Y69" s="4">
        <f>'[25]24'!AO69</f>
        <v>0</v>
      </c>
      <c r="Z69" s="4">
        <f>'[26]25'!AO69</f>
        <v>0</v>
      </c>
      <c r="AA69" s="4">
        <f>'[27]26'!AO69</f>
        <v>0</v>
      </c>
      <c r="AB69" s="4">
        <f>'[28]27'!AO69</f>
        <v>0</v>
      </c>
      <c r="AC69" s="4">
        <f>'[29]28'!AO69</f>
        <v>0</v>
      </c>
      <c r="AD69" s="4">
        <f>'[30]29'!AO69</f>
        <v>0</v>
      </c>
      <c r="AE69" s="4">
        <f>'[31]30'!AO69</f>
        <v>200</v>
      </c>
      <c r="AF69" s="4">
        <f>'[32]31'!AO69</f>
        <v>0</v>
      </c>
      <c r="AG69" s="4">
        <f t="shared" si="0"/>
        <v>1200</v>
      </c>
    </row>
    <row r="70" spans="1:33" ht="19.95" customHeight="1">
      <c r="A70" s="101" t="str">
        <f>'ENTRY SHEET'!F70</f>
        <v>KAMASTU-210</v>
      </c>
      <c r="B70" s="4">
        <f>'[2]01'!AO70</f>
        <v>0</v>
      </c>
      <c r="C70" s="4">
        <f>'[3]02'!AO70</f>
        <v>0</v>
      </c>
      <c r="D70" s="4">
        <f>'[4]03'!AO70</f>
        <v>414</v>
      </c>
      <c r="E70" s="4">
        <f>'[5]04'!AO70</f>
        <v>215</v>
      </c>
      <c r="F70" s="4">
        <f>'[6]05'!AO70</f>
        <v>151</v>
      </c>
      <c r="G70" s="4">
        <f>'[7]06'!AO70</f>
        <v>185</v>
      </c>
      <c r="H70" s="4">
        <f>'[8]07'!AO70</f>
        <v>160</v>
      </c>
      <c r="I70" s="4">
        <f>'[9]08'!AO70</f>
        <v>150</v>
      </c>
      <c r="J70" s="4">
        <f>'[10]09'!AO70</f>
        <v>161</v>
      </c>
      <c r="K70" s="4">
        <f>'[11]10'!AO70</f>
        <v>200</v>
      </c>
      <c r="L70" s="4">
        <f>'[12]11'!AO70</f>
        <v>240</v>
      </c>
      <c r="M70" s="4">
        <f>'[13]12'!AO70</f>
        <v>112</v>
      </c>
      <c r="N70" s="4">
        <f>'[14]13'!AO70</f>
        <v>0</v>
      </c>
      <c r="O70" s="4">
        <f>'[15]14'!AO70</f>
        <v>150</v>
      </c>
      <c r="P70" s="4">
        <f>'[16]15'!AO70</f>
        <v>200</v>
      </c>
      <c r="Q70" s="4">
        <f>'[17]16'!AO70</f>
        <v>300</v>
      </c>
      <c r="R70" s="4">
        <f>'[18]17'!AO70</f>
        <v>0</v>
      </c>
      <c r="S70" s="4">
        <f>'[19]18'!AO70</f>
        <v>100</v>
      </c>
      <c r="T70" s="4">
        <f>'[20]19'!AO70</f>
        <v>0</v>
      </c>
      <c r="U70" s="4">
        <f>'[21]20'!AO70</f>
        <v>100</v>
      </c>
      <c r="V70" s="4">
        <f>'[22]21'!AO70</f>
        <v>137</v>
      </c>
      <c r="W70" s="4">
        <f>'[23]22'!AO70</f>
        <v>80</v>
      </c>
      <c r="X70" s="4">
        <f>'[24]23'!AO70</f>
        <v>0</v>
      </c>
      <c r="Y70" s="4">
        <f>'[25]24'!AO70</f>
        <v>250</v>
      </c>
      <c r="Z70" s="4">
        <f>'[26]25'!AO70</f>
        <v>200</v>
      </c>
      <c r="AA70" s="4">
        <f>'[27]26'!AO70</f>
        <v>0</v>
      </c>
      <c r="AB70" s="4">
        <f>'[28]27'!AO70</f>
        <v>200</v>
      </c>
      <c r="AC70" s="4">
        <f>'[29]28'!AO70</f>
        <v>200</v>
      </c>
      <c r="AD70" s="4">
        <f>'[30]29'!AO70</f>
        <v>250</v>
      </c>
      <c r="AE70" s="4">
        <f>'[31]30'!AO70</f>
        <v>170</v>
      </c>
      <c r="AF70" s="4">
        <f>'[32]31'!AO70</f>
        <v>0</v>
      </c>
      <c r="AG70" s="4">
        <f t="shared" ref="AG70:AG104" si="1">SUM(B70:AF70)</f>
        <v>4325</v>
      </c>
    </row>
    <row r="71" spans="1:33" ht="19.95" customHeight="1">
      <c r="A71" s="101" t="str">
        <f>'ENTRY SHEET'!F71</f>
        <v>JCB-8262 LOADER</v>
      </c>
      <c r="B71" s="4">
        <f>'[2]01'!AO71</f>
        <v>184</v>
      </c>
      <c r="C71" s="4">
        <f>'[3]02'!AO71</f>
        <v>190</v>
      </c>
      <c r="D71" s="4">
        <f>'[4]03'!AO71</f>
        <v>235</v>
      </c>
      <c r="E71" s="4">
        <f>'[5]04'!AO71</f>
        <v>194</v>
      </c>
      <c r="F71" s="4">
        <f>'[6]05'!AO71</f>
        <v>127</v>
      </c>
      <c r="G71" s="4">
        <f>'[7]06'!AO71</f>
        <v>256</v>
      </c>
      <c r="H71" s="4">
        <f>'[8]07'!AO71</f>
        <v>0</v>
      </c>
      <c r="I71" s="4">
        <f>'[9]08'!AO71</f>
        <v>0</v>
      </c>
      <c r="J71" s="4">
        <f>'[10]09'!AO71</f>
        <v>0</v>
      </c>
      <c r="K71" s="4">
        <f>'[11]10'!AO71</f>
        <v>0</v>
      </c>
      <c r="L71" s="4">
        <f>'[12]11'!AO71</f>
        <v>262</v>
      </c>
      <c r="M71" s="4">
        <f>'[13]12'!AO71</f>
        <v>119</v>
      </c>
      <c r="N71" s="4">
        <f>'[14]13'!AO71</f>
        <v>166</v>
      </c>
      <c r="O71" s="4">
        <f>'[15]14'!AO71</f>
        <v>165</v>
      </c>
      <c r="P71" s="4">
        <f>'[16]15'!AO71</f>
        <v>160</v>
      </c>
      <c r="Q71" s="4">
        <f>'[17]16'!AO71</f>
        <v>232</v>
      </c>
      <c r="R71" s="4">
        <f>'[18]17'!AO71</f>
        <v>0</v>
      </c>
      <c r="S71" s="4">
        <f>'[19]18'!AO71</f>
        <v>150</v>
      </c>
      <c r="T71" s="4">
        <f>'[20]19'!AO71</f>
        <v>0</v>
      </c>
      <c r="U71" s="4">
        <f>'[21]20'!AO71</f>
        <v>158</v>
      </c>
      <c r="V71" s="4">
        <f>'[22]21'!AO71</f>
        <v>129</v>
      </c>
      <c r="W71" s="4">
        <f>'[23]22'!AO71</f>
        <v>138</v>
      </c>
      <c r="X71" s="4">
        <f>'[24]23'!AO71</f>
        <v>0</v>
      </c>
      <c r="Y71" s="4">
        <f>'[25]24'!AO71</f>
        <v>207</v>
      </c>
      <c r="Z71" s="4">
        <f>'[26]25'!AO71</f>
        <v>196</v>
      </c>
      <c r="AA71" s="4">
        <f>'[27]26'!AO71</f>
        <v>0</v>
      </c>
      <c r="AB71" s="4">
        <f>'[28]27'!AO71</f>
        <v>140</v>
      </c>
      <c r="AC71" s="4">
        <f>'[29]28'!AO71</f>
        <v>122</v>
      </c>
      <c r="AD71" s="4">
        <f>'[30]29'!AO71</f>
        <v>165</v>
      </c>
      <c r="AE71" s="4">
        <f>'[31]30'!AO71</f>
        <v>147</v>
      </c>
      <c r="AF71" s="4">
        <f>'[32]31'!AO71</f>
        <v>0</v>
      </c>
      <c r="AG71" s="4">
        <f t="shared" si="1"/>
        <v>3842</v>
      </c>
    </row>
    <row r="72" spans="1:33" ht="19.95" customHeight="1">
      <c r="A72" s="101" t="str">
        <f>'ENTRY SHEET'!F72</f>
        <v>OD09C-5609 JCB</v>
      </c>
      <c r="B72" s="4">
        <f>'[2]01'!AO72</f>
        <v>0</v>
      </c>
      <c r="C72" s="4">
        <f>'[3]02'!AO72</f>
        <v>0</v>
      </c>
      <c r="D72" s="4">
        <f>'[4]03'!AO72</f>
        <v>0</v>
      </c>
      <c r="E72" s="4">
        <f>'[5]04'!AO72</f>
        <v>240</v>
      </c>
      <c r="F72" s="4">
        <f>'[6]05'!AO72</f>
        <v>48</v>
      </c>
      <c r="G72" s="4">
        <f>'[7]06'!AO72</f>
        <v>59</v>
      </c>
      <c r="H72" s="4">
        <f>'[8]07'!AO72</f>
        <v>114</v>
      </c>
      <c r="I72" s="4">
        <f>'[9]08'!AO72</f>
        <v>120</v>
      </c>
      <c r="J72" s="4">
        <f>'[10]09'!AO72</f>
        <v>122</v>
      </c>
      <c r="K72" s="4">
        <f>'[11]10'!AO72</f>
        <v>50</v>
      </c>
      <c r="L72" s="4">
        <f>'[12]11'!AO72</f>
        <v>0</v>
      </c>
      <c r="M72" s="4">
        <f>'[13]12'!AO72</f>
        <v>0</v>
      </c>
      <c r="N72" s="4">
        <f>'[14]13'!AO72</f>
        <v>0</v>
      </c>
      <c r="O72" s="4">
        <f>'[15]14'!AO72</f>
        <v>0</v>
      </c>
      <c r="P72" s="4">
        <f>'[16]15'!AO72</f>
        <v>0</v>
      </c>
      <c r="Q72" s="4">
        <f>'[17]16'!AO72</f>
        <v>0</v>
      </c>
      <c r="R72" s="4">
        <f>'[18]17'!AO72</f>
        <v>0</v>
      </c>
      <c r="S72" s="4">
        <f>'[19]18'!AO72</f>
        <v>0</v>
      </c>
      <c r="T72" s="4">
        <f>'[20]19'!AO72</f>
        <v>0</v>
      </c>
      <c r="U72" s="4">
        <f>'[21]20'!AO72</f>
        <v>0</v>
      </c>
      <c r="V72" s="4">
        <f>'[22]21'!AO72</f>
        <v>0</v>
      </c>
      <c r="W72" s="4">
        <f>'[23]22'!AO72</f>
        <v>0</v>
      </c>
      <c r="X72" s="4">
        <f>'[24]23'!AO72</f>
        <v>0</v>
      </c>
      <c r="Y72" s="4">
        <f>'[25]24'!AO72</f>
        <v>0</v>
      </c>
      <c r="Z72" s="4">
        <f>'[26]25'!AO72</f>
        <v>0</v>
      </c>
      <c r="AA72" s="4">
        <f>'[27]26'!AO72</f>
        <v>0</v>
      </c>
      <c r="AB72" s="4">
        <f>'[28]27'!AO72</f>
        <v>0</v>
      </c>
      <c r="AC72" s="4">
        <f>'[29]28'!AO72</f>
        <v>0</v>
      </c>
      <c r="AD72" s="4">
        <f>'[30]29'!AO72</f>
        <v>0</v>
      </c>
      <c r="AE72" s="4">
        <f>'[31]30'!AO72</f>
        <v>0</v>
      </c>
      <c r="AF72" s="4">
        <f>'[32]31'!AO72</f>
        <v>0</v>
      </c>
      <c r="AG72" s="4">
        <f t="shared" si="1"/>
        <v>753</v>
      </c>
    </row>
    <row r="73" spans="1:33" ht="19.95" customHeight="1">
      <c r="A73" s="101" t="str">
        <f>'ENTRY SHEET'!F73</f>
        <v>TATA LOADER-OD02AY-0516</v>
      </c>
      <c r="B73" s="4">
        <f>'[2]01'!AO73</f>
        <v>0</v>
      </c>
      <c r="C73" s="4">
        <f>'[3]02'!AO73</f>
        <v>0</v>
      </c>
      <c r="D73" s="4">
        <f>'[4]03'!AO73</f>
        <v>0</v>
      </c>
      <c r="E73" s="4">
        <f>'[5]04'!AO73</f>
        <v>0</v>
      </c>
      <c r="F73" s="4">
        <f>'[6]05'!AO73</f>
        <v>0</v>
      </c>
      <c r="G73" s="4">
        <f>'[7]06'!AO73</f>
        <v>0</v>
      </c>
      <c r="H73" s="4">
        <f>'[8]07'!AO73</f>
        <v>0</v>
      </c>
      <c r="I73" s="4">
        <f>'[9]08'!AO73</f>
        <v>0</v>
      </c>
      <c r="J73" s="4">
        <f>'[10]09'!AO73</f>
        <v>0</v>
      </c>
      <c r="K73" s="4">
        <f>'[11]10'!AO73</f>
        <v>0</v>
      </c>
      <c r="L73" s="4">
        <f>'[12]11'!AO73</f>
        <v>0</v>
      </c>
      <c r="M73" s="4">
        <f>'[13]12'!AO73</f>
        <v>0</v>
      </c>
      <c r="N73" s="4">
        <f>'[14]13'!AO73</f>
        <v>0</v>
      </c>
      <c r="O73" s="4">
        <f>'[15]14'!AO73</f>
        <v>0</v>
      </c>
      <c r="P73" s="4">
        <f>'[16]15'!AO73</f>
        <v>0</v>
      </c>
      <c r="Q73" s="4">
        <f>'[17]16'!AO73</f>
        <v>0</v>
      </c>
      <c r="R73" s="4">
        <f>'[18]17'!AO73</f>
        <v>0</v>
      </c>
      <c r="S73" s="4">
        <f>'[19]18'!AO73</f>
        <v>0</v>
      </c>
      <c r="T73" s="4">
        <f>'[20]19'!AO73</f>
        <v>0</v>
      </c>
      <c r="U73" s="4">
        <f>'[21]20'!AO73</f>
        <v>0</v>
      </c>
      <c r="V73" s="4">
        <f>'[22]21'!AO73</f>
        <v>0</v>
      </c>
      <c r="W73" s="4">
        <f>'[23]22'!AO73</f>
        <v>0</v>
      </c>
      <c r="X73" s="4">
        <f>'[24]23'!AO73</f>
        <v>0</v>
      </c>
      <c r="Y73" s="4">
        <f>'[25]24'!AO73</f>
        <v>0</v>
      </c>
      <c r="Z73" s="4">
        <f>'[26]25'!AO73</f>
        <v>0</v>
      </c>
      <c r="AA73" s="4">
        <f>'[27]26'!AO73</f>
        <v>0</v>
      </c>
      <c r="AB73" s="4">
        <f>'[28]27'!AO73</f>
        <v>0</v>
      </c>
      <c r="AC73" s="4">
        <f>'[29]28'!AO73</f>
        <v>0</v>
      </c>
      <c r="AD73" s="4">
        <f>'[30]29'!AO73</f>
        <v>0</v>
      </c>
      <c r="AE73" s="4">
        <f>'[31]30'!AO73</f>
        <v>0</v>
      </c>
      <c r="AF73" s="4">
        <f>'[32]31'!AO73</f>
        <v>0</v>
      </c>
      <c r="AG73" s="4">
        <f t="shared" si="1"/>
        <v>0</v>
      </c>
    </row>
    <row r="74" spans="1:33" ht="19.95" customHeight="1">
      <c r="A74" s="91" t="str">
        <f>'ENTRY SHEET'!F74</f>
        <v>POWER SCREEN DETAILS</v>
      </c>
      <c r="B74" s="4">
        <f>'[2]01'!AO74</f>
        <v>0</v>
      </c>
      <c r="C74" s="4">
        <f>'[3]02'!AO74</f>
        <v>0</v>
      </c>
      <c r="D74" s="4">
        <f>'[4]03'!AO74</f>
        <v>0</v>
      </c>
      <c r="E74" s="4">
        <f>'[5]04'!AO74</f>
        <v>0</v>
      </c>
      <c r="F74" s="4">
        <f>'[6]05'!AO74</f>
        <v>0</v>
      </c>
      <c r="G74" s="4">
        <f>'[7]06'!AO74</f>
        <v>0</v>
      </c>
      <c r="H74" s="4">
        <f>'[8]07'!AO74</f>
        <v>0</v>
      </c>
      <c r="I74" s="4">
        <f>'[9]08'!AO74</f>
        <v>0</v>
      </c>
      <c r="J74" s="4">
        <f>'[10]09'!AO74</f>
        <v>0</v>
      </c>
      <c r="K74" s="4">
        <f>'[11]10'!AO74</f>
        <v>0</v>
      </c>
      <c r="L74" s="4">
        <f>'[12]11'!AO74</f>
        <v>0</v>
      </c>
      <c r="M74" s="4">
        <f>'[13]12'!AO74</f>
        <v>0</v>
      </c>
      <c r="N74" s="4">
        <f>'[14]13'!AO74</f>
        <v>0</v>
      </c>
      <c r="O74" s="4">
        <f>'[15]14'!AO74</f>
        <v>0</v>
      </c>
      <c r="P74" s="4">
        <f>'[16]15'!AO74</f>
        <v>0</v>
      </c>
      <c r="Q74" s="4">
        <f>'[17]16'!AO74</f>
        <v>0</v>
      </c>
      <c r="R74" s="4">
        <f>'[18]17'!AO74</f>
        <v>0</v>
      </c>
      <c r="S74" s="4">
        <f>'[19]18'!AO74</f>
        <v>0</v>
      </c>
      <c r="T74" s="4">
        <f>'[20]19'!AO74</f>
        <v>0</v>
      </c>
      <c r="U74" s="4">
        <f>'[21]20'!AO74</f>
        <v>0</v>
      </c>
      <c r="V74" s="4">
        <f>'[22]21'!AO74</f>
        <v>0</v>
      </c>
      <c r="W74" s="4">
        <f>'[23]22'!AO74</f>
        <v>0</v>
      </c>
      <c r="X74" s="4">
        <f>'[24]23'!AO74</f>
        <v>0</v>
      </c>
      <c r="Y74" s="4">
        <f>'[25]24'!AO74</f>
        <v>0</v>
      </c>
      <c r="Z74" s="4">
        <f>'[26]25'!AO74</f>
        <v>0</v>
      </c>
      <c r="AA74" s="4">
        <f>'[27]26'!AO74</f>
        <v>0</v>
      </c>
      <c r="AB74" s="4">
        <f>'[28]27'!AO74</f>
        <v>0</v>
      </c>
      <c r="AC74" s="4">
        <f>'[29]28'!AO74</f>
        <v>0</v>
      </c>
      <c r="AD74" s="4">
        <f>'[30]29'!AO74</f>
        <v>0</v>
      </c>
      <c r="AE74" s="4">
        <f>'[31]30'!AO74</f>
        <v>0</v>
      </c>
      <c r="AF74" s="4">
        <f>'[32]31'!AO74</f>
        <v>0</v>
      </c>
      <c r="AG74" s="4">
        <f t="shared" si="1"/>
        <v>0</v>
      </c>
    </row>
    <row r="75" spans="1:33" ht="19.95" customHeight="1">
      <c r="A75" s="104" t="str">
        <f>'ENTRY SHEET'!F75</f>
        <v>POWER SCREEN RHS</v>
      </c>
      <c r="B75" s="4">
        <f>'[2]01'!AO75</f>
        <v>0</v>
      </c>
      <c r="C75" s="4">
        <f>'[3]02'!AO75</f>
        <v>0</v>
      </c>
      <c r="D75" s="4">
        <f>'[4]03'!AO75</f>
        <v>0</v>
      </c>
      <c r="E75" s="4">
        <f>'[5]04'!AO75</f>
        <v>0</v>
      </c>
      <c r="F75" s="4">
        <f>'[6]05'!AO75</f>
        <v>0</v>
      </c>
      <c r="G75" s="4">
        <f>'[7]06'!AO75</f>
        <v>0</v>
      </c>
      <c r="H75" s="4">
        <f>'[8]07'!AO75</f>
        <v>0</v>
      </c>
      <c r="I75" s="4">
        <f>'[9]08'!AO75</f>
        <v>0</v>
      </c>
      <c r="J75" s="4">
        <f>'[10]09'!AO75</f>
        <v>0</v>
      </c>
      <c r="K75" s="4">
        <f>'[11]10'!AO75</f>
        <v>100</v>
      </c>
      <c r="L75" s="4">
        <f>'[12]11'!AO75</f>
        <v>0</v>
      </c>
      <c r="M75" s="4">
        <f>'[13]12'!AO75</f>
        <v>0</v>
      </c>
      <c r="N75" s="4">
        <f>'[14]13'!AO75</f>
        <v>100</v>
      </c>
      <c r="O75" s="4">
        <f>'[15]14'!AO75</f>
        <v>0</v>
      </c>
      <c r="P75" s="4">
        <f>'[16]15'!AO75</f>
        <v>100</v>
      </c>
      <c r="Q75" s="4">
        <f>'[17]16'!AO75</f>
        <v>0</v>
      </c>
      <c r="R75" s="4">
        <f>'[18]17'!AO75</f>
        <v>0</v>
      </c>
      <c r="S75" s="4">
        <f>'[19]18'!AO75</f>
        <v>100</v>
      </c>
      <c r="T75" s="4">
        <f>'[20]19'!AO75</f>
        <v>0</v>
      </c>
      <c r="U75" s="4">
        <f>'[21]20'!AO75</f>
        <v>150</v>
      </c>
      <c r="V75" s="4">
        <f>'[22]21'!AO75</f>
        <v>0</v>
      </c>
      <c r="W75" s="4">
        <f>'[23]22'!AO75</f>
        <v>100</v>
      </c>
      <c r="X75" s="4">
        <f>'[24]23'!AO75</f>
        <v>0</v>
      </c>
      <c r="Y75" s="4">
        <f>'[25]24'!AO75</f>
        <v>150</v>
      </c>
      <c r="Z75" s="4">
        <f>'[26]25'!AO75</f>
        <v>0</v>
      </c>
      <c r="AA75" s="4">
        <f>'[27]26'!AO75</f>
        <v>0</v>
      </c>
      <c r="AB75" s="4">
        <f>'[28]27'!AO75</f>
        <v>0</v>
      </c>
      <c r="AC75" s="4">
        <f>'[29]28'!AO75</f>
        <v>100</v>
      </c>
      <c r="AD75" s="4">
        <f>'[30]29'!AO75</f>
        <v>0</v>
      </c>
      <c r="AE75" s="4">
        <f>'[31]30'!AO75</f>
        <v>100</v>
      </c>
      <c r="AF75" s="4">
        <f>'[32]31'!AO75</f>
        <v>0</v>
      </c>
      <c r="AG75" s="4">
        <f t="shared" si="1"/>
        <v>1000</v>
      </c>
    </row>
    <row r="76" spans="1:33" ht="19.95" customHeight="1">
      <c r="A76" s="104" t="str">
        <f>'ENTRY SHEET'!F76</f>
        <v>HITACHI-120</v>
      </c>
      <c r="B76" s="4">
        <f>'[2]01'!AO76</f>
        <v>0</v>
      </c>
      <c r="C76" s="4">
        <f>'[3]02'!AO76</f>
        <v>102</v>
      </c>
      <c r="D76" s="4">
        <f>'[4]03'!AO76</f>
        <v>0</v>
      </c>
      <c r="E76" s="4">
        <f>'[5]04'!AO76</f>
        <v>0</v>
      </c>
      <c r="F76" s="4">
        <f>'[6]05'!AO76</f>
        <v>0</v>
      </c>
      <c r="G76" s="4">
        <f>'[7]06'!AO76</f>
        <v>155</v>
      </c>
      <c r="H76" s="4">
        <f>'[8]07'!AO76</f>
        <v>0</v>
      </c>
      <c r="I76" s="4">
        <f>'[9]08'!AO76</f>
        <v>166</v>
      </c>
      <c r="J76" s="4">
        <f>'[10]09'!AO76</f>
        <v>0</v>
      </c>
      <c r="K76" s="4">
        <f>'[11]10'!AO76</f>
        <v>184</v>
      </c>
      <c r="L76" s="4">
        <f>'[12]11'!AO76</f>
        <v>125</v>
      </c>
      <c r="M76" s="4">
        <f>'[13]12'!AO76</f>
        <v>0</v>
      </c>
      <c r="N76" s="4">
        <f>'[14]13'!AO76</f>
        <v>0</v>
      </c>
      <c r="O76" s="4">
        <f>'[15]14'!AO76</f>
        <v>150</v>
      </c>
      <c r="P76" s="4">
        <f>'[16]15'!AO76</f>
        <v>0</v>
      </c>
      <c r="Q76" s="4">
        <f>'[17]16'!AO76</f>
        <v>0</v>
      </c>
      <c r="R76" s="4">
        <f>'[18]17'!AO76</f>
        <v>0</v>
      </c>
      <c r="S76" s="4">
        <f>'[19]18'!AO76</f>
        <v>0</v>
      </c>
      <c r="T76" s="4">
        <f>'[20]19'!AO76</f>
        <v>0</v>
      </c>
      <c r="U76" s="4">
        <f>'[21]20'!AO76</f>
        <v>0</v>
      </c>
      <c r="V76" s="4">
        <f>'[22]21'!AO76</f>
        <v>0</v>
      </c>
      <c r="W76" s="4">
        <f>'[23]22'!AO76</f>
        <v>0</v>
      </c>
      <c r="X76" s="4">
        <f>'[24]23'!AO76</f>
        <v>0</v>
      </c>
      <c r="Y76" s="4">
        <f>'[25]24'!AO76</f>
        <v>150</v>
      </c>
      <c r="Z76" s="4">
        <f>'[26]25'!AO76</f>
        <v>0</v>
      </c>
      <c r="AA76" s="4">
        <f>'[27]26'!AO76</f>
        <v>0</v>
      </c>
      <c r="AB76" s="4">
        <f>'[28]27'!AO76</f>
        <v>150</v>
      </c>
      <c r="AC76" s="4">
        <f>'[29]28'!AO76</f>
        <v>0</v>
      </c>
      <c r="AD76" s="4">
        <f>'[30]29'!AO76</f>
        <v>100</v>
      </c>
      <c r="AE76" s="4">
        <f>'[31]30'!AO76</f>
        <v>100</v>
      </c>
      <c r="AF76" s="4">
        <f>'[32]31'!AO76</f>
        <v>0</v>
      </c>
      <c r="AG76" s="4">
        <f t="shared" si="1"/>
        <v>1382</v>
      </c>
    </row>
    <row r="77" spans="1:33" ht="19.95" customHeight="1">
      <c r="A77" s="104" t="str">
        <f>'ENTRY SHEET'!F77</f>
        <v>L-6268 SDLG</v>
      </c>
      <c r="B77" s="4">
        <f>'[2]01'!AO77</f>
        <v>0</v>
      </c>
      <c r="C77" s="4">
        <f>'[3]02'!AO77</f>
        <v>0</v>
      </c>
      <c r="D77" s="4">
        <f>'[4]03'!AO77</f>
        <v>0</v>
      </c>
      <c r="E77" s="4">
        <f>'[5]04'!AO77</f>
        <v>0</v>
      </c>
      <c r="F77" s="4">
        <f>'[6]05'!AO77</f>
        <v>0</v>
      </c>
      <c r="G77" s="4">
        <f>'[7]06'!AO77</f>
        <v>0</v>
      </c>
      <c r="H77" s="4">
        <f>'[8]07'!AO77</f>
        <v>0</v>
      </c>
      <c r="I77" s="4">
        <f>'[9]08'!AO77</f>
        <v>0</v>
      </c>
      <c r="J77" s="4">
        <f>'[10]09'!AO77</f>
        <v>0</v>
      </c>
      <c r="K77" s="4">
        <f>'[11]10'!AO77</f>
        <v>0</v>
      </c>
      <c r="L77" s="4">
        <f>'[12]11'!AO77</f>
        <v>0</v>
      </c>
      <c r="M77" s="4">
        <f>'[13]12'!AO77</f>
        <v>0</v>
      </c>
      <c r="N77" s="4">
        <f>'[14]13'!AO77</f>
        <v>0</v>
      </c>
      <c r="O77" s="4">
        <f>'[15]14'!AO77</f>
        <v>185</v>
      </c>
      <c r="P77" s="4">
        <f>'[16]15'!AO77</f>
        <v>109</v>
      </c>
      <c r="Q77" s="4">
        <f>'[17]16'!AO77</f>
        <v>230</v>
      </c>
      <c r="R77" s="4">
        <f>'[18]17'!AO77</f>
        <v>149</v>
      </c>
      <c r="S77" s="4">
        <f>'[19]18'!AO77</f>
        <v>108</v>
      </c>
      <c r="T77" s="4">
        <f>'[20]19'!AO77</f>
        <v>0</v>
      </c>
      <c r="U77" s="4">
        <f>'[21]20'!AO77</f>
        <v>105</v>
      </c>
      <c r="V77" s="4">
        <f>'[22]21'!AO77</f>
        <v>92</v>
      </c>
      <c r="W77" s="4">
        <f>'[23]22'!AO77</f>
        <v>0</v>
      </c>
      <c r="X77" s="4">
        <f>'[24]23'!AO77</f>
        <v>100</v>
      </c>
      <c r="Y77" s="4">
        <f>'[25]24'!AO77</f>
        <v>228</v>
      </c>
      <c r="Z77" s="4">
        <f>'[26]25'!AO77</f>
        <v>150</v>
      </c>
      <c r="AA77" s="4">
        <f>'[27]26'!AO77</f>
        <v>0</v>
      </c>
      <c r="AB77" s="4">
        <f>'[28]27'!AO77</f>
        <v>0</v>
      </c>
      <c r="AC77" s="4">
        <f>'[29]28'!AO77</f>
        <v>314</v>
      </c>
      <c r="AD77" s="4">
        <f>'[30]29'!AO77</f>
        <v>200</v>
      </c>
      <c r="AE77" s="4">
        <f>'[31]30'!AO77</f>
        <v>150</v>
      </c>
      <c r="AF77" s="4">
        <f>'[32]31'!AO77</f>
        <v>0</v>
      </c>
      <c r="AG77" s="4">
        <f t="shared" si="1"/>
        <v>2120</v>
      </c>
    </row>
    <row r="78" spans="1:33" ht="19.95" customHeight="1">
      <c r="A78" s="104" t="str">
        <f>'ENTRY SHEET'!F78</f>
        <v>VICHELE NO.</v>
      </c>
      <c r="B78" s="4">
        <f>'[2]01'!AO78</f>
        <v>0</v>
      </c>
      <c r="C78" s="4">
        <f>'[3]02'!AO78</f>
        <v>0</v>
      </c>
      <c r="D78" s="4">
        <f>'[4]03'!AO78</f>
        <v>0</v>
      </c>
      <c r="E78" s="4">
        <f>'[5]04'!AO78</f>
        <v>0</v>
      </c>
      <c r="F78" s="4">
        <f>'[6]05'!AO78</f>
        <v>0</v>
      </c>
      <c r="G78" s="4">
        <f>'[7]06'!AO78</f>
        <v>0</v>
      </c>
      <c r="H78" s="4">
        <f>'[8]07'!AO78</f>
        <v>0</v>
      </c>
      <c r="I78" s="4">
        <f>'[9]08'!AO78</f>
        <v>0</v>
      </c>
      <c r="J78" s="4">
        <f>'[10]09'!AO78</f>
        <v>0</v>
      </c>
      <c r="K78" s="4">
        <f>'[11]10'!AO78</f>
        <v>0</v>
      </c>
      <c r="L78" s="4">
        <f>'[12]11'!AO78</f>
        <v>0</v>
      </c>
      <c r="M78" s="4">
        <f>'[13]12'!AO78</f>
        <v>0</v>
      </c>
      <c r="N78" s="4">
        <f>'[14]13'!AO78</f>
        <v>0</v>
      </c>
      <c r="O78" s="4">
        <f>'[15]14'!AO78</f>
        <v>0</v>
      </c>
      <c r="P78" s="4">
        <f>'[16]15'!AO78</f>
        <v>0</v>
      </c>
      <c r="Q78" s="4">
        <f>'[17]16'!AO78</f>
        <v>0</v>
      </c>
      <c r="R78" s="4">
        <f>'[18]17'!AO78</f>
        <v>0</v>
      </c>
      <c r="S78" s="4">
        <f>'[19]18'!AO78</f>
        <v>0</v>
      </c>
      <c r="T78" s="4">
        <f>'[20]19'!AO78</f>
        <v>0</v>
      </c>
      <c r="U78" s="4">
        <f>'[21]20'!AO78</f>
        <v>0</v>
      </c>
      <c r="V78" s="4">
        <f>'[22]21'!AO78</f>
        <v>0</v>
      </c>
      <c r="W78" s="4">
        <f>'[23]22'!AO78</f>
        <v>0</v>
      </c>
      <c r="X78" s="4">
        <f>'[24]23'!AO78</f>
        <v>0</v>
      </c>
      <c r="Y78" s="4">
        <f>'[25]24'!AO78</f>
        <v>0</v>
      </c>
      <c r="Z78" s="4">
        <f>'[26]25'!AO78</f>
        <v>0</v>
      </c>
      <c r="AA78" s="4">
        <f>'[27]26'!AO78</f>
        <v>0</v>
      </c>
      <c r="AB78" s="4">
        <f>'[28]27'!AO78</f>
        <v>0</v>
      </c>
      <c r="AC78" s="4">
        <f>'[29]28'!AO78</f>
        <v>0</v>
      </c>
      <c r="AD78" s="4">
        <f>'[30]29'!AO78</f>
        <v>0</v>
      </c>
      <c r="AE78" s="4">
        <f>'[31]30'!AO78</f>
        <v>0</v>
      </c>
      <c r="AF78" s="4">
        <f>'[32]31'!AO78</f>
        <v>0</v>
      </c>
      <c r="AG78" s="4">
        <f t="shared" si="1"/>
        <v>0</v>
      </c>
    </row>
    <row r="79" spans="1:33" ht="19.95" customHeight="1">
      <c r="A79" s="104" t="str">
        <f>'ENTRY SHEET'!F79</f>
        <v>LOKO TRACK JAW</v>
      </c>
      <c r="B79" s="4">
        <f>'[2]01'!AO79</f>
        <v>0</v>
      </c>
      <c r="C79" s="4">
        <f>'[3]02'!AO79</f>
        <v>0</v>
      </c>
      <c r="D79" s="4">
        <f>'[4]03'!AO79</f>
        <v>200</v>
      </c>
      <c r="E79" s="4">
        <f>'[5]04'!AO79</f>
        <v>0</v>
      </c>
      <c r="F79" s="4">
        <f>'[6]05'!AO79</f>
        <v>0</v>
      </c>
      <c r="G79" s="4">
        <f>'[7]06'!AO79</f>
        <v>100</v>
      </c>
      <c r="H79" s="4">
        <f>'[8]07'!AO79</f>
        <v>0</v>
      </c>
      <c r="I79" s="4">
        <f>'[9]08'!AO79</f>
        <v>200</v>
      </c>
      <c r="J79" s="4">
        <f>'[10]09'!AO79</f>
        <v>0</v>
      </c>
      <c r="K79" s="4">
        <f>'[11]10'!AO79</f>
        <v>0</v>
      </c>
      <c r="L79" s="4">
        <f>'[12]11'!AO79</f>
        <v>0</v>
      </c>
      <c r="M79" s="4">
        <f>'[13]12'!AO79</f>
        <v>0</v>
      </c>
      <c r="N79" s="4">
        <f>'[14]13'!AO79</f>
        <v>200</v>
      </c>
      <c r="O79" s="4">
        <f>'[15]14'!AO79</f>
        <v>0</v>
      </c>
      <c r="P79" s="4">
        <f>'[16]15'!AO79</f>
        <v>0</v>
      </c>
      <c r="Q79" s="4">
        <f>'[17]16'!AO79</f>
        <v>0</v>
      </c>
      <c r="R79" s="4">
        <f>'[18]17'!AO79</f>
        <v>0</v>
      </c>
      <c r="S79" s="4">
        <f>'[19]18'!AO79</f>
        <v>100</v>
      </c>
      <c r="T79" s="4">
        <f>'[20]19'!AO79</f>
        <v>0</v>
      </c>
      <c r="U79" s="4">
        <f>'[21]20'!AO79</f>
        <v>100</v>
      </c>
      <c r="V79" s="4">
        <f>'[22]21'!AO79</f>
        <v>0</v>
      </c>
      <c r="W79" s="4">
        <f>'[23]22'!AO79</f>
        <v>200</v>
      </c>
      <c r="X79" s="4">
        <f>'[24]23'!AO79</f>
        <v>0</v>
      </c>
      <c r="Y79" s="4">
        <f>'[25]24'!AO79</f>
        <v>0</v>
      </c>
      <c r="Z79" s="4">
        <f>'[26]25'!AO79</f>
        <v>100</v>
      </c>
      <c r="AA79" s="4">
        <f>'[27]26'!AO79</f>
        <v>0</v>
      </c>
      <c r="AB79" s="4">
        <f>'[28]27'!AO79</f>
        <v>0</v>
      </c>
      <c r="AC79" s="4">
        <f>'[29]28'!AO79</f>
        <v>0</v>
      </c>
      <c r="AD79" s="4">
        <f>'[30]29'!AO79</f>
        <v>0</v>
      </c>
      <c r="AE79" s="4">
        <f>'[31]30'!AO79</f>
        <v>0</v>
      </c>
      <c r="AF79" s="4">
        <f>'[32]31'!AO79</f>
        <v>0</v>
      </c>
      <c r="AG79" s="4">
        <f t="shared" si="1"/>
        <v>1200</v>
      </c>
    </row>
    <row r="80" spans="1:33" ht="19.95" customHeight="1">
      <c r="A80" s="104" t="str">
        <f>'ENTRY SHEET'!F80</f>
        <v>LOKO CONE</v>
      </c>
      <c r="B80" s="4">
        <f>'[2]01'!AO80</f>
        <v>0</v>
      </c>
      <c r="C80" s="4">
        <f>'[3]02'!AO80</f>
        <v>0</v>
      </c>
      <c r="D80" s="4">
        <f>'[4]03'!AO80</f>
        <v>200</v>
      </c>
      <c r="E80" s="4">
        <f>'[5]04'!AO80</f>
        <v>0</v>
      </c>
      <c r="F80" s="4">
        <f>'[6]05'!AO80</f>
        <v>200</v>
      </c>
      <c r="G80" s="4">
        <f>'[7]06'!AO80</f>
        <v>282</v>
      </c>
      <c r="H80" s="4">
        <f>'[8]07'!AO80</f>
        <v>0</v>
      </c>
      <c r="I80" s="4">
        <f>'[9]08'!AO80</f>
        <v>336</v>
      </c>
      <c r="J80" s="4">
        <f>'[10]09'!AO80</f>
        <v>0</v>
      </c>
      <c r="K80" s="4">
        <f>'[11]10'!AO80</f>
        <v>0</v>
      </c>
      <c r="L80" s="4">
        <f>'[12]11'!AO80</f>
        <v>0</v>
      </c>
      <c r="M80" s="4">
        <f>'[13]12'!AO80</f>
        <v>0</v>
      </c>
      <c r="N80" s="4">
        <f>'[14]13'!AO80</f>
        <v>300</v>
      </c>
      <c r="O80" s="4">
        <f>'[15]14'!AO80</f>
        <v>0</v>
      </c>
      <c r="P80" s="4">
        <f>'[16]15'!AO80</f>
        <v>0</v>
      </c>
      <c r="Q80" s="4">
        <f>'[17]16'!AO80</f>
        <v>0</v>
      </c>
      <c r="R80" s="4">
        <f>'[18]17'!AO80</f>
        <v>0</v>
      </c>
      <c r="S80" s="4">
        <f>'[19]18'!AO80</f>
        <v>200</v>
      </c>
      <c r="T80" s="4">
        <f>'[20]19'!AO80</f>
        <v>0</v>
      </c>
      <c r="U80" s="4">
        <f>'[21]20'!AO80</f>
        <v>217</v>
      </c>
      <c r="V80" s="4">
        <f>'[22]21'!AO80</f>
        <v>83</v>
      </c>
      <c r="W80" s="4">
        <f>'[23]22'!AO80</f>
        <v>200</v>
      </c>
      <c r="X80" s="4">
        <f>'[24]23'!AO80</f>
        <v>0</v>
      </c>
      <c r="Y80" s="4">
        <f>'[25]24'!AO80</f>
        <v>0</v>
      </c>
      <c r="Z80" s="4">
        <f>'[26]25'!AO80</f>
        <v>100</v>
      </c>
      <c r="AA80" s="4">
        <f>'[27]26'!AO80</f>
        <v>0</v>
      </c>
      <c r="AB80" s="4">
        <f>'[28]27'!AO80</f>
        <v>100</v>
      </c>
      <c r="AC80" s="4">
        <f>'[29]28'!AO80</f>
        <v>0</v>
      </c>
      <c r="AD80" s="4">
        <f>'[30]29'!AO80</f>
        <v>0</v>
      </c>
      <c r="AE80" s="4">
        <f>'[31]30'!AO80</f>
        <v>0</v>
      </c>
      <c r="AF80" s="4">
        <f>'[32]31'!AO80</f>
        <v>0</v>
      </c>
      <c r="AG80" s="4">
        <f t="shared" si="1"/>
        <v>2218</v>
      </c>
    </row>
    <row r="81" spans="1:33" ht="19.95" customHeight="1">
      <c r="A81" s="103" t="str">
        <f>'ENTRY SHEET'!F81</f>
        <v>KOMASTU-200</v>
      </c>
      <c r="B81" s="4">
        <f>'[2]01'!AO81</f>
        <v>0</v>
      </c>
      <c r="C81" s="4">
        <f>'[3]02'!AO81</f>
        <v>117</v>
      </c>
      <c r="D81" s="4">
        <f>'[4]03'!AO81</f>
        <v>0</v>
      </c>
      <c r="E81" s="4">
        <f>'[5]04'!AO81</f>
        <v>158</v>
      </c>
      <c r="F81" s="4">
        <f>'[6]05'!AO81</f>
        <v>0</v>
      </c>
      <c r="G81" s="4">
        <f>'[7]06'!AO81</f>
        <v>0</v>
      </c>
      <c r="H81" s="4">
        <f>'[8]07'!AO81</f>
        <v>194</v>
      </c>
      <c r="I81" s="4">
        <f>'[9]08'!AO81</f>
        <v>0</v>
      </c>
      <c r="J81" s="4">
        <f>'[10]09'!AO81</f>
        <v>0</v>
      </c>
      <c r="K81" s="4">
        <f>'[11]10'!AO81</f>
        <v>0</v>
      </c>
      <c r="L81" s="4">
        <f>'[12]11'!AO81</f>
        <v>0</v>
      </c>
      <c r="M81" s="4">
        <f>'[13]12'!AO81</f>
        <v>0</v>
      </c>
      <c r="N81" s="4">
        <f>'[14]13'!AO81</f>
        <v>200</v>
      </c>
      <c r="O81" s="4">
        <f>'[15]14'!AO81</f>
        <v>0</v>
      </c>
      <c r="P81" s="4">
        <f>'[16]15'!AO81</f>
        <v>100</v>
      </c>
      <c r="Q81" s="4">
        <f>'[17]16'!AO81</f>
        <v>160</v>
      </c>
      <c r="R81" s="4">
        <f>'[18]17'!AO81</f>
        <v>0</v>
      </c>
      <c r="S81" s="4">
        <f>'[19]18'!AO81</f>
        <v>0</v>
      </c>
      <c r="T81" s="4">
        <f>'[20]19'!AO81</f>
        <v>0</v>
      </c>
      <c r="U81" s="4">
        <f>'[21]20'!AO81</f>
        <v>196</v>
      </c>
      <c r="V81" s="4">
        <f>'[22]21'!AO81</f>
        <v>152</v>
      </c>
      <c r="W81" s="4">
        <f>'[23]22'!AO81</f>
        <v>0</v>
      </c>
      <c r="X81" s="4">
        <f>'[24]23'!AO81</f>
        <v>0</v>
      </c>
      <c r="Y81" s="4">
        <f>'[25]24'!AO81</f>
        <v>200</v>
      </c>
      <c r="Z81" s="4">
        <f>'[26]25'!AO81</f>
        <v>0</v>
      </c>
      <c r="AA81" s="4">
        <f>'[27]26'!AO81</f>
        <v>0</v>
      </c>
      <c r="AB81" s="4">
        <f>'[28]27'!AO81</f>
        <v>150</v>
      </c>
      <c r="AC81" s="4">
        <f>'[29]28'!AO81</f>
        <v>0</v>
      </c>
      <c r="AD81" s="4">
        <f>'[30]29'!AO81</f>
        <v>150</v>
      </c>
      <c r="AE81" s="4">
        <f>'[31]30'!AO81</f>
        <v>0</v>
      </c>
      <c r="AF81" s="4">
        <f>'[32]31'!AO81</f>
        <v>0</v>
      </c>
      <c r="AG81" s="4">
        <f t="shared" si="1"/>
        <v>1777</v>
      </c>
    </row>
    <row r="82" spans="1:33" ht="19.95" customHeight="1">
      <c r="A82" s="102">
        <f>'ENTRY SHEET'!F82</f>
        <v>0</v>
      </c>
      <c r="B82" s="4">
        <f>'[2]01'!AO82</f>
        <v>0</v>
      </c>
      <c r="C82" s="4">
        <f>'[3]02'!AO82</f>
        <v>0</v>
      </c>
      <c r="D82" s="4">
        <f>'[4]03'!AO82</f>
        <v>0</v>
      </c>
      <c r="E82" s="4">
        <f>'[5]04'!AO82</f>
        <v>0</v>
      </c>
      <c r="F82" s="4">
        <f>'[6]05'!AO82</f>
        <v>0</v>
      </c>
      <c r="G82" s="4">
        <f>'[7]06'!AO82</f>
        <v>0</v>
      </c>
      <c r="H82" s="4">
        <f>'[8]07'!AO82</f>
        <v>0</v>
      </c>
      <c r="I82" s="4">
        <f>'[9]08'!AO82</f>
        <v>0</v>
      </c>
      <c r="J82" s="4">
        <f>'[10]09'!AO82</f>
        <v>0</v>
      </c>
      <c r="K82" s="4">
        <f>'[11]10'!AO82</f>
        <v>0</v>
      </c>
      <c r="L82" s="4">
        <f>'[12]11'!AO82</f>
        <v>0</v>
      </c>
      <c r="M82" s="4">
        <f>'[13]12'!AO82</f>
        <v>0</v>
      </c>
      <c r="N82" s="4">
        <f>'[14]13'!AO82</f>
        <v>0</v>
      </c>
      <c r="O82" s="4">
        <f>'[15]14'!AO82</f>
        <v>0</v>
      </c>
      <c r="P82" s="4">
        <f>'[16]15'!AO82</f>
        <v>0</v>
      </c>
      <c r="Q82" s="4">
        <f>'[17]16'!AO82</f>
        <v>0</v>
      </c>
      <c r="R82" s="4">
        <f>'[18]17'!AO82</f>
        <v>0</v>
      </c>
      <c r="S82" s="4">
        <f>'[19]18'!AO82</f>
        <v>0</v>
      </c>
      <c r="T82" s="4">
        <f>'[20]19'!AO82</f>
        <v>0</v>
      </c>
      <c r="U82" s="4">
        <f>'[21]20'!AO82</f>
        <v>0</v>
      </c>
      <c r="V82" s="4">
        <f>'[22]21'!AO82</f>
        <v>0</v>
      </c>
      <c r="W82" s="4">
        <f>'[23]22'!AO82</f>
        <v>0</v>
      </c>
      <c r="X82" s="4">
        <f>'[24]23'!AO82</f>
        <v>0</v>
      </c>
      <c r="Y82" s="4">
        <f>'[25]24'!AO82</f>
        <v>0</v>
      </c>
      <c r="Z82" s="4">
        <f>'[26]25'!AO82</f>
        <v>0</v>
      </c>
      <c r="AA82" s="4">
        <f>'[27]26'!AO82</f>
        <v>0</v>
      </c>
      <c r="AB82" s="4">
        <f>'[28]27'!AO82</f>
        <v>0</v>
      </c>
      <c r="AC82" s="4">
        <f>'[29]28'!AO82</f>
        <v>0</v>
      </c>
      <c r="AD82" s="4">
        <f>'[30]29'!AO82</f>
        <v>0</v>
      </c>
      <c r="AE82" s="4">
        <f>'[31]30'!AO82</f>
        <v>0</v>
      </c>
      <c r="AF82" s="4">
        <f>'[32]31'!AO82</f>
        <v>0</v>
      </c>
      <c r="AG82" s="4">
        <f t="shared" si="1"/>
        <v>0</v>
      </c>
    </row>
    <row r="83" spans="1:33" ht="19.95" customHeight="1">
      <c r="A83" s="102">
        <f>'ENTRY SHEET'!F83</f>
        <v>0</v>
      </c>
      <c r="B83" s="4">
        <f>'[2]01'!AO83</f>
        <v>0</v>
      </c>
      <c r="C83" s="4">
        <f>'[3]02'!AO83</f>
        <v>0</v>
      </c>
      <c r="D83" s="4">
        <f>'[4]03'!AO83</f>
        <v>0</v>
      </c>
      <c r="E83" s="4">
        <f>'[5]04'!AO83</f>
        <v>0</v>
      </c>
      <c r="F83" s="4">
        <f>'[6]05'!AO83</f>
        <v>0</v>
      </c>
      <c r="G83" s="4">
        <f>'[7]06'!AO83</f>
        <v>0</v>
      </c>
      <c r="H83" s="4">
        <f>'[8]07'!AO83</f>
        <v>0</v>
      </c>
      <c r="I83" s="4">
        <f>'[9]08'!AO83</f>
        <v>0</v>
      </c>
      <c r="J83" s="4">
        <f>'[10]09'!AO83</f>
        <v>0</v>
      </c>
      <c r="K83" s="4">
        <f>'[11]10'!AO83</f>
        <v>0</v>
      </c>
      <c r="L83" s="4">
        <f>'[12]11'!AO83</f>
        <v>0</v>
      </c>
      <c r="M83" s="4">
        <f>'[13]12'!AO83</f>
        <v>0</v>
      </c>
      <c r="N83" s="4">
        <f>'[14]13'!AO83</f>
        <v>0</v>
      </c>
      <c r="O83" s="4">
        <f>'[15]14'!AO83</f>
        <v>0</v>
      </c>
      <c r="P83" s="4">
        <f>'[16]15'!AO83</f>
        <v>0</v>
      </c>
      <c r="Q83" s="4">
        <f>'[17]16'!AO83</f>
        <v>0</v>
      </c>
      <c r="R83" s="4">
        <f>'[18]17'!AO83</f>
        <v>0</v>
      </c>
      <c r="S83" s="4">
        <f>'[19]18'!AO83</f>
        <v>0</v>
      </c>
      <c r="T83" s="4">
        <f>'[20]19'!AO83</f>
        <v>0</v>
      </c>
      <c r="U83" s="4">
        <f>'[21]20'!AO83</f>
        <v>0</v>
      </c>
      <c r="V83" s="4">
        <f>'[22]21'!AO83</f>
        <v>0</v>
      </c>
      <c r="W83" s="4">
        <f>'[23]22'!AO83</f>
        <v>0</v>
      </c>
      <c r="X83" s="4">
        <f>'[24]23'!AO83</f>
        <v>0</v>
      </c>
      <c r="Y83" s="4">
        <f>'[25]24'!AO83</f>
        <v>0</v>
      </c>
      <c r="Z83" s="4">
        <f>'[26]25'!AO83</f>
        <v>0</v>
      </c>
      <c r="AA83" s="4">
        <f>'[27]26'!AO83</f>
        <v>0</v>
      </c>
      <c r="AB83" s="4">
        <f>'[28]27'!AO83</f>
        <v>0</v>
      </c>
      <c r="AC83" s="4">
        <f>'[29]28'!AO83</f>
        <v>0</v>
      </c>
      <c r="AD83" s="4">
        <f>'[30]29'!AO83</f>
        <v>0</v>
      </c>
      <c r="AE83" s="4">
        <f>'[31]30'!AO83</f>
        <v>0</v>
      </c>
      <c r="AF83" s="4">
        <f>'[32]31'!AO83</f>
        <v>0</v>
      </c>
      <c r="AG83" s="4">
        <f t="shared" si="1"/>
        <v>0</v>
      </c>
    </row>
    <row r="84" spans="1:33" ht="19.95" customHeight="1">
      <c r="A84" s="102">
        <f>'ENTRY SHEET'!F84</f>
        <v>0</v>
      </c>
      <c r="B84" s="4">
        <f>'[2]01'!AO84</f>
        <v>0</v>
      </c>
      <c r="C84" s="4">
        <f>'[3]02'!AO84</f>
        <v>0</v>
      </c>
      <c r="D84" s="4">
        <f>'[4]03'!AO84</f>
        <v>0</v>
      </c>
      <c r="E84" s="4">
        <f>'[5]04'!AO84</f>
        <v>0</v>
      </c>
      <c r="F84" s="4">
        <f>'[6]05'!AO84</f>
        <v>0</v>
      </c>
      <c r="G84" s="4">
        <f>'[7]06'!AO84</f>
        <v>0</v>
      </c>
      <c r="H84" s="4">
        <f>'[8]07'!AO84</f>
        <v>0</v>
      </c>
      <c r="I84" s="4">
        <f>'[9]08'!AO84</f>
        <v>0</v>
      </c>
      <c r="J84" s="4">
        <f>'[10]09'!AO84</f>
        <v>0</v>
      </c>
      <c r="K84" s="4">
        <f>'[11]10'!AO84</f>
        <v>0</v>
      </c>
      <c r="L84" s="4">
        <f>'[12]11'!AO84</f>
        <v>0</v>
      </c>
      <c r="M84" s="4">
        <f>'[13]12'!AO84</f>
        <v>0</v>
      </c>
      <c r="N84" s="4">
        <f>'[14]13'!AO84</f>
        <v>0</v>
      </c>
      <c r="O84" s="4">
        <f>'[15]14'!AO84</f>
        <v>0</v>
      </c>
      <c r="P84" s="4">
        <f>'[16]15'!AO84</f>
        <v>0</v>
      </c>
      <c r="Q84" s="4">
        <f>'[17]16'!AO84</f>
        <v>0</v>
      </c>
      <c r="R84" s="4">
        <f>'[18]17'!AO84</f>
        <v>0</v>
      </c>
      <c r="S84" s="4">
        <f>'[19]18'!AO84</f>
        <v>0</v>
      </c>
      <c r="T84" s="4">
        <f>'[20]19'!AO84</f>
        <v>0</v>
      </c>
      <c r="U84" s="4">
        <f>'[21]20'!AO84</f>
        <v>0</v>
      </c>
      <c r="V84" s="4">
        <f>'[22]21'!AO84</f>
        <v>0</v>
      </c>
      <c r="W84" s="4">
        <f>'[23]22'!AO84</f>
        <v>0</v>
      </c>
      <c r="X84" s="4">
        <f>'[24]23'!AO84</f>
        <v>0</v>
      </c>
      <c r="Y84" s="4">
        <f>'[25]24'!AO84</f>
        <v>0</v>
      </c>
      <c r="Z84" s="4">
        <f>'[26]25'!AO84</f>
        <v>0</v>
      </c>
      <c r="AA84" s="4">
        <f>'[27]26'!AO84</f>
        <v>0</v>
      </c>
      <c r="AB84" s="4">
        <f>'[28]27'!AO84</f>
        <v>0</v>
      </c>
      <c r="AC84" s="4">
        <f>'[29]28'!AO84</f>
        <v>0</v>
      </c>
      <c r="AD84" s="4">
        <f>'[30]29'!AO84</f>
        <v>0</v>
      </c>
      <c r="AE84" s="4">
        <f>'[31]30'!AO84</f>
        <v>0</v>
      </c>
      <c r="AF84" s="4">
        <f>'[32]31'!AO84</f>
        <v>0</v>
      </c>
      <c r="AG84" s="4">
        <f t="shared" si="1"/>
        <v>0</v>
      </c>
    </row>
    <row r="85" spans="1:33" ht="19.95" customHeight="1">
      <c r="A85" s="102" t="str">
        <f>'ENTRY SHEET'!F85</f>
        <v>OD09P-2986 (CAMPAR)</v>
      </c>
      <c r="B85" s="4">
        <f>'[2]01'!AO85</f>
        <v>0</v>
      </c>
      <c r="C85" s="4">
        <f>'[3]02'!AO85</f>
        <v>0</v>
      </c>
      <c r="D85" s="4">
        <f>'[4]03'!AO85</f>
        <v>0</v>
      </c>
      <c r="E85" s="4">
        <f>'[5]04'!AO85</f>
        <v>0</v>
      </c>
      <c r="F85" s="4">
        <f>'[6]05'!AO85</f>
        <v>0</v>
      </c>
      <c r="G85" s="4">
        <f>'[7]06'!AO85</f>
        <v>58</v>
      </c>
      <c r="H85" s="4">
        <f>'[8]07'!AO85</f>
        <v>0</v>
      </c>
      <c r="I85" s="4">
        <f>'[9]08'!AO85</f>
        <v>0</v>
      </c>
      <c r="J85" s="4">
        <f>'[10]09'!AO85</f>
        <v>0</v>
      </c>
      <c r="K85" s="4">
        <f>'[11]10'!AO85</f>
        <v>0</v>
      </c>
      <c r="L85" s="4">
        <f>'[12]11'!AO85</f>
        <v>0</v>
      </c>
      <c r="M85" s="4">
        <f>'[13]12'!AO85</f>
        <v>0</v>
      </c>
      <c r="N85" s="4">
        <f>'[14]13'!AO85</f>
        <v>54</v>
      </c>
      <c r="O85" s="4">
        <f>'[15]14'!AO85</f>
        <v>0</v>
      </c>
      <c r="P85" s="4">
        <f>'[16]15'!AO85</f>
        <v>0</v>
      </c>
      <c r="Q85" s="4">
        <f>'[17]16'!AO85</f>
        <v>0</v>
      </c>
      <c r="R85" s="4">
        <f>'[18]17'!AO85</f>
        <v>0</v>
      </c>
      <c r="S85" s="4">
        <f>'[19]18'!AO85</f>
        <v>0</v>
      </c>
      <c r="T85" s="4">
        <f>'[20]19'!AO85</f>
        <v>0</v>
      </c>
      <c r="U85" s="4">
        <f>'[21]20'!AO85</f>
        <v>20</v>
      </c>
      <c r="V85" s="4">
        <f>'[22]21'!AO85</f>
        <v>0</v>
      </c>
      <c r="W85" s="4">
        <f>'[23]22'!AO85</f>
        <v>0</v>
      </c>
      <c r="X85" s="4">
        <f>'[24]23'!AO85</f>
        <v>0</v>
      </c>
      <c r="Y85" s="4">
        <f>'[25]24'!AO85</f>
        <v>0</v>
      </c>
      <c r="Z85" s="4">
        <f>'[26]25'!AO85</f>
        <v>36</v>
      </c>
      <c r="AA85" s="4">
        <f>'[27]26'!AO85</f>
        <v>0</v>
      </c>
      <c r="AB85" s="4">
        <f>'[28]27'!AO85</f>
        <v>0</v>
      </c>
      <c r="AC85" s="4">
        <f>'[29]28'!AO85</f>
        <v>0</v>
      </c>
      <c r="AD85" s="4">
        <f>'[30]29'!AO85</f>
        <v>0</v>
      </c>
      <c r="AE85" s="4">
        <f>'[31]30'!AO85</f>
        <v>0</v>
      </c>
      <c r="AF85" s="4">
        <f>'[32]31'!AO85</f>
        <v>0</v>
      </c>
      <c r="AG85" s="4">
        <f t="shared" si="1"/>
        <v>168</v>
      </c>
    </row>
    <row r="86" spans="1:33" ht="19.95" customHeight="1">
      <c r="A86" s="100" t="str">
        <f>'ENTRY SHEET'!F86</f>
        <v>JH06P-6214 SCORPIO</v>
      </c>
      <c r="B86" s="4">
        <f>'[2]01'!AO86</f>
        <v>38</v>
      </c>
      <c r="C86" s="4">
        <f>'[3]02'!AO86</f>
        <v>0</v>
      </c>
      <c r="D86" s="4">
        <f>'[4]03'!AO86</f>
        <v>0</v>
      </c>
      <c r="E86" s="4">
        <f>'[5]04'!AO86</f>
        <v>33</v>
      </c>
      <c r="F86" s="4">
        <f>'[6]05'!AO86</f>
        <v>0</v>
      </c>
      <c r="G86" s="4">
        <f>'[7]06'!AO86</f>
        <v>0</v>
      </c>
      <c r="H86" s="4">
        <f>'[8]07'!AO86</f>
        <v>27</v>
      </c>
      <c r="I86" s="4">
        <f>'[9]08'!AO86</f>
        <v>0</v>
      </c>
      <c r="J86" s="4">
        <f>'[10]09'!AO86</f>
        <v>0</v>
      </c>
      <c r="K86" s="4">
        <f>'[11]10'!AO86</f>
        <v>35</v>
      </c>
      <c r="L86" s="4">
        <f>'[12]11'!AO86</f>
        <v>0</v>
      </c>
      <c r="M86" s="4">
        <f>'[13]12'!AO86</f>
        <v>0</v>
      </c>
      <c r="N86" s="4">
        <f>'[14]13'!AO86</f>
        <v>27</v>
      </c>
      <c r="O86" s="4">
        <f>'[15]14'!AO86</f>
        <v>23</v>
      </c>
      <c r="P86" s="4">
        <f>'[16]15'!AO86</f>
        <v>0</v>
      </c>
      <c r="Q86" s="4">
        <f>'[17]16'!AO86</f>
        <v>30</v>
      </c>
      <c r="R86" s="4">
        <f>'[18]17'!AO86</f>
        <v>0</v>
      </c>
      <c r="S86" s="4">
        <f>'[19]18'!AO86</f>
        <v>0</v>
      </c>
      <c r="T86" s="4">
        <f>'[20]19'!AO86</f>
        <v>0</v>
      </c>
      <c r="U86" s="4">
        <f>'[21]20'!AO86</f>
        <v>36</v>
      </c>
      <c r="V86" s="4">
        <f>'[22]21'!AO86</f>
        <v>0</v>
      </c>
      <c r="W86" s="4">
        <f>'[23]22'!AO86</f>
        <v>29</v>
      </c>
      <c r="X86" s="4">
        <f>'[24]23'!AO86</f>
        <v>0</v>
      </c>
      <c r="Y86" s="4">
        <f>'[25]24'!AO86</f>
        <v>0</v>
      </c>
      <c r="Z86" s="4">
        <f>'[26]25'!AO86</f>
        <v>25</v>
      </c>
      <c r="AA86" s="4">
        <f>'[27]26'!AO86</f>
        <v>0</v>
      </c>
      <c r="AB86" s="4">
        <f>'[28]27'!AO86</f>
        <v>0</v>
      </c>
      <c r="AC86" s="4">
        <f>'[29]28'!AO86</f>
        <v>0</v>
      </c>
      <c r="AD86" s="4">
        <f>'[30]29'!AO86</f>
        <v>30</v>
      </c>
      <c r="AE86" s="4">
        <f>'[31]30'!AO86</f>
        <v>0</v>
      </c>
      <c r="AF86" s="4">
        <f>'[32]31'!AO86</f>
        <v>0</v>
      </c>
      <c r="AG86" s="4">
        <f t="shared" si="1"/>
        <v>333</v>
      </c>
    </row>
    <row r="87" spans="1:33" ht="19.95" customHeight="1">
      <c r="A87" s="100" t="str">
        <f>'ENTRY SHEET'!F87</f>
        <v>OD09K-7213 BSM BUS</v>
      </c>
      <c r="B87" s="4">
        <f>'[2]01'!AO87</f>
        <v>0</v>
      </c>
      <c r="C87" s="4">
        <f>'[3]02'!AO87</f>
        <v>0</v>
      </c>
      <c r="D87" s="4">
        <f>'[4]03'!AO87</f>
        <v>0</v>
      </c>
      <c r="E87" s="4">
        <f>'[5]04'!AO87</f>
        <v>0</v>
      </c>
      <c r="F87" s="4">
        <f>'[6]05'!AO87</f>
        <v>0</v>
      </c>
      <c r="G87" s="4">
        <f>'[7]06'!AO87</f>
        <v>0</v>
      </c>
      <c r="H87" s="4">
        <f>'[8]07'!AO87</f>
        <v>80</v>
      </c>
      <c r="I87" s="4">
        <f>'[9]08'!AO87</f>
        <v>0</v>
      </c>
      <c r="J87" s="4">
        <f>'[10]09'!AO87</f>
        <v>0</v>
      </c>
      <c r="K87" s="4">
        <f>'[11]10'!AO87</f>
        <v>0</v>
      </c>
      <c r="L87" s="4">
        <f>'[12]11'!AO87</f>
        <v>0</v>
      </c>
      <c r="M87" s="4">
        <f>'[13]12'!AO87</f>
        <v>0</v>
      </c>
      <c r="N87" s="4">
        <f>'[14]13'!AO87</f>
        <v>0</v>
      </c>
      <c r="O87" s="4">
        <f>'[15]14'!AO87</f>
        <v>0</v>
      </c>
      <c r="P87" s="4">
        <f>'[16]15'!AO87</f>
        <v>0</v>
      </c>
      <c r="Q87" s="4">
        <f>'[17]16'!AO87</f>
        <v>100</v>
      </c>
      <c r="R87" s="4">
        <f>'[18]17'!AO87</f>
        <v>0</v>
      </c>
      <c r="S87" s="4">
        <f>'[19]18'!AO87</f>
        <v>0</v>
      </c>
      <c r="T87" s="4">
        <f>'[20]19'!AO87</f>
        <v>0</v>
      </c>
      <c r="U87" s="4">
        <f>'[21]20'!AO87</f>
        <v>0</v>
      </c>
      <c r="V87" s="4">
        <f>'[22]21'!AO87</f>
        <v>0</v>
      </c>
      <c r="W87" s="4">
        <f>'[23]22'!AO87</f>
        <v>90</v>
      </c>
      <c r="X87" s="4">
        <f>'[24]23'!AO87</f>
        <v>0</v>
      </c>
      <c r="Y87" s="4">
        <f>'[25]24'!AO87</f>
        <v>0</v>
      </c>
      <c r="Z87" s="4">
        <f>'[26]25'!AO87</f>
        <v>0</v>
      </c>
      <c r="AA87" s="4">
        <f>'[27]26'!AO87</f>
        <v>0</v>
      </c>
      <c r="AB87" s="4">
        <f>'[28]27'!AO87</f>
        <v>0</v>
      </c>
      <c r="AC87" s="4">
        <f>'[29]28'!AO87</f>
        <v>0</v>
      </c>
      <c r="AD87" s="4">
        <f>'[30]29'!AO87</f>
        <v>50</v>
      </c>
      <c r="AE87" s="4">
        <f>'[31]30'!AO87</f>
        <v>0</v>
      </c>
      <c r="AF87" s="4">
        <f>'[32]31'!AO87</f>
        <v>0</v>
      </c>
      <c r="AG87" s="4">
        <f t="shared" si="1"/>
        <v>320</v>
      </c>
    </row>
    <row r="88" spans="1:33" ht="19.95" customHeight="1">
      <c r="A88" s="100" t="str">
        <f>'ENTRY SHEET'!F88</f>
        <v>OD09G-6065 CAMPER</v>
      </c>
      <c r="B88" s="4">
        <f>'[2]01'!AO88</f>
        <v>53</v>
      </c>
      <c r="C88" s="4">
        <f>'[3]02'!AO88</f>
        <v>0</v>
      </c>
      <c r="D88" s="4">
        <f>'[4]03'!AO88</f>
        <v>0</v>
      </c>
      <c r="E88" s="4">
        <f>'[5]04'!AO88</f>
        <v>0</v>
      </c>
      <c r="F88" s="4">
        <f>'[6]05'!AO88</f>
        <v>0</v>
      </c>
      <c r="G88" s="4">
        <f>'[7]06'!AO88</f>
        <v>40</v>
      </c>
      <c r="H88" s="4">
        <f>'[8]07'!AO88</f>
        <v>0</v>
      </c>
      <c r="I88" s="4">
        <f>'[9]08'!AO88</f>
        <v>0</v>
      </c>
      <c r="J88" s="4">
        <f>'[10]09'!AO88</f>
        <v>0</v>
      </c>
      <c r="K88" s="4">
        <f>'[11]10'!AO88</f>
        <v>0</v>
      </c>
      <c r="L88" s="4">
        <f>'[12]11'!AO88</f>
        <v>52</v>
      </c>
      <c r="M88" s="4">
        <f>'[13]12'!AO88</f>
        <v>0</v>
      </c>
      <c r="N88" s="4">
        <f>'[14]13'!AO88</f>
        <v>0</v>
      </c>
      <c r="O88" s="4">
        <f>'[15]14'!AO88</f>
        <v>0</v>
      </c>
      <c r="P88" s="4">
        <f>'[16]15'!AO88</f>
        <v>0</v>
      </c>
      <c r="Q88" s="4">
        <f>'[17]16'!AO88</f>
        <v>30</v>
      </c>
      <c r="R88" s="4">
        <f>'[18]17'!AO88</f>
        <v>0</v>
      </c>
      <c r="S88" s="4">
        <f>'[19]18'!AO88</f>
        <v>0</v>
      </c>
      <c r="T88" s="4">
        <f>'[20]19'!AO88</f>
        <v>0</v>
      </c>
      <c r="U88" s="4">
        <f>'[21]20'!AO88</f>
        <v>0</v>
      </c>
      <c r="V88" s="4">
        <f>'[22]21'!AO88</f>
        <v>0</v>
      </c>
      <c r="W88" s="4">
        <f>'[23]22'!AO88</f>
        <v>0</v>
      </c>
      <c r="X88" s="4">
        <f>'[24]23'!AO88</f>
        <v>20</v>
      </c>
      <c r="Y88" s="4">
        <f>'[25]24'!AO88</f>
        <v>39</v>
      </c>
      <c r="Z88" s="4">
        <f>'[26]25'!AO88</f>
        <v>0</v>
      </c>
      <c r="AA88" s="4">
        <f>'[27]26'!AO88</f>
        <v>0</v>
      </c>
      <c r="AB88" s="4">
        <f>'[28]27'!AO88</f>
        <v>0</v>
      </c>
      <c r="AC88" s="4">
        <f>'[29]28'!AO88</f>
        <v>0</v>
      </c>
      <c r="AD88" s="4">
        <f>'[30]29'!AO88</f>
        <v>0</v>
      </c>
      <c r="AE88" s="4">
        <f>'[31]30'!AO88</f>
        <v>30</v>
      </c>
      <c r="AF88" s="4">
        <f>'[32]31'!AO88</f>
        <v>0</v>
      </c>
      <c r="AG88" s="4">
        <f t="shared" si="1"/>
        <v>264</v>
      </c>
    </row>
    <row r="89" spans="1:33" ht="19.95" customHeight="1">
      <c r="A89" s="100" t="str">
        <f>'ENTRY SHEET'!F89</f>
        <v>OD09V-5619 TATA YODHA</v>
      </c>
      <c r="B89" s="4">
        <f>'[2]01'!AO89</f>
        <v>48</v>
      </c>
      <c r="C89" s="4">
        <f>'[3]02'!AO89</f>
        <v>0</v>
      </c>
      <c r="D89" s="4">
        <f>'[4]03'!AO89</f>
        <v>0</v>
      </c>
      <c r="E89" s="4">
        <f>'[5]04'!AO89</f>
        <v>40</v>
      </c>
      <c r="F89" s="4">
        <f>'[6]05'!AO89</f>
        <v>0</v>
      </c>
      <c r="G89" s="4">
        <f>'[7]06'!AO89</f>
        <v>0</v>
      </c>
      <c r="H89" s="4">
        <f>'[8]07'!AO89</f>
        <v>0</v>
      </c>
      <c r="I89" s="4">
        <f>'[9]08'!AO89</f>
        <v>0</v>
      </c>
      <c r="J89" s="4">
        <f>'[10]09'!AO89</f>
        <v>0</v>
      </c>
      <c r="K89" s="4">
        <f>'[11]10'!AO89</f>
        <v>0</v>
      </c>
      <c r="L89" s="4">
        <f>'[12]11'!AO89</f>
        <v>34</v>
      </c>
      <c r="M89" s="4">
        <f>'[13]12'!AO89</f>
        <v>0</v>
      </c>
      <c r="N89" s="4">
        <f>'[14]13'!AO89</f>
        <v>0</v>
      </c>
      <c r="O89" s="4">
        <f>'[15]14'!AO89</f>
        <v>0</v>
      </c>
      <c r="P89" s="4">
        <f>'[16]15'!AO89</f>
        <v>0</v>
      </c>
      <c r="Q89" s="4">
        <f>'[17]16'!AO89</f>
        <v>30</v>
      </c>
      <c r="R89" s="4">
        <f>'[18]17'!AO89</f>
        <v>0</v>
      </c>
      <c r="S89" s="4">
        <f>'[19]18'!AO89</f>
        <v>30</v>
      </c>
      <c r="T89" s="4">
        <f>'[20]19'!AO89</f>
        <v>0</v>
      </c>
      <c r="U89" s="4">
        <f>'[21]20'!AO89</f>
        <v>0</v>
      </c>
      <c r="V89" s="4">
        <f>'[22]21'!AO89</f>
        <v>30</v>
      </c>
      <c r="W89" s="4">
        <f>'[23]22'!AO89</f>
        <v>0</v>
      </c>
      <c r="X89" s="4">
        <f>'[24]23'!AO89</f>
        <v>30</v>
      </c>
      <c r="Y89" s="4">
        <f>'[25]24'!AO89</f>
        <v>0</v>
      </c>
      <c r="Z89" s="4">
        <f>'[26]25'!AO89</f>
        <v>0</v>
      </c>
      <c r="AA89" s="4">
        <f>'[27]26'!AO89</f>
        <v>0</v>
      </c>
      <c r="AB89" s="4">
        <f>'[28]27'!AO89</f>
        <v>0</v>
      </c>
      <c r="AC89" s="4">
        <f>'[29]28'!AO89</f>
        <v>0</v>
      </c>
      <c r="AD89" s="4">
        <f>'[30]29'!AO89</f>
        <v>30</v>
      </c>
      <c r="AE89" s="4">
        <f>'[31]30'!AO89</f>
        <v>0</v>
      </c>
      <c r="AF89" s="4">
        <f>'[32]31'!AO89</f>
        <v>0</v>
      </c>
      <c r="AG89" s="4">
        <f t="shared" si="1"/>
        <v>272</v>
      </c>
    </row>
    <row r="90" spans="1:33" ht="19.95" customHeight="1">
      <c r="A90" s="100" t="str">
        <f>'ENTRY SHEET'!F90</f>
        <v>WATER PUMP</v>
      </c>
      <c r="B90" s="4">
        <f>'[2]01'!AO90</f>
        <v>0</v>
      </c>
      <c r="C90" s="4">
        <f>'[3]02'!AO90</f>
        <v>10</v>
      </c>
      <c r="D90" s="4">
        <f>'[4]03'!AO90</f>
        <v>5</v>
      </c>
      <c r="E90" s="4">
        <f>'[5]04'!AO90</f>
        <v>0</v>
      </c>
      <c r="F90" s="4">
        <f>'[6]05'!AO90</f>
        <v>0</v>
      </c>
      <c r="G90" s="4">
        <f>'[7]06'!AO90</f>
        <v>5</v>
      </c>
      <c r="H90" s="4">
        <f>'[8]07'!AO90</f>
        <v>0</v>
      </c>
      <c r="I90" s="4">
        <f>'[9]08'!AO90</f>
        <v>5</v>
      </c>
      <c r="J90" s="4">
        <f>'[10]09'!AO90</f>
        <v>0</v>
      </c>
      <c r="K90" s="4">
        <f>'[11]10'!AO90</f>
        <v>0</v>
      </c>
      <c r="L90" s="4">
        <f>'[12]11'!AO90</f>
        <v>5</v>
      </c>
      <c r="M90" s="4">
        <f>'[13]12'!AO90</f>
        <v>0</v>
      </c>
      <c r="N90" s="4">
        <f>'[14]13'!AO90</f>
        <v>5</v>
      </c>
      <c r="O90" s="4">
        <f>'[15]14'!AO90</f>
        <v>0</v>
      </c>
      <c r="P90" s="4">
        <f>'[16]15'!AO90</f>
        <v>0</v>
      </c>
      <c r="Q90" s="4">
        <f>'[17]16'!AO90</f>
        <v>5</v>
      </c>
      <c r="R90" s="4">
        <f>'[18]17'!AO90</f>
        <v>0</v>
      </c>
      <c r="S90" s="4">
        <f>'[19]18'!AO90</f>
        <v>0</v>
      </c>
      <c r="T90" s="4">
        <f>'[20]19'!AO90</f>
        <v>0</v>
      </c>
      <c r="U90" s="4">
        <f>'[21]20'!AO90</f>
        <v>5</v>
      </c>
      <c r="V90" s="4">
        <f>'[22]21'!AO90</f>
        <v>0</v>
      </c>
      <c r="W90" s="4">
        <f>'[23]22'!AO90</f>
        <v>5</v>
      </c>
      <c r="X90" s="4">
        <f>'[24]23'!AO90</f>
        <v>5</v>
      </c>
      <c r="Y90" s="4">
        <f>'[25]24'!AO90</f>
        <v>0</v>
      </c>
      <c r="Z90" s="4">
        <f>'[26]25'!AO90</f>
        <v>10</v>
      </c>
      <c r="AA90" s="4">
        <f>'[27]26'!AO90</f>
        <v>0</v>
      </c>
      <c r="AB90" s="4">
        <f>'[28]27'!AO90</f>
        <v>5</v>
      </c>
      <c r="AC90" s="4">
        <f>'[29]28'!AO90</f>
        <v>5</v>
      </c>
      <c r="AD90" s="4">
        <f>'[30]29'!AO90</f>
        <v>0</v>
      </c>
      <c r="AE90" s="4">
        <f>'[31]30'!AO90</f>
        <v>0</v>
      </c>
      <c r="AF90" s="4">
        <f>'[32]31'!AO90</f>
        <v>0</v>
      </c>
      <c r="AG90" s="4">
        <f t="shared" si="1"/>
        <v>75</v>
      </c>
    </row>
    <row r="91" spans="1:33" ht="19.95" customHeight="1">
      <c r="A91" s="100" t="str">
        <f>'ENTRY SHEET'!F91</f>
        <v>JH06H-6198 D.TANKER</v>
      </c>
      <c r="B91" s="4">
        <f>'[2]01'!AO91</f>
        <v>50</v>
      </c>
      <c r="C91" s="4">
        <f>'[3]02'!AO91</f>
        <v>0</v>
      </c>
      <c r="D91" s="4">
        <f>'[4]03'!AO91</f>
        <v>0</v>
      </c>
      <c r="E91" s="4">
        <f>'[5]04'!AO91</f>
        <v>110</v>
      </c>
      <c r="F91" s="4">
        <f>'[6]05'!AO91</f>
        <v>0</v>
      </c>
      <c r="G91" s="4">
        <f>'[7]06'!AO91</f>
        <v>0</v>
      </c>
      <c r="H91" s="4">
        <f>'[8]07'!AO91</f>
        <v>0</v>
      </c>
      <c r="I91" s="4">
        <f>'[9]08'!AO91</f>
        <v>0</v>
      </c>
      <c r="J91" s="4">
        <f>'[10]09'!AO91</f>
        <v>100</v>
      </c>
      <c r="K91" s="4">
        <f>'[11]10'!AO91</f>
        <v>0</v>
      </c>
      <c r="L91" s="4">
        <f>'[12]11'!AO91</f>
        <v>0</v>
      </c>
      <c r="M91" s="4">
        <f>'[13]12'!AO91</f>
        <v>50</v>
      </c>
      <c r="N91" s="4">
        <f>'[14]13'!AO91</f>
        <v>0</v>
      </c>
      <c r="O91" s="4">
        <f>'[15]14'!AO91</f>
        <v>0</v>
      </c>
      <c r="P91" s="4">
        <f>'[16]15'!AO91</f>
        <v>50</v>
      </c>
      <c r="Q91" s="4">
        <f>'[17]16'!AO91</f>
        <v>100</v>
      </c>
      <c r="R91" s="4">
        <f>'[18]17'!AO91</f>
        <v>0</v>
      </c>
      <c r="S91" s="4">
        <f>'[19]18'!AO91</f>
        <v>0</v>
      </c>
      <c r="T91" s="4">
        <f>'[20]19'!AO91</f>
        <v>0</v>
      </c>
      <c r="U91" s="4">
        <f>'[21]20'!AO91</f>
        <v>50</v>
      </c>
      <c r="V91" s="4">
        <f>'[22]21'!AO91</f>
        <v>0</v>
      </c>
      <c r="W91" s="4">
        <f>'[23]22'!AO91</f>
        <v>0</v>
      </c>
      <c r="X91" s="4">
        <f>'[24]23'!AO91</f>
        <v>37</v>
      </c>
      <c r="Y91" s="4">
        <f>'[25]24'!AO91</f>
        <v>50</v>
      </c>
      <c r="Z91" s="4">
        <f>'[26]25'!AO91</f>
        <v>50</v>
      </c>
      <c r="AA91" s="4">
        <f>'[27]26'!AO91</f>
        <v>0</v>
      </c>
      <c r="AB91" s="4">
        <f>'[28]27'!AO91</f>
        <v>0</v>
      </c>
      <c r="AC91" s="4">
        <f>'[29]28'!AO91</f>
        <v>0</v>
      </c>
      <c r="AD91" s="4">
        <f>'[30]29'!AO91</f>
        <v>55</v>
      </c>
      <c r="AE91" s="4">
        <f>'[31]30'!AO91</f>
        <v>0</v>
      </c>
      <c r="AF91" s="4">
        <f>'[32]31'!AO91</f>
        <v>0</v>
      </c>
      <c r="AG91" s="4">
        <f t="shared" si="1"/>
        <v>702</v>
      </c>
    </row>
    <row r="92" spans="1:33" ht="19.95" customHeight="1">
      <c r="A92" s="12" t="str">
        <f>'ENTRY SHEET'!F92</f>
        <v>OMC DG (NIGHT USE)</v>
      </c>
      <c r="B92" s="4">
        <f>'[2]01'!AO92</f>
        <v>0</v>
      </c>
      <c r="C92" s="4">
        <f>'[3]02'!AO92</f>
        <v>0</v>
      </c>
      <c r="D92" s="4">
        <f>'[4]03'!AO92</f>
        <v>0</v>
      </c>
      <c r="E92" s="4">
        <f>'[5]04'!AO92</f>
        <v>0</v>
      </c>
      <c r="F92" s="4">
        <f>'[6]05'!AO92</f>
        <v>0</v>
      </c>
      <c r="G92" s="4">
        <f>'[7]06'!AO92</f>
        <v>0</v>
      </c>
      <c r="H92" s="4">
        <f>'[8]07'!AO92</f>
        <v>0</v>
      </c>
      <c r="I92" s="4">
        <f>'[9]08'!AO92</f>
        <v>0</v>
      </c>
      <c r="J92" s="4">
        <f>'[10]09'!AO92</f>
        <v>0</v>
      </c>
      <c r="K92" s="4">
        <f>'[11]10'!AO92</f>
        <v>0</v>
      </c>
      <c r="L92" s="4">
        <f>'[12]11'!AO92</f>
        <v>0</v>
      </c>
      <c r="M92" s="4">
        <f>'[13]12'!AO92</f>
        <v>0</v>
      </c>
      <c r="N92" s="4">
        <f>'[14]13'!AO92</f>
        <v>0</v>
      </c>
      <c r="O92" s="4">
        <f>'[15]14'!AO92</f>
        <v>0</v>
      </c>
      <c r="P92" s="4">
        <f>'[16]15'!AO92</f>
        <v>0</v>
      </c>
      <c r="Q92" s="4">
        <f>'[17]16'!AO92</f>
        <v>0</v>
      </c>
      <c r="R92" s="4">
        <f>'[18]17'!AO92</f>
        <v>0</v>
      </c>
      <c r="S92" s="4">
        <f>'[19]18'!AO92</f>
        <v>0</v>
      </c>
      <c r="T92" s="4">
        <f>'[20]19'!AO92</f>
        <v>0</v>
      </c>
      <c r="U92" s="4">
        <f>'[21]20'!AO92</f>
        <v>0</v>
      </c>
      <c r="V92" s="4">
        <f>'[22]21'!AO92</f>
        <v>0</v>
      </c>
      <c r="W92" s="4">
        <f>'[23]22'!AO92</f>
        <v>0</v>
      </c>
      <c r="X92" s="4">
        <f>'[24]23'!AO92</f>
        <v>0</v>
      </c>
      <c r="Y92" s="4">
        <f>'[25]24'!AO92</f>
        <v>0</v>
      </c>
      <c r="Z92" s="4">
        <f>'[26]25'!AO92</f>
        <v>0</v>
      </c>
      <c r="AA92" s="4">
        <f>'[27]26'!AO92</f>
        <v>0</v>
      </c>
      <c r="AB92" s="4">
        <f>'[28]27'!AO92</f>
        <v>0</v>
      </c>
      <c r="AC92" s="4">
        <f>'[29]28'!AO92</f>
        <v>0</v>
      </c>
      <c r="AD92" s="4">
        <f>'[30]29'!AO92</f>
        <v>0</v>
      </c>
      <c r="AE92" s="4">
        <f>'[31]30'!AO92</f>
        <v>0</v>
      </c>
      <c r="AF92" s="4">
        <f>'[32]31'!AO92</f>
        <v>0</v>
      </c>
      <c r="AG92" s="4">
        <f t="shared" si="1"/>
        <v>0</v>
      </c>
    </row>
    <row r="93" spans="1:33" ht="19.95" customHeight="1">
      <c r="A93" s="12" t="str">
        <f>'ENTRY SHEET'!F93</f>
        <v>HYDRA CRANE-1686</v>
      </c>
      <c r="B93" s="4">
        <f>'[2]01'!AO93</f>
        <v>0</v>
      </c>
      <c r="C93" s="4">
        <f>'[3]02'!AO93</f>
        <v>0</v>
      </c>
      <c r="D93" s="4">
        <f>'[4]03'!AO93</f>
        <v>0</v>
      </c>
      <c r="E93" s="4">
        <f>'[5]04'!AO93</f>
        <v>0</v>
      </c>
      <c r="F93" s="4">
        <f>'[6]05'!AO93</f>
        <v>0</v>
      </c>
      <c r="G93" s="4">
        <f>'[7]06'!AO93</f>
        <v>0</v>
      </c>
      <c r="H93" s="4">
        <f>'[8]07'!AO93</f>
        <v>0</v>
      </c>
      <c r="I93" s="4">
        <f>'[9]08'!AO93</f>
        <v>0</v>
      </c>
      <c r="J93" s="4">
        <f>'[10]09'!AO93</f>
        <v>0</v>
      </c>
      <c r="K93" s="4">
        <f>'[11]10'!AO93</f>
        <v>0</v>
      </c>
      <c r="L93" s="4">
        <f>'[12]11'!AO93</f>
        <v>0</v>
      </c>
      <c r="M93" s="4">
        <f>'[13]12'!AO93</f>
        <v>0</v>
      </c>
      <c r="N93" s="4">
        <f>'[14]13'!AO93</f>
        <v>0</v>
      </c>
      <c r="O93" s="4">
        <f>'[15]14'!AO93</f>
        <v>0</v>
      </c>
      <c r="P93" s="4">
        <f>'[16]15'!AO93</f>
        <v>0</v>
      </c>
      <c r="Q93" s="4">
        <f>'[17]16'!AO93</f>
        <v>0</v>
      </c>
      <c r="R93" s="4">
        <f>'[18]17'!AO93</f>
        <v>0</v>
      </c>
      <c r="S93" s="4">
        <f>'[19]18'!AO93</f>
        <v>0</v>
      </c>
      <c r="T93" s="4">
        <f>'[20]19'!AO93</f>
        <v>0</v>
      </c>
      <c r="U93" s="4">
        <f>'[21]20'!AO93</f>
        <v>20</v>
      </c>
      <c r="V93" s="4">
        <f>'[22]21'!AO93</f>
        <v>0</v>
      </c>
      <c r="W93" s="4">
        <f>'[23]22'!AO93</f>
        <v>0</v>
      </c>
      <c r="X93" s="4">
        <f>'[24]23'!AO93</f>
        <v>0</v>
      </c>
      <c r="Y93" s="4">
        <f>'[25]24'!AO93</f>
        <v>0</v>
      </c>
      <c r="Z93" s="4">
        <f>'[26]25'!AO93</f>
        <v>0</v>
      </c>
      <c r="AA93" s="4">
        <f>'[27]26'!AO93</f>
        <v>0</v>
      </c>
      <c r="AB93" s="4">
        <f>'[28]27'!AO93</f>
        <v>0</v>
      </c>
      <c r="AC93" s="4">
        <f>'[29]28'!AO93</f>
        <v>0</v>
      </c>
      <c r="AD93" s="4">
        <f>'[30]29'!AO93</f>
        <v>0</v>
      </c>
      <c r="AE93" s="4">
        <f>'[31]30'!AO93</f>
        <v>0</v>
      </c>
      <c r="AF93" s="4">
        <f>'[32]31'!AO93</f>
        <v>0</v>
      </c>
      <c r="AG93" s="4">
        <f t="shared" si="1"/>
        <v>20</v>
      </c>
    </row>
    <row r="94" spans="1:33" ht="19.95" customHeight="1">
      <c r="A94" s="12">
        <f>'ENTRY SHEET'!F94</f>
        <v>0</v>
      </c>
      <c r="B94" s="4">
        <f>'[2]01'!AO94</f>
        <v>0</v>
      </c>
      <c r="C94" s="4">
        <f>'[3]02'!AO94</f>
        <v>0</v>
      </c>
      <c r="D94" s="4">
        <f>'[4]03'!AO94</f>
        <v>0</v>
      </c>
      <c r="E94" s="4">
        <f>'[5]04'!AO94</f>
        <v>0</v>
      </c>
      <c r="F94" s="4">
        <f>'[6]05'!AO94</f>
        <v>0</v>
      </c>
      <c r="G94" s="4">
        <f>'[7]06'!AO94</f>
        <v>0</v>
      </c>
      <c r="H94" s="4">
        <f>'[8]07'!AO94</f>
        <v>0</v>
      </c>
      <c r="I94" s="4">
        <f>'[9]08'!AO94</f>
        <v>0</v>
      </c>
      <c r="J94" s="4">
        <f>'[10]09'!AO94</f>
        <v>0</v>
      </c>
      <c r="K94" s="4">
        <f>'[11]10'!AO94</f>
        <v>0</v>
      </c>
      <c r="L94" s="4">
        <f>'[12]11'!AO94</f>
        <v>0</v>
      </c>
      <c r="M94" s="4">
        <f>'[13]12'!AO94</f>
        <v>0</v>
      </c>
      <c r="N94" s="4">
        <f>'[14]13'!AO94</f>
        <v>0</v>
      </c>
      <c r="O94" s="4">
        <f>'[15]14'!AO94</f>
        <v>0</v>
      </c>
      <c r="P94" s="4">
        <f>'[16]15'!AO94</f>
        <v>0</v>
      </c>
      <c r="Q94" s="4">
        <f>'[17]16'!AO94</f>
        <v>0</v>
      </c>
      <c r="R94" s="4">
        <f>'[18]17'!AO94</f>
        <v>0</v>
      </c>
      <c r="S94" s="4">
        <f>'[19]18'!AO94</f>
        <v>0</v>
      </c>
      <c r="T94" s="4">
        <f>'[20]19'!AO94</f>
        <v>0</v>
      </c>
      <c r="U94" s="4">
        <f>'[21]20'!AO94</f>
        <v>0</v>
      </c>
      <c r="V94" s="4">
        <f>'[22]21'!AO94</f>
        <v>0</v>
      </c>
      <c r="W94" s="4">
        <f>'[23]22'!AO94</f>
        <v>0</v>
      </c>
      <c r="X94" s="4">
        <f>'[24]23'!AO94</f>
        <v>0</v>
      </c>
      <c r="Y94" s="4">
        <f>'[25]24'!AO94</f>
        <v>0</v>
      </c>
      <c r="Z94" s="4">
        <f>'[26]25'!AO94</f>
        <v>0</v>
      </c>
      <c r="AA94" s="4">
        <f>'[27]26'!AO94</f>
        <v>0</v>
      </c>
      <c r="AB94" s="4">
        <f>'[28]27'!AO94</f>
        <v>0</v>
      </c>
      <c r="AC94" s="4">
        <f>'[29]28'!AO94</f>
        <v>0</v>
      </c>
      <c r="AD94" s="4">
        <f>'[30]29'!AO94</f>
        <v>0</v>
      </c>
      <c r="AE94" s="4">
        <f>'[31]30'!AO94</f>
        <v>0</v>
      </c>
      <c r="AF94" s="4">
        <f>'[32]31'!AO94</f>
        <v>0</v>
      </c>
      <c r="AG94" s="4">
        <f t="shared" si="1"/>
        <v>0</v>
      </c>
    </row>
    <row r="95" spans="1:33" ht="19.95" customHeight="1">
      <c r="A95" s="12">
        <f>'ENTRY SHEET'!F95</f>
        <v>0</v>
      </c>
      <c r="B95" s="4">
        <f>'[2]01'!AO95</f>
        <v>0</v>
      </c>
      <c r="C95" s="4">
        <f>'[3]02'!AO95</f>
        <v>0</v>
      </c>
      <c r="D95" s="4">
        <f>'[4]03'!AO95</f>
        <v>0</v>
      </c>
      <c r="E95" s="4">
        <f>'[5]04'!AO95</f>
        <v>0</v>
      </c>
      <c r="F95" s="4">
        <f>'[6]05'!AO95</f>
        <v>0</v>
      </c>
      <c r="G95" s="4">
        <f>'[7]06'!AO95</f>
        <v>0</v>
      </c>
      <c r="H95" s="4">
        <f>'[8]07'!AO95</f>
        <v>0</v>
      </c>
      <c r="I95" s="4">
        <f>'[9]08'!AO95</f>
        <v>0</v>
      </c>
      <c r="J95" s="4">
        <f>'[10]09'!AO95</f>
        <v>0</v>
      </c>
      <c r="K95" s="4">
        <f>'[11]10'!AO95</f>
        <v>0</v>
      </c>
      <c r="L95" s="4">
        <f>'[12]11'!AO95</f>
        <v>0</v>
      </c>
      <c r="M95" s="4">
        <f>'[13]12'!AO95</f>
        <v>0</v>
      </c>
      <c r="N95" s="4">
        <f>'[14]13'!AO95</f>
        <v>0</v>
      </c>
      <c r="O95" s="4">
        <f>'[15]14'!AO95</f>
        <v>0</v>
      </c>
      <c r="P95" s="4">
        <f>'[16]15'!AO95</f>
        <v>0</v>
      </c>
      <c r="Q95" s="4">
        <f>'[17]16'!AO95</f>
        <v>0</v>
      </c>
      <c r="R95" s="4">
        <f>'[18]17'!AO95</f>
        <v>0</v>
      </c>
      <c r="S95" s="4">
        <f>'[19]18'!AO95</f>
        <v>0</v>
      </c>
      <c r="T95" s="4">
        <f>'[20]19'!AO95</f>
        <v>0</v>
      </c>
      <c r="U95" s="4">
        <f>'[21]20'!AO95</f>
        <v>0</v>
      </c>
      <c r="V95" s="4">
        <f>'[22]21'!AO95</f>
        <v>0</v>
      </c>
      <c r="W95" s="4">
        <f>'[23]22'!AO95</f>
        <v>0</v>
      </c>
      <c r="X95" s="4">
        <f>'[24]23'!AO95</f>
        <v>0</v>
      </c>
      <c r="Y95" s="4">
        <f>'[25]24'!AO95</f>
        <v>0</v>
      </c>
      <c r="Z95" s="4">
        <f>'[26]25'!AO95</f>
        <v>0</v>
      </c>
      <c r="AA95" s="4">
        <f>'[27]26'!AO95</f>
        <v>0</v>
      </c>
      <c r="AB95" s="4">
        <f>'[28]27'!AO95</f>
        <v>0</v>
      </c>
      <c r="AC95" s="4">
        <f>'[29]28'!AO95</f>
        <v>0</v>
      </c>
      <c r="AD95" s="4">
        <f>'[30]29'!AO95</f>
        <v>0</v>
      </c>
      <c r="AE95" s="4">
        <f>'[31]30'!AO95</f>
        <v>0</v>
      </c>
      <c r="AF95" s="4">
        <f>'[32]31'!AO95</f>
        <v>0</v>
      </c>
      <c r="AG95" s="4">
        <f t="shared" si="1"/>
        <v>0</v>
      </c>
    </row>
    <row r="96" spans="1:33" ht="19.95" customHeight="1">
      <c r="A96" s="12">
        <f>'ENTRY SHEET'!F96</f>
        <v>0</v>
      </c>
      <c r="B96" s="4">
        <f>'[2]01'!AO96</f>
        <v>0</v>
      </c>
      <c r="C96" s="4">
        <f>'[3]02'!AO96</f>
        <v>0</v>
      </c>
      <c r="D96" s="4">
        <f>'[4]03'!AO96</f>
        <v>0</v>
      </c>
      <c r="E96" s="4">
        <f>'[5]04'!AO96</f>
        <v>0</v>
      </c>
      <c r="F96" s="4">
        <f>'[6]05'!AO96</f>
        <v>0</v>
      </c>
      <c r="G96" s="4">
        <f>'[7]06'!AO96</f>
        <v>0</v>
      </c>
      <c r="H96" s="4">
        <f>'[8]07'!AO96</f>
        <v>0</v>
      </c>
      <c r="I96" s="4">
        <f>'[9]08'!AO96</f>
        <v>0</v>
      </c>
      <c r="J96" s="4">
        <f>'[10]09'!AO96</f>
        <v>0</v>
      </c>
      <c r="K96" s="4">
        <f>'[11]10'!AO96</f>
        <v>0</v>
      </c>
      <c r="L96" s="4">
        <f>'[12]11'!AO96</f>
        <v>0</v>
      </c>
      <c r="M96" s="4">
        <f>'[13]12'!AO96</f>
        <v>0</v>
      </c>
      <c r="N96" s="4">
        <f>'[14]13'!AO96</f>
        <v>0</v>
      </c>
      <c r="O96" s="4">
        <f>'[15]14'!AO96</f>
        <v>0</v>
      </c>
      <c r="P96" s="4">
        <f>'[16]15'!AO96</f>
        <v>0</v>
      </c>
      <c r="Q96" s="4">
        <f>'[17]16'!AO96</f>
        <v>0</v>
      </c>
      <c r="R96" s="4">
        <f>'[18]17'!AO96</f>
        <v>0</v>
      </c>
      <c r="S96" s="4">
        <f>'[19]18'!AO96</f>
        <v>0</v>
      </c>
      <c r="T96" s="4">
        <f>'[20]19'!AO96</f>
        <v>0</v>
      </c>
      <c r="U96" s="4">
        <f>'[21]20'!AO96</f>
        <v>0</v>
      </c>
      <c r="V96" s="4">
        <f>'[22]21'!AO96</f>
        <v>0</v>
      </c>
      <c r="W96" s="4">
        <f>'[23]22'!AO96</f>
        <v>0</v>
      </c>
      <c r="X96" s="4">
        <f>'[24]23'!AO96</f>
        <v>0</v>
      </c>
      <c r="Y96" s="4">
        <f>'[25]24'!AO96</f>
        <v>0</v>
      </c>
      <c r="Z96" s="4">
        <f>'[26]25'!AO96</f>
        <v>0</v>
      </c>
      <c r="AA96" s="4">
        <f>'[27]26'!AO96</f>
        <v>0</v>
      </c>
      <c r="AB96" s="4">
        <f>'[28]27'!AO96</f>
        <v>0</v>
      </c>
      <c r="AC96" s="4">
        <f>'[29]28'!AO96</f>
        <v>0</v>
      </c>
      <c r="AD96" s="4">
        <f>'[30]29'!AO96</f>
        <v>0</v>
      </c>
      <c r="AE96" s="4">
        <f>'[31]30'!AO96</f>
        <v>0</v>
      </c>
      <c r="AF96" s="4">
        <f>'[32]31'!AO96</f>
        <v>0</v>
      </c>
      <c r="AG96" s="4">
        <f t="shared" si="1"/>
        <v>0</v>
      </c>
    </row>
    <row r="97" spans="1:33" ht="19.95" customHeight="1">
      <c r="A97" s="12">
        <f>'ENTRY SHEET'!F97</f>
        <v>0</v>
      </c>
      <c r="B97" s="4">
        <f>'[2]01'!AO97</f>
        <v>0</v>
      </c>
      <c r="C97" s="4">
        <f>'[3]02'!AO97</f>
        <v>0</v>
      </c>
      <c r="D97" s="4">
        <f>'[4]03'!AO97</f>
        <v>0</v>
      </c>
      <c r="E97" s="4">
        <f>'[5]04'!AO97</f>
        <v>0</v>
      </c>
      <c r="F97" s="4">
        <f>'[6]05'!AO97</f>
        <v>0</v>
      </c>
      <c r="G97" s="4">
        <f>'[7]06'!AO97</f>
        <v>0</v>
      </c>
      <c r="H97" s="4">
        <f>'[8]07'!AO97</f>
        <v>0</v>
      </c>
      <c r="I97" s="4">
        <f>'[9]08'!AO97</f>
        <v>0</v>
      </c>
      <c r="J97" s="4">
        <f>'[10]09'!AO97</f>
        <v>0</v>
      </c>
      <c r="K97" s="4">
        <f>'[11]10'!AO97</f>
        <v>0</v>
      </c>
      <c r="L97" s="4">
        <f>'[12]11'!AO97</f>
        <v>0</v>
      </c>
      <c r="M97" s="4">
        <f>'[13]12'!AO97</f>
        <v>0</v>
      </c>
      <c r="N97" s="4">
        <f>'[14]13'!AO97</f>
        <v>0</v>
      </c>
      <c r="O97" s="4">
        <f>'[15]14'!AO97</f>
        <v>0</v>
      </c>
      <c r="P97" s="4">
        <f>'[16]15'!AO97</f>
        <v>0</v>
      </c>
      <c r="Q97" s="4">
        <f>'[17]16'!AO97</f>
        <v>0</v>
      </c>
      <c r="R97" s="4">
        <f>'[18]17'!AO97</f>
        <v>0</v>
      </c>
      <c r="S97" s="4">
        <f>'[19]18'!AO97</f>
        <v>0</v>
      </c>
      <c r="T97" s="4">
        <f>'[20]19'!AO97</f>
        <v>0</v>
      </c>
      <c r="U97" s="4">
        <f>'[21]20'!AO97</f>
        <v>0</v>
      </c>
      <c r="V97" s="4">
        <f>'[22]21'!AO97</f>
        <v>0</v>
      </c>
      <c r="W97" s="4">
        <f>'[23]22'!AO97</f>
        <v>0</v>
      </c>
      <c r="X97" s="4">
        <f>'[24]23'!AO97</f>
        <v>0</v>
      </c>
      <c r="Y97" s="4">
        <f>'[25]24'!AO97</f>
        <v>0</v>
      </c>
      <c r="Z97" s="4">
        <f>'[26]25'!AO97</f>
        <v>0</v>
      </c>
      <c r="AA97" s="4">
        <f>'[27]26'!AO97</f>
        <v>0</v>
      </c>
      <c r="AB97" s="4">
        <f>'[28]27'!AO97</f>
        <v>0</v>
      </c>
      <c r="AC97" s="4">
        <f>'[29]28'!AO97</f>
        <v>0</v>
      </c>
      <c r="AD97" s="4">
        <f>'[30]29'!AO97</f>
        <v>0</v>
      </c>
      <c r="AE97" s="4">
        <f>'[31]30'!AO97</f>
        <v>0</v>
      </c>
      <c r="AF97" s="4">
        <f>'[32]31'!AO97</f>
        <v>0</v>
      </c>
      <c r="AG97" s="4">
        <f t="shared" si="1"/>
        <v>0</v>
      </c>
    </row>
    <row r="98" spans="1:33" ht="19.95" customHeight="1">
      <c r="A98" s="12">
        <f>'ENTRY SHEET'!F98</f>
        <v>0</v>
      </c>
      <c r="B98" s="4">
        <f>'[2]01'!AO98</f>
        <v>0</v>
      </c>
      <c r="C98" s="4">
        <f>'[3]02'!AO98</f>
        <v>0</v>
      </c>
      <c r="D98" s="4">
        <f>'[4]03'!AO98</f>
        <v>0</v>
      </c>
      <c r="E98" s="4">
        <f>'[5]04'!AO98</f>
        <v>0</v>
      </c>
      <c r="F98" s="4">
        <f>'[6]05'!AO98</f>
        <v>0</v>
      </c>
      <c r="G98" s="4">
        <f>'[7]06'!AO98</f>
        <v>0</v>
      </c>
      <c r="H98" s="4">
        <f>'[8]07'!AO98</f>
        <v>0</v>
      </c>
      <c r="I98" s="4">
        <f>'[9]08'!AO98</f>
        <v>0</v>
      </c>
      <c r="J98" s="4">
        <f>'[10]09'!AO98</f>
        <v>0</v>
      </c>
      <c r="K98" s="4">
        <f>'[11]10'!AO98</f>
        <v>0</v>
      </c>
      <c r="L98" s="4">
        <f>'[12]11'!AO98</f>
        <v>0</v>
      </c>
      <c r="M98" s="4">
        <f>'[13]12'!AO98</f>
        <v>0</v>
      </c>
      <c r="N98" s="4">
        <f>'[14]13'!AO98</f>
        <v>0</v>
      </c>
      <c r="O98" s="4">
        <f>'[15]14'!AO98</f>
        <v>0</v>
      </c>
      <c r="P98" s="4">
        <f>'[16]15'!AO98</f>
        <v>0</v>
      </c>
      <c r="Q98" s="4">
        <f>'[17]16'!AO98</f>
        <v>0</v>
      </c>
      <c r="R98" s="4">
        <f>'[18]17'!AO98</f>
        <v>0</v>
      </c>
      <c r="S98" s="4">
        <f>'[19]18'!AO98</f>
        <v>0</v>
      </c>
      <c r="T98" s="4">
        <f>'[20]19'!AO98</f>
        <v>0</v>
      </c>
      <c r="U98" s="4">
        <f>'[21]20'!AO98</f>
        <v>0</v>
      </c>
      <c r="V98" s="4">
        <f>'[22]21'!AO98</f>
        <v>0</v>
      </c>
      <c r="W98" s="4">
        <f>'[23]22'!AO98</f>
        <v>0</v>
      </c>
      <c r="X98" s="4">
        <f>'[24]23'!AO98</f>
        <v>0</v>
      </c>
      <c r="Y98" s="4">
        <f>'[25]24'!AO98</f>
        <v>0</v>
      </c>
      <c r="Z98" s="4">
        <f>'[26]25'!AO98</f>
        <v>0</v>
      </c>
      <c r="AA98" s="4">
        <f>'[27]26'!AO98</f>
        <v>0</v>
      </c>
      <c r="AB98" s="4">
        <f>'[28]27'!AO98</f>
        <v>0</v>
      </c>
      <c r="AC98" s="4">
        <f>'[29]28'!AO98</f>
        <v>0</v>
      </c>
      <c r="AD98" s="4">
        <f>'[30]29'!AO98</f>
        <v>0</v>
      </c>
      <c r="AE98" s="4">
        <f>'[31]30'!AO98</f>
        <v>0</v>
      </c>
      <c r="AF98" s="4">
        <f>'[32]31'!AO98</f>
        <v>0</v>
      </c>
      <c r="AG98" s="4">
        <f t="shared" si="1"/>
        <v>0</v>
      </c>
    </row>
    <row r="99" spans="1:33" ht="19.95" customHeight="1">
      <c r="A99" s="12">
        <f>'ENTRY SHEET'!F99</f>
        <v>0</v>
      </c>
      <c r="B99" s="4">
        <f>'[2]01'!AO99</f>
        <v>0</v>
      </c>
      <c r="C99" s="4">
        <f>'[3]02'!AO99</f>
        <v>0</v>
      </c>
      <c r="D99" s="4">
        <f>'[4]03'!AO99</f>
        <v>0</v>
      </c>
      <c r="E99" s="4">
        <f>'[5]04'!AO99</f>
        <v>0</v>
      </c>
      <c r="F99" s="4">
        <f>'[6]05'!AO99</f>
        <v>0</v>
      </c>
      <c r="G99" s="4">
        <f>'[7]06'!AO99</f>
        <v>0</v>
      </c>
      <c r="H99" s="4">
        <f>'[8]07'!AO99</f>
        <v>0</v>
      </c>
      <c r="I99" s="4">
        <f>'[9]08'!AO99</f>
        <v>0</v>
      </c>
      <c r="J99" s="4">
        <f>'[10]09'!AO99</f>
        <v>0</v>
      </c>
      <c r="K99" s="4">
        <f>'[11]10'!AO99</f>
        <v>0</v>
      </c>
      <c r="L99" s="4">
        <f>'[12]11'!AO99</f>
        <v>0</v>
      </c>
      <c r="M99" s="4">
        <f>'[13]12'!AO99</f>
        <v>0</v>
      </c>
      <c r="N99" s="4">
        <f>'[14]13'!AO99</f>
        <v>0</v>
      </c>
      <c r="O99" s="4">
        <f>'[15]14'!AO99</f>
        <v>0</v>
      </c>
      <c r="P99" s="4">
        <f>'[16]15'!AO99</f>
        <v>0</v>
      </c>
      <c r="Q99" s="4">
        <f>'[17]16'!AO99</f>
        <v>0</v>
      </c>
      <c r="R99" s="4">
        <f>'[18]17'!AO99</f>
        <v>0</v>
      </c>
      <c r="S99" s="4">
        <f>'[19]18'!AO99</f>
        <v>0</v>
      </c>
      <c r="T99" s="4">
        <f>'[20]19'!AO99</f>
        <v>0</v>
      </c>
      <c r="U99" s="4">
        <f>'[21]20'!AO99</f>
        <v>0</v>
      </c>
      <c r="V99" s="4">
        <f>'[22]21'!AO99</f>
        <v>0</v>
      </c>
      <c r="W99" s="4">
        <f>'[23]22'!AO99</f>
        <v>0</v>
      </c>
      <c r="X99" s="4">
        <f>'[24]23'!AO99</f>
        <v>0</v>
      </c>
      <c r="Y99" s="4">
        <f>'[25]24'!AO99</f>
        <v>0</v>
      </c>
      <c r="Z99" s="4">
        <f>'[26]25'!AO99</f>
        <v>0</v>
      </c>
      <c r="AA99" s="4">
        <f>'[27]26'!AO99</f>
        <v>0</v>
      </c>
      <c r="AB99" s="4">
        <f>'[28]27'!AO99</f>
        <v>0</v>
      </c>
      <c r="AC99" s="4">
        <f>'[29]28'!AO99</f>
        <v>0</v>
      </c>
      <c r="AD99" s="4">
        <f>'[30]29'!AO99</f>
        <v>0</v>
      </c>
      <c r="AE99" s="4">
        <f>'[31]30'!AO99</f>
        <v>0</v>
      </c>
      <c r="AF99" s="4">
        <f>'[32]31'!AO99</f>
        <v>0</v>
      </c>
      <c r="AG99" s="4">
        <f t="shared" si="1"/>
        <v>0</v>
      </c>
    </row>
    <row r="100" spans="1:33" ht="19.95" customHeight="1">
      <c r="A100" s="12">
        <f>'ENTRY SHEET'!F100</f>
        <v>0</v>
      </c>
      <c r="B100" s="4">
        <f>[2]SUMMARY!AO100</f>
        <v>0</v>
      </c>
      <c r="C100" s="4">
        <f>'[3]02'!AO100</f>
        <v>0</v>
      </c>
      <c r="D100" s="4">
        <f>'[4]03'!AO100</f>
        <v>0</v>
      </c>
      <c r="E100" s="4">
        <f>'[5]04'!AO100</f>
        <v>0</v>
      </c>
      <c r="F100" s="4">
        <f>'[6]05'!AO100</f>
        <v>0</v>
      </c>
      <c r="G100" s="4">
        <f>'[7]06'!AO100</f>
        <v>0</v>
      </c>
      <c r="H100" s="4">
        <f>'[8]07'!AO100</f>
        <v>0</v>
      </c>
      <c r="I100" s="4">
        <f>'[9]08'!AO100</f>
        <v>0</v>
      </c>
      <c r="J100" s="4">
        <f>'[10]09'!AO100</f>
        <v>0</v>
      </c>
      <c r="K100" s="4">
        <f>'[11]10'!AO100</f>
        <v>0</v>
      </c>
      <c r="L100" s="4">
        <f>'[12]11'!AO100</f>
        <v>0</v>
      </c>
      <c r="M100" s="4">
        <f>'[13]12'!AO100</f>
        <v>0</v>
      </c>
      <c r="N100" s="4">
        <f>'[14]13'!AO100</f>
        <v>0</v>
      </c>
      <c r="O100" s="4">
        <f>'[15]14'!AO100</f>
        <v>0</v>
      </c>
      <c r="P100" s="4">
        <f>'[16]15'!AO100</f>
        <v>0</v>
      </c>
      <c r="Q100" s="4">
        <f>'[17]16'!AO100</f>
        <v>0</v>
      </c>
      <c r="R100" s="4">
        <f>'[18]17'!AO100</f>
        <v>0</v>
      </c>
      <c r="S100" s="4">
        <f>'[19]18'!AO100</f>
        <v>0</v>
      </c>
      <c r="T100" s="4">
        <f>'[20]19'!AO100</f>
        <v>0</v>
      </c>
      <c r="U100" s="4">
        <f>'[21]20'!AO100</f>
        <v>0</v>
      </c>
      <c r="V100" s="4">
        <f>'[22]21'!AO100</f>
        <v>0</v>
      </c>
      <c r="W100" s="4">
        <f>'[23]22'!AO100</f>
        <v>0</v>
      </c>
      <c r="X100" s="4">
        <f>'[24]23'!AO100</f>
        <v>0</v>
      </c>
      <c r="Y100" s="4">
        <f>'[25]24'!AO100</f>
        <v>0</v>
      </c>
      <c r="Z100" s="4">
        <f>'[26]25'!AO100</f>
        <v>0</v>
      </c>
      <c r="AA100" s="4">
        <f>'[27]26'!AO100</f>
        <v>0</v>
      </c>
      <c r="AB100" s="4">
        <f>'[28]27'!AO100</f>
        <v>0</v>
      </c>
      <c r="AC100" s="4">
        <f>'[29]28'!AO100</f>
        <v>0</v>
      </c>
      <c r="AD100" s="4">
        <f>'[30]29'!AO100</f>
        <v>0</v>
      </c>
      <c r="AE100" s="4">
        <f>'[31]30'!AO100</f>
        <v>0</v>
      </c>
      <c r="AF100" s="4">
        <f>'[32]31'!AO100</f>
        <v>0</v>
      </c>
      <c r="AG100" s="4">
        <f t="shared" si="1"/>
        <v>0</v>
      </c>
    </row>
    <row r="101" spans="1:33" ht="19.95" customHeight="1">
      <c r="A101" s="12">
        <f>'ENTRY SHEET'!F101</f>
        <v>0</v>
      </c>
      <c r="B101" s="4">
        <f>[2]SUMMARY!AO101</f>
        <v>0</v>
      </c>
      <c r="C101" s="4">
        <f>'[3]02'!AO101</f>
        <v>0</v>
      </c>
      <c r="D101" s="4">
        <f>'[4]03'!AO101</f>
        <v>0</v>
      </c>
      <c r="E101" s="4">
        <f>'[5]04'!AO101</f>
        <v>0</v>
      </c>
      <c r="F101" s="4">
        <f>'[6]05'!AO101</f>
        <v>0</v>
      </c>
      <c r="G101" s="4">
        <f>'[7]06'!AO101</f>
        <v>0</v>
      </c>
      <c r="H101" s="4">
        <f>'[8]07'!AO101</f>
        <v>0</v>
      </c>
      <c r="I101" s="4">
        <f>'[9]08'!AO101</f>
        <v>0</v>
      </c>
      <c r="J101" s="4">
        <f>'[10]09'!AO101</f>
        <v>0</v>
      </c>
      <c r="K101" s="4">
        <f>'[11]10'!AO101</f>
        <v>0</v>
      </c>
      <c r="L101" s="4">
        <f>'[12]11'!AO101</f>
        <v>0</v>
      </c>
      <c r="M101" s="4">
        <f>'[13]12'!AO101</f>
        <v>0</v>
      </c>
      <c r="N101" s="4">
        <f>'[14]13'!AO101</f>
        <v>0</v>
      </c>
      <c r="O101" s="4">
        <f>'[15]14'!AO101</f>
        <v>0</v>
      </c>
      <c r="P101" s="4">
        <f>'[16]15'!AO101</f>
        <v>0</v>
      </c>
      <c r="Q101" s="4">
        <f>'[17]16'!AO101</f>
        <v>0</v>
      </c>
      <c r="R101" s="4">
        <f>'[18]17'!AO101</f>
        <v>0</v>
      </c>
      <c r="S101" s="4">
        <f>'[19]18'!AO101</f>
        <v>0</v>
      </c>
      <c r="T101" s="4">
        <f>'[20]19'!AO101</f>
        <v>0</v>
      </c>
      <c r="U101" s="4">
        <f>'[21]20'!AO101</f>
        <v>0</v>
      </c>
      <c r="V101" s="4">
        <f>'[22]21'!AO101</f>
        <v>0</v>
      </c>
      <c r="W101" s="4">
        <f>'[23]22'!AO101</f>
        <v>0</v>
      </c>
      <c r="X101" s="4">
        <f>'[24]23'!AO101</f>
        <v>0</v>
      </c>
      <c r="Y101" s="4">
        <f>'[25]24'!AO101</f>
        <v>0</v>
      </c>
      <c r="Z101" s="4">
        <f>'[26]25'!AO101</f>
        <v>0</v>
      </c>
      <c r="AA101" s="4">
        <f>'[27]26'!AO101</f>
        <v>0</v>
      </c>
      <c r="AB101" s="4">
        <f>'[28]27'!AO101</f>
        <v>0</v>
      </c>
      <c r="AC101" s="4">
        <f>'[29]28'!AO101</f>
        <v>0</v>
      </c>
      <c r="AD101" s="4">
        <f>'[30]29'!AO101</f>
        <v>0</v>
      </c>
      <c r="AE101" s="4">
        <f>'[31]30'!AO101</f>
        <v>0</v>
      </c>
      <c r="AF101" s="4">
        <f>'[32]31'!AO101</f>
        <v>0</v>
      </c>
      <c r="AG101" s="4">
        <f t="shared" si="1"/>
        <v>0</v>
      </c>
    </row>
    <row r="102" spans="1:33" ht="19.95" customHeight="1">
      <c r="A102" s="12">
        <f>'ENTRY SHEET'!F102</f>
        <v>0</v>
      </c>
      <c r="B102" s="4">
        <f>[2]SUMMARY!AO102</f>
        <v>0</v>
      </c>
      <c r="C102" s="4">
        <f>'[3]02'!AO102</f>
        <v>0</v>
      </c>
      <c r="D102" s="4">
        <f>'[4]03'!AO102</f>
        <v>0</v>
      </c>
      <c r="E102" s="4">
        <f>'[5]04'!AO102</f>
        <v>0</v>
      </c>
      <c r="F102" s="4">
        <f>'[6]05'!AO102</f>
        <v>0</v>
      </c>
      <c r="G102" s="4">
        <f>'[7]06'!AO102</f>
        <v>0</v>
      </c>
      <c r="H102" s="4">
        <f>'[8]07'!AO102</f>
        <v>0</v>
      </c>
      <c r="I102" s="4">
        <f>'[9]08'!AO102</f>
        <v>0</v>
      </c>
      <c r="J102" s="4">
        <f>'[10]09'!AO102</f>
        <v>0</v>
      </c>
      <c r="K102" s="4">
        <f>'[11]10'!AO102</f>
        <v>0</v>
      </c>
      <c r="L102" s="4">
        <f>'[12]11'!AO102</f>
        <v>0</v>
      </c>
      <c r="M102" s="4">
        <f>'[13]12'!AO102</f>
        <v>0</v>
      </c>
      <c r="N102" s="4">
        <f>'[14]13'!AO102</f>
        <v>0</v>
      </c>
      <c r="O102" s="4">
        <f>'[15]14'!AO102</f>
        <v>0</v>
      </c>
      <c r="P102" s="4">
        <f>'[16]15'!AO102</f>
        <v>0</v>
      </c>
      <c r="Q102" s="4">
        <f>'[17]16'!AO102</f>
        <v>0</v>
      </c>
      <c r="R102" s="4">
        <f>'[18]17'!AO102</f>
        <v>0</v>
      </c>
      <c r="S102" s="4">
        <f>'[19]18'!AO102</f>
        <v>0</v>
      </c>
      <c r="T102" s="4">
        <f>'[20]19'!AO102</f>
        <v>0</v>
      </c>
      <c r="U102" s="4">
        <f>'[21]20'!AO102</f>
        <v>0</v>
      </c>
      <c r="V102" s="4">
        <f>'[22]21'!AO102</f>
        <v>0</v>
      </c>
      <c r="W102" s="4">
        <f>'[23]22'!AO102</f>
        <v>0</v>
      </c>
      <c r="X102" s="4">
        <f>'[24]23'!AO102</f>
        <v>0</v>
      </c>
      <c r="Y102" s="4">
        <f>'[25]24'!AO102</f>
        <v>0</v>
      </c>
      <c r="Z102" s="4">
        <f>'[26]25'!AO102</f>
        <v>0</v>
      </c>
      <c r="AA102" s="4">
        <f>'[27]26'!AO102</f>
        <v>0</v>
      </c>
      <c r="AB102" s="4">
        <f>'[28]27'!AO102</f>
        <v>0</v>
      </c>
      <c r="AC102" s="4">
        <f>'[29]28'!AO102</f>
        <v>0</v>
      </c>
      <c r="AD102" s="4">
        <f>'[30]29'!AO102</f>
        <v>0</v>
      </c>
      <c r="AE102" s="4">
        <f>'[31]30'!AO102</f>
        <v>0</v>
      </c>
      <c r="AF102" s="4">
        <f>'[32]31'!AO102</f>
        <v>0</v>
      </c>
      <c r="AG102" s="4">
        <f t="shared" si="1"/>
        <v>0</v>
      </c>
    </row>
    <row r="103" spans="1:33" ht="19.95" customHeight="1">
      <c r="A103" s="12">
        <f>'ENTRY SHEET'!F103</f>
        <v>0</v>
      </c>
      <c r="B103" s="4">
        <f>[2]SUMMARY!AO103</f>
        <v>0</v>
      </c>
      <c r="C103" s="4">
        <f>'[3]02'!AO103</f>
        <v>0</v>
      </c>
      <c r="D103" s="4">
        <f>'[4]03'!AO103</f>
        <v>0</v>
      </c>
      <c r="E103" s="4">
        <f>'[5]04'!AO103</f>
        <v>0</v>
      </c>
      <c r="F103" s="4">
        <f>'[6]05'!AO103</f>
        <v>0</v>
      </c>
      <c r="G103" s="4">
        <f>'[7]06'!AO103</f>
        <v>0</v>
      </c>
      <c r="H103" s="4">
        <f>'[8]07'!AO103</f>
        <v>0</v>
      </c>
      <c r="I103" s="4">
        <f>'[9]08'!AO103</f>
        <v>0</v>
      </c>
      <c r="J103" s="4">
        <f>'[10]09'!AO103</f>
        <v>0</v>
      </c>
      <c r="K103" s="4">
        <f>'[11]10'!AO103</f>
        <v>0</v>
      </c>
      <c r="L103" s="4">
        <f>'[12]11'!AO103</f>
        <v>0</v>
      </c>
      <c r="M103" s="4">
        <f>'[13]12'!AO103</f>
        <v>0</v>
      </c>
      <c r="N103" s="4">
        <f>'[14]13'!AO103</f>
        <v>0</v>
      </c>
      <c r="O103" s="4">
        <f>'[15]14'!AO103</f>
        <v>0</v>
      </c>
      <c r="P103" s="4">
        <f>'[16]15'!AO103</f>
        <v>0</v>
      </c>
      <c r="Q103" s="4">
        <f>'[17]16'!AO103</f>
        <v>0</v>
      </c>
      <c r="R103" s="4">
        <f>'[18]17'!AO103</f>
        <v>0</v>
      </c>
      <c r="S103" s="4">
        <f>'[19]18'!AO103</f>
        <v>0</v>
      </c>
      <c r="T103" s="4">
        <f>'[20]19'!AO103</f>
        <v>0</v>
      </c>
      <c r="U103" s="4">
        <f>'[21]20'!AO103</f>
        <v>0</v>
      </c>
      <c r="V103" s="4">
        <f>'[22]21'!AO103</f>
        <v>0</v>
      </c>
      <c r="W103" s="4">
        <f>'[23]22'!AO103</f>
        <v>0</v>
      </c>
      <c r="X103" s="4">
        <f>'[24]23'!AO103</f>
        <v>0</v>
      </c>
      <c r="Y103" s="4">
        <f>'[25]24'!AO103</f>
        <v>0</v>
      </c>
      <c r="Z103" s="4">
        <f>'[26]25'!AO103</f>
        <v>0</v>
      </c>
      <c r="AA103" s="4">
        <f>'[27]26'!AO103</f>
        <v>0</v>
      </c>
      <c r="AB103" s="4">
        <f>'[28]27'!AO103</f>
        <v>0</v>
      </c>
      <c r="AC103" s="4">
        <f>'[29]28'!AO103</f>
        <v>0</v>
      </c>
      <c r="AD103" s="4">
        <f>'[30]29'!AO103</f>
        <v>0</v>
      </c>
      <c r="AE103" s="4">
        <f>'[31]30'!AO103</f>
        <v>0</v>
      </c>
      <c r="AF103" s="4">
        <f>'[32]31'!AO103</f>
        <v>0</v>
      </c>
      <c r="AG103" s="4">
        <f t="shared" si="1"/>
        <v>0</v>
      </c>
    </row>
    <row r="104" spans="1:33" ht="19.95" customHeight="1">
      <c r="A104" s="12">
        <f>'ENTRY SHEET'!F104</f>
        <v>0</v>
      </c>
      <c r="B104" s="4">
        <f>[2]SUMMARY!AO104</f>
        <v>0</v>
      </c>
      <c r="C104" s="4">
        <f>'[3]02'!AO104</f>
        <v>0</v>
      </c>
      <c r="D104" s="4">
        <f>'[4]03'!AO104</f>
        <v>0</v>
      </c>
      <c r="E104" s="4">
        <f>'[5]04'!AO104</f>
        <v>0</v>
      </c>
      <c r="F104" s="4">
        <f>'[6]05'!AO104</f>
        <v>0</v>
      </c>
      <c r="G104" s="4">
        <f>'[7]06'!AO104</f>
        <v>0</v>
      </c>
      <c r="H104" s="4">
        <f>'[8]07'!AO104</f>
        <v>0</v>
      </c>
      <c r="I104" s="4">
        <f>'[9]08'!AO104</f>
        <v>0</v>
      </c>
      <c r="J104" s="4">
        <f>'[10]09'!AO104</f>
        <v>0</v>
      </c>
      <c r="K104" s="4">
        <f>'[11]10'!AO104</f>
        <v>0</v>
      </c>
      <c r="L104" s="4">
        <f>'[12]11'!AO104</f>
        <v>0</v>
      </c>
      <c r="M104" s="4">
        <f>'[13]12'!AO104</f>
        <v>0</v>
      </c>
      <c r="N104" s="4">
        <f>'[14]13'!AO104</f>
        <v>0</v>
      </c>
      <c r="O104" s="4">
        <f>'[15]14'!AO104</f>
        <v>0</v>
      </c>
      <c r="P104" s="4">
        <f>'[16]15'!AO104</f>
        <v>0</v>
      </c>
      <c r="Q104" s="4">
        <f>'[17]16'!AO104</f>
        <v>0</v>
      </c>
      <c r="R104" s="4">
        <f>'[18]17'!AO104</f>
        <v>0</v>
      </c>
      <c r="S104" s="4">
        <f>'[19]18'!AO104</f>
        <v>0</v>
      </c>
      <c r="T104" s="4">
        <f>'[20]19'!AO104</f>
        <v>0</v>
      </c>
      <c r="U104" s="4">
        <f>'[21]20'!AO104</f>
        <v>0</v>
      </c>
      <c r="V104" s="4">
        <f>'[22]21'!AO104</f>
        <v>0</v>
      </c>
      <c r="W104" s="4">
        <f>'[23]22'!AO104</f>
        <v>0</v>
      </c>
      <c r="X104" s="4">
        <f>'[24]23'!AO104</f>
        <v>0</v>
      </c>
      <c r="Y104" s="4">
        <f>'[25]24'!AO104</f>
        <v>0</v>
      </c>
      <c r="Z104" s="4">
        <f>'[26]25'!AO104</f>
        <v>0</v>
      </c>
      <c r="AA104" s="4">
        <f>'[27]26'!AO104</f>
        <v>0</v>
      </c>
      <c r="AB104" s="4">
        <f>'[28]27'!AO104</f>
        <v>0</v>
      </c>
      <c r="AC104" s="4">
        <f>'[29]28'!AO104</f>
        <v>0</v>
      </c>
      <c r="AD104" s="4">
        <f>'[30]29'!AO104</f>
        <v>0</v>
      </c>
      <c r="AE104" s="4">
        <f>'[31]30'!AO104</f>
        <v>0</v>
      </c>
      <c r="AF104" s="4">
        <f>'[32]31'!AO104</f>
        <v>0</v>
      </c>
      <c r="AG104" s="4">
        <f t="shared" si="1"/>
        <v>0</v>
      </c>
    </row>
    <row r="105" spans="1:33" s="10" customFormat="1" ht="19.95" customHeight="1">
      <c r="A105" s="6" t="s">
        <v>132</v>
      </c>
      <c r="B105" s="6">
        <f>SUM(B5:B104)</f>
        <v>3034</v>
      </c>
      <c r="C105" s="6">
        <f t="shared" ref="C105:AG105" si="2">SUM(C5:C104)</f>
        <v>3523</v>
      </c>
      <c r="D105" s="6">
        <f t="shared" si="2"/>
        <v>3975</v>
      </c>
      <c r="E105" s="6">
        <f t="shared" si="2"/>
        <v>3811</v>
      </c>
      <c r="F105" s="6">
        <f t="shared" si="2"/>
        <v>626</v>
      </c>
      <c r="G105" s="6">
        <f t="shared" si="2"/>
        <v>3826</v>
      </c>
      <c r="H105" s="6">
        <f t="shared" si="2"/>
        <v>3535</v>
      </c>
      <c r="I105" s="6">
        <f t="shared" si="2"/>
        <v>2389</v>
      </c>
      <c r="J105" s="6">
        <f t="shared" si="2"/>
        <v>2452</v>
      </c>
      <c r="K105" s="6">
        <f t="shared" si="2"/>
        <v>3498</v>
      </c>
      <c r="L105" s="6">
        <f t="shared" si="2"/>
        <v>2152</v>
      </c>
      <c r="M105" s="6">
        <f t="shared" si="2"/>
        <v>581</v>
      </c>
      <c r="N105" s="6">
        <f t="shared" si="2"/>
        <v>3758</v>
      </c>
      <c r="O105" s="6">
        <f t="shared" si="2"/>
        <v>2810</v>
      </c>
      <c r="P105" s="6">
        <f t="shared" si="2"/>
        <v>2122</v>
      </c>
      <c r="Q105" s="6">
        <f t="shared" si="2"/>
        <v>4239</v>
      </c>
      <c r="R105" s="6">
        <f t="shared" si="2"/>
        <v>3409</v>
      </c>
      <c r="S105" s="6">
        <f t="shared" si="2"/>
        <v>2793</v>
      </c>
      <c r="T105" s="6">
        <f t="shared" si="2"/>
        <v>0</v>
      </c>
      <c r="U105" s="6">
        <f t="shared" si="2"/>
        <v>3722</v>
      </c>
      <c r="V105" s="6">
        <f t="shared" si="2"/>
        <v>4200</v>
      </c>
      <c r="W105" s="6">
        <f t="shared" si="2"/>
        <v>3993</v>
      </c>
      <c r="X105" s="6">
        <f t="shared" si="2"/>
        <v>2707</v>
      </c>
      <c r="Y105" s="6">
        <f t="shared" si="2"/>
        <v>4298</v>
      </c>
      <c r="Z105" s="6">
        <f t="shared" si="2"/>
        <v>4160</v>
      </c>
      <c r="AA105" s="6">
        <f t="shared" si="2"/>
        <v>0</v>
      </c>
      <c r="AB105" s="6">
        <f t="shared" si="2"/>
        <v>3506</v>
      </c>
      <c r="AC105" s="6">
        <f t="shared" si="2"/>
        <v>3814</v>
      </c>
      <c r="AD105" s="6">
        <f t="shared" si="2"/>
        <v>4000</v>
      </c>
      <c r="AE105" s="6">
        <f t="shared" si="2"/>
        <v>3847</v>
      </c>
      <c r="AF105" s="6">
        <f t="shared" si="2"/>
        <v>0</v>
      </c>
      <c r="AG105" s="6">
        <f t="shared" si="2"/>
        <v>90780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5</vt:i4>
      </vt:variant>
    </vt:vector>
  </HeadingPairs>
  <TitlesOfParts>
    <vt:vector size="39" baseType="lpstr">
      <vt:lpstr>ENTRY SHEET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  <vt:lpstr>HSD ISSUE</vt:lpstr>
      <vt:lpstr>'01'!Print_Area</vt:lpstr>
      <vt:lpstr>'02'!Print_Area</vt:lpstr>
      <vt:lpstr>'29'!Print_Area</vt:lpstr>
      <vt:lpstr>'31'!Print_Area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BSMCPL</dc:creator>
  <cp:lastModifiedBy>Kshirod kumar Barik</cp:lastModifiedBy>
  <cp:lastPrinted>2024-08-04T02:11:38Z</cp:lastPrinted>
  <dcterms:created xsi:type="dcterms:W3CDTF">2015-06-05T18:17:00Z</dcterms:created>
  <dcterms:modified xsi:type="dcterms:W3CDTF">2026-05-15T06:28:45Z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0B2F4365F3354CDABE5786393375B520</vt:lpwstr>
  </property>
  <property fmtid="{D5CDD505-2E9C-101B-9397-08002B2CF9AE}" pid="3" name="KSOProductBuildVer">
    <vt:lpwstr>1033-11.2.0.11537</vt:lpwstr>
  </property>
</Properties>
</file>