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sethkazarian/NU/mlds_400_ESWD/Project/"/>
    </mc:Choice>
  </mc:AlternateContent>
  <xr:revisionPtr revIDLastSave="0" documentId="13_ncr:1_{50EAA248-B8C1-AC4A-9C4D-5C9666480D82}" xr6:coauthVersionLast="47" xr6:coauthVersionMax="47" xr10:uidLastSave="{00000000-0000-0000-0000-000000000000}"/>
  <bookViews>
    <workbookView xWindow="3280" yWindow="2520" windowWidth="28640" windowHeight="19380" activeTab="1" xr2:uid="{00000000-000D-0000-FFFF-FFFF00000000}"/>
  </bookViews>
  <sheets>
    <sheet name="Sheet1" sheetId="1" state="hidden" r:id="rId1"/>
    <sheet name="RO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2" l="1"/>
  <c r="C8" i="2"/>
  <c r="C10" i="2" s="1"/>
  <c r="C45" i="2"/>
  <c r="C40" i="2"/>
  <c r="C17" i="2"/>
  <c r="C19" i="2" s="1"/>
  <c r="C20" i="1"/>
  <c r="C14" i="1"/>
  <c r="C8" i="1"/>
  <c r="D38" i="1"/>
  <c r="D33" i="1"/>
  <c r="B20" i="1"/>
  <c r="B14" i="1"/>
  <c r="B8" i="1"/>
  <c r="D18" i="1"/>
  <c r="E18" i="1" s="1"/>
  <c r="D13" i="1"/>
  <c r="E13" i="1" s="1"/>
  <c r="D12" i="1"/>
  <c r="E12" i="1" s="1"/>
  <c r="C46" i="2" l="1"/>
  <c r="C25" i="2" s="1"/>
  <c r="C26" i="2" s="1"/>
  <c r="D39" i="1"/>
  <c r="C19" i="1" s="1"/>
  <c r="D19" i="1" s="1"/>
  <c r="E19" i="1" s="1"/>
  <c r="F19" i="1" s="1"/>
  <c r="F13" i="1"/>
  <c r="D14" i="1"/>
  <c r="E14" i="1" s="1"/>
  <c r="B22" i="1"/>
  <c r="C31" i="2" l="1"/>
  <c r="C28" i="2"/>
  <c r="F22" i="1"/>
  <c r="C33" i="2" l="1"/>
  <c r="C48" i="2"/>
  <c r="C50" i="2" s="1"/>
  <c r="D20" i="1"/>
  <c r="E20" i="1" s="1"/>
  <c r="C22" i="1"/>
  <c r="D22" i="1" s="1"/>
  <c r="E22" i="1" s="1"/>
</calcChain>
</file>

<file path=xl/sharedStrings.xml><?xml version="1.0" encoding="utf-8"?>
<sst xmlns="http://schemas.openxmlformats.org/spreadsheetml/2006/main" count="85" uniqueCount="46">
  <si>
    <t>2005 Q1</t>
  </si>
  <si>
    <t xml:space="preserve">Assumptions: </t>
  </si>
  <si>
    <t>Baseline</t>
  </si>
  <si>
    <t>We only look at SKUs which had sales in the previous quarter and the current quarter</t>
  </si>
  <si>
    <t xml:space="preserve">Model </t>
  </si>
  <si>
    <t>The baseline model assumes the same quantity of sales of the SKU based on previous quarter</t>
  </si>
  <si>
    <t>2005 Q2</t>
  </si>
  <si>
    <t xml:space="preserve">Our model predicts revenue and quantity sold based on the trained model and features we used </t>
  </si>
  <si>
    <t xml:space="preserve">Then, we look at SKUs that are overstocked in both our model and the baseline model. </t>
  </si>
  <si>
    <t>We look at the dollar amount wasted from those overstocked items</t>
  </si>
  <si>
    <t>2005 Q3</t>
  </si>
  <si>
    <t>Data Scientist Cost</t>
  </si>
  <si>
    <t>Durations (days)</t>
  </si>
  <si>
    <t>FTE</t>
  </si>
  <si>
    <t>Annual salary</t>
  </si>
  <si>
    <t>Pay</t>
  </si>
  <si>
    <t>Computing hours</t>
  </si>
  <si>
    <t>Cloud per hour</t>
  </si>
  <si>
    <t>Cloud Amount</t>
  </si>
  <si>
    <t>Total Cost</t>
  </si>
  <si>
    <t>ROI</t>
  </si>
  <si>
    <t>Dollars Saved</t>
  </si>
  <si>
    <t>Predicted Revenue - Actual Revenue</t>
  </si>
  <si>
    <t>Net Income</t>
  </si>
  <si>
    <t>Total Revenue/Cost Savings</t>
  </si>
  <si>
    <t>Dollars Wasted in Revenue ($ millions)</t>
  </si>
  <si>
    <t>Inventory</t>
  </si>
  <si>
    <t>Dollars Wasted in Inventory Cost ($ millions)</t>
  </si>
  <si>
    <t>ROI Baseline vs Model</t>
  </si>
  <si>
    <t>Actual</t>
  </si>
  <si>
    <t>10.6mm greater than actual.</t>
  </si>
  <si>
    <t>16.9 mm greater than actual</t>
  </si>
  <si>
    <t>Actual Revenue</t>
  </si>
  <si>
    <t>Baseline Inventory</t>
  </si>
  <si>
    <t>Model Inventory</t>
  </si>
  <si>
    <t>Excess dollars spent in Inventory compared to Actual ($ millions)</t>
  </si>
  <si>
    <t>ROI Improvement (Over Baseline)</t>
  </si>
  <si>
    <t>Total Inventory Cost Savings</t>
  </si>
  <si>
    <t>Total Actual Revenue</t>
  </si>
  <si>
    <t>Dollars saved in Inventory after labor costs</t>
  </si>
  <si>
    <t>Total ROI Improvement 2005</t>
  </si>
  <si>
    <t>2005 ROI Including DS costs</t>
  </si>
  <si>
    <t>Our model predicts revenue and quantity sold based on the trained model and features we used.</t>
  </si>
  <si>
    <t>We only look at SKUs which had sales in the previous quarter and the current quarter.</t>
  </si>
  <si>
    <t>The baseline model assumes the same quantity of sales of the SKU based on previous quarter.</t>
  </si>
  <si>
    <t xml:space="preserve">We look at the dollar amount wasted from those overstocked items.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</si>
</sst>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70" formatCode="0.000%"/>
  </numFmts>
  <fonts count="1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 (Body)"/>
    </font>
    <font>
      <b/>
      <u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/>
    <xf numFmtId="44" fontId="6" fillId="0" borderId="0" xfId="1" applyFont="1"/>
    <xf numFmtId="44" fontId="1" fillId="0" borderId="0" xfId="1" applyFont="1"/>
    <xf numFmtId="44" fontId="0" fillId="0" borderId="0" xfId="1" applyFont="1"/>
    <xf numFmtId="44" fontId="6" fillId="0" borderId="0" xfId="0" applyNumberFormat="1" applyFont="1"/>
    <xf numFmtId="44" fontId="0" fillId="0" borderId="0" xfId="0" applyNumberFormat="1"/>
    <xf numFmtId="0" fontId="8" fillId="0" borderId="0" xfId="0" applyFont="1"/>
    <xf numFmtId="0" fontId="7" fillId="0" borderId="0" xfId="0" applyFont="1"/>
    <xf numFmtId="44" fontId="10" fillId="0" borderId="0" xfId="1" applyFont="1"/>
    <xf numFmtId="0" fontId="10" fillId="0" borderId="0" xfId="0" applyFont="1"/>
    <xf numFmtId="44" fontId="5" fillId="0" borderId="0" xfId="0" applyNumberFormat="1" applyFont="1"/>
    <xf numFmtId="44" fontId="7" fillId="0" borderId="0" xfId="1" applyFont="1"/>
    <xf numFmtId="0" fontId="7" fillId="0" borderId="0" xfId="0" applyFont="1" applyAlignment="1">
      <alignment wrapText="1"/>
    </xf>
    <xf numFmtId="164" fontId="1" fillId="0" borderId="0" xfId="1" applyNumberFormat="1" applyFont="1"/>
    <xf numFmtId="164" fontId="0" fillId="0" borderId="0" xfId="0" applyNumberFormat="1"/>
    <xf numFmtId="164" fontId="10" fillId="0" borderId="0" xfId="1" applyNumberFormat="1" applyFont="1"/>
    <xf numFmtId="164" fontId="0" fillId="0" borderId="0" xfId="1" applyNumberFormat="1" applyFont="1"/>
    <xf numFmtId="164" fontId="5" fillId="0" borderId="0" xfId="0" applyNumberFormat="1" applyFont="1"/>
    <xf numFmtId="9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65" fontId="0" fillId="0" borderId="0" xfId="0" applyNumberFormat="1"/>
    <xf numFmtId="165" fontId="11" fillId="0" borderId="0" xfId="2" applyNumberFormat="1" applyFont="1"/>
    <xf numFmtId="0" fontId="12" fillId="0" borderId="0" xfId="0" applyFont="1"/>
    <xf numFmtId="164" fontId="7" fillId="0" borderId="0" xfId="0" applyNumberFormat="1" applyFont="1"/>
    <xf numFmtId="164" fontId="0" fillId="0" borderId="0" xfId="0" applyNumberFormat="1" applyBorder="1"/>
    <xf numFmtId="0" fontId="12" fillId="0" borderId="0" xfId="0" applyFont="1" applyAlignment="1">
      <alignment horizontal="center" vertical="center" wrapText="1"/>
    </xf>
    <xf numFmtId="165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13" fillId="0" borderId="0" xfId="0" applyFont="1"/>
    <xf numFmtId="0" fontId="5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44" fontId="6" fillId="0" borderId="4" xfId="1" applyFont="1" applyBorder="1"/>
    <xf numFmtId="0" fontId="1" fillId="0" borderId="3" xfId="0" applyFont="1" applyBorder="1"/>
    <xf numFmtId="44" fontId="1" fillId="0" borderId="4" xfId="1" applyFont="1" applyBorder="1"/>
    <xf numFmtId="0" fontId="10" fillId="0" borderId="5" xfId="0" applyFont="1" applyBorder="1"/>
    <xf numFmtId="0" fontId="2" fillId="0" borderId="1" xfId="0" applyFont="1" applyBorder="1"/>
    <xf numFmtId="0" fontId="7" fillId="0" borderId="2" xfId="0" applyFont="1" applyBorder="1" applyAlignment="1">
      <alignment wrapText="1"/>
    </xf>
    <xf numFmtId="0" fontId="12" fillId="0" borderId="3" xfId="0" applyFont="1" applyBorder="1"/>
    <xf numFmtId="0" fontId="0" fillId="0" borderId="3" xfId="0" applyBorder="1"/>
    <xf numFmtId="0" fontId="0" fillId="0" borderId="4" xfId="0" applyBorder="1"/>
    <xf numFmtId="0" fontId="12" fillId="0" borderId="3" xfId="0" applyFont="1" applyBorder="1" applyAlignment="1"/>
    <xf numFmtId="164" fontId="1" fillId="0" borderId="4" xfId="1" applyNumberFormat="1" applyFont="1" applyBorder="1"/>
    <xf numFmtId="0" fontId="10" fillId="0" borderId="3" xfId="0" applyFont="1" applyBorder="1"/>
    <xf numFmtId="0" fontId="2" fillId="0" borderId="3" xfId="0" applyFont="1" applyBorder="1"/>
    <xf numFmtId="44" fontId="7" fillId="0" borderId="4" xfId="1" applyFont="1" applyBorder="1"/>
    <xf numFmtId="44" fontId="10" fillId="0" borderId="4" xfId="1" applyFont="1" applyBorder="1"/>
    <xf numFmtId="0" fontId="5" fillId="0" borderId="3" xfId="0" applyFont="1" applyBorder="1"/>
    <xf numFmtId="44" fontId="6" fillId="0" borderId="4" xfId="0" applyNumberFormat="1" applyFont="1" applyBorder="1"/>
    <xf numFmtId="165" fontId="10" fillId="0" borderId="6" xfId="2" applyNumberFormat="1" applyFont="1" applyBorder="1"/>
    <xf numFmtId="0" fontId="5" fillId="0" borderId="7" xfId="0" applyFont="1" applyBorder="1"/>
    <xf numFmtId="0" fontId="11" fillId="0" borderId="3" xfId="0" applyFont="1" applyBorder="1" applyAlignment="1">
      <alignment wrapText="1"/>
    </xf>
    <xf numFmtId="44" fontId="11" fillId="0" borderId="4" xfId="0" applyNumberFormat="1" applyFont="1" applyBorder="1"/>
    <xf numFmtId="0" fontId="11" fillId="0" borderId="7" xfId="0" applyFont="1" applyBorder="1"/>
    <xf numFmtId="170" fontId="5" fillId="0" borderId="8" xfId="2" applyNumberFormat="1" applyFont="1" applyBorder="1"/>
    <xf numFmtId="170" fontId="11" fillId="0" borderId="8" xfId="2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G63"/>
  <sheetViews>
    <sheetView zoomScale="120" zoomScaleNormal="120" workbookViewId="0">
      <selection activeCell="B11" sqref="B11"/>
    </sheetView>
  </sheetViews>
  <sheetFormatPr baseColWidth="10" defaultColWidth="12.6640625" defaultRowHeight="15.75" customHeight="1" x14ac:dyDescent="0.15"/>
  <cols>
    <col min="1" max="1" width="17.5" customWidth="1"/>
    <col min="2" max="2" width="21.33203125" customWidth="1"/>
    <col min="3" max="3" width="22" bestFit="1" customWidth="1"/>
    <col min="4" max="4" width="15.1640625" bestFit="1" customWidth="1"/>
    <col min="5" max="5" width="4.6640625" bestFit="1" customWidth="1"/>
    <col min="6" max="6" width="10.6640625" customWidth="1"/>
    <col min="7" max="7" width="15.6640625" bestFit="1" customWidth="1"/>
  </cols>
  <sheetData>
    <row r="3" spans="1:7" ht="42" x14ac:dyDescent="0.15">
      <c r="A3" s="28"/>
      <c r="B3" s="28" t="s">
        <v>25</v>
      </c>
      <c r="C3" s="28" t="s">
        <v>27</v>
      </c>
    </row>
    <row r="4" spans="1:7" ht="42" x14ac:dyDescent="0.15">
      <c r="A4" s="2" t="s">
        <v>0</v>
      </c>
      <c r="B4" s="18" t="s">
        <v>22</v>
      </c>
      <c r="C4" s="26" t="s">
        <v>26</v>
      </c>
      <c r="D4" s="27" t="s">
        <v>23</v>
      </c>
      <c r="E4" s="27" t="s">
        <v>20</v>
      </c>
      <c r="F4" s="26" t="s">
        <v>28</v>
      </c>
    </row>
    <row r="5" spans="1:7" ht="13" x14ac:dyDescent="0.15">
      <c r="A5" s="31" t="s">
        <v>32</v>
      </c>
      <c r="B5" s="8">
        <v>195679558.65750101</v>
      </c>
      <c r="C5" s="26"/>
      <c r="D5" s="27"/>
      <c r="E5" s="27"/>
      <c r="F5" s="26"/>
    </row>
    <row r="6" spans="1:7" ht="13" x14ac:dyDescent="0.15">
      <c r="A6" s="1" t="s">
        <v>2</v>
      </c>
      <c r="B6" s="8">
        <v>110800000</v>
      </c>
      <c r="C6" s="19">
        <v>74200000</v>
      </c>
      <c r="D6" s="20"/>
      <c r="E6" s="24"/>
    </row>
    <row r="7" spans="1:7" ht="17.25" customHeight="1" x14ac:dyDescent="0.15">
      <c r="A7" s="1" t="s">
        <v>4</v>
      </c>
      <c r="B7" s="8">
        <v>24200000</v>
      </c>
      <c r="C7" s="19">
        <v>16900000</v>
      </c>
      <c r="D7" s="20"/>
      <c r="E7" s="24"/>
      <c r="F7" s="29"/>
      <c r="G7" s="32" t="s">
        <v>31</v>
      </c>
    </row>
    <row r="8" spans="1:7" ht="17.25" customHeight="1" x14ac:dyDescent="0.15">
      <c r="A8" s="15" t="s">
        <v>21</v>
      </c>
      <c r="B8" s="8">
        <f>B7-B6</f>
        <v>-86600000</v>
      </c>
      <c r="C8" s="8">
        <f>C6-C7</f>
        <v>57300000</v>
      </c>
      <c r="D8" s="20"/>
      <c r="E8" s="24"/>
      <c r="F8" s="29"/>
    </row>
    <row r="9" spans="1:7" ht="13" x14ac:dyDescent="0.15">
      <c r="A9" s="1"/>
      <c r="B9" s="8"/>
      <c r="C9" s="21"/>
      <c r="D9" s="20"/>
      <c r="E9" s="24"/>
      <c r="F9" s="29"/>
    </row>
    <row r="10" spans="1:7" ht="13" x14ac:dyDescent="0.15">
      <c r="A10" s="2" t="s">
        <v>6</v>
      </c>
      <c r="B10" s="17"/>
      <c r="C10" s="22"/>
      <c r="D10" s="20"/>
      <c r="E10" s="24"/>
      <c r="F10" s="29"/>
    </row>
    <row r="11" spans="1:7" ht="13" x14ac:dyDescent="0.15">
      <c r="A11" s="31" t="s">
        <v>29</v>
      </c>
      <c r="B11" s="17">
        <v>215510342.51271701</v>
      </c>
      <c r="C11" s="22"/>
      <c r="D11" s="20"/>
      <c r="E11" s="24"/>
      <c r="F11" s="29"/>
    </row>
    <row r="12" spans="1:7" ht="13" x14ac:dyDescent="0.15">
      <c r="A12" s="1" t="s">
        <v>2</v>
      </c>
      <c r="B12" s="8">
        <v>41800000</v>
      </c>
      <c r="C12" s="19">
        <v>33700000</v>
      </c>
      <c r="D12" s="20">
        <f>B12-C12</f>
        <v>8100000</v>
      </c>
      <c r="E12" s="24">
        <f>D12/C12</f>
        <v>0.24035608308605341</v>
      </c>
      <c r="F12" s="29"/>
    </row>
    <row r="13" spans="1:7" ht="13" x14ac:dyDescent="0.15">
      <c r="A13" s="1" t="s">
        <v>4</v>
      </c>
      <c r="B13" s="8">
        <v>22200000</v>
      </c>
      <c r="C13" s="19">
        <v>15700000</v>
      </c>
      <c r="D13" s="20">
        <f>B13-C13</f>
        <v>6500000</v>
      </c>
      <c r="E13" s="24">
        <f>D13/C13</f>
        <v>0.4140127388535032</v>
      </c>
      <c r="F13" s="29">
        <f>E13-E12</f>
        <v>0.17365665576744979</v>
      </c>
      <c r="G13" s="20"/>
    </row>
    <row r="14" spans="1:7" ht="13" x14ac:dyDescent="0.15">
      <c r="A14" s="15" t="s">
        <v>21</v>
      </c>
      <c r="B14" s="8">
        <f>B13-B12</f>
        <v>-19600000</v>
      </c>
      <c r="C14" s="8">
        <f>C12-C13</f>
        <v>18000000</v>
      </c>
      <c r="D14" s="20">
        <f>B14-C14</f>
        <v>-37600000</v>
      </c>
      <c r="E14" s="24">
        <f>D14/C14</f>
        <v>-2.088888888888889</v>
      </c>
      <c r="F14" s="29"/>
    </row>
    <row r="15" spans="1:7" ht="13" x14ac:dyDescent="0.15">
      <c r="A15" s="1"/>
      <c r="B15" s="8"/>
      <c r="C15" s="21"/>
      <c r="D15" s="33"/>
      <c r="E15" s="22"/>
      <c r="F15" s="22"/>
    </row>
    <row r="16" spans="1:7" ht="13" x14ac:dyDescent="0.15">
      <c r="A16" s="2" t="s">
        <v>10</v>
      </c>
      <c r="B16" s="17"/>
      <c r="C16" s="22"/>
      <c r="D16" s="33"/>
      <c r="E16" s="22"/>
      <c r="F16" s="22"/>
    </row>
    <row r="17" spans="1:7" ht="13" x14ac:dyDescent="0.15">
      <c r="A17" s="31" t="s">
        <v>29</v>
      </c>
      <c r="B17" s="17">
        <v>130828746.489132</v>
      </c>
      <c r="C17" s="22"/>
      <c r="D17" s="33"/>
      <c r="E17" s="22"/>
      <c r="F17" s="22"/>
    </row>
    <row r="18" spans="1:7" ht="13" x14ac:dyDescent="0.15">
      <c r="A18" s="1" t="s">
        <v>2</v>
      </c>
      <c r="B18" s="8">
        <v>98900000</v>
      </c>
      <c r="C18" s="19">
        <v>65500000</v>
      </c>
      <c r="D18" s="20">
        <f>B18-C18</f>
        <v>33400000</v>
      </c>
      <c r="E18" s="24">
        <f>D18/C18</f>
        <v>0.50992366412213741</v>
      </c>
      <c r="F18" s="29"/>
    </row>
    <row r="19" spans="1:7" ht="13" x14ac:dyDescent="0.15">
      <c r="A19" s="1" t="s">
        <v>4</v>
      </c>
      <c r="B19" s="8">
        <v>34200000</v>
      </c>
      <c r="C19" s="19">
        <f>23300000+D39</f>
        <v>23505000</v>
      </c>
      <c r="D19" s="20">
        <f>B19-C19</f>
        <v>10695000</v>
      </c>
      <c r="E19" s="24">
        <f>D19/C19</f>
        <v>0.45500957243139756</v>
      </c>
      <c r="F19" s="29">
        <f>E19-E18</f>
        <v>-5.4914091690739852E-2</v>
      </c>
      <c r="G19" s="32" t="s">
        <v>30</v>
      </c>
    </row>
    <row r="20" spans="1:7" ht="15.75" customHeight="1" x14ac:dyDescent="0.15">
      <c r="A20" s="15" t="s">
        <v>21</v>
      </c>
      <c r="B20" s="8">
        <f>B19-B18</f>
        <v>-64700000</v>
      </c>
      <c r="C20" s="8">
        <f>C18-C19</f>
        <v>41995000</v>
      </c>
      <c r="D20" s="20">
        <f>B20-C20</f>
        <v>-106695000</v>
      </c>
      <c r="E20" s="24">
        <f>D20/C20</f>
        <v>-2.5406596023336112</v>
      </c>
      <c r="F20" s="29"/>
    </row>
    <row r="21" spans="1:7" ht="15.75" customHeight="1" x14ac:dyDescent="0.15">
      <c r="A21" s="1"/>
      <c r="B21" s="8"/>
      <c r="C21" s="19"/>
      <c r="D21" s="20"/>
      <c r="E21" s="25"/>
      <c r="F21" s="29"/>
    </row>
    <row r="22" spans="1:7" ht="14" x14ac:dyDescent="0.15">
      <c r="A22" s="5" t="s">
        <v>24</v>
      </c>
      <c r="B22" s="16">
        <f>SUM(B8,B14,B20)</f>
        <v>-170900000</v>
      </c>
      <c r="C22" s="23">
        <f>SUM(C8,C14,C20)</f>
        <v>117295000</v>
      </c>
      <c r="D22" s="20">
        <f>B22-C22</f>
        <v>-288195000</v>
      </c>
      <c r="E22" s="24">
        <f>D22/C22</f>
        <v>-2.4570101027324269</v>
      </c>
      <c r="F22" s="30">
        <f>SUM(F4:F19)</f>
        <v>0.11874256407670994</v>
      </c>
      <c r="G22" s="9"/>
    </row>
    <row r="23" spans="1:7" ht="14" x14ac:dyDescent="0.15">
      <c r="A23" s="5"/>
      <c r="B23" s="10"/>
      <c r="C23" s="10"/>
    </row>
    <row r="24" spans="1:7" ht="14" x14ac:dyDescent="0.15">
      <c r="A24" s="10"/>
      <c r="D24" s="11"/>
      <c r="E24" s="24"/>
    </row>
    <row r="25" spans="1:7" ht="14" x14ac:dyDescent="0.15">
      <c r="A25" s="10"/>
      <c r="D25" s="11"/>
      <c r="E25" s="24"/>
    </row>
    <row r="26" spans="1:7" ht="14" x14ac:dyDescent="0.15">
      <c r="A26" s="5"/>
    </row>
    <row r="27" spans="1:7" ht="14" x14ac:dyDescent="0.15">
      <c r="A27" s="5"/>
    </row>
    <row r="28" spans="1:7" ht="14" x14ac:dyDescent="0.15">
      <c r="A28" s="5"/>
    </row>
    <row r="29" spans="1:7" ht="14" x14ac:dyDescent="0.15">
      <c r="A29" s="5"/>
      <c r="C29" s="5" t="s">
        <v>11</v>
      </c>
      <c r="D29" s="6"/>
    </row>
    <row r="30" spans="1:7" ht="14" x14ac:dyDescent="0.15">
      <c r="A30" s="5"/>
      <c r="C30" s="6" t="s">
        <v>12</v>
      </c>
      <c r="D30" s="6">
        <v>180</v>
      </c>
    </row>
    <row r="31" spans="1:7" ht="14" x14ac:dyDescent="0.15">
      <c r="A31" s="5"/>
      <c r="C31" s="6" t="s">
        <v>13</v>
      </c>
      <c r="D31" s="6">
        <v>2</v>
      </c>
    </row>
    <row r="32" spans="1:7" ht="14" x14ac:dyDescent="0.15">
      <c r="C32" s="6" t="s">
        <v>14</v>
      </c>
      <c r="D32" s="7">
        <v>200000</v>
      </c>
    </row>
    <row r="33" spans="1:5" ht="14" x14ac:dyDescent="0.15">
      <c r="C33" s="6" t="s">
        <v>15</v>
      </c>
      <c r="D33" s="7">
        <f>D30/360*D31*D32</f>
        <v>200000</v>
      </c>
    </row>
    <row r="34" spans="1:5" ht="14" x14ac:dyDescent="0.15">
      <c r="C34" s="6"/>
      <c r="D34" s="7"/>
    </row>
    <row r="35" spans="1:5" ht="14" x14ac:dyDescent="0.15">
      <c r="C35" s="6"/>
      <c r="D35" s="7"/>
    </row>
    <row r="36" spans="1:5" ht="14" x14ac:dyDescent="0.15">
      <c r="C36" s="6" t="s">
        <v>16</v>
      </c>
      <c r="D36" s="7">
        <v>500</v>
      </c>
    </row>
    <row r="37" spans="1:5" ht="14" x14ac:dyDescent="0.15">
      <c r="C37" s="6" t="s">
        <v>17</v>
      </c>
      <c r="D37" s="7">
        <v>10</v>
      </c>
    </row>
    <row r="38" spans="1:5" ht="13" x14ac:dyDescent="0.15">
      <c r="C38" s="1" t="s">
        <v>18</v>
      </c>
      <c r="D38" s="8">
        <f>D36*D37</f>
        <v>5000</v>
      </c>
    </row>
    <row r="39" spans="1:5" ht="13" x14ac:dyDescent="0.15">
      <c r="C39" s="15" t="s">
        <v>19</v>
      </c>
      <c r="D39" s="14">
        <f>D38+D33</f>
        <v>205000</v>
      </c>
    </row>
    <row r="40" spans="1:5" ht="13" x14ac:dyDescent="0.15"/>
    <row r="41" spans="1:5" ht="13" x14ac:dyDescent="0.15">
      <c r="E41" s="12"/>
    </row>
    <row r="42" spans="1:5" ht="13" x14ac:dyDescent="0.15">
      <c r="E42" s="12"/>
    </row>
    <row r="43" spans="1:5" ht="15.75" customHeight="1" x14ac:dyDescent="0.15">
      <c r="E43" s="12"/>
    </row>
    <row r="44" spans="1:5" ht="15.75" customHeight="1" x14ac:dyDescent="0.15">
      <c r="C44" s="13"/>
    </row>
    <row r="45" spans="1:5" ht="15.75" customHeight="1" x14ac:dyDescent="0.15">
      <c r="A45" s="13"/>
    </row>
    <row r="57" spans="1:1" ht="15.75" customHeight="1" x14ac:dyDescent="0.15">
      <c r="A57" s="2" t="s">
        <v>1</v>
      </c>
    </row>
    <row r="58" spans="1:1" ht="15.75" customHeight="1" x14ac:dyDescent="0.15">
      <c r="A58" s="3" t="s">
        <v>3</v>
      </c>
    </row>
    <row r="59" spans="1:1" ht="15.75" customHeight="1" x14ac:dyDescent="0.15">
      <c r="A59" s="3" t="s">
        <v>5</v>
      </c>
    </row>
    <row r="60" spans="1:1" ht="15.75" customHeight="1" x14ac:dyDescent="0.15">
      <c r="A60" s="3"/>
    </row>
    <row r="61" spans="1:1" ht="15.75" customHeight="1" x14ac:dyDescent="0.15">
      <c r="A61" s="1" t="s">
        <v>7</v>
      </c>
    </row>
    <row r="62" spans="1:1" ht="15.75" customHeight="1" x14ac:dyDescent="0.15">
      <c r="A62" s="3" t="s">
        <v>8</v>
      </c>
    </row>
    <row r="63" spans="1:1" ht="15.75" customHeight="1" x14ac:dyDescent="0.15">
      <c r="A63" s="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F238E-9AED-7347-91C9-95C0D9EB665D}">
  <dimension ref="A2:H69"/>
  <sheetViews>
    <sheetView tabSelected="1" topLeftCell="A14" workbookViewId="0">
      <selection activeCell="B56" sqref="B56"/>
    </sheetView>
  </sheetViews>
  <sheetFormatPr baseColWidth="10" defaultColWidth="12.6640625" defaultRowHeight="13" x14ac:dyDescent="0.15"/>
  <cols>
    <col min="1" max="1" width="20.6640625" customWidth="1"/>
    <col min="2" max="2" width="27.83203125" customWidth="1"/>
    <col min="3" max="3" width="21.33203125" customWidth="1"/>
    <col min="4" max="4" width="22" bestFit="1" customWidth="1"/>
    <col min="5" max="5" width="15.1640625" hidden="1" customWidth="1"/>
    <col min="6" max="6" width="7.1640625" hidden="1" customWidth="1"/>
    <col min="7" max="7" width="10.6640625" customWidth="1"/>
    <col min="8" max="8" width="15.6640625" bestFit="1" customWidth="1"/>
  </cols>
  <sheetData>
    <row r="2" spans="1:8" x14ac:dyDescent="0.15">
      <c r="B2" s="28"/>
      <c r="C2" s="28"/>
    </row>
    <row r="3" spans="1:8" x14ac:dyDescent="0.15">
      <c r="B3" s="46" t="s">
        <v>0</v>
      </c>
      <c r="C3" s="47"/>
      <c r="D3" s="26"/>
      <c r="E3" s="27"/>
      <c r="F3" s="27"/>
      <c r="G3" s="26"/>
    </row>
    <row r="4" spans="1:8" x14ac:dyDescent="0.15">
      <c r="B4" s="48" t="s">
        <v>32</v>
      </c>
      <c r="C4" s="44">
        <v>195679558.65750101</v>
      </c>
      <c r="D4" s="26"/>
      <c r="E4" s="27"/>
      <c r="F4" s="27"/>
      <c r="G4" s="26"/>
    </row>
    <row r="5" spans="1:8" ht="8" customHeight="1" x14ac:dyDescent="0.15">
      <c r="B5" s="49"/>
      <c r="C5" s="50"/>
    </row>
    <row r="6" spans="1:8" ht="25" customHeight="1" x14ac:dyDescent="0.15">
      <c r="A6" s="34" t="s">
        <v>35</v>
      </c>
      <c r="B6" s="51" t="s">
        <v>33</v>
      </c>
      <c r="C6" s="52">
        <v>74200000</v>
      </c>
      <c r="D6" s="26"/>
      <c r="E6" s="27"/>
      <c r="F6" s="27"/>
      <c r="G6" s="26"/>
    </row>
    <row r="7" spans="1:8" x14ac:dyDescent="0.15">
      <c r="A7" s="34"/>
      <c r="B7" s="43" t="s">
        <v>34</v>
      </c>
      <c r="C7" s="52">
        <v>16900000</v>
      </c>
      <c r="E7" s="20"/>
      <c r="F7" s="24"/>
    </row>
    <row r="8" spans="1:8" ht="17.25" customHeight="1" x14ac:dyDescent="0.15">
      <c r="A8" s="13"/>
      <c r="B8" s="43" t="s">
        <v>21</v>
      </c>
      <c r="C8" s="44">
        <f>C6-C7</f>
        <v>57300000</v>
      </c>
      <c r="E8" s="32" t="s">
        <v>0</v>
      </c>
      <c r="F8" s="35">
        <v>0.29299999999999998</v>
      </c>
      <c r="G8" s="29"/>
      <c r="H8" s="32"/>
    </row>
    <row r="9" spans="1:8" ht="17.25" customHeight="1" x14ac:dyDescent="0.15">
      <c r="B9" s="49"/>
      <c r="C9" s="44"/>
      <c r="E9" s="32" t="s">
        <v>6</v>
      </c>
      <c r="F9" s="35">
        <v>8.4000000000000005E-2</v>
      </c>
      <c r="G9" s="29"/>
    </row>
    <row r="10" spans="1:8" ht="17.25" customHeight="1" x14ac:dyDescent="0.15">
      <c r="B10" s="45" t="s">
        <v>36</v>
      </c>
      <c r="C10" s="59">
        <f>C8/C4</f>
        <v>0.29282568088929767</v>
      </c>
      <c r="D10" s="8"/>
      <c r="E10" s="32" t="s">
        <v>10</v>
      </c>
      <c r="F10" s="35">
        <v>0.32100000000000001</v>
      </c>
      <c r="G10" s="29"/>
    </row>
    <row r="11" spans="1:8" ht="17.25" customHeight="1" x14ac:dyDescent="0.15">
      <c r="B11" s="53"/>
      <c r="C11" s="44"/>
      <c r="D11" s="8"/>
      <c r="E11" s="32" t="s">
        <v>41</v>
      </c>
      <c r="F11" s="36">
        <v>0.2160257779056878</v>
      </c>
      <c r="G11" s="29"/>
    </row>
    <row r="12" spans="1:8" ht="17.25" customHeight="1" x14ac:dyDescent="0.15">
      <c r="B12" s="54" t="s">
        <v>6</v>
      </c>
      <c r="C12" s="55"/>
      <c r="D12" s="22"/>
      <c r="G12" s="29"/>
    </row>
    <row r="13" spans="1:8" x14ac:dyDescent="0.15">
      <c r="B13" s="48" t="s">
        <v>32</v>
      </c>
      <c r="C13" s="55">
        <v>215510342.51271701</v>
      </c>
      <c r="D13" s="22"/>
      <c r="E13" s="20"/>
      <c r="F13" s="24"/>
      <c r="G13" s="29"/>
    </row>
    <row r="14" spans="1:8" ht="8" customHeight="1" x14ac:dyDescent="0.15">
      <c r="B14" s="48"/>
      <c r="C14" s="55"/>
      <c r="D14" s="22"/>
      <c r="E14" s="20"/>
      <c r="F14" s="24"/>
      <c r="G14" s="29"/>
    </row>
    <row r="15" spans="1:8" ht="25" customHeight="1" x14ac:dyDescent="0.15">
      <c r="A15" s="34" t="s">
        <v>35</v>
      </c>
      <c r="B15" s="51" t="s">
        <v>33</v>
      </c>
      <c r="C15" s="52">
        <v>33700000</v>
      </c>
      <c r="E15" s="20"/>
      <c r="F15" s="24"/>
      <c r="G15" s="29"/>
    </row>
    <row r="16" spans="1:8" x14ac:dyDescent="0.15">
      <c r="A16" s="34"/>
      <c r="B16" s="43" t="s">
        <v>34</v>
      </c>
      <c r="C16" s="52">
        <v>15700000</v>
      </c>
      <c r="E16" s="20"/>
      <c r="F16" s="24"/>
      <c r="G16" s="29"/>
    </row>
    <row r="17" spans="1:8" x14ac:dyDescent="0.15">
      <c r="B17" s="43" t="s">
        <v>21</v>
      </c>
      <c r="C17" s="44">
        <f>C15-C16</f>
        <v>18000000</v>
      </c>
      <c r="E17" s="20"/>
      <c r="F17" s="24"/>
      <c r="G17" s="29"/>
    </row>
    <row r="18" spans="1:8" x14ac:dyDescent="0.15">
      <c r="B18" s="49"/>
      <c r="C18" s="50"/>
      <c r="H18" s="20"/>
    </row>
    <row r="19" spans="1:8" x14ac:dyDescent="0.15">
      <c r="B19" s="45" t="s">
        <v>36</v>
      </c>
      <c r="C19" s="59">
        <f>C17/C13</f>
        <v>8.3522673622672391E-2</v>
      </c>
    </row>
    <row r="20" spans="1:8" x14ac:dyDescent="0.15">
      <c r="B20" s="43"/>
      <c r="C20" s="44"/>
      <c r="D20" s="21"/>
      <c r="E20" s="33"/>
      <c r="F20" s="22"/>
      <c r="G20" s="22"/>
    </row>
    <row r="21" spans="1:8" x14ac:dyDescent="0.15">
      <c r="B21" s="54" t="s">
        <v>10</v>
      </c>
      <c r="C21" s="55"/>
      <c r="D21" s="22"/>
      <c r="E21" s="33"/>
      <c r="F21" s="22"/>
      <c r="G21" s="22"/>
    </row>
    <row r="22" spans="1:8" x14ac:dyDescent="0.15">
      <c r="B22" s="48" t="s">
        <v>32</v>
      </c>
      <c r="C22" s="55">
        <v>130828746.489132</v>
      </c>
      <c r="D22" s="22"/>
      <c r="E22" s="33"/>
      <c r="F22" s="22"/>
      <c r="G22" s="22"/>
    </row>
    <row r="23" spans="1:8" ht="8" customHeight="1" x14ac:dyDescent="0.15">
      <c r="B23" s="48"/>
      <c r="C23" s="55"/>
      <c r="D23" s="22"/>
      <c r="E23" s="33"/>
      <c r="F23" s="22"/>
      <c r="G23" s="22"/>
    </row>
    <row r="24" spans="1:8" ht="25" customHeight="1" x14ac:dyDescent="0.15">
      <c r="A24" s="34" t="s">
        <v>35</v>
      </c>
      <c r="B24" s="51" t="s">
        <v>33</v>
      </c>
      <c r="C24" s="52">
        <v>65500000</v>
      </c>
      <c r="E24" s="20"/>
      <c r="F24" s="24"/>
      <c r="G24" s="29"/>
    </row>
    <row r="25" spans="1:8" x14ac:dyDescent="0.15">
      <c r="A25" s="34"/>
      <c r="B25" s="43" t="s">
        <v>34</v>
      </c>
      <c r="C25" s="52">
        <f>23300000+C46</f>
        <v>23505000</v>
      </c>
      <c r="E25" s="20"/>
      <c r="F25" s="24"/>
      <c r="G25" s="29"/>
      <c r="H25" s="32"/>
    </row>
    <row r="26" spans="1:8" ht="15.75" customHeight="1" x14ac:dyDescent="0.15">
      <c r="B26" s="43" t="s">
        <v>21</v>
      </c>
      <c r="C26" s="44">
        <f>C24-C25</f>
        <v>41995000</v>
      </c>
      <c r="E26" s="20"/>
      <c r="F26" s="24"/>
      <c r="G26" s="29"/>
    </row>
    <row r="27" spans="1:8" ht="15.75" customHeight="1" x14ac:dyDescent="0.15">
      <c r="B27" s="53"/>
      <c r="C27" s="56"/>
      <c r="E27" s="20"/>
      <c r="F27" s="24"/>
      <c r="G27" s="29"/>
    </row>
    <row r="28" spans="1:8" ht="15.75" customHeight="1" x14ac:dyDescent="0.15">
      <c r="B28" s="45" t="s">
        <v>36</v>
      </c>
      <c r="C28" s="59">
        <f>C26/C22</f>
        <v>0.32099214528122488</v>
      </c>
      <c r="D28" s="19"/>
      <c r="E28" s="20"/>
      <c r="F28" s="25"/>
      <c r="G28" s="29"/>
    </row>
    <row r="29" spans="1:8" ht="15.75" customHeight="1" x14ac:dyDescent="0.15">
      <c r="B29" s="43"/>
      <c r="C29" s="44"/>
      <c r="D29" s="19"/>
      <c r="E29" s="20"/>
      <c r="F29" s="25"/>
      <c r="G29" s="29"/>
    </row>
    <row r="30" spans="1:8" ht="15.75" customHeight="1" x14ac:dyDescent="0.15">
      <c r="B30" s="53" t="s">
        <v>38</v>
      </c>
      <c r="C30" s="44">
        <f>SUM(C4,C13,C22)</f>
        <v>542018647.65935004</v>
      </c>
      <c r="D30" s="19"/>
      <c r="E30" s="20"/>
      <c r="F30" s="25"/>
      <c r="G30" s="29"/>
    </row>
    <row r="31" spans="1:8" ht="14" x14ac:dyDescent="0.15">
      <c r="B31" s="57" t="s">
        <v>37</v>
      </c>
      <c r="C31" s="58">
        <f>SUM(C8,C17,C26)</f>
        <v>117295000</v>
      </c>
      <c r="D31" s="23"/>
      <c r="E31" s="20"/>
      <c r="F31" s="24"/>
      <c r="G31" s="30"/>
      <c r="H31" s="9"/>
    </row>
    <row r="32" spans="1:8" ht="14" x14ac:dyDescent="0.15">
      <c r="B32" s="57"/>
      <c r="C32" s="58"/>
      <c r="D32" s="10"/>
    </row>
    <row r="33" spans="2:6" ht="15" thickBot="1" x14ac:dyDescent="0.2">
      <c r="B33" s="60" t="s">
        <v>40</v>
      </c>
      <c r="C33" s="64">
        <f>C31/C30*1</f>
        <v>0.21640399367535784</v>
      </c>
      <c r="D33" s="10"/>
    </row>
    <row r="34" spans="2:6" ht="14" thickTop="1" x14ac:dyDescent="0.15">
      <c r="E34" s="11"/>
      <c r="F34" s="24"/>
    </row>
    <row r="35" spans="2:6" ht="14" x14ac:dyDescent="0.15">
      <c r="B35" s="10"/>
      <c r="E35" s="11"/>
      <c r="F35" s="24"/>
    </row>
    <row r="36" spans="2:6" ht="14" x14ac:dyDescent="0.15">
      <c r="B36" s="38" t="s">
        <v>11</v>
      </c>
      <c r="C36" s="39"/>
    </row>
    <row r="37" spans="2:6" ht="14" x14ac:dyDescent="0.15">
      <c r="B37" s="40" t="s">
        <v>12</v>
      </c>
      <c r="C37" s="41">
        <v>180</v>
      </c>
    </row>
    <row r="38" spans="2:6" ht="14" x14ac:dyDescent="0.15">
      <c r="B38" s="40" t="s">
        <v>13</v>
      </c>
      <c r="C38" s="41">
        <v>2</v>
      </c>
    </row>
    <row r="39" spans="2:6" ht="14" x14ac:dyDescent="0.15">
      <c r="B39" s="40" t="s">
        <v>14</v>
      </c>
      <c r="C39" s="42">
        <v>200000</v>
      </c>
    </row>
    <row r="40" spans="2:6" ht="14" x14ac:dyDescent="0.15">
      <c r="B40" s="40" t="s">
        <v>15</v>
      </c>
      <c r="C40" s="42">
        <f>C37/360*C38*C39</f>
        <v>200000</v>
      </c>
    </row>
    <row r="41" spans="2:6" ht="14" x14ac:dyDescent="0.15">
      <c r="B41" s="40"/>
      <c r="C41" s="42"/>
    </row>
    <row r="42" spans="2:6" ht="14" x14ac:dyDescent="0.15">
      <c r="B42" s="40"/>
      <c r="C42" s="42"/>
    </row>
    <row r="43" spans="2:6" ht="14" x14ac:dyDescent="0.15">
      <c r="B43" s="40" t="s">
        <v>16</v>
      </c>
      <c r="C43" s="42">
        <v>500</v>
      </c>
    </row>
    <row r="44" spans="2:6" ht="14" x14ac:dyDescent="0.15">
      <c r="B44" s="40" t="s">
        <v>17</v>
      </c>
      <c r="C44" s="42">
        <v>10</v>
      </c>
    </row>
    <row r="45" spans="2:6" x14ac:dyDescent="0.15">
      <c r="B45" s="43" t="s">
        <v>18</v>
      </c>
      <c r="C45" s="44">
        <f>C43*C44</f>
        <v>5000</v>
      </c>
    </row>
    <row r="46" spans="2:6" x14ac:dyDescent="0.15">
      <c r="B46" s="53" t="s">
        <v>19</v>
      </c>
      <c r="C46" s="56">
        <f>C45+C40</f>
        <v>205000</v>
      </c>
    </row>
    <row r="47" spans="2:6" x14ac:dyDescent="0.15">
      <c r="B47" s="49"/>
      <c r="C47" s="50"/>
    </row>
    <row r="48" spans="2:6" ht="28" x14ac:dyDescent="0.15">
      <c r="B48" s="61" t="s">
        <v>39</v>
      </c>
      <c r="C48" s="62">
        <f>C31-C46</f>
        <v>117090000</v>
      </c>
    </row>
    <row r="49" spans="2:6" x14ac:dyDescent="0.15">
      <c r="B49" s="49"/>
      <c r="C49" s="50"/>
      <c r="F49" s="12"/>
    </row>
    <row r="50" spans="2:6" ht="14" thickBot="1" x14ac:dyDescent="0.2">
      <c r="B50" s="63" t="s">
        <v>41</v>
      </c>
      <c r="C50" s="65">
        <f>C48/C30*1</f>
        <v>0.2160257779056878</v>
      </c>
      <c r="F50" s="12"/>
    </row>
    <row r="51" spans="2:6" ht="15.75" customHeight="1" thickTop="1" x14ac:dyDescent="0.15">
      <c r="F51" s="12"/>
    </row>
    <row r="52" spans="2:6" ht="15.75" customHeight="1" x14ac:dyDescent="0.15">
      <c r="B52" s="37" t="s">
        <v>1</v>
      </c>
    </row>
    <row r="53" spans="2:6" x14ac:dyDescent="0.15">
      <c r="B53" t="s">
        <v>43</v>
      </c>
    </row>
    <row r="54" spans="2:6" x14ac:dyDescent="0.15">
      <c r="B54" t="s">
        <v>44</v>
      </c>
    </row>
    <row r="55" spans="2:6" x14ac:dyDescent="0.15">
      <c r="B55" t="s">
        <v>42</v>
      </c>
    </row>
    <row r="56" spans="2:6" ht="15.75" customHeight="1" x14ac:dyDescent="0.15">
      <c r="B56" t="s">
        <v>8</v>
      </c>
    </row>
    <row r="57" spans="2:6" ht="15.75" customHeight="1" x14ac:dyDescent="0.15">
      <c r="B57" t="s">
        <v>45</v>
      </c>
    </row>
    <row r="58" spans="2:6" ht="15.75" customHeight="1" x14ac:dyDescent="0.15"/>
    <row r="64" spans="2:6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</sheetData>
  <mergeCells count="3">
    <mergeCell ref="A6:A7"/>
    <mergeCell ref="A15:A16"/>
    <mergeCell ref="A24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Seth Kazarian</cp:lastModifiedBy>
  <dcterms:created xsi:type="dcterms:W3CDTF">2023-12-01T16:13:12Z</dcterms:created>
  <dcterms:modified xsi:type="dcterms:W3CDTF">2023-12-05T21:13:21Z</dcterms:modified>
</cp:coreProperties>
</file>