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ate1904="1"/>
  <mc:AlternateContent xmlns:mc="http://schemas.openxmlformats.org/markup-compatibility/2006">
    <mc:Choice Requires="x15">
      <x15ac:absPath xmlns:x15ac="http://schemas.microsoft.com/office/spreadsheetml/2010/11/ac" url="/Users/dare_devil/Documents/MLDS_2024/Quarter2/Generating_Bussiness_Value_with_Analytics/Assignments/Assignment3/"/>
    </mc:Choice>
  </mc:AlternateContent>
  <xr:revisionPtr revIDLastSave="0" documentId="13_ncr:1_{669AAC4C-5FAD-5745-8753-308C0BFA64A1}" xr6:coauthVersionLast="47" xr6:coauthVersionMax="47" xr10:uidLastSave="{00000000-0000-0000-0000-000000000000}"/>
  <bookViews>
    <workbookView xWindow="0" yWindow="640" windowWidth="29400" windowHeight="16280" tabRatio="500" activeTab="3" xr2:uid="{00000000-000D-0000-FFFF-FFFF00000000}"/>
  </bookViews>
  <sheets>
    <sheet name="Part1 Without Subsidy" sheetId="9" r:id="rId1"/>
    <sheet name="Part1 With Subsidy" sheetId="10" r:id="rId2"/>
    <sheet name="Sheet1" sheetId="11" r:id="rId3"/>
    <sheet name="Part2 Without Subsidy" sheetId="12" r:id="rId4"/>
    <sheet name="Part2 With Subsidy" sheetId="17" r:id="rId5"/>
  </sheets>
  <definedNames>
    <definedName name="solver_adj" localSheetId="4" hidden="1">'Part2 With Subsidy'!$AJ$6:$AJ$28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hs1" localSheetId="4" hidden="1">'Part2 With Subsidy'!$AJ$6:$AJ$28</definedName>
    <definedName name="solver_lhs2" localSheetId="4" hidden="1">'Part2 With Subsidy'!$AJ$6:$AJ$28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opt" localSheetId="4" hidden="1">'Part2 With Subsidy'!$AL$6</definedName>
    <definedName name="solver_pre" localSheetId="4" hidden="1">0.000001</definedName>
    <definedName name="solver_rbv" localSheetId="4" hidden="1">1</definedName>
    <definedName name="solver_rel1" localSheetId="4" hidden="1">4</definedName>
    <definedName name="solver_rel2" localSheetId="4" hidden="1">3</definedName>
    <definedName name="solver_rhs1" localSheetId="4" hidden="1">"integer"</definedName>
    <definedName name="solver_rhs2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17" l="1"/>
  <c r="AS6" i="17"/>
  <c r="G28" i="17"/>
  <c r="M28" i="17" s="1"/>
  <c r="G27" i="17"/>
  <c r="M27" i="17" s="1"/>
  <c r="G26" i="17"/>
  <c r="M26" i="17" s="1"/>
  <c r="N26" i="17" s="1"/>
  <c r="O26" i="17" s="1"/>
  <c r="P26" i="17" s="1"/>
  <c r="G25" i="17"/>
  <c r="M25" i="17" s="1"/>
  <c r="N25" i="17" s="1"/>
  <c r="G24" i="17"/>
  <c r="M24" i="17" s="1"/>
  <c r="G23" i="17"/>
  <c r="M23" i="17" s="1"/>
  <c r="G22" i="17"/>
  <c r="M22" i="17" s="1"/>
  <c r="S22" i="17" s="1"/>
  <c r="Y22" i="17" s="1"/>
  <c r="AE22" i="17" s="1"/>
  <c r="G21" i="17"/>
  <c r="M21" i="17" s="1"/>
  <c r="G20" i="17"/>
  <c r="M20" i="17" s="1"/>
  <c r="G19" i="17"/>
  <c r="M19" i="17" s="1"/>
  <c r="G18" i="17"/>
  <c r="M18" i="17" s="1"/>
  <c r="N18" i="17" s="1"/>
  <c r="O18" i="17" s="1"/>
  <c r="P18" i="17" s="1"/>
  <c r="G17" i="17"/>
  <c r="M17" i="17" s="1"/>
  <c r="G16" i="17"/>
  <c r="M16" i="17" s="1"/>
  <c r="N16" i="17" s="1"/>
  <c r="G15" i="17"/>
  <c r="M15" i="17" s="1"/>
  <c r="S15" i="17" s="1"/>
  <c r="Y15" i="17" s="1"/>
  <c r="AE15" i="17" s="1"/>
  <c r="G14" i="17"/>
  <c r="M14" i="17" s="1"/>
  <c r="G13" i="17"/>
  <c r="M13" i="17" s="1"/>
  <c r="G12" i="17"/>
  <c r="M12" i="17" s="1"/>
  <c r="G11" i="17"/>
  <c r="M11" i="17" s="1"/>
  <c r="S11" i="17" s="1"/>
  <c r="Y11" i="17" s="1"/>
  <c r="AE11" i="17" s="1"/>
  <c r="G10" i="17"/>
  <c r="M10" i="17" s="1"/>
  <c r="N10" i="17" s="1"/>
  <c r="O10" i="17" s="1"/>
  <c r="P10" i="17" s="1"/>
  <c r="G9" i="17"/>
  <c r="M9" i="17" s="1"/>
  <c r="N9" i="17" s="1"/>
  <c r="G8" i="17"/>
  <c r="M8" i="17" s="1"/>
  <c r="N8" i="17" s="1"/>
  <c r="G7" i="17"/>
  <c r="M7" i="17" s="1"/>
  <c r="S7" i="17" s="1"/>
  <c r="Y7" i="17" s="1"/>
  <c r="AE7" i="17" s="1"/>
  <c r="G6" i="17"/>
  <c r="M6" i="17" s="1"/>
  <c r="S6" i="17" s="1"/>
  <c r="Y6" i="17" s="1"/>
  <c r="AE6" i="17" s="1"/>
  <c r="C28" i="17"/>
  <c r="D28" i="17" s="1"/>
  <c r="C27" i="17"/>
  <c r="C26" i="17"/>
  <c r="D26" i="17" s="1"/>
  <c r="E26" i="17" s="1"/>
  <c r="C25" i="17"/>
  <c r="D25" i="17" s="1"/>
  <c r="C24" i="17"/>
  <c r="D24" i="17" s="1"/>
  <c r="C23" i="17"/>
  <c r="D23" i="17" s="1"/>
  <c r="E23" i="17" s="1"/>
  <c r="C22" i="17"/>
  <c r="D22" i="17" s="1"/>
  <c r="E22" i="17" s="1"/>
  <c r="C21" i="17"/>
  <c r="C20" i="17"/>
  <c r="D20" i="17" s="1"/>
  <c r="C19" i="17"/>
  <c r="C18" i="17"/>
  <c r="D18" i="17" s="1"/>
  <c r="E18" i="17" s="1"/>
  <c r="C17" i="17"/>
  <c r="D17" i="17" s="1"/>
  <c r="C16" i="17"/>
  <c r="D16" i="17" s="1"/>
  <c r="C15" i="17"/>
  <c r="D15" i="17" s="1"/>
  <c r="E15" i="17" s="1"/>
  <c r="C14" i="17"/>
  <c r="D14" i="17" s="1"/>
  <c r="E14" i="17" s="1"/>
  <c r="C13" i="17"/>
  <c r="C12" i="17"/>
  <c r="D12" i="17" s="1"/>
  <c r="C11" i="17"/>
  <c r="D11" i="17" s="1"/>
  <c r="C10" i="17"/>
  <c r="D10" i="17" s="1"/>
  <c r="E10" i="17" s="1"/>
  <c r="C9" i="17"/>
  <c r="D9" i="17" s="1"/>
  <c r="C8" i="17"/>
  <c r="D8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M7" i="17"/>
  <c r="AM8" i="17" s="1"/>
  <c r="AM9" i="17" s="1"/>
  <c r="AM10" i="17" s="1"/>
  <c r="AM11" i="17" s="1"/>
  <c r="AM12" i="17" s="1"/>
  <c r="AM13" i="17" s="1"/>
  <c r="AM14" i="17" s="1"/>
  <c r="AM15" i="17" s="1"/>
  <c r="AM16" i="17" s="1"/>
  <c r="AM17" i="17" s="1"/>
  <c r="AM18" i="17" s="1"/>
  <c r="AM19" i="17" s="1"/>
  <c r="AM20" i="17" s="1"/>
  <c r="AM21" i="17" s="1"/>
  <c r="AM22" i="17" s="1"/>
  <c r="AM23" i="17" s="1"/>
  <c r="AM24" i="17" s="1"/>
  <c r="AM25" i="17" s="1"/>
  <c r="AM26" i="17" s="1"/>
  <c r="AM27" i="17" s="1"/>
  <c r="AM28" i="17" s="1"/>
  <c r="C7" i="17"/>
  <c r="D7" i="17" s="1"/>
  <c r="E7" i="17" s="1"/>
  <c r="A7" i="17"/>
  <c r="C6" i="17"/>
  <c r="D6" i="17" s="1"/>
  <c r="E6" i="17" s="1"/>
  <c r="AI28" i="12"/>
  <c r="AH28" i="12"/>
  <c r="AG28" i="12"/>
  <c r="AF28" i="12"/>
  <c r="AI27" i="12"/>
  <c r="AH27" i="12"/>
  <c r="AG27" i="12"/>
  <c r="AF27" i="12"/>
  <c r="AI26" i="12"/>
  <c r="AH26" i="12"/>
  <c r="AG26" i="12"/>
  <c r="AF26" i="12"/>
  <c r="AI25" i="12"/>
  <c r="AH25" i="12"/>
  <c r="AG25" i="12"/>
  <c r="AF25" i="12"/>
  <c r="AI24" i="12"/>
  <c r="AH24" i="12"/>
  <c r="AG24" i="12"/>
  <c r="AF24" i="12"/>
  <c r="AI23" i="12"/>
  <c r="AH23" i="12"/>
  <c r="AG23" i="12"/>
  <c r="AF23" i="12"/>
  <c r="AI22" i="12"/>
  <c r="AH22" i="12"/>
  <c r="AG22" i="12"/>
  <c r="AF22" i="12"/>
  <c r="AI21" i="12"/>
  <c r="AH21" i="12"/>
  <c r="AG21" i="12"/>
  <c r="AF21" i="12"/>
  <c r="AI20" i="12"/>
  <c r="AH20" i="12"/>
  <c r="AG20" i="12"/>
  <c r="AF20" i="12"/>
  <c r="AI19" i="12"/>
  <c r="AH19" i="12"/>
  <c r="AG19" i="12"/>
  <c r="AF19" i="12"/>
  <c r="AI18" i="12"/>
  <c r="AH18" i="12"/>
  <c r="AG18" i="12"/>
  <c r="AF18" i="12"/>
  <c r="AI17" i="12"/>
  <c r="AH17" i="12"/>
  <c r="AG17" i="12"/>
  <c r="AF17" i="12"/>
  <c r="AI16" i="12"/>
  <c r="AH16" i="12"/>
  <c r="AG16" i="12"/>
  <c r="AF16" i="12"/>
  <c r="AI15" i="12"/>
  <c r="AH15" i="12"/>
  <c r="AG15" i="12"/>
  <c r="AF15" i="12"/>
  <c r="AI14" i="12"/>
  <c r="AH14" i="12"/>
  <c r="AG14" i="12"/>
  <c r="AF14" i="12"/>
  <c r="AI13" i="12"/>
  <c r="AH13" i="12"/>
  <c r="AG13" i="12"/>
  <c r="AF13" i="12"/>
  <c r="AI12" i="12"/>
  <c r="AH12" i="12"/>
  <c r="AG12" i="12"/>
  <c r="AF12" i="12"/>
  <c r="AI11" i="12"/>
  <c r="AH11" i="12"/>
  <c r="AG11" i="12"/>
  <c r="AF11" i="12"/>
  <c r="AI10" i="12"/>
  <c r="AH10" i="12"/>
  <c r="AG10" i="12"/>
  <c r="AF10" i="12"/>
  <c r="AI9" i="12"/>
  <c r="AH9" i="12"/>
  <c r="AG9" i="12"/>
  <c r="AF9" i="12"/>
  <c r="AI8" i="12"/>
  <c r="AH8" i="12"/>
  <c r="AG8" i="12"/>
  <c r="AF8" i="12"/>
  <c r="AI7" i="12"/>
  <c r="AH7" i="12"/>
  <c r="AG7" i="12"/>
  <c r="AF7" i="12"/>
  <c r="AI6" i="12"/>
  <c r="AH6" i="12"/>
  <c r="AG6" i="12"/>
  <c r="AF6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C28" i="12"/>
  <c r="AB28" i="12"/>
  <c r="AA28" i="12"/>
  <c r="Z28" i="12"/>
  <c r="Y28" i="12"/>
  <c r="AC27" i="12"/>
  <c r="AB27" i="12"/>
  <c r="AA27" i="12"/>
  <c r="Z27" i="12"/>
  <c r="Y27" i="12"/>
  <c r="AC26" i="12"/>
  <c r="AB26" i="12"/>
  <c r="AA26" i="12"/>
  <c r="Z26" i="12"/>
  <c r="Y26" i="12"/>
  <c r="AC25" i="12"/>
  <c r="AB25" i="12"/>
  <c r="AA25" i="12"/>
  <c r="Z25" i="12"/>
  <c r="Y25" i="12"/>
  <c r="AC24" i="12"/>
  <c r="AB24" i="12"/>
  <c r="AA24" i="12"/>
  <c r="Z24" i="12"/>
  <c r="Y24" i="12"/>
  <c r="AC23" i="12"/>
  <c r="AB23" i="12"/>
  <c r="AA23" i="12"/>
  <c r="Z23" i="12"/>
  <c r="Y23" i="12"/>
  <c r="AC22" i="12"/>
  <c r="AB22" i="12"/>
  <c r="AA22" i="12"/>
  <c r="Z22" i="12"/>
  <c r="Y22" i="12"/>
  <c r="AC21" i="12"/>
  <c r="AB21" i="12"/>
  <c r="AA21" i="12"/>
  <c r="Z21" i="12"/>
  <c r="Y21" i="12"/>
  <c r="AC20" i="12"/>
  <c r="AB20" i="12"/>
  <c r="AA20" i="12"/>
  <c r="Z20" i="12"/>
  <c r="Y20" i="12"/>
  <c r="AC19" i="12"/>
  <c r="AB19" i="12"/>
  <c r="AA19" i="12"/>
  <c r="Z19" i="12"/>
  <c r="Y19" i="12"/>
  <c r="AC18" i="12"/>
  <c r="AB18" i="12"/>
  <c r="AA18" i="12"/>
  <c r="Z18" i="12"/>
  <c r="Y18" i="12"/>
  <c r="AC17" i="12"/>
  <c r="AB17" i="12"/>
  <c r="AA17" i="12"/>
  <c r="Z17" i="12"/>
  <c r="Y17" i="12"/>
  <c r="AC16" i="12"/>
  <c r="AB16" i="12"/>
  <c r="AA16" i="12"/>
  <c r="Z16" i="12"/>
  <c r="Y16" i="12"/>
  <c r="AC15" i="12"/>
  <c r="AB15" i="12"/>
  <c r="AA15" i="12"/>
  <c r="Z15" i="12"/>
  <c r="Y15" i="12"/>
  <c r="AC14" i="12"/>
  <c r="AB14" i="12"/>
  <c r="AA14" i="12"/>
  <c r="Z14" i="12"/>
  <c r="Y14" i="12"/>
  <c r="AC13" i="12"/>
  <c r="AB13" i="12"/>
  <c r="AA13" i="12"/>
  <c r="Z13" i="12"/>
  <c r="Y13" i="12"/>
  <c r="AC12" i="12"/>
  <c r="AB12" i="12"/>
  <c r="AA12" i="12"/>
  <c r="Z12" i="12"/>
  <c r="Y12" i="12"/>
  <c r="AC11" i="12"/>
  <c r="AB11" i="12"/>
  <c r="AA11" i="12"/>
  <c r="Z11" i="12"/>
  <c r="Y11" i="12"/>
  <c r="AC10" i="12"/>
  <c r="AB10" i="12"/>
  <c r="AA10" i="12"/>
  <c r="Z10" i="12"/>
  <c r="Y10" i="12"/>
  <c r="AC9" i="12"/>
  <c r="AB9" i="12"/>
  <c r="AA9" i="12"/>
  <c r="Z9" i="12"/>
  <c r="Y9" i="12"/>
  <c r="AC8" i="12"/>
  <c r="AB8" i="12"/>
  <c r="AA8" i="12"/>
  <c r="Z8" i="12"/>
  <c r="Y8" i="12"/>
  <c r="AC7" i="12"/>
  <c r="AB7" i="12"/>
  <c r="AA7" i="12"/>
  <c r="Z7" i="12"/>
  <c r="Y7" i="12"/>
  <c r="AC6" i="12"/>
  <c r="AB6" i="12"/>
  <c r="AA6" i="12"/>
  <c r="C28" i="12"/>
  <c r="D28" i="12" s="1"/>
  <c r="E28" i="12" s="1"/>
  <c r="F28" i="12" s="1"/>
  <c r="C27" i="12"/>
  <c r="D27" i="12" s="1"/>
  <c r="E27" i="12" s="1"/>
  <c r="F27" i="12" s="1"/>
  <c r="C26" i="12"/>
  <c r="D26" i="12" s="1"/>
  <c r="E26" i="12" s="1"/>
  <c r="F26" i="12" s="1"/>
  <c r="C25" i="12"/>
  <c r="D25" i="12" s="1"/>
  <c r="E25" i="12" s="1"/>
  <c r="F25" i="12" s="1"/>
  <c r="C24" i="12"/>
  <c r="D24" i="12" s="1"/>
  <c r="E24" i="12" s="1"/>
  <c r="F24" i="12" s="1"/>
  <c r="C23" i="12"/>
  <c r="D23" i="12" s="1"/>
  <c r="E23" i="12" s="1"/>
  <c r="F23" i="12" s="1"/>
  <c r="C22" i="12"/>
  <c r="D22" i="12" s="1"/>
  <c r="E22" i="12" s="1"/>
  <c r="F22" i="12" s="1"/>
  <c r="C21" i="12"/>
  <c r="D21" i="12" s="1"/>
  <c r="E21" i="12" s="1"/>
  <c r="F21" i="12" s="1"/>
  <c r="C20" i="12"/>
  <c r="D20" i="12" s="1"/>
  <c r="E20" i="12" s="1"/>
  <c r="F20" i="12" s="1"/>
  <c r="C19" i="12"/>
  <c r="D19" i="12" s="1"/>
  <c r="E19" i="12" s="1"/>
  <c r="F19" i="12" s="1"/>
  <c r="C18" i="12"/>
  <c r="D18" i="12" s="1"/>
  <c r="E18" i="12" s="1"/>
  <c r="F18" i="12" s="1"/>
  <c r="C17" i="12"/>
  <c r="D17" i="12" s="1"/>
  <c r="E17" i="12" s="1"/>
  <c r="F17" i="12" s="1"/>
  <c r="C16" i="12"/>
  <c r="D16" i="12" s="1"/>
  <c r="E16" i="12" s="1"/>
  <c r="F16" i="12" s="1"/>
  <c r="C15" i="12"/>
  <c r="D15" i="12" s="1"/>
  <c r="E15" i="12" s="1"/>
  <c r="F15" i="12" s="1"/>
  <c r="C14" i="12"/>
  <c r="D14" i="12" s="1"/>
  <c r="E14" i="12" s="1"/>
  <c r="F14" i="12" s="1"/>
  <c r="C13" i="12"/>
  <c r="D13" i="12" s="1"/>
  <c r="E13" i="12" s="1"/>
  <c r="F13" i="12" s="1"/>
  <c r="C12" i="12"/>
  <c r="D12" i="12" s="1"/>
  <c r="E12" i="12" s="1"/>
  <c r="F12" i="12" s="1"/>
  <c r="C11" i="12"/>
  <c r="D11" i="12" s="1"/>
  <c r="E11" i="12" s="1"/>
  <c r="F11" i="12" s="1"/>
  <c r="C10" i="12"/>
  <c r="D10" i="12" s="1"/>
  <c r="E10" i="12" s="1"/>
  <c r="F10" i="12" s="1"/>
  <c r="C9" i="12"/>
  <c r="D9" i="12" s="1"/>
  <c r="E9" i="12" s="1"/>
  <c r="F9" i="12" s="1"/>
  <c r="C8" i="12"/>
  <c r="D8" i="12" s="1"/>
  <c r="E8" i="12" s="1"/>
  <c r="F8" i="12" s="1"/>
  <c r="C7" i="12"/>
  <c r="D7" i="12" s="1"/>
  <c r="E7" i="12" s="1"/>
  <c r="F7" i="12" s="1"/>
  <c r="C6" i="12"/>
  <c r="S27" i="17" l="1"/>
  <c r="Y27" i="17" s="1"/>
  <c r="AE27" i="17" s="1"/>
  <c r="N27" i="17"/>
  <c r="O27" i="17" s="1"/>
  <c r="P27" i="17" s="1"/>
  <c r="V27" i="17" s="1"/>
  <c r="S23" i="17"/>
  <c r="Y23" i="17" s="1"/>
  <c r="AE23" i="17" s="1"/>
  <c r="N23" i="17"/>
  <c r="T23" i="17" s="1"/>
  <c r="Z23" i="17" s="1"/>
  <c r="AF23" i="17" s="1"/>
  <c r="N13" i="17"/>
  <c r="T13" i="17" s="1"/>
  <c r="Z13" i="17" s="1"/>
  <c r="AF13" i="17" s="1"/>
  <c r="S13" i="17"/>
  <c r="Y13" i="17" s="1"/>
  <c r="AE13" i="17" s="1"/>
  <c r="N21" i="17"/>
  <c r="S21" i="17"/>
  <c r="Y21" i="17" s="1"/>
  <c r="AE21" i="17" s="1"/>
  <c r="N24" i="17"/>
  <c r="T24" i="17" s="1"/>
  <c r="Z24" i="17" s="1"/>
  <c r="AF24" i="17" s="1"/>
  <c r="S24" i="17"/>
  <c r="Y24" i="17" s="1"/>
  <c r="AE24" i="17" s="1"/>
  <c r="T8" i="17"/>
  <c r="Z8" i="17" s="1"/>
  <c r="AF8" i="17" s="1"/>
  <c r="N15" i="17"/>
  <c r="T15" i="17" s="1"/>
  <c r="Z15" i="17" s="1"/>
  <c r="AF15" i="17" s="1"/>
  <c r="N19" i="17"/>
  <c r="N11" i="17"/>
  <c r="N22" i="17"/>
  <c r="T22" i="17" s="1"/>
  <c r="Z22" i="17" s="1"/>
  <c r="AF22" i="17" s="1"/>
  <c r="S16" i="17"/>
  <c r="Y16" i="17" s="1"/>
  <c r="AE16" i="17" s="1"/>
  <c r="T16" i="17"/>
  <c r="Z16" i="17" s="1"/>
  <c r="AF16" i="17" s="1"/>
  <c r="S14" i="17"/>
  <c r="Y14" i="17" s="1"/>
  <c r="AE14" i="17" s="1"/>
  <c r="S19" i="17"/>
  <c r="Y19" i="17" s="1"/>
  <c r="AE19" i="17" s="1"/>
  <c r="S8" i="17"/>
  <c r="Y8" i="17" s="1"/>
  <c r="AE8" i="17" s="1"/>
  <c r="N14" i="17"/>
  <c r="T14" i="17" s="1"/>
  <c r="Z14" i="17" s="1"/>
  <c r="AF14" i="17" s="1"/>
  <c r="N6" i="17"/>
  <c r="T6" i="17" s="1"/>
  <c r="Z6" i="17" s="1"/>
  <c r="AF6" i="17" s="1"/>
  <c r="E16" i="17"/>
  <c r="O9" i="17"/>
  <c r="E11" i="17"/>
  <c r="O25" i="17"/>
  <c r="E24" i="17"/>
  <c r="E8" i="17"/>
  <c r="S12" i="17"/>
  <c r="Y12" i="17" s="1"/>
  <c r="AE12" i="17" s="1"/>
  <c r="S28" i="17"/>
  <c r="Y28" i="17" s="1"/>
  <c r="AE28" i="17" s="1"/>
  <c r="E9" i="17"/>
  <c r="N12" i="17"/>
  <c r="E17" i="17"/>
  <c r="Q10" i="17"/>
  <c r="W10" i="17" s="1"/>
  <c r="S17" i="17"/>
  <c r="Y17" i="17" s="1"/>
  <c r="AE17" i="17" s="1"/>
  <c r="N17" i="17"/>
  <c r="O8" i="17"/>
  <c r="D13" i="17"/>
  <c r="O16" i="17"/>
  <c r="T18" i="17"/>
  <c r="Z18" i="17" s="1"/>
  <c r="AF18" i="17" s="1"/>
  <c r="D21" i="17"/>
  <c r="T26" i="17"/>
  <c r="Z26" i="17" s="1"/>
  <c r="AF26" i="17" s="1"/>
  <c r="S20" i="17"/>
  <c r="Y20" i="17" s="1"/>
  <c r="AE20" i="17" s="1"/>
  <c r="F6" i="17"/>
  <c r="F10" i="17"/>
  <c r="F18" i="17"/>
  <c r="N20" i="17"/>
  <c r="E25" i="17"/>
  <c r="F26" i="17"/>
  <c r="N28" i="17"/>
  <c r="T25" i="17"/>
  <c r="Z25" i="17" s="1"/>
  <c r="AF25" i="17" s="1"/>
  <c r="S25" i="17"/>
  <c r="Y25" i="17" s="1"/>
  <c r="AE25" i="17" s="1"/>
  <c r="S10" i="17"/>
  <c r="Y10" i="17" s="1"/>
  <c r="AE10" i="17" s="1"/>
  <c r="F14" i="17"/>
  <c r="S18" i="17"/>
  <c r="Y18" i="17" s="1"/>
  <c r="AE18" i="17" s="1"/>
  <c r="U18" i="17"/>
  <c r="AA18" i="17" s="1"/>
  <c r="AG18" i="17" s="1"/>
  <c r="F23" i="17"/>
  <c r="U26" i="17"/>
  <c r="AA26" i="17" s="1"/>
  <c r="AG26" i="17" s="1"/>
  <c r="T9" i="17"/>
  <c r="Z9" i="17" s="1"/>
  <c r="AF9" i="17" s="1"/>
  <c r="S9" i="17"/>
  <c r="Y9" i="17" s="1"/>
  <c r="AE9" i="17" s="1"/>
  <c r="Q18" i="17"/>
  <c r="W18" i="17" s="1"/>
  <c r="Q26" i="17"/>
  <c r="W26" i="17" s="1"/>
  <c r="S26" i="17"/>
  <c r="Y26" i="17" s="1"/>
  <c r="AE26" i="17" s="1"/>
  <c r="U10" i="17"/>
  <c r="AA10" i="17" s="1"/>
  <c r="AG10" i="17" s="1"/>
  <c r="F15" i="17"/>
  <c r="N7" i="17"/>
  <c r="V10" i="17"/>
  <c r="AB10" i="17" s="1"/>
  <c r="AH10" i="17" s="1"/>
  <c r="E12" i="17"/>
  <c r="V18" i="17"/>
  <c r="AB18" i="17" s="1"/>
  <c r="AH18" i="17" s="1"/>
  <c r="D19" i="17"/>
  <c r="E20" i="17"/>
  <c r="V26" i="17"/>
  <c r="AB26" i="17" s="1"/>
  <c r="AH26" i="17" s="1"/>
  <c r="D27" i="17"/>
  <c r="E28" i="17"/>
  <c r="F22" i="17"/>
  <c r="F7" i="17"/>
  <c r="T10" i="17"/>
  <c r="Z10" i="17" s="1"/>
  <c r="AF10" i="17" s="1"/>
  <c r="D6" i="12"/>
  <c r="E6" i="12" s="1"/>
  <c r="F6" i="12" s="1"/>
  <c r="U27" i="17" l="1"/>
  <c r="AA27" i="17" s="1"/>
  <c r="AG27" i="17" s="1"/>
  <c r="T27" i="17"/>
  <c r="Z27" i="17" s="1"/>
  <c r="AF27" i="17" s="1"/>
  <c r="O22" i="17"/>
  <c r="P22" i="17" s="1"/>
  <c r="O6" i="17"/>
  <c r="U6" i="17" s="1"/>
  <c r="AA6" i="17" s="1"/>
  <c r="AG6" i="17" s="1"/>
  <c r="O24" i="17"/>
  <c r="P24" i="17" s="1"/>
  <c r="V24" i="17" s="1"/>
  <c r="AB24" i="17" s="1"/>
  <c r="AH24" i="17" s="1"/>
  <c r="O14" i="17"/>
  <c r="P14" i="17" s="1"/>
  <c r="V14" i="17" s="1"/>
  <c r="AB14" i="17" s="1"/>
  <c r="AH14" i="17" s="1"/>
  <c r="O15" i="17"/>
  <c r="U15" i="17" s="1"/>
  <c r="AA15" i="17" s="1"/>
  <c r="AG15" i="17" s="1"/>
  <c r="O21" i="17"/>
  <c r="P21" i="17" s="1"/>
  <c r="Q21" i="17" s="1"/>
  <c r="W21" i="17" s="1"/>
  <c r="O19" i="17"/>
  <c r="P19" i="17" s="1"/>
  <c r="Q19" i="17" s="1"/>
  <c r="W19" i="17" s="1"/>
  <c r="T19" i="17"/>
  <c r="Z19" i="17" s="1"/>
  <c r="AF19" i="17" s="1"/>
  <c r="O13" i="17"/>
  <c r="P13" i="17" s="1"/>
  <c r="Q13" i="17" s="1"/>
  <c r="W13" i="17" s="1"/>
  <c r="O23" i="17"/>
  <c r="U23" i="17" s="1"/>
  <c r="AA23" i="17" s="1"/>
  <c r="AG23" i="17" s="1"/>
  <c r="T11" i="17"/>
  <c r="Z11" i="17" s="1"/>
  <c r="AF11" i="17" s="1"/>
  <c r="O11" i="17"/>
  <c r="U11" i="17" s="1"/>
  <c r="AA11" i="17" s="1"/>
  <c r="AG11" i="17" s="1"/>
  <c r="T21" i="17"/>
  <c r="Z21" i="17" s="1"/>
  <c r="AF21" i="17" s="1"/>
  <c r="P16" i="17"/>
  <c r="O12" i="17"/>
  <c r="U12" i="17" s="1"/>
  <c r="AA12" i="17" s="1"/>
  <c r="AG12" i="17" s="1"/>
  <c r="P9" i="17"/>
  <c r="V9" i="17" s="1"/>
  <c r="AB9" i="17" s="1"/>
  <c r="AH9" i="17" s="1"/>
  <c r="F8" i="17"/>
  <c r="U9" i="17"/>
  <c r="AA9" i="17" s="1"/>
  <c r="AG9" i="17" s="1"/>
  <c r="U16" i="17"/>
  <c r="AA16" i="17" s="1"/>
  <c r="AG16" i="17" s="1"/>
  <c r="F20" i="17"/>
  <c r="O28" i="17"/>
  <c r="U28" i="17" s="1"/>
  <c r="AA28" i="17" s="1"/>
  <c r="AG28" i="17" s="1"/>
  <c r="E13" i="17"/>
  <c r="T28" i="17"/>
  <c r="Z28" i="17" s="1"/>
  <c r="AF28" i="17" s="1"/>
  <c r="P25" i="17"/>
  <c r="V25" i="17" s="1"/>
  <c r="AB25" i="17" s="1"/>
  <c r="AH25" i="17" s="1"/>
  <c r="O17" i="17"/>
  <c r="AC10" i="17"/>
  <c r="AI10" i="17" s="1"/>
  <c r="AK10" i="17" s="1"/>
  <c r="F28" i="17"/>
  <c r="E19" i="17"/>
  <c r="O7" i="17"/>
  <c r="U7" i="17" s="1"/>
  <c r="AA7" i="17" s="1"/>
  <c r="AG7" i="17" s="1"/>
  <c r="T7" i="17"/>
  <c r="Z7" i="17" s="1"/>
  <c r="AF7" i="17" s="1"/>
  <c r="AC26" i="17"/>
  <c r="AI26" i="17" s="1"/>
  <c r="AK26" i="17" s="1"/>
  <c r="P8" i="17"/>
  <c r="V8" i="17" s="1"/>
  <c r="AB8" i="17" s="1"/>
  <c r="AH8" i="17" s="1"/>
  <c r="Q27" i="17"/>
  <c r="W27" i="17" s="1"/>
  <c r="U25" i="17"/>
  <c r="AA25" i="17" s="1"/>
  <c r="AG25" i="17" s="1"/>
  <c r="F12" i="17"/>
  <c r="E21" i="17"/>
  <c r="U8" i="17"/>
  <c r="AA8" i="17" s="1"/>
  <c r="AG8" i="17" s="1"/>
  <c r="T12" i="17"/>
  <c r="Z12" i="17" s="1"/>
  <c r="AF12" i="17" s="1"/>
  <c r="F16" i="17"/>
  <c r="O20" i="17"/>
  <c r="U20" i="17" s="1"/>
  <c r="AA20" i="17" s="1"/>
  <c r="AG20" i="17" s="1"/>
  <c r="AC18" i="17"/>
  <c r="AI18" i="17" s="1"/>
  <c r="AK18" i="17" s="1"/>
  <c r="F24" i="17"/>
  <c r="F9" i="17"/>
  <c r="E27" i="17"/>
  <c r="F25" i="17"/>
  <c r="T20" i="17"/>
  <c r="Z20" i="17" s="1"/>
  <c r="AF20" i="17" s="1"/>
  <c r="T17" i="17"/>
  <c r="Z17" i="17" s="1"/>
  <c r="AF17" i="17" s="1"/>
  <c r="F17" i="17"/>
  <c r="F11" i="17"/>
  <c r="U22" i="17" l="1"/>
  <c r="AA22" i="17" s="1"/>
  <c r="AG22" i="17" s="1"/>
  <c r="P6" i="17"/>
  <c r="Q6" i="17" s="1"/>
  <c r="W6" i="17" s="1"/>
  <c r="AC6" i="17" s="1"/>
  <c r="AI6" i="17" s="1"/>
  <c r="U14" i="17"/>
  <c r="AA14" i="17" s="1"/>
  <c r="AG14" i="17" s="1"/>
  <c r="U24" i="17"/>
  <c r="AA24" i="17" s="1"/>
  <c r="AG24" i="17" s="1"/>
  <c r="U21" i="17"/>
  <c r="AA21" i="17" s="1"/>
  <c r="AG21" i="17" s="1"/>
  <c r="V13" i="17"/>
  <c r="AB13" i="17" s="1"/>
  <c r="AH13" i="17" s="1"/>
  <c r="V19" i="17"/>
  <c r="AB19" i="17" s="1"/>
  <c r="AH19" i="17" s="1"/>
  <c r="U19" i="17"/>
  <c r="AA19" i="17" s="1"/>
  <c r="AG19" i="17" s="1"/>
  <c r="V21" i="17"/>
  <c r="AB21" i="17" s="1"/>
  <c r="AH21" i="17" s="1"/>
  <c r="P23" i="17"/>
  <c r="V23" i="17" s="1"/>
  <c r="AB23" i="17" s="1"/>
  <c r="AH23" i="17" s="1"/>
  <c r="U13" i="17"/>
  <c r="AA13" i="17" s="1"/>
  <c r="AG13" i="17" s="1"/>
  <c r="P15" i="17"/>
  <c r="P11" i="17"/>
  <c r="Q11" i="17" s="1"/>
  <c r="W11" i="17" s="1"/>
  <c r="AC11" i="17" s="1"/>
  <c r="AI11" i="17" s="1"/>
  <c r="Q14" i="17"/>
  <c r="W14" i="17" s="1"/>
  <c r="AC14" i="17" s="1"/>
  <c r="AI14" i="17" s="1"/>
  <c r="P28" i="17"/>
  <c r="V28" i="17" s="1"/>
  <c r="AB28" i="17" s="1"/>
  <c r="AH28" i="17" s="1"/>
  <c r="Q16" i="17"/>
  <c r="W16" i="17" s="1"/>
  <c r="AC16" i="17" s="1"/>
  <c r="AI16" i="17" s="1"/>
  <c r="Q22" i="17"/>
  <c r="W22" i="17" s="1"/>
  <c r="AC22" i="17" s="1"/>
  <c r="AI22" i="17" s="1"/>
  <c r="V16" i="17"/>
  <c r="AB16" i="17" s="1"/>
  <c r="AH16" i="17" s="1"/>
  <c r="P7" i="17"/>
  <c r="V7" i="17" s="1"/>
  <c r="AB7" i="17" s="1"/>
  <c r="AH7" i="17" s="1"/>
  <c r="Q24" i="17"/>
  <c r="W24" i="17" s="1"/>
  <c r="AC24" i="17" s="1"/>
  <c r="AI24" i="17" s="1"/>
  <c r="Q25" i="17"/>
  <c r="W25" i="17" s="1"/>
  <c r="AC25" i="17" s="1"/>
  <c r="AI25" i="17" s="1"/>
  <c r="AK25" i="17" s="1"/>
  <c r="F21" i="17"/>
  <c r="AC21" i="17" s="1"/>
  <c r="AI21" i="17" s="1"/>
  <c r="P20" i="17"/>
  <c r="V20" i="17" s="1"/>
  <c r="AB20" i="17" s="1"/>
  <c r="AH20" i="17" s="1"/>
  <c r="Q9" i="17"/>
  <c r="W9" i="17" s="1"/>
  <c r="AC9" i="17" s="1"/>
  <c r="AI9" i="17" s="1"/>
  <c r="AK9" i="17" s="1"/>
  <c r="V22" i="17"/>
  <c r="AB22" i="17" s="1"/>
  <c r="AH22" i="17" s="1"/>
  <c r="P17" i="17"/>
  <c r="V17" i="17" s="1"/>
  <c r="AB17" i="17" s="1"/>
  <c r="AH17" i="17" s="1"/>
  <c r="F27" i="17"/>
  <c r="AC27" i="17" s="1"/>
  <c r="AI27" i="17" s="1"/>
  <c r="AB27" i="17"/>
  <c r="AH27" i="17" s="1"/>
  <c r="Q8" i="17"/>
  <c r="W8" i="17" s="1"/>
  <c r="AC8" i="17" s="1"/>
  <c r="AI8" i="17" s="1"/>
  <c r="AK8" i="17" s="1"/>
  <c r="F19" i="17"/>
  <c r="AC19" i="17" s="1"/>
  <c r="AI19" i="17" s="1"/>
  <c r="U17" i="17"/>
  <c r="AA17" i="17" s="1"/>
  <c r="AG17" i="17" s="1"/>
  <c r="F13" i="17"/>
  <c r="AC13" i="17" s="1"/>
  <c r="AI13" i="17" s="1"/>
  <c r="P12" i="17"/>
  <c r="V12" i="17" s="1"/>
  <c r="AB12" i="17" s="1"/>
  <c r="AH12" i="17" s="1"/>
  <c r="AK27" i="17" l="1"/>
  <c r="AK19" i="17"/>
  <c r="AK13" i="17"/>
  <c r="AK14" i="17"/>
  <c r="AK16" i="17"/>
  <c r="AK24" i="17"/>
  <c r="AK22" i="17"/>
  <c r="AK21" i="17"/>
  <c r="V6" i="17"/>
  <c r="AB6" i="17" s="1"/>
  <c r="AH6" i="17" s="1"/>
  <c r="AK6" i="17" s="1"/>
  <c r="Q15" i="17"/>
  <c r="W15" i="17" s="1"/>
  <c r="AC15" i="17" s="1"/>
  <c r="AI15" i="17" s="1"/>
  <c r="Q23" i="17"/>
  <c r="W23" i="17" s="1"/>
  <c r="AC23" i="17" s="1"/>
  <c r="AI23" i="17" s="1"/>
  <c r="AK23" i="17" s="1"/>
  <c r="V11" i="17"/>
  <c r="AB11" i="17" s="1"/>
  <c r="AH11" i="17" s="1"/>
  <c r="AK11" i="17" s="1"/>
  <c r="V15" i="17"/>
  <c r="AB15" i="17" s="1"/>
  <c r="AH15" i="17" s="1"/>
  <c r="Q28" i="17"/>
  <c r="W28" i="17" s="1"/>
  <c r="AC28" i="17" s="1"/>
  <c r="AI28" i="17" s="1"/>
  <c r="AK28" i="17" s="1"/>
  <c r="Q7" i="17"/>
  <c r="W7" i="17" s="1"/>
  <c r="AC7" i="17" s="1"/>
  <c r="AI7" i="17" s="1"/>
  <c r="AK7" i="17" s="1"/>
  <c r="Q12" i="17"/>
  <c r="W12" i="17" s="1"/>
  <c r="AC12" i="17" s="1"/>
  <c r="AI12" i="17" s="1"/>
  <c r="AK12" i="17" s="1"/>
  <c r="Q17" i="17"/>
  <c r="W17" i="17" s="1"/>
  <c r="AC17" i="17" s="1"/>
  <c r="AI17" i="17" s="1"/>
  <c r="AK17" i="17" s="1"/>
  <c r="Q20" i="17"/>
  <c r="W20" i="17" s="1"/>
  <c r="AC20" i="17" s="1"/>
  <c r="AI20" i="17" s="1"/>
  <c r="AK20" i="17" s="1"/>
  <c r="AK15" i="17" l="1"/>
  <c r="AL6" i="17" s="1"/>
  <c r="AS7" i="17" s="1"/>
  <c r="AS9" i="17" s="1"/>
  <c r="AS10" i="17" s="1"/>
  <c r="AM7" i="12" l="1"/>
  <c r="AM8" i="12" s="1"/>
  <c r="AM9" i="12" s="1"/>
  <c r="AM10" i="12" s="1"/>
  <c r="AM11" i="12" s="1"/>
  <c r="AM12" i="12" s="1"/>
  <c r="AM13" i="12" s="1"/>
  <c r="AM14" i="12" s="1"/>
  <c r="AM15" i="12" s="1"/>
  <c r="AM16" i="12" s="1"/>
  <c r="AM17" i="12" s="1"/>
  <c r="AM18" i="12" s="1"/>
  <c r="AM19" i="12" s="1"/>
  <c r="AM20" i="12" s="1"/>
  <c r="AM21" i="12" s="1"/>
  <c r="AM22" i="12" s="1"/>
  <c r="AM23" i="12" s="1"/>
  <c r="AM24" i="12" s="1"/>
  <c r="AM25" i="12" s="1"/>
  <c r="AM26" i="12" s="1"/>
  <c r="AM27" i="12" s="1"/>
  <c r="AM28" i="12" s="1"/>
  <c r="W9" i="12"/>
  <c r="V9" i="12"/>
  <c r="S9" i="12"/>
  <c r="M28" i="12"/>
  <c r="N28" i="12" s="1"/>
  <c r="O28" i="12" s="1"/>
  <c r="P28" i="12" s="1"/>
  <c r="Q28" i="12" s="1"/>
  <c r="M27" i="12"/>
  <c r="N27" i="12" s="1"/>
  <c r="O27" i="12" s="1"/>
  <c r="P27" i="12" s="1"/>
  <c r="Q27" i="12" s="1"/>
  <c r="M26" i="12"/>
  <c r="N26" i="12" s="1"/>
  <c r="M25" i="12"/>
  <c r="M24" i="12"/>
  <c r="S24" i="12" s="1"/>
  <c r="M23" i="12"/>
  <c r="M22" i="12"/>
  <c r="S22" i="12" s="1"/>
  <c r="M21" i="12"/>
  <c r="N21" i="12" s="1"/>
  <c r="O21" i="12" s="1"/>
  <c r="P21" i="12" s="1"/>
  <c r="Q21" i="12" s="1"/>
  <c r="M20" i="12"/>
  <c r="M19" i="12"/>
  <c r="N19" i="12" s="1"/>
  <c r="M18" i="12"/>
  <c r="N18" i="12" s="1"/>
  <c r="O18" i="12" s="1"/>
  <c r="P18" i="12" s="1"/>
  <c r="Q18" i="12" s="1"/>
  <c r="M17" i="12"/>
  <c r="M16" i="12"/>
  <c r="N16" i="12" s="1"/>
  <c r="M15" i="12"/>
  <c r="N15" i="12" s="1"/>
  <c r="O15" i="12" s="1"/>
  <c r="P15" i="12" s="1"/>
  <c r="Q15" i="12" s="1"/>
  <c r="M14" i="12"/>
  <c r="M13" i="12"/>
  <c r="M12" i="12"/>
  <c r="N12" i="12" s="1"/>
  <c r="O12" i="12" s="1"/>
  <c r="P12" i="12" s="1"/>
  <c r="Q12" i="12" s="1"/>
  <c r="M11" i="12"/>
  <c r="N11" i="12" s="1"/>
  <c r="M10" i="12"/>
  <c r="S10" i="12" s="1"/>
  <c r="M9" i="12"/>
  <c r="N9" i="12" s="1"/>
  <c r="O9" i="12" s="1"/>
  <c r="P9" i="12" s="1"/>
  <c r="Q9" i="12" s="1"/>
  <c r="M8" i="12"/>
  <c r="N8" i="12" s="1"/>
  <c r="O8" i="12" s="1"/>
  <c r="M7" i="12"/>
  <c r="S7" i="12" s="1"/>
  <c r="M6" i="12"/>
  <c r="S6" i="12" s="1"/>
  <c r="Y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G10" i="9"/>
  <c r="F10" i="9"/>
  <c r="E10" i="9"/>
  <c r="D10" i="9"/>
  <c r="C10" i="9"/>
  <c r="B10" i="9"/>
  <c r="B14" i="9" s="1"/>
  <c r="B15" i="9" s="1"/>
  <c r="B16" i="9" s="1"/>
  <c r="G6" i="9"/>
  <c r="F6" i="9"/>
  <c r="E6" i="9"/>
  <c r="D6" i="9"/>
  <c r="C6" i="9"/>
  <c r="D5" i="9"/>
  <c r="E5" i="9" s="1"/>
  <c r="F5" i="9" s="1"/>
  <c r="G5" i="9" s="1"/>
  <c r="C10" i="10"/>
  <c r="G10" i="10"/>
  <c r="F10" i="10"/>
  <c r="E10" i="10"/>
  <c r="D10" i="10"/>
  <c r="B10" i="10"/>
  <c r="B14" i="10" s="1"/>
  <c r="B15" i="10" s="1"/>
  <c r="B16" i="10" s="1"/>
  <c r="C6" i="10"/>
  <c r="D5" i="10"/>
  <c r="E5" i="10" s="1"/>
  <c r="F5" i="10" s="1"/>
  <c r="G5" i="10" s="1"/>
  <c r="C12" i="10"/>
  <c r="D12" i="10" s="1"/>
  <c r="XFA8" i="10"/>
  <c r="D6" i="10"/>
  <c r="E6" i="10" s="1"/>
  <c r="C12" i="9"/>
  <c r="C13" i="9" s="1"/>
  <c r="XFA8" i="9"/>
  <c r="S27" i="12" l="1"/>
  <c r="V27" i="12"/>
  <c r="N6" i="12"/>
  <c r="V28" i="12"/>
  <c r="T18" i="12"/>
  <c r="S19" i="12"/>
  <c r="W27" i="12"/>
  <c r="T21" i="12"/>
  <c r="S16" i="12"/>
  <c r="U9" i="12"/>
  <c r="S18" i="12"/>
  <c r="T27" i="12"/>
  <c r="W12" i="12"/>
  <c r="U21" i="12"/>
  <c r="W28" i="12"/>
  <c r="S8" i="12"/>
  <c r="S15" i="12"/>
  <c r="V12" i="12"/>
  <c r="U8" i="12"/>
  <c r="W15" i="12"/>
  <c r="S26" i="12"/>
  <c r="O26" i="12"/>
  <c r="U26" i="12"/>
  <c r="O6" i="12"/>
  <c r="U6" i="12" s="1"/>
  <c r="N20" i="12"/>
  <c r="T20" i="12" s="1"/>
  <c r="S20" i="12"/>
  <c r="S14" i="12"/>
  <c r="N14" i="12"/>
  <c r="T14" i="12" s="1"/>
  <c r="O11" i="12"/>
  <c r="U11" i="12" s="1"/>
  <c r="T11" i="12"/>
  <c r="N13" i="12"/>
  <c r="S13" i="12"/>
  <c r="N23" i="12"/>
  <c r="T23" i="12" s="1"/>
  <c r="S23" i="12"/>
  <c r="O16" i="12"/>
  <c r="T16" i="12"/>
  <c r="N24" i="12"/>
  <c r="O19" i="12"/>
  <c r="U19" i="12" s="1"/>
  <c r="T19" i="12"/>
  <c r="T6" i="12"/>
  <c r="Z6" i="12" s="1"/>
  <c r="N7" i="12"/>
  <c r="P8" i="12"/>
  <c r="V8" i="12" s="1"/>
  <c r="N10" i="12"/>
  <c r="T10" i="12" s="1"/>
  <c r="N17" i="12"/>
  <c r="S17" i="12"/>
  <c r="N25" i="12"/>
  <c r="T25" i="12" s="1"/>
  <c r="S25" i="12"/>
  <c r="S11" i="12"/>
  <c r="T8" i="12"/>
  <c r="S21" i="12"/>
  <c r="U27" i="12"/>
  <c r="S12" i="12"/>
  <c r="T15" i="12"/>
  <c r="U18" i="12"/>
  <c r="V21" i="12"/>
  <c r="S28" i="12"/>
  <c r="T12" i="12"/>
  <c r="U15" i="12"/>
  <c r="V18" i="12"/>
  <c r="W21" i="12"/>
  <c r="T26" i="12"/>
  <c r="T28" i="12"/>
  <c r="N22" i="12"/>
  <c r="T9" i="12"/>
  <c r="U12" i="12"/>
  <c r="V15" i="12"/>
  <c r="W18" i="12"/>
  <c r="U28" i="12"/>
  <c r="C13" i="10"/>
  <c r="F6" i="10"/>
  <c r="E12" i="10"/>
  <c r="E13" i="10" s="1"/>
  <c r="D13" i="10"/>
  <c r="D14" i="10" s="1"/>
  <c r="D15" i="10" s="1"/>
  <c r="C14" i="10"/>
  <c r="C15" i="10" s="1"/>
  <c r="C16" i="10" s="1"/>
  <c r="C14" i="9"/>
  <c r="C15" i="9" s="1"/>
  <c r="C16" i="9" s="1"/>
  <c r="D12" i="9"/>
  <c r="D13" i="9" s="1"/>
  <c r="O7" i="12" l="1"/>
  <c r="U7" i="12" s="1"/>
  <c r="P19" i="12"/>
  <c r="V19" i="12" s="1"/>
  <c r="O24" i="12"/>
  <c r="U24" i="12" s="1"/>
  <c r="O13" i="12"/>
  <c r="U13" i="12"/>
  <c r="AK27" i="12"/>
  <c r="O10" i="12"/>
  <c r="U10" i="12"/>
  <c r="T24" i="12"/>
  <c r="P26" i="12"/>
  <c r="V26" i="12" s="1"/>
  <c r="AK9" i="12"/>
  <c r="Q8" i="12"/>
  <c r="W8" i="12" s="1"/>
  <c r="P16" i="12"/>
  <c r="V16" i="12" s="1"/>
  <c r="U16" i="12"/>
  <c r="O25" i="12"/>
  <c r="U25" i="12" s="1"/>
  <c r="O20" i="12"/>
  <c r="U20" i="12" s="1"/>
  <c r="O22" i="12"/>
  <c r="U22" i="12" s="1"/>
  <c r="T22" i="12"/>
  <c r="T13" i="12"/>
  <c r="P6" i="12"/>
  <c r="V6" i="12" s="1"/>
  <c r="O17" i="12"/>
  <c r="U17" i="12" s="1"/>
  <c r="O14" i="12"/>
  <c r="U14" i="12" s="1"/>
  <c r="T17" i="12"/>
  <c r="T7" i="12"/>
  <c r="O23" i="12"/>
  <c r="U23" i="12" s="1"/>
  <c r="P11" i="12"/>
  <c r="V11" i="12"/>
  <c r="E14" i="10"/>
  <c r="E15" i="10" s="1"/>
  <c r="D16" i="10"/>
  <c r="G6" i="10"/>
  <c r="F12" i="10"/>
  <c r="F13" i="10" s="1"/>
  <c r="D14" i="9"/>
  <c r="D15" i="9" s="1"/>
  <c r="D16" i="9" s="1"/>
  <c r="E12" i="9"/>
  <c r="E13" i="9" s="1"/>
  <c r="E14" i="9" s="1"/>
  <c r="E15" i="9" s="1"/>
  <c r="AK15" i="12" l="1"/>
  <c r="AK18" i="12"/>
  <c r="AK28" i="12"/>
  <c r="AK12" i="12"/>
  <c r="Q6" i="12"/>
  <c r="W6" i="12" s="1"/>
  <c r="P25" i="12"/>
  <c r="V25" i="12" s="1"/>
  <c r="P13" i="12"/>
  <c r="V13" i="12" s="1"/>
  <c r="P7" i="12"/>
  <c r="V7" i="12" s="1"/>
  <c r="Q11" i="12"/>
  <c r="W11" i="12" s="1"/>
  <c r="Q16" i="12"/>
  <c r="W16" i="12" s="1"/>
  <c r="AK8" i="12"/>
  <c r="Q26" i="12"/>
  <c r="W26" i="12" s="1"/>
  <c r="P10" i="12"/>
  <c r="V10" i="12" s="1"/>
  <c r="P17" i="12"/>
  <c r="V17" i="12" s="1"/>
  <c r="P22" i="12"/>
  <c r="AK21" i="12"/>
  <c r="P20" i="12"/>
  <c r="V20" i="12" s="1"/>
  <c r="Q19" i="12"/>
  <c r="W19" i="12" s="1"/>
  <c r="P14" i="12"/>
  <c r="V14" i="12"/>
  <c r="P23" i="12"/>
  <c r="V23" i="12" s="1"/>
  <c r="P24" i="12"/>
  <c r="E16" i="10"/>
  <c r="F14" i="10"/>
  <c r="F15" i="10" s="1"/>
  <c r="G12" i="10"/>
  <c r="G13" i="10" s="1"/>
  <c r="F12" i="9"/>
  <c r="E16" i="9"/>
  <c r="AK11" i="12" l="1"/>
  <c r="AK6" i="12"/>
  <c r="AK26" i="12"/>
  <c r="AK19" i="12"/>
  <c r="Q24" i="12"/>
  <c r="W24" i="12" s="1"/>
  <c r="Q22" i="12"/>
  <c r="W22" i="12" s="1"/>
  <c r="Q13" i="12"/>
  <c r="W13" i="12" s="1"/>
  <c r="V24" i="12"/>
  <c r="Q20" i="12"/>
  <c r="W20" i="12" s="1"/>
  <c r="V22" i="12"/>
  <c r="Q14" i="12"/>
  <c r="W14" i="12" s="1"/>
  <c r="Q17" i="12"/>
  <c r="W17" i="12" s="1"/>
  <c r="AK16" i="12"/>
  <c r="Q23" i="12"/>
  <c r="W23" i="12" s="1"/>
  <c r="Q25" i="12"/>
  <c r="W25" i="12" s="1"/>
  <c r="Q10" i="12"/>
  <c r="W10" i="12"/>
  <c r="Q7" i="12"/>
  <c r="W7" i="12" s="1"/>
  <c r="F16" i="10"/>
  <c r="G14" i="10"/>
  <c r="G15" i="10" s="1"/>
  <c r="G16" i="10" s="1"/>
  <c r="G12" i="9"/>
  <c r="F13" i="9"/>
  <c r="F14" i="9" s="1"/>
  <c r="F15" i="9" s="1"/>
  <c r="F16" i="9" s="1"/>
  <c r="AK14" i="12" l="1"/>
  <c r="AK13" i="12"/>
  <c r="AK7" i="12"/>
  <c r="AK23" i="12"/>
  <c r="AK17" i="12"/>
  <c r="AK25" i="12"/>
  <c r="AK20" i="12"/>
  <c r="AK10" i="12"/>
  <c r="G13" i="9"/>
  <c r="G14" i="9" s="1"/>
  <c r="G15" i="9" s="1"/>
  <c r="G16" i="9" s="1"/>
  <c r="AK24" i="12" l="1"/>
  <c r="AK22" i="12"/>
  <c r="AL6" i="12" l="1"/>
</calcChain>
</file>

<file path=xl/sharedStrings.xml><?xml version="1.0" encoding="utf-8"?>
<sst xmlns="http://schemas.openxmlformats.org/spreadsheetml/2006/main" count="125" uniqueCount="40">
  <si>
    <t>Customer Profit</t>
  </si>
  <si>
    <t>Profit expected on average</t>
  </si>
  <si>
    <t>Annual discount rate</t>
  </si>
  <si>
    <t>Present value of Expected Profits</t>
  </si>
  <si>
    <t>Churn / Attrition rate</t>
    <phoneticPr fontId="4"/>
  </si>
  <si>
    <t>N/A</t>
  </si>
  <si>
    <t>Prob. of being active at end of period</t>
  </si>
  <si>
    <t>Average prob. of being active in period</t>
  </si>
  <si>
    <t>Fill in only yellow cells</t>
    <phoneticPr fontId="5"/>
  </si>
  <si>
    <t>Cost of service</t>
  </si>
  <si>
    <t>Cost of marketing</t>
  </si>
  <si>
    <t>Cumulative LTV…</t>
  </si>
  <si>
    <t>Year</t>
  </si>
  <si>
    <t>Subsidy</t>
  </si>
  <si>
    <t>Agency Revenue</t>
  </si>
  <si>
    <t>Home Office Revenue</t>
  </si>
  <si>
    <t>discount rate</t>
  </si>
  <si>
    <t>Predicted Attrition in…</t>
  </si>
  <si>
    <t>New Agency ID</t>
  </si>
  <si>
    <t>Predicted Return in Year 1</t>
  </si>
  <si>
    <t>Y1</t>
  </si>
  <si>
    <t>Y2</t>
  </si>
  <si>
    <t>Y3</t>
  </si>
  <si>
    <t>Y4</t>
  </si>
  <si>
    <t>Y5</t>
  </si>
  <si>
    <t>Y0</t>
  </si>
  <si>
    <t>Present Value</t>
  </si>
  <si>
    <t>Projected Returns</t>
  </si>
  <si>
    <t>LTV</t>
  </si>
  <si>
    <t>Total Revenue</t>
  </si>
  <si>
    <t>ROI</t>
  </si>
  <si>
    <t>Subsidy (in 1000 USD)</t>
  </si>
  <si>
    <t>Predicted Return in Year 2</t>
  </si>
  <si>
    <t>Predicted Return in Year 3</t>
  </si>
  <si>
    <t>Predicted Return in Year 4</t>
  </si>
  <si>
    <t>ROI Calculation</t>
  </si>
  <si>
    <t>Revenue without Subsidy</t>
  </si>
  <si>
    <t>Revenue with Subsidy</t>
  </si>
  <si>
    <t>Change in Revenue</t>
  </si>
  <si>
    <t>Total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</si>
</sst>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0.000"/>
  </numFmts>
  <fonts count="15" x14ac:knownFonts="1">
    <font>
      <sz val="10"/>
      <name val="Verdana"/>
    </font>
    <font>
      <sz val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12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F8FB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0" fillId="0" borderId="0" xfId="0" applyNumberFormat="1"/>
    <xf numFmtId="0" fontId="6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7" fillId="0" borderId="7" xfId="0" applyFont="1" applyBorder="1" applyProtection="1">
      <protection locked="0"/>
    </xf>
    <xf numFmtId="9" fontId="7" fillId="0" borderId="7" xfId="0" applyNumberFormat="1" applyFont="1" applyBorder="1" applyProtection="1">
      <protection locked="0"/>
    </xf>
    <xf numFmtId="164" fontId="9" fillId="0" borderId="9" xfId="0" applyNumberFormat="1" applyFont="1" applyBorder="1"/>
    <xf numFmtId="164" fontId="9" fillId="0" borderId="10" xfId="0" applyNumberFormat="1" applyFont="1" applyBorder="1"/>
    <xf numFmtId="0" fontId="9" fillId="0" borderId="11" xfId="0" applyFont="1" applyBorder="1" applyAlignment="1" applyProtection="1">
      <alignment horizontal="center" wrapText="1"/>
      <protection locked="0"/>
    </xf>
    <xf numFmtId="0" fontId="9" fillId="0" borderId="12" xfId="0" applyFont="1" applyBorder="1" applyAlignment="1" applyProtection="1">
      <alignment horizontal="center"/>
      <protection locked="0"/>
    </xf>
    <xf numFmtId="164" fontId="7" fillId="0" borderId="13" xfId="0" applyNumberFormat="1" applyFont="1" applyBorder="1"/>
    <xf numFmtId="164" fontId="7" fillId="0" borderId="14" xfId="0" applyNumberFormat="1" applyFont="1" applyBorder="1"/>
    <xf numFmtId="165" fontId="7" fillId="0" borderId="15" xfId="1" applyNumberFormat="1" applyFont="1" applyFill="1" applyBorder="1" applyAlignment="1" applyProtection="1">
      <alignment horizontal="center"/>
      <protection locked="0"/>
    </xf>
    <xf numFmtId="10" fontId="7" fillId="0" borderId="13" xfId="0" applyNumberFormat="1" applyFont="1" applyBorder="1"/>
    <xf numFmtId="10" fontId="7" fillId="0" borderId="14" xfId="2" applyNumberFormat="1" applyFont="1" applyFill="1" applyBorder="1" applyAlignment="1" applyProtection="1"/>
    <xf numFmtId="164" fontId="7" fillId="0" borderId="17" xfId="0" applyNumberFormat="1" applyFont="1" applyBorder="1"/>
    <xf numFmtId="164" fontId="7" fillId="0" borderId="18" xfId="0" applyNumberFormat="1" applyFont="1" applyBorder="1"/>
    <xf numFmtId="9" fontId="7" fillId="0" borderId="0" xfId="0" applyNumberFormat="1" applyFont="1" applyProtection="1">
      <protection locked="0"/>
    </xf>
    <xf numFmtId="0" fontId="2" fillId="2" borderId="6" xfId="0" applyFont="1" applyFill="1" applyBorder="1" applyAlignment="1" applyProtection="1">
      <alignment vertical="top"/>
      <protection locked="0"/>
    </xf>
    <xf numFmtId="164" fontId="7" fillId="3" borderId="13" xfId="0" applyNumberFormat="1" applyFont="1" applyFill="1" applyBorder="1" applyProtection="1">
      <protection locked="0"/>
    </xf>
    <xf numFmtId="164" fontId="7" fillId="3" borderId="14" xfId="0" applyNumberFormat="1" applyFont="1" applyFill="1" applyBorder="1" applyProtection="1">
      <protection locked="0"/>
    </xf>
    <xf numFmtId="165" fontId="2" fillId="2" borderId="16" xfId="1" applyNumberFormat="1" applyFont="1" applyFill="1" applyBorder="1" applyAlignment="1" applyProtection="1">
      <protection locked="0"/>
    </xf>
    <xf numFmtId="9" fontId="7" fillId="2" borderId="1" xfId="2" applyFont="1" applyFill="1" applyBorder="1" applyProtection="1">
      <protection locked="0"/>
    </xf>
    <xf numFmtId="0" fontId="6" fillId="0" borderId="8" xfId="0" applyFont="1" applyBorder="1" applyProtection="1">
      <protection locked="0"/>
    </xf>
    <xf numFmtId="164" fontId="7" fillId="3" borderId="0" xfId="0" applyNumberFormat="1" applyFont="1" applyFill="1" applyProtection="1">
      <protection locked="0"/>
    </xf>
    <xf numFmtId="0" fontId="9" fillId="0" borderId="19" xfId="0" applyFont="1" applyBorder="1" applyAlignment="1" applyProtection="1">
      <alignment horizontal="center" wrapText="1"/>
      <protection locked="0"/>
    </xf>
    <xf numFmtId="0" fontId="0" fillId="4" borderId="0" xfId="0" applyFill="1"/>
    <xf numFmtId="0" fontId="0" fillId="0" borderId="0" xfId="0" applyAlignment="1">
      <alignment horizontal="center" wrapText="1"/>
    </xf>
    <xf numFmtId="0" fontId="12" fillId="6" borderId="20" xfId="0" applyFont="1" applyFill="1" applyBorder="1" applyAlignment="1">
      <alignment horizontal="center" wrapText="1"/>
    </xf>
    <xf numFmtId="0" fontId="0" fillId="5" borderId="2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4" fontId="0" fillId="6" borderId="24" xfId="3" applyFont="1" applyFill="1" applyBorder="1"/>
    <xf numFmtId="10" fontId="0" fillId="5" borderId="25" xfId="2" applyNumberFormat="1" applyFont="1" applyFill="1" applyBorder="1" applyAlignment="1">
      <alignment horizontal="center"/>
    </xf>
    <xf numFmtId="10" fontId="0" fillId="5" borderId="26" xfId="2" applyNumberFormat="1" applyFont="1" applyFill="1" applyBorder="1" applyAlignment="1">
      <alignment horizontal="center"/>
    </xf>
    <xf numFmtId="10" fontId="0" fillId="5" borderId="27" xfId="2" applyNumberFormat="1" applyFont="1" applyFill="1" applyBorder="1" applyAlignment="1">
      <alignment horizontal="center"/>
    </xf>
    <xf numFmtId="10" fontId="13" fillId="5" borderId="26" xfId="2" applyNumberFormat="1" applyFont="1" applyFill="1" applyBorder="1" applyAlignment="1">
      <alignment horizontal="center"/>
    </xf>
    <xf numFmtId="44" fontId="0" fillId="6" borderId="23" xfId="3" applyFont="1" applyFill="1" applyBorder="1"/>
    <xf numFmtId="0" fontId="1" fillId="5" borderId="7" xfId="0" applyFont="1" applyFill="1" applyBorder="1" applyAlignment="1">
      <alignment horizontal="center"/>
    </xf>
    <xf numFmtId="0" fontId="0" fillId="5" borderId="25" xfId="2" applyNumberFormat="1" applyFont="1" applyFill="1" applyBorder="1" applyAlignment="1">
      <alignment horizontal="center"/>
    </xf>
    <xf numFmtId="0" fontId="0" fillId="5" borderId="26" xfId="2" applyNumberFormat="1" applyFont="1" applyFill="1" applyBorder="1" applyAlignment="1">
      <alignment horizontal="center"/>
    </xf>
    <xf numFmtId="0" fontId="0" fillId="5" borderId="27" xfId="2" applyNumberFormat="1" applyFont="1" applyFill="1" applyBorder="1" applyAlignment="1">
      <alignment horizontal="center"/>
    </xf>
    <xf numFmtId="0" fontId="0" fillId="5" borderId="0" xfId="2" applyNumberFormat="1" applyFont="1" applyFill="1" applyBorder="1" applyAlignment="1">
      <alignment horizontal="center"/>
    </xf>
    <xf numFmtId="0" fontId="13" fillId="5" borderId="26" xfId="2" applyNumberFormat="1" applyFont="1" applyFill="1" applyBorder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44" fontId="0" fillId="0" borderId="0" xfId="0" applyNumberFormat="1"/>
    <xf numFmtId="0" fontId="14" fillId="0" borderId="0" xfId="0" applyFont="1"/>
    <xf numFmtId="0" fontId="12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44" fontId="1" fillId="0" borderId="0" xfId="0" applyNumberFormat="1" applyFon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0" fillId="0" borderId="0" xfId="3" applyFont="1"/>
    <xf numFmtId="9" fontId="0" fillId="0" borderId="0" xfId="2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EFDD-BE07-C544-96EE-ECDAF054473E}">
  <sheetPr>
    <pageSetUpPr fitToPage="1"/>
  </sheetPr>
  <dimension ref="A1:XFA18"/>
  <sheetViews>
    <sheetView zoomScaleNormal="100" workbookViewId="0">
      <selection activeCell="C15" sqref="C15"/>
    </sheetView>
  </sheetViews>
  <sheetFormatPr baseColWidth="10" defaultRowHeight="13" x14ac:dyDescent="0.15"/>
  <cols>
    <col min="1" max="1" width="50.6640625" customWidth="1"/>
    <col min="2" max="2" width="10.33203125" bestFit="1" customWidth="1"/>
    <col min="3" max="7" width="14.33203125" bestFit="1" customWidth="1"/>
    <col min="8" max="8" width="11.5" bestFit="1" customWidth="1"/>
  </cols>
  <sheetData>
    <row r="1" spans="1:7 16381:16381" ht="21" customHeight="1" x14ac:dyDescent="0.15">
      <c r="A1" s="27" t="s">
        <v>8</v>
      </c>
    </row>
    <row r="2" spans="1:7 16381:16381" s="1" customFormat="1" ht="20" customHeight="1" x14ac:dyDescent="0.2">
      <c r="A2" s="6" t="s">
        <v>2</v>
      </c>
      <c r="B2" s="31">
        <v>0.08</v>
      </c>
      <c r="C2" s="26"/>
      <c r="D2" s="7"/>
      <c r="E2" s="7"/>
      <c r="F2" s="7"/>
      <c r="G2" s="7"/>
    </row>
    <row r="3" spans="1:7 16381:16381" s="1" customFormat="1" ht="20" customHeight="1" thickBot="1" x14ac:dyDescent="0.25">
      <c r="A3" s="32"/>
      <c r="B3" s="13"/>
      <c r="C3" s="14"/>
      <c r="D3" s="7"/>
      <c r="E3" s="7"/>
      <c r="F3" s="7"/>
      <c r="G3" s="7"/>
    </row>
    <row r="4" spans="1:7 16381:16381" s="1" customFormat="1" ht="18" x14ac:dyDescent="0.2">
      <c r="A4" s="8" t="s">
        <v>12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</row>
    <row r="5" spans="1:7 16381:16381" s="1" customFormat="1" ht="18" x14ac:dyDescent="0.2">
      <c r="A5" s="32" t="s">
        <v>14</v>
      </c>
      <c r="B5" s="34"/>
      <c r="C5" s="29">
        <v>1200000</v>
      </c>
      <c r="D5" s="29">
        <f>C5*1.05</f>
        <v>1260000</v>
      </c>
      <c r="E5" s="29">
        <f>D5*1.05</f>
        <v>1323000</v>
      </c>
      <c r="F5" s="29">
        <f>E5*1.05</f>
        <v>1389150</v>
      </c>
      <c r="G5" s="29">
        <f>F5*1.05</f>
        <v>1458607.5</v>
      </c>
    </row>
    <row r="6" spans="1:7 16381:16381" s="1" customFormat="1" ht="19" customHeight="1" x14ac:dyDescent="0.2">
      <c r="A6" s="10" t="s">
        <v>15</v>
      </c>
      <c r="B6" s="28"/>
      <c r="C6" s="29">
        <f>C5*0.2</f>
        <v>240000</v>
      </c>
      <c r="D6" s="29">
        <f>D5*0.2</f>
        <v>252000</v>
      </c>
      <c r="E6" s="29">
        <f>E5*0.2</f>
        <v>264600</v>
      </c>
      <c r="F6" s="29">
        <f>F5*0.2</f>
        <v>277830</v>
      </c>
      <c r="G6" s="29">
        <f>G5*0.2</f>
        <v>291721.5</v>
      </c>
    </row>
    <row r="7" spans="1:7 16381:16381" s="1" customFormat="1" ht="19" customHeight="1" x14ac:dyDescent="0.2">
      <c r="A7" s="10" t="s">
        <v>9</v>
      </c>
      <c r="B7" s="28"/>
      <c r="C7" s="29">
        <v>0</v>
      </c>
      <c r="D7" s="29">
        <v>0</v>
      </c>
      <c r="E7" s="29">
        <v>0</v>
      </c>
      <c r="F7" s="29">
        <v>0</v>
      </c>
      <c r="G7" s="29">
        <v>0</v>
      </c>
    </row>
    <row r="8" spans="1:7 16381:16381" s="1" customFormat="1" ht="19" customHeight="1" x14ac:dyDescent="0.2">
      <c r="A8" s="10" t="s">
        <v>10</v>
      </c>
      <c r="B8" s="28"/>
      <c r="C8" s="29"/>
      <c r="D8" s="29"/>
      <c r="E8" s="29"/>
      <c r="F8" s="29"/>
      <c r="G8" s="29"/>
      <c r="XFA8" s="29">
        <f>XEZ8*1.03</f>
        <v>0</v>
      </c>
    </row>
    <row r="9" spans="1:7 16381:16381" s="1" customFormat="1" ht="19" customHeight="1" x14ac:dyDescent="0.2">
      <c r="A9" s="10" t="s">
        <v>13</v>
      </c>
      <c r="B9" s="28"/>
      <c r="C9" s="29"/>
      <c r="D9" s="29"/>
      <c r="E9" s="29"/>
      <c r="F9" s="29"/>
      <c r="G9" s="29"/>
      <c r="XFA9" s="33"/>
    </row>
    <row r="10" spans="1:7 16381:16381" s="1" customFormat="1" ht="19" customHeight="1" x14ac:dyDescent="0.2">
      <c r="A10" s="10" t="s">
        <v>0</v>
      </c>
      <c r="B10" s="19">
        <f>B6-B7-B8-B9</f>
        <v>0</v>
      </c>
      <c r="C10" s="19">
        <f t="shared" ref="C10:G10" si="0">C6-C7-C8-C9</f>
        <v>240000</v>
      </c>
      <c r="D10" s="19">
        <f t="shared" si="0"/>
        <v>252000</v>
      </c>
      <c r="E10" s="19">
        <f t="shared" si="0"/>
        <v>264600</v>
      </c>
      <c r="F10" s="19">
        <f t="shared" si="0"/>
        <v>277830</v>
      </c>
      <c r="G10" s="19">
        <f t="shared" si="0"/>
        <v>291721.5</v>
      </c>
    </row>
    <row r="11" spans="1:7 16381:16381" s="1" customFormat="1" ht="19" customHeight="1" x14ac:dyDescent="0.2">
      <c r="A11" s="9" t="s">
        <v>4</v>
      </c>
      <c r="B11" s="21" t="s">
        <v>5</v>
      </c>
      <c r="C11" s="30">
        <v>0.14599999999999999</v>
      </c>
      <c r="D11" s="30">
        <v>0.113</v>
      </c>
      <c r="E11" s="30">
        <v>0.107</v>
      </c>
      <c r="F11" s="30">
        <v>8.4000000000000005E-2</v>
      </c>
      <c r="G11" s="30">
        <v>7.9000000000000001E-2</v>
      </c>
    </row>
    <row r="12" spans="1:7 16381:16381" s="1" customFormat="1" ht="19" customHeight="1" x14ac:dyDescent="0.2">
      <c r="A12" s="10" t="s">
        <v>6</v>
      </c>
      <c r="B12" s="22">
        <v>1</v>
      </c>
      <c r="C12" s="23">
        <f>B12*(1-C11)</f>
        <v>0.85399999999999998</v>
      </c>
      <c r="D12" s="23">
        <f t="shared" ref="D12:G12" si="1">C12*(1-D11)</f>
        <v>0.757498</v>
      </c>
      <c r="E12" s="23">
        <f t="shared" si="1"/>
        <v>0.67644571399999998</v>
      </c>
      <c r="F12" s="23">
        <f t="shared" si="1"/>
        <v>0.619624274024</v>
      </c>
      <c r="G12" s="23">
        <f t="shared" si="1"/>
        <v>0.57067395637610407</v>
      </c>
    </row>
    <row r="13" spans="1:7 16381:16381" s="1" customFormat="1" ht="19" customHeight="1" x14ac:dyDescent="0.2">
      <c r="A13" s="10" t="s">
        <v>7</v>
      </c>
      <c r="B13" s="22">
        <v>1</v>
      </c>
      <c r="C13" s="23">
        <f>(B12+C12)/2</f>
        <v>0.92700000000000005</v>
      </c>
      <c r="D13" s="23">
        <f t="shared" ref="D13:G13" si="2">(C12+D12)/2</f>
        <v>0.80574900000000005</v>
      </c>
      <c r="E13" s="23">
        <f t="shared" si="2"/>
        <v>0.71697185699999999</v>
      </c>
      <c r="F13" s="23">
        <f t="shared" si="2"/>
        <v>0.64803499401200004</v>
      </c>
      <c r="G13" s="23">
        <f t="shared" si="2"/>
        <v>0.59514911520005209</v>
      </c>
    </row>
    <row r="14" spans="1:7 16381:16381" s="1" customFormat="1" ht="19" customHeight="1" x14ac:dyDescent="0.2">
      <c r="A14" s="10" t="s">
        <v>1</v>
      </c>
      <c r="B14" s="19">
        <f t="shared" ref="B14:G14" si="3">B13*B10</f>
        <v>0</v>
      </c>
      <c r="C14" s="20">
        <f t="shared" si="3"/>
        <v>222480</v>
      </c>
      <c r="D14" s="20">
        <f t="shared" si="3"/>
        <v>203048.74800000002</v>
      </c>
      <c r="E14" s="20">
        <f t="shared" si="3"/>
        <v>189710.75336219999</v>
      </c>
      <c r="F14" s="20">
        <f t="shared" si="3"/>
        <v>180043.56238635397</v>
      </c>
      <c r="G14" s="20">
        <f t="shared" si="3"/>
        <v>173617.79260983199</v>
      </c>
    </row>
    <row r="15" spans="1:7 16381:16381" s="1" customFormat="1" ht="19" customHeight="1" thickBot="1" x14ac:dyDescent="0.25">
      <c r="A15" s="11" t="s">
        <v>3</v>
      </c>
      <c r="B15" s="24">
        <f>B14/(1+$B$2)^B4</f>
        <v>0</v>
      </c>
      <c r="C15" s="25">
        <f>C14/(1+$B$2)^AVERAGE(C4,B4)</f>
        <v>214081.47981551322</v>
      </c>
      <c r="D15" s="25">
        <f>D14/(1+$B$2)^AVERAGE(D4,C4)</f>
        <v>180910.8785747168</v>
      </c>
      <c r="E15" s="25">
        <f>E14/(1+$B$2)^AVERAGE(E4,D4)</f>
        <v>156506.56510321336</v>
      </c>
      <c r="F15" s="25">
        <f>F14/(1+$B$2)^AVERAGE(F4,E4)</f>
        <v>137529.05321430694</v>
      </c>
      <c r="G15" s="25">
        <f>G14/(1+$B$2)^AVERAGE(G4,F4)</f>
        <v>122796.87946334026</v>
      </c>
    </row>
    <row r="16" spans="1:7 16381:16381" s="1" customFormat="1" ht="19" customHeight="1" thickBot="1" x14ac:dyDescent="0.25">
      <c r="A16" s="12" t="s">
        <v>11</v>
      </c>
      <c r="B16" s="15">
        <f>B15</f>
        <v>0</v>
      </c>
      <c r="C16" s="16">
        <f>B16+C15</f>
        <v>214081.47981551322</v>
      </c>
      <c r="D16" s="16">
        <f t="shared" ref="D16:G16" si="4">C16+D15</f>
        <v>394992.35839022999</v>
      </c>
      <c r="E16" s="16">
        <f t="shared" si="4"/>
        <v>551498.92349344329</v>
      </c>
      <c r="F16" s="16">
        <f t="shared" si="4"/>
        <v>689027.97670775023</v>
      </c>
      <c r="G16" s="16">
        <f t="shared" si="4"/>
        <v>811824.85617109051</v>
      </c>
    </row>
    <row r="17" spans="1:7" s="1" customFormat="1" ht="19" customHeight="1" x14ac:dyDescent="0.2">
      <c r="A17" s="3"/>
      <c r="B17" s="3"/>
      <c r="C17" s="4"/>
      <c r="D17" s="2"/>
      <c r="E17" s="2"/>
      <c r="F17" s="2"/>
      <c r="G17" s="2"/>
    </row>
    <row r="18" spans="1:7" ht="16" x14ac:dyDescent="0.2">
      <c r="A18" s="3"/>
      <c r="C18" s="5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AC2F-06EA-3B44-B667-347454BB9436}">
  <dimension ref="A1:XFA18"/>
  <sheetViews>
    <sheetView workbookViewId="0">
      <selection activeCell="A12" sqref="A12"/>
    </sheetView>
  </sheetViews>
  <sheetFormatPr baseColWidth="10" defaultRowHeight="13" x14ac:dyDescent="0.15"/>
  <cols>
    <col min="1" max="1" width="46.1640625" customWidth="1"/>
    <col min="2" max="2" width="12.1640625" bestFit="1" customWidth="1"/>
    <col min="3" max="7" width="14.33203125" bestFit="1" customWidth="1"/>
    <col min="8" max="8" width="11.5" bestFit="1" customWidth="1"/>
  </cols>
  <sheetData>
    <row r="1" spans="1:7 16381:16381" ht="21" customHeight="1" x14ac:dyDescent="0.15">
      <c r="A1" s="27" t="s">
        <v>8</v>
      </c>
    </row>
    <row r="2" spans="1:7 16381:16381" s="1" customFormat="1" ht="20" customHeight="1" x14ac:dyDescent="0.2">
      <c r="A2" s="6" t="s">
        <v>2</v>
      </c>
      <c r="B2" s="31">
        <v>0.08</v>
      </c>
      <c r="C2" s="26"/>
      <c r="D2" s="7"/>
      <c r="E2" s="7"/>
      <c r="F2" s="7"/>
      <c r="G2" s="7"/>
    </row>
    <row r="3" spans="1:7 16381:16381" s="1" customFormat="1" ht="20" customHeight="1" thickBot="1" x14ac:dyDescent="0.25">
      <c r="A3" s="32"/>
      <c r="B3" s="13"/>
      <c r="C3" s="14"/>
      <c r="D3" s="7"/>
      <c r="E3" s="7"/>
      <c r="F3" s="7"/>
      <c r="G3" s="7"/>
    </row>
    <row r="4" spans="1:7 16381:16381" s="1" customFormat="1" ht="18" x14ac:dyDescent="0.2">
      <c r="A4" s="8" t="s">
        <v>12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</row>
    <row r="5" spans="1:7 16381:16381" s="1" customFormat="1" ht="18" x14ac:dyDescent="0.2">
      <c r="A5" s="32" t="s">
        <v>14</v>
      </c>
      <c r="B5" s="34"/>
      <c r="C5" s="29">
        <v>1200000</v>
      </c>
      <c r="D5" s="29">
        <f>C5*1.05</f>
        <v>1260000</v>
      </c>
      <c r="E5" s="29">
        <f>D5*1.05</f>
        <v>1323000</v>
      </c>
      <c r="F5" s="29">
        <f>E5*1.05</f>
        <v>1389150</v>
      </c>
      <c r="G5" s="29">
        <f>F5*1.05</f>
        <v>1458607.5</v>
      </c>
    </row>
    <row r="6" spans="1:7 16381:16381" s="1" customFormat="1" ht="19" customHeight="1" x14ac:dyDescent="0.2">
      <c r="A6" s="10" t="s">
        <v>15</v>
      </c>
      <c r="B6" s="28"/>
      <c r="C6" s="29">
        <f>C5*0.2</f>
        <v>240000</v>
      </c>
      <c r="D6" s="29">
        <f>C6*1.05</f>
        <v>252000</v>
      </c>
      <c r="E6" s="29">
        <f>D6*1.05</f>
        <v>264600</v>
      </c>
      <c r="F6" s="29">
        <f>E6*1.05</f>
        <v>277830</v>
      </c>
      <c r="G6" s="29">
        <f>F6*1.05</f>
        <v>291721.5</v>
      </c>
    </row>
    <row r="7" spans="1:7 16381:16381" s="1" customFormat="1" ht="19" customHeight="1" x14ac:dyDescent="0.2">
      <c r="A7" s="10" t="s">
        <v>9</v>
      </c>
      <c r="B7" s="28"/>
      <c r="C7" s="29">
        <v>0</v>
      </c>
      <c r="D7" s="29">
        <v>0</v>
      </c>
      <c r="E7" s="29">
        <v>0</v>
      </c>
      <c r="F7" s="29">
        <v>0</v>
      </c>
      <c r="G7" s="29">
        <v>0</v>
      </c>
    </row>
    <row r="8" spans="1:7 16381:16381" s="1" customFormat="1" ht="19" customHeight="1" x14ac:dyDescent="0.2">
      <c r="A8" s="10" t="s">
        <v>10</v>
      </c>
      <c r="B8" s="28"/>
      <c r="C8" s="29"/>
      <c r="D8" s="29"/>
      <c r="E8" s="29"/>
      <c r="F8" s="29"/>
      <c r="G8" s="29"/>
      <c r="XFA8" s="29">
        <f>XEZ8*1.03</f>
        <v>0</v>
      </c>
    </row>
    <row r="9" spans="1:7 16381:16381" s="1" customFormat="1" ht="19" customHeight="1" x14ac:dyDescent="0.2">
      <c r="A9" s="10" t="s">
        <v>13</v>
      </c>
      <c r="B9" s="28">
        <v>30000</v>
      </c>
      <c r="C9" s="29"/>
      <c r="D9" s="29"/>
      <c r="E9" s="29"/>
      <c r="F9" s="29"/>
      <c r="G9" s="29"/>
      <c r="XFA9" s="33"/>
    </row>
    <row r="10" spans="1:7 16381:16381" s="1" customFormat="1" ht="19" customHeight="1" x14ac:dyDescent="0.2">
      <c r="A10" s="10" t="s">
        <v>0</v>
      </c>
      <c r="B10" s="19">
        <f>B6-B7-B8-B9</f>
        <v>-30000</v>
      </c>
      <c r="C10" s="19">
        <f>C6-C7-C8-C9</f>
        <v>240000</v>
      </c>
      <c r="D10" s="19">
        <f t="shared" ref="D10:G10" si="0">D6-D7-D8-D9</f>
        <v>252000</v>
      </c>
      <c r="E10" s="19">
        <f t="shared" si="0"/>
        <v>264600</v>
      </c>
      <c r="F10" s="19">
        <f t="shared" si="0"/>
        <v>277830</v>
      </c>
      <c r="G10" s="19">
        <f t="shared" si="0"/>
        <v>291721.5</v>
      </c>
    </row>
    <row r="11" spans="1:7 16381:16381" s="1" customFormat="1" ht="19" customHeight="1" x14ac:dyDescent="0.2">
      <c r="A11" s="9" t="s">
        <v>4</v>
      </c>
      <c r="B11" s="21" t="s">
        <v>5</v>
      </c>
      <c r="C11" s="30">
        <v>9.9000000000000005E-2</v>
      </c>
      <c r="D11" s="30">
        <v>0.111</v>
      </c>
      <c r="E11" s="30">
        <v>0.106</v>
      </c>
      <c r="F11" s="30">
        <v>8.6999999999999994E-2</v>
      </c>
      <c r="G11" s="30">
        <v>0.08</v>
      </c>
    </row>
    <row r="12" spans="1:7 16381:16381" s="1" customFormat="1" ht="19" customHeight="1" x14ac:dyDescent="0.2">
      <c r="A12" s="10" t="s">
        <v>6</v>
      </c>
      <c r="B12" s="22">
        <v>1</v>
      </c>
      <c r="C12" s="23">
        <f>B12*(1-C11)</f>
        <v>0.90100000000000002</v>
      </c>
      <c r="D12" s="23">
        <f t="shared" ref="D12:G12" si="1">C12*(1-D11)</f>
        <v>0.80098900000000006</v>
      </c>
      <c r="E12" s="23">
        <f t="shared" si="1"/>
        <v>0.71608416600000002</v>
      </c>
      <c r="F12" s="23">
        <f t="shared" si="1"/>
        <v>0.65378484355800004</v>
      </c>
      <c r="G12" s="23">
        <f t="shared" si="1"/>
        <v>0.60148205607336003</v>
      </c>
    </row>
    <row r="13" spans="1:7 16381:16381" s="1" customFormat="1" ht="19" customHeight="1" x14ac:dyDescent="0.2">
      <c r="A13" s="10" t="s">
        <v>7</v>
      </c>
      <c r="B13" s="22">
        <v>1</v>
      </c>
      <c r="C13" s="23">
        <f>(B12+C12)/2</f>
        <v>0.95050000000000001</v>
      </c>
      <c r="D13" s="23">
        <f t="shared" ref="D13:G13" si="2">(C12+D12)/2</f>
        <v>0.8509945000000001</v>
      </c>
      <c r="E13" s="23">
        <f t="shared" si="2"/>
        <v>0.75853658300000004</v>
      </c>
      <c r="F13" s="23">
        <f t="shared" si="2"/>
        <v>0.68493450477900009</v>
      </c>
      <c r="G13" s="23">
        <f t="shared" si="2"/>
        <v>0.62763344981568003</v>
      </c>
    </row>
    <row r="14" spans="1:7 16381:16381" s="1" customFormat="1" ht="19" customHeight="1" x14ac:dyDescent="0.2">
      <c r="A14" s="10" t="s">
        <v>1</v>
      </c>
      <c r="B14" s="19">
        <f t="shared" ref="B14:G14" si="3">B13*B10</f>
        <v>-30000</v>
      </c>
      <c r="C14" s="20">
        <f t="shared" si="3"/>
        <v>228120</v>
      </c>
      <c r="D14" s="20">
        <f t="shared" si="3"/>
        <v>214450.61400000003</v>
      </c>
      <c r="E14" s="20">
        <f t="shared" si="3"/>
        <v>200708.77986180002</v>
      </c>
      <c r="F14" s="20">
        <f t="shared" si="3"/>
        <v>190295.3534627496</v>
      </c>
      <c r="G14" s="20">
        <f t="shared" si="3"/>
        <v>183094.17143040491</v>
      </c>
    </row>
    <row r="15" spans="1:7 16381:16381" s="1" customFormat="1" ht="19" customHeight="1" thickBot="1" x14ac:dyDescent="0.25">
      <c r="A15" s="11" t="s">
        <v>3</v>
      </c>
      <c r="B15" s="24">
        <f>B14/(1+$B$2)^B4</f>
        <v>-30000</v>
      </c>
      <c r="C15" s="25">
        <f>C14/(1+$B$2)^AVERAGE(C4,B4)</f>
        <v>219508.57234589569</v>
      </c>
      <c r="D15" s="25">
        <f>D14/(1+$B$2)^AVERAGE(D4,C4)</f>
        <v>191069.62919873541</v>
      </c>
      <c r="E15" s="25">
        <f>E14/(1+$B$2)^AVERAGE(E4,D4)</f>
        <v>165579.65832466216</v>
      </c>
      <c r="F15" s="25">
        <f>F14/(1+$B$2)^AVERAGE(F4,E4)</f>
        <v>145360.04201390664</v>
      </c>
      <c r="G15" s="25">
        <f>G14/(1+$B$2)^AVERAGE(G4,F4)</f>
        <v>129499.35926271162</v>
      </c>
    </row>
    <row r="16" spans="1:7 16381:16381" s="1" customFormat="1" ht="19" customHeight="1" thickBot="1" x14ac:dyDescent="0.25">
      <c r="A16" s="12" t="s">
        <v>11</v>
      </c>
      <c r="B16" s="15">
        <f>B15</f>
        <v>-30000</v>
      </c>
      <c r="C16" s="16">
        <f>B16+C15</f>
        <v>189508.57234589569</v>
      </c>
      <c r="D16" s="16">
        <f t="shared" ref="D16:G16" si="4">C16+D15</f>
        <v>380578.2015446311</v>
      </c>
      <c r="E16" s="16">
        <f t="shared" si="4"/>
        <v>546157.85986929329</v>
      </c>
      <c r="F16" s="16">
        <f t="shared" si="4"/>
        <v>691517.90188319993</v>
      </c>
      <c r="G16" s="16">
        <f t="shared" si="4"/>
        <v>821017.26114591153</v>
      </c>
    </row>
    <row r="17" spans="1:7" s="1" customFormat="1" ht="19" customHeight="1" x14ac:dyDescent="0.2">
      <c r="A17" s="3"/>
      <c r="B17" s="3"/>
      <c r="C17" s="4"/>
      <c r="D17" s="2"/>
      <c r="E17" s="2"/>
      <c r="F17" s="2"/>
      <c r="G17" s="2"/>
    </row>
    <row r="18" spans="1:7" ht="16" x14ac:dyDescent="0.2">
      <c r="A18" s="3"/>
      <c r="C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7DCF-A863-CF49-ACC1-324FB279854D}">
  <dimension ref="A1:G28"/>
  <sheetViews>
    <sheetView workbookViewId="0">
      <selection sqref="A1:G30"/>
    </sheetView>
  </sheetViews>
  <sheetFormatPr baseColWidth="10" defaultRowHeight="13" x14ac:dyDescent="0.15"/>
  <cols>
    <col min="1" max="1" width="17.5" customWidth="1"/>
    <col min="2" max="2" width="13.1640625" bestFit="1" customWidth="1"/>
  </cols>
  <sheetData>
    <row r="1" spans="1:7" x14ac:dyDescent="0.15">
      <c r="A1" t="s">
        <v>16</v>
      </c>
      <c r="B1" s="35"/>
    </row>
    <row r="4" spans="1:7" ht="16" x14ac:dyDescent="0.2">
      <c r="C4" s="57" t="s">
        <v>17</v>
      </c>
      <c r="D4" s="58"/>
      <c r="E4" s="58"/>
      <c r="F4" s="58"/>
      <c r="G4" s="59"/>
    </row>
    <row r="5" spans="1:7" ht="51" x14ac:dyDescent="0.2">
      <c r="A5" s="36" t="s">
        <v>18</v>
      </c>
      <c r="B5" s="37" t="s">
        <v>19</v>
      </c>
      <c r="C5" s="38" t="s">
        <v>20</v>
      </c>
      <c r="D5" s="39" t="s">
        <v>21</v>
      </c>
      <c r="E5" s="39" t="s">
        <v>22</v>
      </c>
      <c r="F5" s="39" t="s">
        <v>23</v>
      </c>
      <c r="G5" s="40" t="s">
        <v>24</v>
      </c>
    </row>
    <row r="6" spans="1:7" x14ac:dyDescent="0.15">
      <c r="A6">
        <v>1001</v>
      </c>
      <c r="B6" s="41">
        <v>147510</v>
      </c>
      <c r="C6" s="42">
        <v>9.5000000000000001E-2</v>
      </c>
      <c r="D6" s="43">
        <v>5.5E-2</v>
      </c>
      <c r="E6" s="43">
        <v>0.04</v>
      </c>
      <c r="F6" s="43">
        <v>6.5000000000000002E-2</v>
      </c>
      <c r="G6" s="44">
        <v>0.06</v>
      </c>
    </row>
    <row r="7" spans="1:7" x14ac:dyDescent="0.15">
      <c r="A7">
        <f>A6+1</f>
        <v>1002</v>
      </c>
      <c r="B7" s="41">
        <v>72980</v>
      </c>
      <c r="C7" s="42">
        <v>5.5E-2</v>
      </c>
      <c r="D7" s="43">
        <v>2.5000000000000001E-2</v>
      </c>
      <c r="E7" s="43">
        <v>0.06</v>
      </c>
      <c r="F7" s="43">
        <v>0.09</v>
      </c>
      <c r="G7" s="44">
        <v>0.11</v>
      </c>
    </row>
    <row r="8" spans="1:7" x14ac:dyDescent="0.15">
      <c r="A8">
        <f t="shared" ref="A8:A28" si="0">A7+1</f>
        <v>1003</v>
      </c>
      <c r="B8" s="41">
        <v>278000</v>
      </c>
      <c r="C8" s="42">
        <v>0.12</v>
      </c>
      <c r="D8" s="43">
        <v>5.6000000000000001E-2</v>
      </c>
      <c r="E8" s="43">
        <v>1.95E-2</v>
      </c>
      <c r="F8" s="43">
        <v>5.5E-2</v>
      </c>
      <c r="G8" s="44">
        <v>5.5E-2</v>
      </c>
    </row>
    <row r="9" spans="1:7" ht="16" x14ac:dyDescent="0.2">
      <c r="A9">
        <f t="shared" si="0"/>
        <v>1004</v>
      </c>
      <c r="B9" s="41">
        <v>202170</v>
      </c>
      <c r="C9" s="42">
        <v>7.4999999999999997E-2</v>
      </c>
      <c r="D9" s="45">
        <v>0.05</v>
      </c>
      <c r="E9" s="43">
        <v>0.03</v>
      </c>
      <c r="F9" s="43">
        <v>1.4999999999999999E-2</v>
      </c>
      <c r="G9" s="44">
        <v>0.03</v>
      </c>
    </row>
    <row r="10" spans="1:7" x14ac:dyDescent="0.15">
      <c r="A10">
        <f t="shared" si="0"/>
        <v>1005</v>
      </c>
      <c r="B10" s="41">
        <v>262570</v>
      </c>
      <c r="C10" s="42">
        <v>0.09</v>
      </c>
      <c r="D10" s="43">
        <v>5.3999999999999999E-2</v>
      </c>
      <c r="E10" s="43">
        <v>3.15E-2</v>
      </c>
      <c r="F10" s="43">
        <v>5.5E-2</v>
      </c>
      <c r="G10" s="44">
        <v>0.04</v>
      </c>
    </row>
    <row r="11" spans="1:7" x14ac:dyDescent="0.15">
      <c r="A11">
        <f t="shared" si="0"/>
        <v>1006</v>
      </c>
      <c r="B11" s="41">
        <v>257220</v>
      </c>
      <c r="C11" s="42">
        <v>0.105</v>
      </c>
      <c r="D11" s="43">
        <v>5.3999999999999999E-2</v>
      </c>
      <c r="E11" s="43">
        <v>2.75E-2</v>
      </c>
      <c r="F11" s="43">
        <v>4.4999999999999998E-2</v>
      </c>
      <c r="G11" s="44">
        <v>3.5000000000000003E-2</v>
      </c>
    </row>
    <row r="12" spans="1:7" x14ac:dyDescent="0.15">
      <c r="A12">
        <f t="shared" si="0"/>
        <v>1007</v>
      </c>
      <c r="B12" s="41">
        <v>266630</v>
      </c>
      <c r="C12" s="42">
        <v>5.5E-2</v>
      </c>
      <c r="D12" s="43">
        <v>4.1000000000000002E-2</v>
      </c>
      <c r="E12" s="43">
        <v>2.35E-2</v>
      </c>
      <c r="F12" s="43">
        <v>4.4999999999999998E-2</v>
      </c>
      <c r="G12" s="44">
        <v>0.04</v>
      </c>
    </row>
    <row r="13" spans="1:7" x14ac:dyDescent="0.15">
      <c r="A13">
        <f t="shared" si="0"/>
        <v>1008</v>
      </c>
      <c r="B13" s="41">
        <v>185060</v>
      </c>
      <c r="C13" s="42">
        <v>0.11</v>
      </c>
      <c r="D13" s="43">
        <v>5.8500000000000003E-2</v>
      </c>
      <c r="E13" s="43">
        <v>2.5499999999999998E-2</v>
      </c>
      <c r="F13" s="43">
        <v>8.5000000000000006E-2</v>
      </c>
      <c r="G13" s="44">
        <v>0.04</v>
      </c>
    </row>
    <row r="14" spans="1:7" x14ac:dyDescent="0.15">
      <c r="A14">
        <f t="shared" si="0"/>
        <v>1009</v>
      </c>
      <c r="B14" s="41">
        <v>236730</v>
      </c>
      <c r="C14" s="42">
        <v>8.5000000000000006E-2</v>
      </c>
      <c r="D14" s="43">
        <v>5.0999999999999997E-2</v>
      </c>
      <c r="E14" s="43">
        <v>1.6500000000000001E-2</v>
      </c>
      <c r="F14" s="43">
        <v>7.0000000000000007E-2</v>
      </c>
      <c r="G14" s="44">
        <v>2.5000000000000001E-2</v>
      </c>
    </row>
    <row r="15" spans="1:7" x14ac:dyDescent="0.15">
      <c r="A15">
        <f t="shared" si="0"/>
        <v>1010</v>
      </c>
      <c r="B15" s="41">
        <v>183190</v>
      </c>
      <c r="C15" s="42">
        <v>5.5E-2</v>
      </c>
      <c r="D15" s="43">
        <v>2.5000000000000001E-2</v>
      </c>
      <c r="E15" s="43">
        <v>9.4999999999999998E-3</v>
      </c>
      <c r="F15" s="43">
        <v>0.03</v>
      </c>
      <c r="G15" s="44">
        <v>1.4999999999999999E-2</v>
      </c>
    </row>
    <row r="16" spans="1:7" x14ac:dyDescent="0.15">
      <c r="A16">
        <f t="shared" si="0"/>
        <v>1011</v>
      </c>
      <c r="B16" s="41">
        <v>162240</v>
      </c>
      <c r="C16" s="42">
        <v>0.1</v>
      </c>
      <c r="D16" s="43">
        <v>5.3499999999999999E-2</v>
      </c>
      <c r="E16" s="43">
        <v>3.2000000000000001E-2</v>
      </c>
      <c r="F16" s="43">
        <v>5.5E-2</v>
      </c>
      <c r="G16" s="44">
        <v>3.5000000000000003E-2</v>
      </c>
    </row>
    <row r="17" spans="1:7" x14ac:dyDescent="0.15">
      <c r="A17">
        <f t="shared" si="0"/>
        <v>1012</v>
      </c>
      <c r="B17" s="41">
        <v>247300</v>
      </c>
      <c r="C17" s="42">
        <v>0.08</v>
      </c>
      <c r="D17" s="43">
        <v>6.0499999999999998E-2</v>
      </c>
      <c r="E17" s="43">
        <v>2.6499999999999999E-2</v>
      </c>
      <c r="F17" s="43">
        <v>6.5000000000000002E-2</v>
      </c>
      <c r="G17" s="44">
        <v>4.4999999999999998E-2</v>
      </c>
    </row>
    <row r="18" spans="1:7" x14ac:dyDescent="0.15">
      <c r="A18">
        <f t="shared" si="0"/>
        <v>1013</v>
      </c>
      <c r="B18" s="41">
        <v>198360</v>
      </c>
      <c r="C18" s="42">
        <v>0.115</v>
      </c>
      <c r="D18" s="43">
        <v>6.8500000000000005E-2</v>
      </c>
      <c r="E18" s="43">
        <v>0.105</v>
      </c>
      <c r="F18" s="43">
        <v>0.08</v>
      </c>
      <c r="G18" s="44">
        <v>0.04</v>
      </c>
    </row>
    <row r="19" spans="1:7" x14ac:dyDescent="0.15">
      <c r="A19">
        <f t="shared" si="0"/>
        <v>1014</v>
      </c>
      <c r="B19" s="41">
        <v>210430</v>
      </c>
      <c r="C19" s="42">
        <v>0.09</v>
      </c>
      <c r="D19" s="43">
        <v>5.0999999999999997E-2</v>
      </c>
      <c r="E19" s="43">
        <v>1.95E-2</v>
      </c>
      <c r="F19" s="43">
        <v>6.5000000000000002E-2</v>
      </c>
      <c r="G19" s="44">
        <v>3.5000000000000003E-2</v>
      </c>
    </row>
    <row r="20" spans="1:7" x14ac:dyDescent="0.15">
      <c r="A20">
        <f t="shared" si="0"/>
        <v>1015</v>
      </c>
      <c r="B20" s="41">
        <v>140630</v>
      </c>
      <c r="C20" s="42">
        <v>6.5000000000000002E-2</v>
      </c>
      <c r="D20" s="43">
        <v>2.6499999999999999E-2</v>
      </c>
      <c r="E20" s="43">
        <v>1.2E-2</v>
      </c>
      <c r="F20" s="43">
        <v>0.06</v>
      </c>
      <c r="G20" s="44">
        <v>2.5000000000000001E-2</v>
      </c>
    </row>
    <row r="21" spans="1:7" x14ac:dyDescent="0.15">
      <c r="A21">
        <f t="shared" si="0"/>
        <v>1016</v>
      </c>
      <c r="B21" s="41">
        <v>133730</v>
      </c>
      <c r="C21" s="42">
        <v>7.4999999999999997E-2</v>
      </c>
      <c r="D21" s="43">
        <v>5.7000000000000002E-2</v>
      </c>
      <c r="E21" s="43">
        <v>2.9499999999999998E-2</v>
      </c>
      <c r="F21" s="43">
        <v>0.06</v>
      </c>
      <c r="G21" s="44">
        <v>5.5E-2</v>
      </c>
    </row>
    <row r="22" spans="1:7" x14ac:dyDescent="0.15">
      <c r="A22">
        <f t="shared" si="0"/>
        <v>1017</v>
      </c>
      <c r="B22" s="41">
        <v>279900</v>
      </c>
      <c r="C22" s="42">
        <v>0.105</v>
      </c>
      <c r="D22" s="43">
        <v>5.6500000000000002E-2</v>
      </c>
      <c r="E22" s="43">
        <v>2.3E-2</v>
      </c>
      <c r="F22" s="43">
        <v>0.09</v>
      </c>
      <c r="G22" s="44">
        <v>2.5000000000000001E-2</v>
      </c>
    </row>
    <row r="23" spans="1:7" x14ac:dyDescent="0.15">
      <c r="A23">
        <f t="shared" si="0"/>
        <v>1018</v>
      </c>
      <c r="B23" s="41">
        <v>129550</v>
      </c>
      <c r="C23" s="42">
        <v>0.115</v>
      </c>
      <c r="D23" s="43">
        <v>6.0999999999999999E-2</v>
      </c>
      <c r="E23" s="43">
        <v>2.1000000000000001E-2</v>
      </c>
      <c r="F23" s="43">
        <v>0.1</v>
      </c>
      <c r="G23" s="44">
        <v>0.04</v>
      </c>
    </row>
    <row r="24" spans="1:7" x14ac:dyDescent="0.15">
      <c r="A24">
        <f t="shared" si="0"/>
        <v>1019</v>
      </c>
      <c r="B24" s="41">
        <v>236230</v>
      </c>
      <c r="C24" s="42">
        <v>0.05</v>
      </c>
      <c r="D24" s="43">
        <v>0.04</v>
      </c>
      <c r="E24" s="43">
        <v>1.7500000000000002E-2</v>
      </c>
      <c r="F24" s="43">
        <v>1.4999999999999999E-2</v>
      </c>
      <c r="G24" s="44">
        <v>0.01</v>
      </c>
    </row>
    <row r="25" spans="1:7" x14ac:dyDescent="0.15">
      <c r="A25">
        <f t="shared" si="0"/>
        <v>1020</v>
      </c>
      <c r="B25" s="41">
        <v>210370</v>
      </c>
      <c r="C25" s="42">
        <v>0.05</v>
      </c>
      <c r="D25" s="43">
        <v>3.95E-2</v>
      </c>
      <c r="E25" s="43">
        <v>2.35E-2</v>
      </c>
      <c r="F25" s="43">
        <v>4.4999999999999998E-2</v>
      </c>
      <c r="G25" s="44">
        <v>3.5000000000000003E-2</v>
      </c>
    </row>
    <row r="26" spans="1:7" x14ac:dyDescent="0.15">
      <c r="A26">
        <f t="shared" si="0"/>
        <v>1021</v>
      </c>
      <c r="B26" s="41">
        <v>239940</v>
      </c>
      <c r="C26" s="42">
        <v>0.08</v>
      </c>
      <c r="D26" s="43">
        <v>3.3500000000000002E-2</v>
      </c>
      <c r="E26" s="43">
        <v>4.4999999999999998E-2</v>
      </c>
      <c r="F26" s="43">
        <v>0.04</v>
      </c>
      <c r="G26" s="44">
        <v>8.5000000000000006E-2</v>
      </c>
    </row>
    <row r="27" spans="1:7" x14ac:dyDescent="0.15">
      <c r="A27">
        <f t="shared" si="0"/>
        <v>1022</v>
      </c>
      <c r="B27" s="41">
        <v>82960</v>
      </c>
      <c r="C27" s="42">
        <v>6.5000000000000002E-2</v>
      </c>
      <c r="D27" s="43">
        <v>3.15E-2</v>
      </c>
      <c r="E27" s="43">
        <v>1.35E-2</v>
      </c>
      <c r="F27" s="43">
        <v>0.05</v>
      </c>
      <c r="G27" s="44">
        <v>2.5000000000000001E-2</v>
      </c>
    </row>
    <row r="28" spans="1:7" x14ac:dyDescent="0.15">
      <c r="A28">
        <f t="shared" si="0"/>
        <v>1023</v>
      </c>
      <c r="B28" s="46">
        <v>261920</v>
      </c>
      <c r="C28" s="42">
        <v>0.125</v>
      </c>
      <c r="D28" s="43">
        <v>6.4500000000000002E-2</v>
      </c>
      <c r="E28" s="43">
        <v>3.2500000000000001E-2</v>
      </c>
      <c r="F28" s="43">
        <v>0.09</v>
      </c>
      <c r="G28" s="44">
        <v>0.05</v>
      </c>
    </row>
  </sheetData>
  <mergeCells count="1">
    <mergeCell ref="C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1B22-48DF-904F-9A07-9067EA961655}">
  <dimension ref="A1:AM28"/>
  <sheetViews>
    <sheetView tabSelected="1" topLeftCell="AB1" workbookViewId="0">
      <selection activeCell="AL31" sqref="AL31"/>
    </sheetView>
  </sheetViews>
  <sheetFormatPr baseColWidth="10" defaultRowHeight="13" x14ac:dyDescent="0.15"/>
  <cols>
    <col min="2" max="2" width="13.1640625" bestFit="1" customWidth="1"/>
    <col min="3" max="6" width="13.1640625" customWidth="1"/>
    <col min="25" max="29" width="13.1640625" bestFit="1" customWidth="1"/>
    <col min="31" max="32" width="13.1640625" bestFit="1" customWidth="1"/>
    <col min="33" max="33" width="19.33203125" customWidth="1"/>
    <col min="34" max="34" width="14.6640625" customWidth="1"/>
    <col min="35" max="35" width="15.6640625" customWidth="1"/>
    <col min="37" max="37" width="18.6640625" customWidth="1"/>
    <col min="38" max="38" width="16" customWidth="1"/>
  </cols>
  <sheetData>
    <row r="1" spans="1:39" x14ac:dyDescent="0.15">
      <c r="A1" t="s">
        <v>16</v>
      </c>
      <c r="B1" s="35">
        <v>0.08</v>
      </c>
      <c r="C1" s="35"/>
      <c r="D1" s="35"/>
      <c r="E1" s="35"/>
      <c r="F1" s="35"/>
    </row>
    <row r="4" spans="1:39" ht="16" x14ac:dyDescent="0.2">
      <c r="G4" s="57" t="s">
        <v>17</v>
      </c>
      <c r="H4" s="58"/>
      <c r="I4" s="58"/>
      <c r="J4" s="58"/>
      <c r="K4" s="59"/>
      <c r="L4" s="57" t="s">
        <v>6</v>
      </c>
      <c r="M4" s="58"/>
      <c r="N4" s="58"/>
      <c r="O4" s="58"/>
      <c r="P4" s="58"/>
      <c r="Q4" s="59"/>
      <c r="R4" s="57" t="s">
        <v>7</v>
      </c>
      <c r="S4" s="58"/>
      <c r="T4" s="58"/>
      <c r="U4" s="58"/>
      <c r="V4" s="58"/>
      <c r="W4" s="59"/>
      <c r="X4" s="57" t="s">
        <v>27</v>
      </c>
      <c r="Y4" s="58"/>
      <c r="Z4" s="58"/>
      <c r="AA4" s="58"/>
      <c r="AB4" s="58"/>
      <c r="AC4" s="59"/>
      <c r="AD4" s="57" t="s">
        <v>26</v>
      </c>
      <c r="AE4" s="58"/>
      <c r="AF4" s="58"/>
      <c r="AG4" s="58"/>
      <c r="AH4" s="58"/>
      <c r="AI4" s="59"/>
      <c r="AJ4" s="56" t="s">
        <v>13</v>
      </c>
      <c r="AK4" s="56" t="s">
        <v>28</v>
      </c>
      <c r="AL4" s="56" t="s">
        <v>29</v>
      </c>
    </row>
    <row r="5" spans="1:39" ht="51" x14ac:dyDescent="0.2">
      <c r="A5" s="36" t="s">
        <v>18</v>
      </c>
      <c r="B5" s="37" t="s">
        <v>19</v>
      </c>
      <c r="C5" s="37" t="s">
        <v>32</v>
      </c>
      <c r="D5" s="37" t="s">
        <v>33</v>
      </c>
      <c r="E5" s="37" t="s">
        <v>34</v>
      </c>
      <c r="F5" s="37" t="s">
        <v>19</v>
      </c>
      <c r="G5" s="38" t="s">
        <v>20</v>
      </c>
      <c r="H5" s="39" t="s">
        <v>21</v>
      </c>
      <c r="I5" s="39" t="s">
        <v>22</v>
      </c>
      <c r="J5" s="39" t="s">
        <v>23</v>
      </c>
      <c r="K5" s="40" t="s">
        <v>24</v>
      </c>
      <c r="L5" s="47" t="s">
        <v>25</v>
      </c>
      <c r="M5" s="38" t="s">
        <v>20</v>
      </c>
      <c r="N5" s="39" t="s">
        <v>21</v>
      </c>
      <c r="O5" s="39" t="s">
        <v>22</v>
      </c>
      <c r="P5" s="39" t="s">
        <v>23</v>
      </c>
      <c r="Q5" s="40" t="s">
        <v>24</v>
      </c>
      <c r="R5" s="47" t="s">
        <v>25</v>
      </c>
      <c r="S5" s="38" t="s">
        <v>20</v>
      </c>
      <c r="T5" s="39" t="s">
        <v>21</v>
      </c>
      <c r="U5" s="39" t="s">
        <v>22</v>
      </c>
      <c r="V5" s="39" t="s">
        <v>23</v>
      </c>
      <c r="W5" s="40" t="s">
        <v>24</v>
      </c>
      <c r="X5" s="47" t="s">
        <v>25</v>
      </c>
      <c r="Y5" s="38" t="s">
        <v>20</v>
      </c>
      <c r="Z5" s="39" t="s">
        <v>21</v>
      </c>
      <c r="AA5" s="39" t="s">
        <v>22</v>
      </c>
      <c r="AB5" s="39" t="s">
        <v>23</v>
      </c>
      <c r="AC5" s="40" t="s">
        <v>24</v>
      </c>
      <c r="AD5" s="47">
        <v>0</v>
      </c>
      <c r="AE5" s="38">
        <v>1</v>
      </c>
      <c r="AF5" s="39">
        <v>2</v>
      </c>
      <c r="AG5" s="39">
        <v>3</v>
      </c>
      <c r="AH5" s="39">
        <v>4</v>
      </c>
      <c r="AI5" s="40">
        <v>5</v>
      </c>
      <c r="AM5" s="36" t="s">
        <v>18</v>
      </c>
    </row>
    <row r="6" spans="1:39" x14ac:dyDescent="0.15">
      <c r="A6">
        <v>1001</v>
      </c>
      <c r="B6" s="41">
        <v>147510</v>
      </c>
      <c r="C6" s="41">
        <f>1.15*B6</f>
        <v>169636.5</v>
      </c>
      <c r="D6" s="41">
        <f>1.07*C6</f>
        <v>181511.05500000002</v>
      </c>
      <c r="E6" s="41">
        <f>1.07*D6</f>
        <v>194216.82885000005</v>
      </c>
      <c r="F6" s="41">
        <f>1.07*E6</f>
        <v>207812.00686950007</v>
      </c>
      <c r="G6" s="48">
        <v>9.5000000000000001E-2</v>
      </c>
      <c r="H6" s="49">
        <v>5.5E-2</v>
      </c>
      <c r="I6" s="49">
        <v>0.04</v>
      </c>
      <c r="J6" s="49">
        <v>6.5000000000000002E-2</v>
      </c>
      <c r="K6" s="50">
        <v>0.06</v>
      </c>
      <c r="L6" s="51">
        <v>1</v>
      </c>
      <c r="M6" s="53">
        <f>L6*(1-G6)</f>
        <v>0.90500000000000003</v>
      </c>
      <c r="N6" s="54">
        <f>M6*(1-H6)</f>
        <v>0.85522500000000001</v>
      </c>
      <c r="O6" s="54">
        <f>N6*(1-I6)</f>
        <v>0.82101599999999997</v>
      </c>
      <c r="P6" s="54">
        <f>O6*(1-J6)</f>
        <v>0.76764995999999996</v>
      </c>
      <c r="Q6" s="54">
        <f>P6*(1-K6)</f>
        <v>0.72159096239999998</v>
      </c>
      <c r="R6" s="51">
        <v>1</v>
      </c>
      <c r="S6" s="54">
        <f>(L6+M6)/2</f>
        <v>0.95250000000000001</v>
      </c>
      <c r="T6" s="54">
        <f>(M6+N6)/2</f>
        <v>0.88011250000000008</v>
      </c>
      <c r="U6" s="54">
        <f t="shared" ref="U6:W6" si="0">(N6+O6)/2</f>
        <v>0.83812050000000005</v>
      </c>
      <c r="V6" s="54">
        <f t="shared" si="0"/>
        <v>0.79433297999999997</v>
      </c>
      <c r="W6" s="54">
        <f t="shared" si="0"/>
        <v>0.74462046120000003</v>
      </c>
      <c r="X6" s="51">
        <v>0</v>
      </c>
      <c r="Y6" s="55">
        <f>S6*B6</f>
        <v>140503.27499999999</v>
      </c>
      <c r="Z6" s="55">
        <f>C6*T6</f>
        <v>149299.20410625002</v>
      </c>
      <c r="AA6" s="60">
        <f>D6*U6</f>
        <v>152128.13617212753</v>
      </c>
      <c r="AB6" s="55">
        <f>E6*V6</f>
        <v>154272.8324265705</v>
      </c>
      <c r="AC6" s="55">
        <f>F6*W6</f>
        <v>154741.07239806472</v>
      </c>
      <c r="AD6">
        <v>0</v>
      </c>
      <c r="AE6" s="55">
        <f>(Y6) / ((1+$B$1)^AVERAGE(AD$5,AE$5))</f>
        <v>135199.33940545667</v>
      </c>
      <c r="AF6" s="55">
        <f t="shared" ref="AF6:AI6" si="1">(Z6) / ((1+$B$1)^AVERAGE(AE$5,AF$5))</f>
        <v>133021.50567984619</v>
      </c>
      <c r="AG6" s="55">
        <f t="shared" si="1"/>
        <v>125501.85809655616</v>
      </c>
      <c r="AH6" s="55">
        <f t="shared" si="1"/>
        <v>117843.68349025608</v>
      </c>
      <c r="AI6" s="55">
        <f t="shared" si="1"/>
        <v>109445.69983098088</v>
      </c>
      <c r="AJ6">
        <v>0</v>
      </c>
      <c r="AK6" s="55">
        <f>SUM(AE6:AI6)-AJ6</f>
        <v>621012.08650309592</v>
      </c>
      <c r="AL6" s="55">
        <f>SUM(AK6:AK28)</f>
        <v>19883759.698798146</v>
      </c>
      <c r="AM6">
        <v>1001</v>
      </c>
    </row>
    <row r="7" spans="1:39" x14ac:dyDescent="0.15">
      <c r="A7">
        <f>A6+1</f>
        <v>1002</v>
      </c>
      <c r="B7" s="41">
        <v>72980</v>
      </c>
      <c r="C7" s="41">
        <f t="shared" ref="C7:C28" si="2">1.15*B7</f>
        <v>83927</v>
      </c>
      <c r="D7" s="41">
        <f t="shared" ref="D7:F7" si="3">1.07*C7</f>
        <v>89801.89</v>
      </c>
      <c r="E7" s="41">
        <f t="shared" si="3"/>
        <v>96088.022300000011</v>
      </c>
      <c r="F7" s="41">
        <f t="shared" si="3"/>
        <v>102814.18386100001</v>
      </c>
      <c r="G7" s="48">
        <v>5.5E-2</v>
      </c>
      <c r="H7" s="49">
        <v>2.5000000000000001E-2</v>
      </c>
      <c r="I7" s="49">
        <v>0.06</v>
      </c>
      <c r="J7" s="49">
        <v>0.09</v>
      </c>
      <c r="K7" s="50">
        <v>0.11</v>
      </c>
      <c r="L7" s="51">
        <v>1</v>
      </c>
      <c r="M7" s="53">
        <f t="shared" ref="M7:Q7" si="4">L7*(1-G7)</f>
        <v>0.94499999999999995</v>
      </c>
      <c r="N7" s="54">
        <f t="shared" si="4"/>
        <v>0.92137499999999994</v>
      </c>
      <c r="O7" s="54">
        <f t="shared" si="4"/>
        <v>0.86609249999999993</v>
      </c>
      <c r="P7" s="54">
        <f t="shared" si="4"/>
        <v>0.788144175</v>
      </c>
      <c r="Q7" s="54">
        <f t="shared" si="4"/>
        <v>0.70144831575</v>
      </c>
      <c r="R7" s="51">
        <v>1</v>
      </c>
      <c r="S7" s="54">
        <f t="shared" ref="S7:S28" si="5">(L7+M7)/2</f>
        <v>0.97249999999999992</v>
      </c>
      <c r="T7" s="54">
        <f t="shared" ref="T7:T28" si="6">(M7+N7)/2</f>
        <v>0.93318749999999995</v>
      </c>
      <c r="U7" s="54">
        <f t="shared" ref="U7:U28" si="7">(N7+O7)/2</f>
        <v>0.89373374999999999</v>
      </c>
      <c r="V7" s="54">
        <f t="shared" ref="V7:V28" si="8">(O7+P7)/2</f>
        <v>0.82711833749999997</v>
      </c>
      <c r="W7" s="54">
        <f t="shared" ref="W7:W28" si="9">(P7+Q7)/2</f>
        <v>0.744796245375</v>
      </c>
      <c r="X7" s="51">
        <v>0</v>
      </c>
      <c r="Y7" s="55">
        <f t="shared" ref="Y7:Y28" si="10">S7*B7</f>
        <v>70973.049999999988</v>
      </c>
      <c r="Z7" s="55">
        <f t="shared" ref="Z7:Z28" si="11">C7*T7</f>
        <v>78319.627312500001</v>
      </c>
      <c r="AA7" s="60">
        <f t="shared" ref="AA7:AA28" si="12">D7*U7</f>
        <v>80258.979906787499</v>
      </c>
      <c r="AB7" s="55">
        <f t="shared" ref="AB7:AB28" si="13">E7*V7</f>
        <v>79476.165258438938</v>
      </c>
      <c r="AC7" s="55">
        <f t="shared" ref="AC7:AC28" si="14">F7*W7</f>
        <v>76575.618110967727</v>
      </c>
      <c r="AD7">
        <v>0</v>
      </c>
      <c r="AE7" s="55">
        <f t="shared" ref="AE7:AE28" si="15">(Y7) / ((1+$B$1)^AVERAGE(AD$5,AE$5))</f>
        <v>68293.849204514598</v>
      </c>
      <c r="AF7" s="55">
        <f t="shared" ref="AF7:AI7" si="16">(Z7) / ((1+$B$1)^AVERAGE(AE$5,AF$5))</f>
        <v>69780.644925467655</v>
      </c>
      <c r="AG7" s="55">
        <f t="shared" si="16"/>
        <v>66211.625020102481</v>
      </c>
      <c r="AH7" s="55">
        <f t="shared" si="16"/>
        <v>60709.095155769588</v>
      </c>
      <c r="AI7" s="55">
        <f t="shared" si="16"/>
        <v>54160.61801992276</v>
      </c>
      <c r="AJ7">
        <v>0</v>
      </c>
      <c r="AK7" s="55">
        <f t="shared" ref="AK7:AK28" si="17">SUM(AE7:AI7)-AJ7</f>
        <v>319155.8323257771</v>
      </c>
      <c r="AM7">
        <f>AM6+1</f>
        <v>1002</v>
      </c>
    </row>
    <row r="8" spans="1:39" x14ac:dyDescent="0.15">
      <c r="A8">
        <f t="shared" ref="A8:A28" si="18">A7+1</f>
        <v>1003</v>
      </c>
      <c r="B8" s="41">
        <v>278000</v>
      </c>
      <c r="C8" s="41">
        <f t="shared" si="2"/>
        <v>319700</v>
      </c>
      <c r="D8" s="41">
        <f t="shared" ref="D8:F8" si="19">1.07*C8</f>
        <v>342079</v>
      </c>
      <c r="E8" s="41">
        <f t="shared" si="19"/>
        <v>366024.53</v>
      </c>
      <c r="F8" s="41">
        <f t="shared" si="19"/>
        <v>391646.24710000004</v>
      </c>
      <c r="G8" s="48">
        <v>0.12</v>
      </c>
      <c r="H8" s="49">
        <v>5.6000000000000001E-2</v>
      </c>
      <c r="I8" s="49">
        <v>1.95E-2</v>
      </c>
      <c r="J8" s="49">
        <v>5.5E-2</v>
      </c>
      <c r="K8" s="50">
        <v>5.5E-2</v>
      </c>
      <c r="L8" s="51">
        <v>1</v>
      </c>
      <c r="M8" s="53">
        <f t="shared" ref="M8:Q8" si="20">L8*(1-G8)</f>
        <v>0.88</v>
      </c>
      <c r="N8" s="54">
        <f t="shared" si="20"/>
        <v>0.83072000000000001</v>
      </c>
      <c r="O8" s="54">
        <f t="shared" si="20"/>
        <v>0.81452096000000007</v>
      </c>
      <c r="P8" s="54">
        <f t="shared" si="20"/>
        <v>0.76972230720000001</v>
      </c>
      <c r="Q8" s="54">
        <f t="shared" si="20"/>
        <v>0.72738758030399997</v>
      </c>
      <c r="R8" s="51">
        <v>1</v>
      </c>
      <c r="S8" s="54">
        <f t="shared" si="5"/>
        <v>0.94</v>
      </c>
      <c r="T8" s="54">
        <f t="shared" si="6"/>
        <v>0.85536000000000001</v>
      </c>
      <c r="U8" s="54">
        <f t="shared" si="7"/>
        <v>0.8226204800000001</v>
      </c>
      <c r="V8" s="54">
        <f t="shared" si="8"/>
        <v>0.7921216336000001</v>
      </c>
      <c r="W8" s="54">
        <f t="shared" si="9"/>
        <v>0.74855494375200005</v>
      </c>
      <c r="X8" s="51">
        <v>0</v>
      </c>
      <c r="Y8" s="55">
        <f t="shared" si="10"/>
        <v>261319.99999999997</v>
      </c>
      <c r="Z8" s="55">
        <f t="shared" si="11"/>
        <v>273458.592</v>
      </c>
      <c r="AA8" s="60">
        <f t="shared" si="12"/>
        <v>281401.19117792003</v>
      </c>
      <c r="AB8" s="55">
        <f t="shared" si="13"/>
        <v>289935.94864127226</v>
      </c>
      <c r="AC8" s="55">
        <f t="shared" si="14"/>
        <v>293168.73446862242</v>
      </c>
      <c r="AD8">
        <v>0</v>
      </c>
      <c r="AE8" s="55">
        <f t="shared" si="15"/>
        <v>251455.28724105496</v>
      </c>
      <c r="AF8" s="55">
        <f t="shared" ref="AF8:AI8" si="21">(Z8) / ((1+$B$1)^AVERAGE(AE$5,AF$5))</f>
        <v>243644.12299909882</v>
      </c>
      <c r="AG8" s="55">
        <f t="shared" si="21"/>
        <v>232148.85327625379</v>
      </c>
      <c r="AH8" s="55">
        <f t="shared" si="21"/>
        <v>221472.04810277798</v>
      </c>
      <c r="AI8" s="55">
        <f t="shared" si="21"/>
        <v>207353.20503622587</v>
      </c>
      <c r="AJ8">
        <v>0</v>
      </c>
      <c r="AK8" s="55">
        <f t="shared" si="17"/>
        <v>1156073.5166554116</v>
      </c>
      <c r="AM8">
        <f t="shared" ref="AM8:AM28" si="22">AM7+1</f>
        <v>1003</v>
      </c>
    </row>
    <row r="9" spans="1:39" ht="16" x14ac:dyDescent="0.2">
      <c r="A9">
        <f t="shared" si="18"/>
        <v>1004</v>
      </c>
      <c r="B9" s="41">
        <v>202170</v>
      </c>
      <c r="C9" s="41">
        <f t="shared" si="2"/>
        <v>232495.49999999997</v>
      </c>
      <c r="D9" s="41">
        <f t="shared" ref="D9:F9" si="23">1.07*C9</f>
        <v>248770.185</v>
      </c>
      <c r="E9" s="41">
        <f t="shared" si="23"/>
        <v>266184.09795000002</v>
      </c>
      <c r="F9" s="41">
        <f t="shared" si="23"/>
        <v>284816.98480650003</v>
      </c>
      <c r="G9" s="48">
        <v>7.4999999999999997E-2</v>
      </c>
      <c r="H9" s="52">
        <v>0.05</v>
      </c>
      <c r="I9" s="49">
        <v>0.03</v>
      </c>
      <c r="J9" s="49">
        <v>1.4999999999999999E-2</v>
      </c>
      <c r="K9" s="50">
        <v>0.03</v>
      </c>
      <c r="L9" s="51">
        <v>1</v>
      </c>
      <c r="M9" s="53">
        <f t="shared" ref="M9:Q9" si="24">L9*(1-G9)</f>
        <v>0.92500000000000004</v>
      </c>
      <c r="N9" s="54">
        <f t="shared" si="24"/>
        <v>0.87875000000000003</v>
      </c>
      <c r="O9" s="54">
        <f t="shared" si="24"/>
        <v>0.85238749999999996</v>
      </c>
      <c r="P9" s="54">
        <f t="shared" si="24"/>
        <v>0.83960168749999997</v>
      </c>
      <c r="Q9" s="54">
        <f t="shared" si="24"/>
        <v>0.8144136368749999</v>
      </c>
      <c r="R9" s="51">
        <v>1</v>
      </c>
      <c r="S9" s="54">
        <f t="shared" si="5"/>
        <v>0.96250000000000002</v>
      </c>
      <c r="T9" s="54">
        <f t="shared" si="6"/>
        <v>0.90187499999999998</v>
      </c>
      <c r="U9" s="54">
        <f t="shared" si="7"/>
        <v>0.86556875</v>
      </c>
      <c r="V9" s="54">
        <f t="shared" si="8"/>
        <v>0.84599459374999997</v>
      </c>
      <c r="W9" s="54">
        <f t="shared" si="9"/>
        <v>0.82700766218749999</v>
      </c>
      <c r="X9" s="51">
        <v>0</v>
      </c>
      <c r="Y9" s="55">
        <f t="shared" si="10"/>
        <v>194588.625</v>
      </c>
      <c r="Z9" s="55">
        <f t="shared" si="11"/>
        <v>209681.87906249997</v>
      </c>
      <c r="AA9" s="60">
        <f t="shared" si="12"/>
        <v>215327.69806771874</v>
      </c>
      <c r="AB9" s="55">
        <f t="shared" si="13"/>
        <v>225190.30780792047</v>
      </c>
      <c r="AC9" s="55">
        <f t="shared" si="14"/>
        <v>235545.8287561163</v>
      </c>
      <c r="AD9">
        <v>0</v>
      </c>
      <c r="AE9" s="55">
        <f t="shared" si="15"/>
        <v>187242.99170831521</v>
      </c>
      <c r="AF9" s="55">
        <f t="shared" ref="AF9:AI9" si="25">(Z9) / ((1+$B$1)^AVERAGE(AE$5,AF$5))</f>
        <v>186820.81685327299</v>
      </c>
      <c r="AG9" s="55">
        <f t="shared" si="25"/>
        <v>177639.89546664932</v>
      </c>
      <c r="AH9" s="55">
        <f t="shared" si="25"/>
        <v>172015.09132219313</v>
      </c>
      <c r="AI9" s="55">
        <f t="shared" si="25"/>
        <v>166597.51461567319</v>
      </c>
      <c r="AJ9">
        <v>0</v>
      </c>
      <c r="AK9" s="55">
        <f t="shared" si="17"/>
        <v>890316.30996610387</v>
      </c>
      <c r="AM9">
        <f t="shared" si="22"/>
        <v>1004</v>
      </c>
    </row>
    <row r="10" spans="1:39" x14ac:dyDescent="0.15">
      <c r="A10">
        <f t="shared" si="18"/>
        <v>1005</v>
      </c>
      <c r="B10" s="41">
        <v>262570</v>
      </c>
      <c r="C10" s="41">
        <f t="shared" si="2"/>
        <v>301955.5</v>
      </c>
      <c r="D10" s="41">
        <f t="shared" ref="D10:F10" si="26">1.07*C10</f>
        <v>323092.38500000001</v>
      </c>
      <c r="E10" s="41">
        <f t="shared" si="26"/>
        <v>345708.85195000004</v>
      </c>
      <c r="F10" s="41">
        <f t="shared" si="26"/>
        <v>369908.47158650006</v>
      </c>
      <c r="G10" s="48">
        <v>0.09</v>
      </c>
      <c r="H10" s="49">
        <v>5.3999999999999999E-2</v>
      </c>
      <c r="I10" s="49">
        <v>3.15E-2</v>
      </c>
      <c r="J10" s="49">
        <v>5.5E-2</v>
      </c>
      <c r="K10" s="50">
        <v>0.04</v>
      </c>
      <c r="L10" s="51">
        <v>1</v>
      </c>
      <c r="M10" s="53">
        <f t="shared" ref="M10:Q10" si="27">L10*(1-G10)</f>
        <v>0.91</v>
      </c>
      <c r="N10" s="54">
        <f t="shared" si="27"/>
        <v>0.86085999999999996</v>
      </c>
      <c r="O10" s="54">
        <f t="shared" si="27"/>
        <v>0.83374291</v>
      </c>
      <c r="P10" s="54">
        <f t="shared" si="27"/>
        <v>0.78788704994999992</v>
      </c>
      <c r="Q10" s="54">
        <f t="shared" si="27"/>
        <v>0.75637156795199989</v>
      </c>
      <c r="R10" s="51">
        <v>1</v>
      </c>
      <c r="S10" s="54">
        <f t="shared" si="5"/>
        <v>0.95500000000000007</v>
      </c>
      <c r="T10" s="54">
        <f t="shared" si="6"/>
        <v>0.88542999999999994</v>
      </c>
      <c r="U10" s="54">
        <f t="shared" si="7"/>
        <v>0.84730145499999998</v>
      </c>
      <c r="V10" s="54">
        <f t="shared" si="8"/>
        <v>0.81081497997499996</v>
      </c>
      <c r="W10" s="54">
        <f t="shared" si="9"/>
        <v>0.77212930895099996</v>
      </c>
      <c r="X10" s="51">
        <v>0</v>
      </c>
      <c r="Y10" s="55">
        <f t="shared" si="10"/>
        <v>250754.35</v>
      </c>
      <c r="Z10" s="55">
        <f t="shared" si="11"/>
        <v>267360.45836499997</v>
      </c>
      <c r="AA10" s="60">
        <f t="shared" si="12"/>
        <v>273756.6479099202</v>
      </c>
      <c r="AB10" s="55">
        <f t="shared" si="13"/>
        <v>280305.91587101953</v>
      </c>
      <c r="AC10" s="55">
        <f t="shared" si="14"/>
        <v>285617.1725412049</v>
      </c>
      <c r="AD10">
        <v>0</v>
      </c>
      <c r="AE10" s="55">
        <f t="shared" si="15"/>
        <v>241288.48578828271</v>
      </c>
      <c r="AF10" s="55">
        <f t="shared" ref="AF10:AI10" si="28">(Z10) / ((1+$B$1)^AVERAGE(AE$5,AF$5))</f>
        <v>238210.85278965192</v>
      </c>
      <c r="AG10" s="55">
        <f t="shared" si="28"/>
        <v>225842.29875863341</v>
      </c>
      <c r="AH10" s="55">
        <f t="shared" si="28"/>
        <v>214115.99897910218</v>
      </c>
      <c r="AI10" s="55">
        <f t="shared" si="28"/>
        <v>202012.11512935811</v>
      </c>
      <c r="AJ10">
        <v>0</v>
      </c>
      <c r="AK10" s="55">
        <f t="shared" si="17"/>
        <v>1121469.7514450285</v>
      </c>
      <c r="AM10">
        <f t="shared" si="22"/>
        <v>1005</v>
      </c>
    </row>
    <row r="11" spans="1:39" x14ac:dyDescent="0.15">
      <c r="A11">
        <f t="shared" si="18"/>
        <v>1006</v>
      </c>
      <c r="B11" s="41">
        <v>257220</v>
      </c>
      <c r="C11" s="41">
        <f t="shared" si="2"/>
        <v>295803</v>
      </c>
      <c r="D11" s="41">
        <f t="shared" ref="D11:F11" si="29">1.07*C11</f>
        <v>316509.21000000002</v>
      </c>
      <c r="E11" s="41">
        <f t="shared" si="29"/>
        <v>338664.85470000003</v>
      </c>
      <c r="F11" s="41">
        <f t="shared" si="29"/>
        <v>362371.39452900004</v>
      </c>
      <c r="G11" s="48">
        <v>0.105</v>
      </c>
      <c r="H11" s="49">
        <v>5.3999999999999999E-2</v>
      </c>
      <c r="I11" s="49">
        <v>2.75E-2</v>
      </c>
      <c r="J11" s="49">
        <v>4.4999999999999998E-2</v>
      </c>
      <c r="K11" s="50">
        <v>3.5000000000000003E-2</v>
      </c>
      <c r="L11" s="51">
        <v>1</v>
      </c>
      <c r="M11" s="53">
        <f t="shared" ref="M11:Q11" si="30">L11*(1-G11)</f>
        <v>0.89500000000000002</v>
      </c>
      <c r="N11" s="54">
        <f t="shared" si="30"/>
        <v>0.84666999999999992</v>
      </c>
      <c r="O11" s="54">
        <f t="shared" si="30"/>
        <v>0.8233865749999999</v>
      </c>
      <c r="P11" s="54">
        <f t="shared" si="30"/>
        <v>0.78633417912499992</v>
      </c>
      <c r="Q11" s="54">
        <f t="shared" si="30"/>
        <v>0.75881248285562486</v>
      </c>
      <c r="R11" s="51">
        <v>1</v>
      </c>
      <c r="S11" s="54">
        <f t="shared" si="5"/>
        <v>0.94750000000000001</v>
      </c>
      <c r="T11" s="54">
        <f t="shared" si="6"/>
        <v>0.87083500000000003</v>
      </c>
      <c r="U11" s="54">
        <f t="shared" si="7"/>
        <v>0.83502828749999991</v>
      </c>
      <c r="V11" s="54">
        <f t="shared" si="8"/>
        <v>0.80486037706249991</v>
      </c>
      <c r="W11" s="54">
        <f t="shared" si="9"/>
        <v>0.77257333099031245</v>
      </c>
      <c r="X11" s="51">
        <v>0</v>
      </c>
      <c r="Y11" s="55">
        <f t="shared" si="10"/>
        <v>243715.95</v>
      </c>
      <c r="Z11" s="55">
        <f t="shared" si="11"/>
        <v>257595.60550500001</v>
      </c>
      <c r="AA11" s="60">
        <f t="shared" si="12"/>
        <v>264294.14360427787</v>
      </c>
      <c r="AB11" s="55">
        <f t="shared" si="13"/>
        <v>272577.92265165877</v>
      </c>
      <c r="AC11" s="55">
        <f t="shared" si="14"/>
        <v>279958.47532687424</v>
      </c>
      <c r="AD11">
        <v>0</v>
      </c>
      <c r="AE11" s="55">
        <f t="shared" si="15"/>
        <v>234515.78223050895</v>
      </c>
      <c r="AF11" s="55">
        <f t="shared" ref="AF11:AI11" si="31">(Z11) / ((1+$B$1)^AVERAGE(AE$5,AF$5))</f>
        <v>229510.63608082777</v>
      </c>
      <c r="AG11" s="55">
        <f t="shared" si="31"/>
        <v>218035.97244394635</v>
      </c>
      <c r="AH11" s="55">
        <f t="shared" si="31"/>
        <v>208212.85211498625</v>
      </c>
      <c r="AI11" s="55">
        <f t="shared" si="31"/>
        <v>198009.81588742917</v>
      </c>
      <c r="AJ11">
        <v>0</v>
      </c>
      <c r="AK11" s="55">
        <f t="shared" si="17"/>
        <v>1088285.0587576986</v>
      </c>
      <c r="AM11">
        <f t="shared" si="22"/>
        <v>1006</v>
      </c>
    </row>
    <row r="12" spans="1:39" x14ac:dyDescent="0.15">
      <c r="A12">
        <f t="shared" si="18"/>
        <v>1007</v>
      </c>
      <c r="B12" s="41">
        <v>266630</v>
      </c>
      <c r="C12" s="41">
        <f t="shared" si="2"/>
        <v>306624.5</v>
      </c>
      <c r="D12" s="41">
        <f t="shared" ref="D12:F12" si="32">1.07*C12</f>
        <v>328088.21500000003</v>
      </c>
      <c r="E12" s="41">
        <f t="shared" si="32"/>
        <v>351054.39005000005</v>
      </c>
      <c r="F12" s="41">
        <f t="shared" si="32"/>
        <v>375628.19735350006</v>
      </c>
      <c r="G12" s="48">
        <v>5.5E-2</v>
      </c>
      <c r="H12" s="49">
        <v>4.1000000000000002E-2</v>
      </c>
      <c r="I12" s="49">
        <v>2.35E-2</v>
      </c>
      <c r="J12" s="49">
        <v>4.4999999999999998E-2</v>
      </c>
      <c r="K12" s="50">
        <v>0.04</v>
      </c>
      <c r="L12" s="51">
        <v>1</v>
      </c>
      <c r="M12" s="53">
        <f t="shared" ref="M12:Q12" si="33">L12*(1-G12)</f>
        <v>0.94499999999999995</v>
      </c>
      <c r="N12" s="54">
        <f t="shared" si="33"/>
        <v>0.90625499999999992</v>
      </c>
      <c r="O12" s="54">
        <f t="shared" si="33"/>
        <v>0.88495800749999998</v>
      </c>
      <c r="P12" s="54">
        <f t="shared" si="33"/>
        <v>0.8451348971624999</v>
      </c>
      <c r="Q12" s="54">
        <f t="shared" si="33"/>
        <v>0.8113295012759999</v>
      </c>
      <c r="R12" s="51">
        <v>1</v>
      </c>
      <c r="S12" s="54">
        <f t="shared" si="5"/>
        <v>0.97249999999999992</v>
      </c>
      <c r="T12" s="54">
        <f t="shared" si="6"/>
        <v>0.92562749999999994</v>
      </c>
      <c r="U12" s="54">
        <f t="shared" si="7"/>
        <v>0.89560650374999995</v>
      </c>
      <c r="V12" s="54">
        <f t="shared" si="8"/>
        <v>0.86504645233124999</v>
      </c>
      <c r="W12" s="54">
        <f t="shared" si="9"/>
        <v>0.82823219921924984</v>
      </c>
      <c r="X12" s="51">
        <v>0</v>
      </c>
      <c r="Y12" s="55">
        <f t="shared" si="10"/>
        <v>259297.67499999999</v>
      </c>
      <c r="Z12" s="55">
        <f t="shared" si="11"/>
        <v>283820.06937374995</v>
      </c>
      <c r="AA12" s="60">
        <f t="shared" si="12"/>
        <v>293837.93915772834</v>
      </c>
      <c r="AB12" s="55">
        <f t="shared" si="13"/>
        <v>303678.35468806338</v>
      </c>
      <c r="AC12" s="55">
        <f t="shared" si="14"/>
        <v>311107.36798285175</v>
      </c>
      <c r="AD12">
        <v>0</v>
      </c>
      <c r="AE12" s="55">
        <f t="shared" si="15"/>
        <v>249509.30410249013</v>
      </c>
      <c r="AF12" s="55">
        <f t="shared" ref="AF12:AI12" si="34">(Z12) / ((1+$B$1)^AVERAGE(AE$5,AF$5))</f>
        <v>252875.91582461848</v>
      </c>
      <c r="AG12" s="55">
        <f t="shared" si="34"/>
        <v>242408.85526811745</v>
      </c>
      <c r="AH12" s="55">
        <f t="shared" si="34"/>
        <v>231969.39700796158</v>
      </c>
      <c r="AI12" s="55">
        <f t="shared" si="34"/>
        <v>220040.89207723201</v>
      </c>
      <c r="AJ12">
        <v>0</v>
      </c>
      <c r="AK12" s="55">
        <f t="shared" si="17"/>
        <v>1196804.3642804197</v>
      </c>
      <c r="AM12">
        <f t="shared" si="22"/>
        <v>1007</v>
      </c>
    </row>
    <row r="13" spans="1:39" x14ac:dyDescent="0.15">
      <c r="A13">
        <f t="shared" si="18"/>
        <v>1008</v>
      </c>
      <c r="B13" s="41">
        <v>185060</v>
      </c>
      <c r="C13" s="41">
        <f t="shared" si="2"/>
        <v>212818.99999999997</v>
      </c>
      <c r="D13" s="41">
        <f t="shared" ref="D13:F13" si="35">1.07*C13</f>
        <v>227716.33</v>
      </c>
      <c r="E13" s="41">
        <f t="shared" si="35"/>
        <v>243656.4731</v>
      </c>
      <c r="F13" s="41">
        <f t="shared" si="35"/>
        <v>260712.42621700003</v>
      </c>
      <c r="G13" s="48">
        <v>0.11</v>
      </c>
      <c r="H13" s="49">
        <v>5.8500000000000003E-2</v>
      </c>
      <c r="I13" s="49">
        <v>2.5499999999999998E-2</v>
      </c>
      <c r="J13" s="49">
        <v>8.5000000000000006E-2</v>
      </c>
      <c r="K13" s="50">
        <v>0.04</v>
      </c>
      <c r="L13" s="51">
        <v>1</v>
      </c>
      <c r="M13" s="53">
        <f t="shared" ref="M13:Q13" si="36">L13*(1-G13)</f>
        <v>0.89</v>
      </c>
      <c r="N13" s="54">
        <f t="shared" si="36"/>
        <v>0.83793499999999999</v>
      </c>
      <c r="O13" s="54">
        <f t="shared" si="36"/>
        <v>0.81656765750000004</v>
      </c>
      <c r="P13" s="54">
        <f t="shared" si="36"/>
        <v>0.74715940661250002</v>
      </c>
      <c r="Q13" s="54">
        <f t="shared" si="36"/>
        <v>0.71727303034799994</v>
      </c>
      <c r="R13" s="51">
        <v>1</v>
      </c>
      <c r="S13" s="54">
        <f t="shared" si="5"/>
        <v>0.94500000000000006</v>
      </c>
      <c r="T13" s="54">
        <f t="shared" si="6"/>
        <v>0.8639675</v>
      </c>
      <c r="U13" s="54">
        <f t="shared" si="7"/>
        <v>0.82725132875000007</v>
      </c>
      <c r="V13" s="54">
        <f t="shared" si="8"/>
        <v>0.78186353205625003</v>
      </c>
      <c r="W13" s="54">
        <f t="shared" si="9"/>
        <v>0.73221621848024998</v>
      </c>
      <c r="X13" s="51">
        <v>0</v>
      </c>
      <c r="Y13" s="55">
        <f t="shared" si="10"/>
        <v>174881.7</v>
      </c>
      <c r="Z13" s="55">
        <f t="shared" si="11"/>
        <v>183868.69938249997</v>
      </c>
      <c r="AA13" s="60">
        <f t="shared" si="12"/>
        <v>188378.63657057349</v>
      </c>
      <c r="AB13" s="55">
        <f t="shared" si="13"/>
        <v>190506.11066633469</v>
      </c>
      <c r="AC13" s="55">
        <f t="shared" si="14"/>
        <v>190897.86683542296</v>
      </c>
      <c r="AD13">
        <v>0</v>
      </c>
      <c r="AE13" s="55">
        <f t="shared" si="15"/>
        <v>168279.99428556563</v>
      </c>
      <c r="AF13" s="55">
        <f t="shared" ref="AF13:AI13" si="37">(Z13) / ((1+$B$1)^AVERAGE(AE$5,AF$5))</f>
        <v>163821.98006795175</v>
      </c>
      <c r="AG13" s="55">
        <f t="shared" si="37"/>
        <v>155407.60249999323</v>
      </c>
      <c r="AH13" s="55">
        <f t="shared" si="37"/>
        <v>145521.03215586438</v>
      </c>
      <c r="AI13" s="55">
        <f t="shared" si="37"/>
        <v>135018.77884300845</v>
      </c>
      <c r="AJ13">
        <v>0</v>
      </c>
      <c r="AK13" s="55">
        <f t="shared" si="17"/>
        <v>768049.38785238343</v>
      </c>
      <c r="AM13">
        <f t="shared" si="22"/>
        <v>1008</v>
      </c>
    </row>
    <row r="14" spans="1:39" x14ac:dyDescent="0.15">
      <c r="A14">
        <f t="shared" si="18"/>
        <v>1009</v>
      </c>
      <c r="B14" s="41">
        <v>236730</v>
      </c>
      <c r="C14" s="41">
        <f t="shared" si="2"/>
        <v>272239.5</v>
      </c>
      <c r="D14" s="41">
        <f t="shared" ref="D14:F14" si="38">1.07*C14</f>
        <v>291296.26500000001</v>
      </c>
      <c r="E14" s="41">
        <f t="shared" si="38"/>
        <v>311687.00355000002</v>
      </c>
      <c r="F14" s="41">
        <f t="shared" si="38"/>
        <v>333505.09379850002</v>
      </c>
      <c r="G14" s="48">
        <v>8.5000000000000006E-2</v>
      </c>
      <c r="H14" s="49">
        <v>5.0999999999999997E-2</v>
      </c>
      <c r="I14" s="49">
        <v>1.6500000000000001E-2</v>
      </c>
      <c r="J14" s="49">
        <v>7.0000000000000007E-2</v>
      </c>
      <c r="K14" s="50">
        <v>2.5000000000000001E-2</v>
      </c>
      <c r="L14" s="51">
        <v>1</v>
      </c>
      <c r="M14" s="53">
        <f t="shared" ref="M14:Q14" si="39">L14*(1-G14)</f>
        <v>0.91500000000000004</v>
      </c>
      <c r="N14" s="54">
        <f t="shared" si="39"/>
        <v>0.86833499999999997</v>
      </c>
      <c r="O14" s="54">
        <f t="shared" si="39"/>
        <v>0.85400747249999998</v>
      </c>
      <c r="P14" s="54">
        <f t="shared" si="39"/>
        <v>0.79422694942499994</v>
      </c>
      <c r="Q14" s="54">
        <f t="shared" si="39"/>
        <v>0.77437127568937492</v>
      </c>
      <c r="R14" s="51">
        <v>1</v>
      </c>
      <c r="S14" s="54">
        <f t="shared" si="5"/>
        <v>0.95750000000000002</v>
      </c>
      <c r="T14" s="54">
        <f t="shared" si="6"/>
        <v>0.89166750000000006</v>
      </c>
      <c r="U14" s="54">
        <f t="shared" si="7"/>
        <v>0.86117123624999992</v>
      </c>
      <c r="V14" s="54">
        <f t="shared" si="8"/>
        <v>0.8241172109624999</v>
      </c>
      <c r="W14" s="54">
        <f t="shared" si="9"/>
        <v>0.78429911255718743</v>
      </c>
      <c r="X14" s="51">
        <v>0</v>
      </c>
      <c r="Y14" s="55">
        <f t="shared" si="10"/>
        <v>226668.97500000001</v>
      </c>
      <c r="Z14" s="55">
        <f t="shared" si="11"/>
        <v>242747.11436625003</v>
      </c>
      <c r="AA14" s="60">
        <f t="shared" si="12"/>
        <v>250855.9646450576</v>
      </c>
      <c r="AB14" s="55">
        <f t="shared" si="13"/>
        <v>256866.62405888483</v>
      </c>
      <c r="AC14" s="55">
        <f t="shared" si="14"/>
        <v>261567.74909946512</v>
      </c>
      <c r="AD14">
        <v>0</v>
      </c>
      <c r="AE14" s="55">
        <f t="shared" si="15"/>
        <v>218112.32288864424</v>
      </c>
      <c r="AF14" s="55">
        <f t="shared" ref="AF14:AI14" si="40">(Z14) / ((1+$B$1)^AVERAGE(AE$5,AF$5))</f>
        <v>216281.03676598659</v>
      </c>
      <c r="AG14" s="55">
        <f t="shared" si="40"/>
        <v>206949.81526584251</v>
      </c>
      <c r="AH14" s="55">
        <f t="shared" si="40"/>
        <v>196211.53425839599</v>
      </c>
      <c r="AI14" s="55">
        <f t="shared" si="40"/>
        <v>185002.37144384306</v>
      </c>
      <c r="AJ14">
        <v>0</v>
      </c>
      <c r="AK14" s="55">
        <f t="shared" si="17"/>
        <v>1022557.0806227124</v>
      </c>
      <c r="AM14">
        <f t="shared" si="22"/>
        <v>1009</v>
      </c>
    </row>
    <row r="15" spans="1:39" x14ac:dyDescent="0.15">
      <c r="A15">
        <f t="shared" si="18"/>
        <v>1010</v>
      </c>
      <c r="B15" s="41">
        <v>183190</v>
      </c>
      <c r="C15" s="41">
        <f t="shared" si="2"/>
        <v>210668.49999999997</v>
      </c>
      <c r="D15" s="41">
        <f t="shared" ref="D15:F15" si="41">1.07*C15</f>
        <v>225415.29499999998</v>
      </c>
      <c r="E15" s="41">
        <f t="shared" si="41"/>
        <v>241194.36564999999</v>
      </c>
      <c r="F15" s="41">
        <f t="shared" si="41"/>
        <v>258077.9712455</v>
      </c>
      <c r="G15" s="48">
        <v>5.5E-2</v>
      </c>
      <c r="H15" s="49">
        <v>2.5000000000000001E-2</v>
      </c>
      <c r="I15" s="49">
        <v>9.4999999999999998E-3</v>
      </c>
      <c r="J15" s="49">
        <v>0.03</v>
      </c>
      <c r="K15" s="50">
        <v>1.4999999999999999E-2</v>
      </c>
      <c r="L15" s="51">
        <v>1</v>
      </c>
      <c r="M15" s="53">
        <f t="shared" ref="M15:Q15" si="42">L15*(1-G15)</f>
        <v>0.94499999999999995</v>
      </c>
      <c r="N15" s="54">
        <f t="shared" si="42"/>
        <v>0.92137499999999994</v>
      </c>
      <c r="O15" s="54">
        <f t="shared" si="42"/>
        <v>0.91262193749999998</v>
      </c>
      <c r="P15" s="54">
        <f t="shared" si="42"/>
        <v>0.88524327937499991</v>
      </c>
      <c r="Q15" s="54">
        <f t="shared" si="42"/>
        <v>0.87196463018437487</v>
      </c>
      <c r="R15" s="51">
        <v>1</v>
      </c>
      <c r="S15" s="54">
        <f t="shared" si="5"/>
        <v>0.97249999999999992</v>
      </c>
      <c r="T15" s="54">
        <f t="shared" si="6"/>
        <v>0.93318749999999995</v>
      </c>
      <c r="U15" s="54">
        <f t="shared" si="7"/>
        <v>0.91699846874999991</v>
      </c>
      <c r="V15" s="54">
        <f t="shared" si="8"/>
        <v>0.8989326084375</v>
      </c>
      <c r="W15" s="54">
        <f t="shared" si="9"/>
        <v>0.87860395477968734</v>
      </c>
      <c r="X15" s="51">
        <v>0</v>
      </c>
      <c r="Y15" s="55">
        <f t="shared" si="10"/>
        <v>178152.27499999999</v>
      </c>
      <c r="Z15" s="55">
        <f t="shared" si="11"/>
        <v>196593.21084374996</v>
      </c>
      <c r="AA15" s="60">
        <f t="shared" si="12"/>
        <v>206705.48034782949</v>
      </c>
      <c r="AB15" s="55">
        <f t="shared" si="13"/>
        <v>216817.48025418265</v>
      </c>
      <c r="AC15" s="55">
        <f t="shared" si="14"/>
        <v>226748.32617781471</v>
      </c>
      <c r="AD15">
        <v>0</v>
      </c>
      <c r="AE15" s="55">
        <f t="shared" si="15"/>
        <v>171427.10654665704</v>
      </c>
      <c r="AF15" s="55">
        <f t="shared" ref="AF15:AI15" si="43">(Z15) / ((1+$B$1)^AVERAGE(AE$5,AF$5))</f>
        <v>175159.17160724057</v>
      </c>
      <c r="AG15" s="55">
        <f t="shared" si="43"/>
        <v>170526.78429611088</v>
      </c>
      <c r="AH15" s="55">
        <f t="shared" si="43"/>
        <v>165619.37780192177</v>
      </c>
      <c r="AI15" s="55">
        <f t="shared" si="43"/>
        <v>160375.19230960702</v>
      </c>
      <c r="AJ15">
        <v>0</v>
      </c>
      <c r="AK15" s="55">
        <f t="shared" si="17"/>
        <v>843107.63256153732</v>
      </c>
      <c r="AM15">
        <f t="shared" si="22"/>
        <v>1010</v>
      </c>
    </row>
    <row r="16" spans="1:39" x14ac:dyDescent="0.15">
      <c r="A16">
        <f t="shared" si="18"/>
        <v>1011</v>
      </c>
      <c r="B16" s="41">
        <v>162240</v>
      </c>
      <c r="C16" s="41">
        <f t="shared" si="2"/>
        <v>186576</v>
      </c>
      <c r="D16" s="41">
        <f t="shared" ref="D16:F16" si="44">1.07*C16</f>
        <v>199636.32</v>
      </c>
      <c r="E16" s="41">
        <f t="shared" si="44"/>
        <v>213610.86240000001</v>
      </c>
      <c r="F16" s="41">
        <f t="shared" si="44"/>
        <v>228563.62276800003</v>
      </c>
      <c r="G16" s="48">
        <v>0.1</v>
      </c>
      <c r="H16" s="49">
        <v>5.3499999999999999E-2</v>
      </c>
      <c r="I16" s="49">
        <v>3.2000000000000001E-2</v>
      </c>
      <c r="J16" s="49">
        <v>5.5E-2</v>
      </c>
      <c r="K16" s="50">
        <v>3.5000000000000003E-2</v>
      </c>
      <c r="L16" s="51">
        <v>1</v>
      </c>
      <c r="M16" s="53">
        <f t="shared" ref="M16:Q16" si="45">L16*(1-G16)</f>
        <v>0.9</v>
      </c>
      <c r="N16" s="54">
        <f t="shared" si="45"/>
        <v>0.85185</v>
      </c>
      <c r="O16" s="54">
        <f t="shared" si="45"/>
        <v>0.82459079999999996</v>
      </c>
      <c r="P16" s="54">
        <f t="shared" si="45"/>
        <v>0.77923830599999988</v>
      </c>
      <c r="Q16" s="54">
        <f t="shared" si="45"/>
        <v>0.7519649652899999</v>
      </c>
      <c r="R16" s="51">
        <v>1</v>
      </c>
      <c r="S16" s="54">
        <f t="shared" si="5"/>
        <v>0.95</v>
      </c>
      <c r="T16" s="54">
        <f t="shared" si="6"/>
        <v>0.87592500000000006</v>
      </c>
      <c r="U16" s="54">
        <f t="shared" si="7"/>
        <v>0.83822039999999998</v>
      </c>
      <c r="V16" s="54">
        <f t="shared" si="8"/>
        <v>0.80191455299999992</v>
      </c>
      <c r="W16" s="54">
        <f t="shared" si="9"/>
        <v>0.76560163564499994</v>
      </c>
      <c r="X16" s="51">
        <v>0</v>
      </c>
      <c r="Y16" s="55">
        <f t="shared" si="10"/>
        <v>154128</v>
      </c>
      <c r="Z16" s="55">
        <f t="shared" si="11"/>
        <v>163426.5828</v>
      </c>
      <c r="AA16" s="60">
        <f t="shared" si="12"/>
        <v>167339.23600492801</v>
      </c>
      <c r="AB16" s="55">
        <f t="shared" si="13"/>
        <v>171297.6592374405</v>
      </c>
      <c r="AC16" s="55">
        <f t="shared" si="14"/>
        <v>174988.68344012758</v>
      </c>
      <c r="AD16">
        <v>0</v>
      </c>
      <c r="AE16" s="55">
        <f t="shared" si="15"/>
        <v>148309.73714943105</v>
      </c>
      <c r="AF16" s="55">
        <f t="shared" ref="AF16:AI16" si="46">(Z16) / ((1+$B$1)^AVERAGE(AE$5,AF$5))</f>
        <v>145608.61353753187</v>
      </c>
      <c r="AG16" s="55">
        <f t="shared" si="46"/>
        <v>138050.63007749125</v>
      </c>
      <c r="AH16" s="55">
        <f t="shared" si="46"/>
        <v>130848.36014407662</v>
      </c>
      <c r="AI16" s="55">
        <f t="shared" si="46"/>
        <v>123766.48697599604</v>
      </c>
      <c r="AJ16">
        <v>0</v>
      </c>
      <c r="AK16" s="55">
        <f t="shared" si="17"/>
        <v>686583.82788452692</v>
      </c>
      <c r="AM16">
        <f t="shared" si="22"/>
        <v>1011</v>
      </c>
    </row>
    <row r="17" spans="1:39" x14ac:dyDescent="0.15">
      <c r="A17">
        <f t="shared" si="18"/>
        <v>1012</v>
      </c>
      <c r="B17" s="41">
        <v>247300</v>
      </c>
      <c r="C17" s="41">
        <f t="shared" si="2"/>
        <v>284395</v>
      </c>
      <c r="D17" s="41">
        <f t="shared" ref="D17:F17" si="47">1.07*C17</f>
        <v>304302.65000000002</v>
      </c>
      <c r="E17" s="41">
        <f t="shared" si="47"/>
        <v>325603.83550000004</v>
      </c>
      <c r="F17" s="41">
        <f t="shared" si="47"/>
        <v>348396.10398500005</v>
      </c>
      <c r="G17" s="48">
        <v>0.08</v>
      </c>
      <c r="H17" s="49">
        <v>6.0499999999999998E-2</v>
      </c>
      <c r="I17" s="49">
        <v>2.6499999999999999E-2</v>
      </c>
      <c r="J17" s="49">
        <v>6.5000000000000002E-2</v>
      </c>
      <c r="K17" s="50">
        <v>4.4999999999999998E-2</v>
      </c>
      <c r="L17" s="51">
        <v>1</v>
      </c>
      <c r="M17" s="53">
        <f t="shared" ref="M17:Q17" si="48">L17*(1-G17)</f>
        <v>0.92</v>
      </c>
      <c r="N17" s="54">
        <f t="shared" si="48"/>
        <v>0.86434</v>
      </c>
      <c r="O17" s="54">
        <f t="shared" si="48"/>
        <v>0.84143498999999999</v>
      </c>
      <c r="P17" s="54">
        <f t="shared" si="48"/>
        <v>0.78674171565000006</v>
      </c>
      <c r="Q17" s="54">
        <f t="shared" si="48"/>
        <v>0.75133833844575004</v>
      </c>
      <c r="R17" s="51">
        <v>1</v>
      </c>
      <c r="S17" s="54">
        <f t="shared" si="5"/>
        <v>0.96</v>
      </c>
      <c r="T17" s="54">
        <f t="shared" si="6"/>
        <v>0.89217000000000002</v>
      </c>
      <c r="U17" s="54">
        <f t="shared" si="7"/>
        <v>0.85288749500000005</v>
      </c>
      <c r="V17" s="54">
        <f t="shared" si="8"/>
        <v>0.81408835282500003</v>
      </c>
      <c r="W17" s="54">
        <f t="shared" si="9"/>
        <v>0.769040027047875</v>
      </c>
      <c r="X17" s="51">
        <v>0</v>
      </c>
      <c r="Y17" s="55">
        <f t="shared" si="10"/>
        <v>237408</v>
      </c>
      <c r="Z17" s="55">
        <f t="shared" si="11"/>
        <v>253728.68715000001</v>
      </c>
      <c r="AA17" s="60">
        <f t="shared" si="12"/>
        <v>259535.9248803618</v>
      </c>
      <c r="AB17" s="55">
        <f t="shared" si="13"/>
        <v>265070.29011569731</v>
      </c>
      <c r="AC17" s="55">
        <f t="shared" si="14"/>
        <v>267930.54923199874</v>
      </c>
      <c r="AD17">
        <v>0</v>
      </c>
      <c r="AE17" s="55">
        <f t="shared" si="15"/>
        <v>228445.95451295111</v>
      </c>
      <c r="AF17" s="55">
        <f t="shared" ref="AF17:AI17" si="49">(Z17) / ((1+$B$1)^AVERAGE(AE$5,AF$5))</f>
        <v>226065.31763454142</v>
      </c>
      <c r="AG17" s="55">
        <f t="shared" si="49"/>
        <v>214110.56254866163</v>
      </c>
      <c r="AH17" s="55">
        <f t="shared" si="49"/>
        <v>202478.03115906651</v>
      </c>
      <c r="AI17" s="55">
        <f t="shared" si="49"/>
        <v>189502.67057320665</v>
      </c>
      <c r="AJ17">
        <v>0</v>
      </c>
      <c r="AK17" s="55">
        <f t="shared" si="17"/>
        <v>1060602.5364284273</v>
      </c>
      <c r="AM17">
        <f t="shared" si="22"/>
        <v>1012</v>
      </c>
    </row>
    <row r="18" spans="1:39" x14ac:dyDescent="0.15">
      <c r="A18">
        <f t="shared" si="18"/>
        <v>1013</v>
      </c>
      <c r="B18" s="41">
        <v>198360</v>
      </c>
      <c r="C18" s="41">
        <f t="shared" si="2"/>
        <v>228113.99999999997</v>
      </c>
      <c r="D18" s="41">
        <f t="shared" ref="D18:F18" si="50">1.07*C18</f>
        <v>244081.97999999998</v>
      </c>
      <c r="E18" s="41">
        <f t="shared" si="50"/>
        <v>261167.71859999999</v>
      </c>
      <c r="F18" s="41">
        <f t="shared" si="50"/>
        <v>279449.45890199998</v>
      </c>
      <c r="G18" s="48">
        <v>0.115</v>
      </c>
      <c r="H18" s="49">
        <v>6.8500000000000005E-2</v>
      </c>
      <c r="I18" s="49">
        <v>0.105</v>
      </c>
      <c r="J18" s="49">
        <v>0.08</v>
      </c>
      <c r="K18" s="50">
        <v>0.04</v>
      </c>
      <c r="L18" s="51">
        <v>1</v>
      </c>
      <c r="M18" s="53">
        <f t="shared" ref="M18:Q18" si="51">L18*(1-G18)</f>
        <v>0.88500000000000001</v>
      </c>
      <c r="N18" s="54">
        <f t="shared" si="51"/>
        <v>0.82437749999999999</v>
      </c>
      <c r="O18" s="54">
        <f t="shared" si="51"/>
        <v>0.73781786250000003</v>
      </c>
      <c r="P18" s="54">
        <f t="shared" si="51"/>
        <v>0.67879243350000007</v>
      </c>
      <c r="Q18" s="54">
        <f t="shared" si="51"/>
        <v>0.65164073616000007</v>
      </c>
      <c r="R18" s="51">
        <v>1</v>
      </c>
      <c r="S18" s="54">
        <f t="shared" si="5"/>
        <v>0.9425</v>
      </c>
      <c r="T18" s="54">
        <f t="shared" si="6"/>
        <v>0.85468875</v>
      </c>
      <c r="U18" s="54">
        <f t="shared" si="7"/>
        <v>0.78109768125000001</v>
      </c>
      <c r="V18" s="54">
        <f t="shared" si="8"/>
        <v>0.708305148</v>
      </c>
      <c r="W18" s="54">
        <f t="shared" si="9"/>
        <v>0.66521658483000001</v>
      </c>
      <c r="X18" s="51">
        <v>0</v>
      </c>
      <c r="Y18" s="55">
        <f t="shared" si="10"/>
        <v>186954.3</v>
      </c>
      <c r="Z18" s="55">
        <f t="shared" si="11"/>
        <v>194966.46951749997</v>
      </c>
      <c r="AA18" s="60">
        <f t="shared" si="12"/>
        <v>190651.86861290887</v>
      </c>
      <c r="AB18" s="55">
        <f t="shared" si="13"/>
        <v>184986.43957579535</v>
      </c>
      <c r="AC18" s="55">
        <f t="shared" si="14"/>
        <v>185894.41468337987</v>
      </c>
      <c r="AD18">
        <v>0</v>
      </c>
      <c r="AE18" s="55">
        <f t="shared" si="15"/>
        <v>179896.85905193005</v>
      </c>
      <c r="AF18" s="55">
        <f t="shared" ref="AF18:AI18" si="52">(Z18) / ((1+$B$1)^AVERAGE(AE$5,AF$5))</f>
        <v>173709.78959703638</v>
      </c>
      <c r="AG18" s="55">
        <f t="shared" si="52"/>
        <v>157282.96134140386</v>
      </c>
      <c r="AH18" s="55">
        <f t="shared" si="52"/>
        <v>141304.74622442253</v>
      </c>
      <c r="AI18" s="55">
        <f t="shared" si="52"/>
        <v>131479.92316710562</v>
      </c>
      <c r="AJ18">
        <v>0</v>
      </c>
      <c r="AK18" s="55">
        <f t="shared" si="17"/>
        <v>783674.27938189858</v>
      </c>
      <c r="AM18">
        <f t="shared" si="22"/>
        <v>1013</v>
      </c>
    </row>
    <row r="19" spans="1:39" x14ac:dyDescent="0.15">
      <c r="A19">
        <f t="shared" si="18"/>
        <v>1014</v>
      </c>
      <c r="B19" s="41">
        <v>210430</v>
      </c>
      <c r="C19" s="41">
        <f t="shared" si="2"/>
        <v>241994.49999999997</v>
      </c>
      <c r="D19" s="41">
        <f t="shared" ref="D19:F19" si="53">1.07*C19</f>
        <v>258934.11499999999</v>
      </c>
      <c r="E19" s="41">
        <f t="shared" si="53"/>
        <v>277059.50305</v>
      </c>
      <c r="F19" s="41">
        <f t="shared" si="53"/>
        <v>296453.66826350003</v>
      </c>
      <c r="G19" s="48">
        <v>0.09</v>
      </c>
      <c r="H19" s="49">
        <v>5.0999999999999997E-2</v>
      </c>
      <c r="I19" s="49">
        <v>1.95E-2</v>
      </c>
      <c r="J19" s="49">
        <v>6.5000000000000002E-2</v>
      </c>
      <c r="K19" s="50">
        <v>3.5000000000000003E-2</v>
      </c>
      <c r="L19" s="51">
        <v>1</v>
      </c>
      <c r="M19" s="53">
        <f t="shared" ref="M19:Q19" si="54">L19*(1-G19)</f>
        <v>0.91</v>
      </c>
      <c r="N19" s="54">
        <f t="shared" si="54"/>
        <v>0.86358999999999997</v>
      </c>
      <c r="O19" s="54">
        <f t="shared" si="54"/>
        <v>0.84674999500000003</v>
      </c>
      <c r="P19" s="54">
        <f t="shared" si="54"/>
        <v>0.79171124532500003</v>
      </c>
      <c r="Q19" s="54">
        <f t="shared" si="54"/>
        <v>0.76400135173862505</v>
      </c>
      <c r="R19" s="51">
        <v>1</v>
      </c>
      <c r="S19" s="54">
        <f t="shared" si="5"/>
        <v>0.95500000000000007</v>
      </c>
      <c r="T19" s="54">
        <f t="shared" si="6"/>
        <v>0.886795</v>
      </c>
      <c r="U19" s="54">
        <f t="shared" si="7"/>
        <v>0.8551699975</v>
      </c>
      <c r="V19" s="54">
        <f t="shared" si="8"/>
        <v>0.81923062016250003</v>
      </c>
      <c r="W19" s="54">
        <f t="shared" si="9"/>
        <v>0.77785629853181248</v>
      </c>
      <c r="X19" s="51">
        <v>0</v>
      </c>
      <c r="Y19" s="55">
        <f t="shared" si="10"/>
        <v>200960.65000000002</v>
      </c>
      <c r="Z19" s="55">
        <f t="shared" si="11"/>
        <v>214599.51262749996</v>
      </c>
      <c r="AA19" s="60">
        <f t="shared" si="12"/>
        <v>221432.68647721471</v>
      </c>
      <c r="AB19" s="55">
        <f t="shared" si="13"/>
        <v>226975.62850556558</v>
      </c>
      <c r="AC19" s="55">
        <f t="shared" si="14"/>
        <v>230598.35308162399</v>
      </c>
      <c r="AD19">
        <v>0</v>
      </c>
      <c r="AE19" s="55">
        <f t="shared" si="15"/>
        <v>193374.47562337026</v>
      </c>
      <c r="AF19" s="55">
        <f t="shared" ref="AF19:AI19" si="55">(Z19) / ((1+$B$1)^AVERAGE(AE$5,AF$5))</f>
        <v>191202.29380161973</v>
      </c>
      <c r="AG19" s="55">
        <f t="shared" si="55"/>
        <v>182676.35623142702</v>
      </c>
      <c r="AH19" s="55">
        <f t="shared" si="55"/>
        <v>173378.83608471981</v>
      </c>
      <c r="AI19" s="55">
        <f t="shared" si="55"/>
        <v>163098.25013986143</v>
      </c>
      <c r="AJ19">
        <v>0</v>
      </c>
      <c r="AK19" s="55">
        <f t="shared" si="17"/>
        <v>903730.21188099822</v>
      </c>
      <c r="AM19">
        <f t="shared" si="22"/>
        <v>1014</v>
      </c>
    </row>
    <row r="20" spans="1:39" x14ac:dyDescent="0.15">
      <c r="A20">
        <f t="shared" si="18"/>
        <v>1015</v>
      </c>
      <c r="B20" s="41">
        <v>140630</v>
      </c>
      <c r="C20" s="41">
        <f t="shared" si="2"/>
        <v>161724.5</v>
      </c>
      <c r="D20" s="41">
        <f t="shared" ref="D20:F20" si="56">1.07*C20</f>
        <v>173045.215</v>
      </c>
      <c r="E20" s="41">
        <f t="shared" si="56"/>
        <v>185158.38005000001</v>
      </c>
      <c r="F20" s="41">
        <f t="shared" si="56"/>
        <v>198119.46665350001</v>
      </c>
      <c r="G20" s="48">
        <v>6.5000000000000002E-2</v>
      </c>
      <c r="H20" s="49">
        <v>2.6499999999999999E-2</v>
      </c>
      <c r="I20" s="49">
        <v>1.2E-2</v>
      </c>
      <c r="J20" s="49">
        <v>0.06</v>
      </c>
      <c r="K20" s="50">
        <v>2.5000000000000001E-2</v>
      </c>
      <c r="L20" s="51">
        <v>1</v>
      </c>
      <c r="M20" s="53">
        <f t="shared" ref="M20:Q20" si="57">L20*(1-G20)</f>
        <v>0.93500000000000005</v>
      </c>
      <c r="N20" s="54">
        <f t="shared" si="57"/>
        <v>0.91022250000000005</v>
      </c>
      <c r="O20" s="54">
        <f t="shared" si="57"/>
        <v>0.89929983000000002</v>
      </c>
      <c r="P20" s="54">
        <f t="shared" si="57"/>
        <v>0.84534184020000003</v>
      </c>
      <c r="Q20" s="54">
        <f t="shared" si="57"/>
        <v>0.82420829419499997</v>
      </c>
      <c r="R20" s="51">
        <v>1</v>
      </c>
      <c r="S20" s="54">
        <f t="shared" si="5"/>
        <v>0.96750000000000003</v>
      </c>
      <c r="T20" s="54">
        <f t="shared" si="6"/>
        <v>0.9226112500000001</v>
      </c>
      <c r="U20" s="54">
        <f t="shared" si="7"/>
        <v>0.90476116500000003</v>
      </c>
      <c r="V20" s="54">
        <f t="shared" si="8"/>
        <v>0.87232083510000002</v>
      </c>
      <c r="W20" s="54">
        <f t="shared" si="9"/>
        <v>0.83477506719750005</v>
      </c>
      <c r="X20" s="51">
        <v>0</v>
      </c>
      <c r="Y20" s="55">
        <f t="shared" si="10"/>
        <v>136059.52499999999</v>
      </c>
      <c r="Z20" s="55">
        <f t="shared" si="11"/>
        <v>149208.843100625</v>
      </c>
      <c r="AA20" s="60">
        <f t="shared" si="12"/>
        <v>156564.59032107549</v>
      </c>
      <c r="AB20" s="55">
        <f t="shared" si="13"/>
        <v>161517.51271097918</v>
      </c>
      <c r="AC20" s="55">
        <f t="shared" si="14"/>
        <v>165385.19108880835</v>
      </c>
      <c r="AD20">
        <v>0</v>
      </c>
      <c r="AE20" s="55">
        <f t="shared" si="15"/>
        <v>130923.33897427101</v>
      </c>
      <c r="AF20" s="55">
        <f t="shared" ref="AF20:AI20" si="58">(Z20) / ((1+$B$1)^AVERAGE(AE$5,AF$5))</f>
        <v>132940.99649632481</v>
      </c>
      <c r="AG20" s="55">
        <f t="shared" si="58"/>
        <v>129161.82036956504</v>
      </c>
      <c r="AH20" s="55">
        <f t="shared" si="58"/>
        <v>123377.64431145453</v>
      </c>
      <c r="AI20" s="55">
        <f t="shared" si="58"/>
        <v>116974.10196196566</v>
      </c>
      <c r="AJ20">
        <v>0</v>
      </c>
      <c r="AK20" s="55">
        <f t="shared" si="17"/>
        <v>633377.90211358108</v>
      </c>
      <c r="AM20">
        <f t="shared" si="22"/>
        <v>1015</v>
      </c>
    </row>
    <row r="21" spans="1:39" x14ac:dyDescent="0.15">
      <c r="A21">
        <f t="shared" si="18"/>
        <v>1016</v>
      </c>
      <c r="B21" s="41">
        <v>133730</v>
      </c>
      <c r="C21" s="41">
        <f t="shared" si="2"/>
        <v>153789.5</v>
      </c>
      <c r="D21" s="41">
        <f t="shared" ref="D21:F21" si="59">1.07*C21</f>
        <v>164554.76500000001</v>
      </c>
      <c r="E21" s="41">
        <f t="shared" si="59"/>
        <v>176073.59855000002</v>
      </c>
      <c r="F21" s="41">
        <f t="shared" si="59"/>
        <v>188398.75044850004</v>
      </c>
      <c r="G21" s="48">
        <v>7.4999999999999997E-2</v>
      </c>
      <c r="H21" s="49">
        <v>5.7000000000000002E-2</v>
      </c>
      <c r="I21" s="49">
        <v>2.9499999999999998E-2</v>
      </c>
      <c r="J21" s="49">
        <v>0.06</v>
      </c>
      <c r="K21" s="50">
        <v>5.5E-2</v>
      </c>
      <c r="L21" s="51">
        <v>1</v>
      </c>
      <c r="M21" s="53">
        <f t="shared" ref="M21:Q21" si="60">L21*(1-G21)</f>
        <v>0.92500000000000004</v>
      </c>
      <c r="N21" s="54">
        <f t="shared" si="60"/>
        <v>0.87227500000000002</v>
      </c>
      <c r="O21" s="54">
        <f t="shared" si="60"/>
        <v>0.84654288750000006</v>
      </c>
      <c r="P21" s="54">
        <f t="shared" si="60"/>
        <v>0.79575031424999998</v>
      </c>
      <c r="Q21" s="54">
        <f t="shared" si="60"/>
        <v>0.75198404696624999</v>
      </c>
      <c r="R21" s="51">
        <v>1</v>
      </c>
      <c r="S21" s="54">
        <f t="shared" si="5"/>
        <v>0.96250000000000002</v>
      </c>
      <c r="T21" s="54">
        <f t="shared" si="6"/>
        <v>0.89863749999999998</v>
      </c>
      <c r="U21" s="54">
        <f t="shared" si="7"/>
        <v>0.8594089437500001</v>
      </c>
      <c r="V21" s="54">
        <f t="shared" si="8"/>
        <v>0.82114660087500002</v>
      </c>
      <c r="W21" s="54">
        <f t="shared" si="9"/>
        <v>0.77386718060812498</v>
      </c>
      <c r="X21" s="51">
        <v>0</v>
      </c>
      <c r="Y21" s="55">
        <f t="shared" si="10"/>
        <v>128715.125</v>
      </c>
      <c r="Z21" s="55">
        <f t="shared" si="11"/>
        <v>138201.01180625</v>
      </c>
      <c r="AA21" s="60">
        <f t="shared" si="12"/>
        <v>141419.83677767951</v>
      </c>
      <c r="AB21" s="55">
        <f t="shared" si="13"/>
        <v>144582.23695316186</v>
      </c>
      <c r="AC21" s="55">
        <f t="shared" si="14"/>
        <v>145795.60983967443</v>
      </c>
      <c r="AD21">
        <v>0</v>
      </c>
      <c r="AE21" s="55">
        <f t="shared" si="15"/>
        <v>123856.18677921053</v>
      </c>
      <c r="AF21" s="55">
        <f t="shared" ref="AF21:AI21" si="61">(Z21) / ((1+$B$1)^AVERAGE(AE$5,AF$5))</f>
        <v>123133.32001329795</v>
      </c>
      <c r="AG21" s="55">
        <f t="shared" si="61"/>
        <v>116667.7823964709</v>
      </c>
      <c r="AH21" s="55">
        <f t="shared" si="61"/>
        <v>110441.37261128765</v>
      </c>
      <c r="AI21" s="55">
        <f t="shared" si="61"/>
        <v>103118.72797507751</v>
      </c>
      <c r="AJ21">
        <v>0</v>
      </c>
      <c r="AK21" s="55">
        <f t="shared" si="17"/>
        <v>577217.38977534452</v>
      </c>
      <c r="AM21">
        <f t="shared" si="22"/>
        <v>1016</v>
      </c>
    </row>
    <row r="22" spans="1:39" x14ac:dyDescent="0.15">
      <c r="A22">
        <f t="shared" si="18"/>
        <v>1017</v>
      </c>
      <c r="B22" s="41">
        <v>279900</v>
      </c>
      <c r="C22" s="41">
        <f t="shared" si="2"/>
        <v>321885</v>
      </c>
      <c r="D22" s="41">
        <f t="shared" ref="D22:F22" si="62">1.07*C22</f>
        <v>344416.95</v>
      </c>
      <c r="E22" s="41">
        <f t="shared" si="62"/>
        <v>368526.13650000002</v>
      </c>
      <c r="F22" s="41">
        <f t="shared" si="62"/>
        <v>394322.96605500003</v>
      </c>
      <c r="G22" s="48">
        <v>0.105</v>
      </c>
      <c r="H22" s="49">
        <v>5.6500000000000002E-2</v>
      </c>
      <c r="I22" s="49">
        <v>2.3E-2</v>
      </c>
      <c r="J22" s="49">
        <v>0.09</v>
      </c>
      <c r="K22" s="50">
        <v>2.5000000000000001E-2</v>
      </c>
      <c r="L22" s="51">
        <v>1</v>
      </c>
      <c r="M22" s="53">
        <f t="shared" ref="M22:Q22" si="63">L22*(1-G22)</f>
        <v>0.89500000000000002</v>
      </c>
      <c r="N22" s="54">
        <f t="shared" si="63"/>
        <v>0.84443250000000003</v>
      </c>
      <c r="O22" s="54">
        <f t="shared" si="63"/>
        <v>0.82501055249999999</v>
      </c>
      <c r="P22" s="54">
        <f t="shared" si="63"/>
        <v>0.75075960277499998</v>
      </c>
      <c r="Q22" s="54">
        <f t="shared" si="63"/>
        <v>0.73199061270562493</v>
      </c>
      <c r="R22" s="51">
        <v>1</v>
      </c>
      <c r="S22" s="54">
        <f t="shared" si="5"/>
        <v>0.94750000000000001</v>
      </c>
      <c r="T22" s="54">
        <f t="shared" si="6"/>
        <v>0.86971624999999997</v>
      </c>
      <c r="U22" s="54">
        <f t="shared" si="7"/>
        <v>0.83472152625000007</v>
      </c>
      <c r="V22" s="54">
        <f t="shared" si="8"/>
        <v>0.78788507763749993</v>
      </c>
      <c r="W22" s="54">
        <f t="shared" si="9"/>
        <v>0.74137510774031246</v>
      </c>
      <c r="X22" s="51">
        <v>0</v>
      </c>
      <c r="Y22" s="55">
        <f t="shared" si="10"/>
        <v>265205.25</v>
      </c>
      <c r="Z22" s="55">
        <f t="shared" si="11"/>
        <v>279948.61513125</v>
      </c>
      <c r="AA22" s="60">
        <f t="shared" si="12"/>
        <v>287492.24217036995</v>
      </c>
      <c r="AB22" s="55">
        <f t="shared" si="13"/>
        <v>290356.24366775039</v>
      </c>
      <c r="AC22" s="55">
        <f t="shared" si="14"/>
        <v>292341.23144350521</v>
      </c>
      <c r="AD22">
        <v>0</v>
      </c>
      <c r="AE22" s="55">
        <f t="shared" si="15"/>
        <v>255193.87079666997</v>
      </c>
      <c r="AF22" s="55">
        <f t="shared" ref="AF22:AI22" si="64">(Z22) / ((1+$B$1)^AVERAGE(AE$5,AF$5))</f>
        <v>249426.55602668229</v>
      </c>
      <c r="AG22" s="55">
        <f t="shared" si="64"/>
        <v>237173.81602508022</v>
      </c>
      <c r="AH22" s="55">
        <f t="shared" si="64"/>
        <v>221793.09694393666</v>
      </c>
      <c r="AI22" s="55">
        <f t="shared" si="64"/>
        <v>206767.92637495857</v>
      </c>
      <c r="AJ22">
        <v>0</v>
      </c>
      <c r="AK22" s="55">
        <f t="shared" si="17"/>
        <v>1170355.2661673275</v>
      </c>
      <c r="AM22">
        <f t="shared" si="22"/>
        <v>1017</v>
      </c>
    </row>
    <row r="23" spans="1:39" x14ac:dyDescent="0.15">
      <c r="A23">
        <f t="shared" si="18"/>
        <v>1018</v>
      </c>
      <c r="B23" s="41">
        <v>129550</v>
      </c>
      <c r="C23" s="41">
        <f t="shared" si="2"/>
        <v>148982.5</v>
      </c>
      <c r="D23" s="41">
        <f t="shared" ref="D23:F23" si="65">1.07*C23</f>
        <v>159411.27500000002</v>
      </c>
      <c r="E23" s="41">
        <f t="shared" si="65"/>
        <v>170570.06425000002</v>
      </c>
      <c r="F23" s="41">
        <f t="shared" si="65"/>
        <v>182509.96874750004</v>
      </c>
      <c r="G23" s="48">
        <v>0.115</v>
      </c>
      <c r="H23" s="49">
        <v>6.0999999999999999E-2</v>
      </c>
      <c r="I23" s="49">
        <v>2.1000000000000001E-2</v>
      </c>
      <c r="J23" s="49">
        <v>0.1</v>
      </c>
      <c r="K23" s="50">
        <v>0.04</v>
      </c>
      <c r="L23" s="51">
        <v>1</v>
      </c>
      <c r="M23" s="53">
        <f t="shared" ref="M23:Q23" si="66">L23*(1-G23)</f>
        <v>0.88500000000000001</v>
      </c>
      <c r="N23" s="54">
        <f t="shared" si="66"/>
        <v>0.83101500000000006</v>
      </c>
      <c r="O23" s="54">
        <f t="shared" si="66"/>
        <v>0.81356368500000009</v>
      </c>
      <c r="P23" s="54">
        <f t="shared" si="66"/>
        <v>0.73220731650000015</v>
      </c>
      <c r="Q23" s="54">
        <f t="shared" si="66"/>
        <v>0.70291902384000016</v>
      </c>
      <c r="R23" s="51">
        <v>1</v>
      </c>
      <c r="S23" s="54">
        <f t="shared" si="5"/>
        <v>0.9425</v>
      </c>
      <c r="T23" s="54">
        <f t="shared" si="6"/>
        <v>0.85800750000000003</v>
      </c>
      <c r="U23" s="54">
        <f t="shared" si="7"/>
        <v>0.82228934250000008</v>
      </c>
      <c r="V23" s="54">
        <f t="shared" si="8"/>
        <v>0.77288550075000018</v>
      </c>
      <c r="W23" s="54">
        <f t="shared" si="9"/>
        <v>0.71756317017000015</v>
      </c>
      <c r="X23" s="51">
        <v>0</v>
      </c>
      <c r="Y23" s="55">
        <f t="shared" si="10"/>
        <v>122100.875</v>
      </c>
      <c r="Z23" s="55">
        <f t="shared" si="11"/>
        <v>127828.10236875</v>
      </c>
      <c r="AA23" s="60">
        <f t="shared" si="12"/>
        <v>131082.19250683673</v>
      </c>
      <c r="AB23" s="55">
        <f t="shared" si="13"/>
        <v>131831.12952082098</v>
      </c>
      <c r="AC23" s="55">
        <f t="shared" si="14"/>
        <v>130962.43176208378</v>
      </c>
      <c r="AD23">
        <v>0</v>
      </c>
      <c r="AE23" s="55">
        <f t="shared" si="15"/>
        <v>117491.6217492314</v>
      </c>
      <c r="AF23" s="55">
        <f t="shared" ref="AF23:AI23" si="67">(Z23) / ((1+$B$1)^AVERAGE(AE$5,AF$5))</f>
        <v>113891.34153178525</v>
      </c>
      <c r="AG23" s="55">
        <f t="shared" si="67"/>
        <v>108139.48778261962</v>
      </c>
      <c r="AH23" s="55">
        <f t="shared" si="67"/>
        <v>100701.24244856283</v>
      </c>
      <c r="AI23" s="55">
        <f t="shared" si="67"/>
        <v>92627.476168037712</v>
      </c>
      <c r="AJ23">
        <v>0</v>
      </c>
      <c r="AK23" s="55">
        <f t="shared" si="17"/>
        <v>532851.16968023684</v>
      </c>
      <c r="AM23">
        <f t="shared" si="22"/>
        <v>1018</v>
      </c>
    </row>
    <row r="24" spans="1:39" x14ac:dyDescent="0.15">
      <c r="A24">
        <f t="shared" si="18"/>
        <v>1019</v>
      </c>
      <c r="B24" s="41">
        <v>236230</v>
      </c>
      <c r="C24" s="41">
        <f t="shared" si="2"/>
        <v>271664.5</v>
      </c>
      <c r="D24" s="41">
        <f t="shared" ref="D24:F24" si="68">1.07*C24</f>
        <v>290681.01500000001</v>
      </c>
      <c r="E24" s="41">
        <f t="shared" si="68"/>
        <v>311028.68605000002</v>
      </c>
      <c r="F24" s="41">
        <f t="shared" si="68"/>
        <v>332800.69407350005</v>
      </c>
      <c r="G24" s="48">
        <v>0.05</v>
      </c>
      <c r="H24" s="49">
        <v>0.04</v>
      </c>
      <c r="I24" s="49">
        <v>1.7500000000000002E-2</v>
      </c>
      <c r="J24" s="49">
        <v>1.4999999999999999E-2</v>
      </c>
      <c r="K24" s="50">
        <v>0.01</v>
      </c>
      <c r="L24" s="51">
        <v>1</v>
      </c>
      <c r="M24" s="53">
        <f t="shared" ref="M24:Q24" si="69">L24*(1-G24)</f>
        <v>0.95</v>
      </c>
      <c r="N24" s="54">
        <f t="shared" si="69"/>
        <v>0.91199999999999992</v>
      </c>
      <c r="O24" s="54">
        <f t="shared" si="69"/>
        <v>0.89603999999999995</v>
      </c>
      <c r="P24" s="54">
        <f t="shared" si="69"/>
        <v>0.88259939999999992</v>
      </c>
      <c r="Q24" s="54">
        <f t="shared" si="69"/>
        <v>0.87377340599999986</v>
      </c>
      <c r="R24" s="51">
        <v>1</v>
      </c>
      <c r="S24" s="54">
        <f t="shared" si="5"/>
        <v>0.97499999999999998</v>
      </c>
      <c r="T24" s="54">
        <f t="shared" si="6"/>
        <v>0.93099999999999994</v>
      </c>
      <c r="U24" s="54">
        <f t="shared" si="7"/>
        <v>0.90401999999999993</v>
      </c>
      <c r="V24" s="54">
        <f t="shared" si="8"/>
        <v>0.88931969999999994</v>
      </c>
      <c r="W24" s="54">
        <f t="shared" si="9"/>
        <v>0.87818640299999995</v>
      </c>
      <c r="X24" s="51">
        <v>0</v>
      </c>
      <c r="Y24" s="55">
        <f t="shared" si="10"/>
        <v>230324.25</v>
      </c>
      <c r="Z24" s="55">
        <f t="shared" si="11"/>
        <v>252919.64949999997</v>
      </c>
      <c r="AA24" s="60">
        <f t="shared" si="12"/>
        <v>262781.45118029998</v>
      </c>
      <c r="AB24" s="55">
        <f t="shared" si="13"/>
        <v>276603.93776938017</v>
      </c>
      <c r="AC24" s="55">
        <f t="shared" si="14"/>
        <v>292261.04444431042</v>
      </c>
      <c r="AD24">
        <v>0</v>
      </c>
      <c r="AE24" s="55">
        <f t="shared" si="15"/>
        <v>221629.61289733107</v>
      </c>
      <c r="AF24" s="55">
        <f t="shared" ref="AF24:AI24" si="70">(Z24) / ((1+$B$1)^AVERAGE(AE$5,AF$5))</f>
        <v>225344.48722557217</v>
      </c>
      <c r="AG24" s="55">
        <f t="shared" si="70"/>
        <v>216788.03951901387</v>
      </c>
      <c r="AH24" s="55">
        <f t="shared" si="70"/>
        <v>211288.18588436893</v>
      </c>
      <c r="AI24" s="55">
        <f t="shared" si="70"/>
        <v>206711.21148919352</v>
      </c>
      <c r="AJ24">
        <v>0</v>
      </c>
      <c r="AK24" s="55">
        <f t="shared" si="17"/>
        <v>1081761.5370154795</v>
      </c>
      <c r="AM24">
        <f t="shared" si="22"/>
        <v>1019</v>
      </c>
    </row>
    <row r="25" spans="1:39" x14ac:dyDescent="0.15">
      <c r="A25">
        <f t="shared" si="18"/>
        <v>1020</v>
      </c>
      <c r="B25" s="41">
        <v>210370</v>
      </c>
      <c r="C25" s="41">
        <f t="shared" si="2"/>
        <v>241925.49999999997</v>
      </c>
      <c r="D25" s="41">
        <f t="shared" ref="D25:F25" si="71">1.07*C25</f>
        <v>258860.28499999997</v>
      </c>
      <c r="E25" s="41">
        <f t="shared" si="71"/>
        <v>276980.50494999997</v>
      </c>
      <c r="F25" s="41">
        <f t="shared" si="71"/>
        <v>296369.1402965</v>
      </c>
      <c r="G25" s="48">
        <v>0.05</v>
      </c>
      <c r="H25" s="49">
        <v>3.95E-2</v>
      </c>
      <c r="I25" s="49">
        <v>2.35E-2</v>
      </c>
      <c r="J25" s="49">
        <v>4.4999999999999998E-2</v>
      </c>
      <c r="K25" s="50">
        <v>3.5000000000000003E-2</v>
      </c>
      <c r="L25" s="51">
        <v>1</v>
      </c>
      <c r="M25" s="53">
        <f t="shared" ref="M25:Q25" si="72">L25*(1-G25)</f>
        <v>0.95</v>
      </c>
      <c r="N25" s="54">
        <f t="shared" si="72"/>
        <v>0.91247499999999993</v>
      </c>
      <c r="O25" s="54">
        <f t="shared" si="72"/>
        <v>0.89103183749999992</v>
      </c>
      <c r="P25" s="54">
        <f t="shared" si="72"/>
        <v>0.85093540481249985</v>
      </c>
      <c r="Q25" s="54">
        <f t="shared" si="72"/>
        <v>0.82115266564406231</v>
      </c>
      <c r="R25" s="51">
        <v>1</v>
      </c>
      <c r="S25" s="54">
        <f t="shared" si="5"/>
        <v>0.97499999999999998</v>
      </c>
      <c r="T25" s="54">
        <f t="shared" si="6"/>
        <v>0.93123749999999994</v>
      </c>
      <c r="U25" s="54">
        <f t="shared" si="7"/>
        <v>0.90175341874999992</v>
      </c>
      <c r="V25" s="54">
        <f t="shared" si="8"/>
        <v>0.87098362115624983</v>
      </c>
      <c r="W25" s="54">
        <f t="shared" si="9"/>
        <v>0.83604403522828108</v>
      </c>
      <c r="X25" s="51">
        <v>0</v>
      </c>
      <c r="Y25" s="55">
        <f t="shared" si="10"/>
        <v>205110.75</v>
      </c>
      <c r="Z25" s="55">
        <f t="shared" si="11"/>
        <v>225290.09780624995</v>
      </c>
      <c r="AA25" s="60">
        <f t="shared" si="12"/>
        <v>233428.1469773493</v>
      </c>
      <c r="AB25" s="55">
        <f t="shared" si="13"/>
        <v>241245.48319103755</v>
      </c>
      <c r="AC25" s="55">
        <f t="shared" si="14"/>
        <v>247777.65197062242</v>
      </c>
      <c r="AD25">
        <v>0</v>
      </c>
      <c r="AE25" s="55">
        <f t="shared" si="15"/>
        <v>197367.91121031003</v>
      </c>
      <c r="AF25" s="55">
        <f t="shared" ref="AF25:AI25" si="73">(Z25) / ((1+$B$1)^AVERAGE(AE$5,AF$5))</f>
        <v>200727.31267622765</v>
      </c>
      <c r="AG25" s="55">
        <f t="shared" si="73"/>
        <v>192572.30723280768</v>
      </c>
      <c r="AH25" s="55">
        <f t="shared" si="73"/>
        <v>184279.08477113131</v>
      </c>
      <c r="AI25" s="55">
        <f t="shared" si="73"/>
        <v>175248.87285672672</v>
      </c>
      <c r="AJ25">
        <v>0</v>
      </c>
      <c r="AK25" s="55">
        <f t="shared" si="17"/>
        <v>950195.48874720349</v>
      </c>
      <c r="AM25">
        <f t="shared" si="22"/>
        <v>1020</v>
      </c>
    </row>
    <row r="26" spans="1:39" x14ac:dyDescent="0.15">
      <c r="A26">
        <f t="shared" si="18"/>
        <v>1021</v>
      </c>
      <c r="B26" s="41">
        <v>239940</v>
      </c>
      <c r="C26" s="41">
        <f t="shared" si="2"/>
        <v>275931</v>
      </c>
      <c r="D26" s="41">
        <f t="shared" ref="D26:F26" si="74">1.07*C26</f>
        <v>295246.17000000004</v>
      </c>
      <c r="E26" s="41">
        <f t="shared" si="74"/>
        <v>315913.40190000006</v>
      </c>
      <c r="F26" s="41">
        <f t="shared" si="74"/>
        <v>338027.3400330001</v>
      </c>
      <c r="G26" s="48">
        <v>0.08</v>
      </c>
      <c r="H26" s="49">
        <v>3.3500000000000002E-2</v>
      </c>
      <c r="I26" s="49">
        <v>4.4999999999999998E-2</v>
      </c>
      <c r="J26" s="49">
        <v>0.04</v>
      </c>
      <c r="K26" s="50">
        <v>8.5000000000000006E-2</v>
      </c>
      <c r="L26" s="51">
        <v>1</v>
      </c>
      <c r="M26" s="53">
        <f t="shared" ref="M26:Q26" si="75">L26*(1-G26)</f>
        <v>0.92</v>
      </c>
      <c r="N26" s="54">
        <f t="shared" si="75"/>
        <v>0.88918000000000008</v>
      </c>
      <c r="O26" s="54">
        <f t="shared" si="75"/>
        <v>0.84916690000000006</v>
      </c>
      <c r="P26" s="54">
        <f t="shared" si="75"/>
        <v>0.81520022400000003</v>
      </c>
      <c r="Q26" s="54">
        <f t="shared" si="75"/>
        <v>0.7459082049600001</v>
      </c>
      <c r="R26" s="51">
        <v>1</v>
      </c>
      <c r="S26" s="54">
        <f t="shared" si="5"/>
        <v>0.96</v>
      </c>
      <c r="T26" s="54">
        <f t="shared" si="6"/>
        <v>0.90459000000000001</v>
      </c>
      <c r="U26" s="54">
        <f t="shared" si="7"/>
        <v>0.86917345000000013</v>
      </c>
      <c r="V26" s="54">
        <f t="shared" si="8"/>
        <v>0.83218356199999999</v>
      </c>
      <c r="W26" s="54">
        <f t="shared" si="9"/>
        <v>0.78055421448000006</v>
      </c>
      <c r="X26" s="51">
        <v>0</v>
      </c>
      <c r="Y26" s="55">
        <f t="shared" si="10"/>
        <v>230342.39999999999</v>
      </c>
      <c r="Z26" s="55">
        <f t="shared" si="11"/>
        <v>249604.42329000001</v>
      </c>
      <c r="AA26" s="60">
        <f t="shared" si="12"/>
        <v>256620.13217818658</v>
      </c>
      <c r="AB26" s="55">
        <f t="shared" si="13"/>
        <v>262897.94007667963</v>
      </c>
      <c r="AC26" s="55">
        <f t="shared" si="14"/>
        <v>263848.66487222229</v>
      </c>
      <c r="AD26">
        <v>0</v>
      </c>
      <c r="AE26" s="55">
        <f t="shared" si="15"/>
        <v>221647.07774297407</v>
      </c>
      <c r="AF26" s="55">
        <f t="shared" ref="AF26:AI26" si="76">(Z26) / ((1+$B$1)^AVERAGE(AE$5,AF$5))</f>
        <v>222390.71138488085</v>
      </c>
      <c r="AG26" s="55">
        <f t="shared" si="76"/>
        <v>211705.10744249163</v>
      </c>
      <c r="AH26" s="55">
        <f t="shared" si="76"/>
        <v>200818.648062241</v>
      </c>
      <c r="AI26" s="55">
        <f t="shared" si="76"/>
        <v>186615.62395099094</v>
      </c>
      <c r="AJ26">
        <v>0</v>
      </c>
      <c r="AK26" s="55">
        <f t="shared" si="17"/>
        <v>1043177.1685835785</v>
      </c>
      <c r="AM26">
        <f t="shared" si="22"/>
        <v>1021</v>
      </c>
    </row>
    <row r="27" spans="1:39" x14ac:dyDescent="0.15">
      <c r="A27">
        <f t="shared" si="18"/>
        <v>1022</v>
      </c>
      <c r="B27" s="41">
        <v>82960</v>
      </c>
      <c r="C27" s="41">
        <f t="shared" si="2"/>
        <v>95403.999999999985</v>
      </c>
      <c r="D27" s="41">
        <f t="shared" ref="D27:F27" si="77">1.07*C27</f>
        <v>102082.27999999998</v>
      </c>
      <c r="E27" s="41">
        <f t="shared" si="77"/>
        <v>109228.03959999999</v>
      </c>
      <c r="F27" s="41">
        <f t="shared" si="77"/>
        <v>116874.00237199999</v>
      </c>
      <c r="G27" s="48">
        <v>6.5000000000000002E-2</v>
      </c>
      <c r="H27" s="49">
        <v>3.15E-2</v>
      </c>
      <c r="I27" s="49">
        <v>1.35E-2</v>
      </c>
      <c r="J27" s="49">
        <v>0.05</v>
      </c>
      <c r="K27" s="50">
        <v>2.5000000000000001E-2</v>
      </c>
      <c r="L27" s="51">
        <v>1</v>
      </c>
      <c r="M27" s="53">
        <f t="shared" ref="M27:Q27" si="78">L27*(1-G27)</f>
        <v>0.93500000000000005</v>
      </c>
      <c r="N27" s="54">
        <f t="shared" si="78"/>
        <v>0.90554750000000006</v>
      </c>
      <c r="O27" s="54">
        <f t="shared" si="78"/>
        <v>0.89332260875000014</v>
      </c>
      <c r="P27" s="54">
        <f t="shared" si="78"/>
        <v>0.84865647831250013</v>
      </c>
      <c r="Q27" s="54">
        <f t="shared" si="78"/>
        <v>0.82744006635468759</v>
      </c>
      <c r="R27" s="51">
        <v>1</v>
      </c>
      <c r="S27" s="54">
        <f t="shared" si="5"/>
        <v>0.96750000000000003</v>
      </c>
      <c r="T27" s="54">
        <f t="shared" si="6"/>
        <v>0.92027375</v>
      </c>
      <c r="U27" s="54">
        <f t="shared" si="7"/>
        <v>0.89943505437500004</v>
      </c>
      <c r="V27" s="54">
        <f t="shared" si="8"/>
        <v>0.87098954353125013</v>
      </c>
      <c r="W27" s="54">
        <f t="shared" si="9"/>
        <v>0.8380482723335938</v>
      </c>
      <c r="X27" s="51">
        <v>0</v>
      </c>
      <c r="Y27" s="55">
        <f t="shared" si="10"/>
        <v>80263.8</v>
      </c>
      <c r="Z27" s="55">
        <f t="shared" si="11"/>
        <v>87797.79684499999</v>
      </c>
      <c r="AA27" s="60">
        <f t="shared" si="12"/>
        <v>91816.381062523971</v>
      </c>
      <c r="AB27" s="55">
        <f t="shared" si="13"/>
        <v>95136.480352017301</v>
      </c>
      <c r="AC27" s="55">
        <f t="shared" si="14"/>
        <v>97946.055768566934</v>
      </c>
      <c r="AD27">
        <v>0</v>
      </c>
      <c r="AE27" s="55">
        <f t="shared" si="15"/>
        <v>77233.877560303808</v>
      </c>
      <c r="AF27" s="55">
        <f t="shared" ref="AF27:AI27" si="79">(Z27) / ((1+$B$1)^AVERAGE(AE$5,AF$5))</f>
        <v>78225.434633822253</v>
      </c>
      <c r="AG27" s="55">
        <f t="shared" si="79"/>
        <v>75746.188160815989</v>
      </c>
      <c r="AH27" s="55">
        <f t="shared" si="79"/>
        <v>72671.468479820134</v>
      </c>
      <c r="AI27" s="55">
        <f t="shared" si="79"/>
        <v>69275.561123803855</v>
      </c>
      <c r="AJ27">
        <v>0</v>
      </c>
      <c r="AK27" s="55">
        <f t="shared" si="17"/>
        <v>373152.52995856601</v>
      </c>
      <c r="AM27">
        <f t="shared" si="22"/>
        <v>1022</v>
      </c>
    </row>
    <row r="28" spans="1:39" x14ac:dyDescent="0.15">
      <c r="A28">
        <f t="shared" si="18"/>
        <v>1023</v>
      </c>
      <c r="B28" s="46">
        <v>261920</v>
      </c>
      <c r="C28" s="41">
        <f t="shared" si="2"/>
        <v>301208</v>
      </c>
      <c r="D28" s="41">
        <f t="shared" ref="D28:F28" si="80">1.07*C28</f>
        <v>322292.56</v>
      </c>
      <c r="E28" s="41">
        <f t="shared" si="80"/>
        <v>344853.0392</v>
      </c>
      <c r="F28" s="41">
        <f t="shared" si="80"/>
        <v>368992.75194400002</v>
      </c>
      <c r="G28" s="48">
        <v>0.125</v>
      </c>
      <c r="H28" s="49">
        <v>6.4500000000000002E-2</v>
      </c>
      <c r="I28" s="49">
        <v>3.2500000000000001E-2</v>
      </c>
      <c r="J28" s="49">
        <v>0.09</v>
      </c>
      <c r="K28" s="50">
        <v>0.05</v>
      </c>
      <c r="L28" s="51">
        <v>1</v>
      </c>
      <c r="M28" s="53">
        <f t="shared" ref="M28:Q28" si="81">L28*(1-G28)</f>
        <v>0.875</v>
      </c>
      <c r="N28" s="54">
        <f t="shared" si="81"/>
        <v>0.81856249999999997</v>
      </c>
      <c r="O28" s="54">
        <f t="shared" si="81"/>
        <v>0.79195921874999997</v>
      </c>
      <c r="P28" s="54">
        <f t="shared" si="81"/>
        <v>0.7206828890625</v>
      </c>
      <c r="Q28" s="54">
        <f t="shared" si="81"/>
        <v>0.68464874460937497</v>
      </c>
      <c r="R28" s="51">
        <v>1</v>
      </c>
      <c r="S28" s="54">
        <f t="shared" si="5"/>
        <v>0.9375</v>
      </c>
      <c r="T28" s="54">
        <f t="shared" si="6"/>
        <v>0.84678125000000004</v>
      </c>
      <c r="U28" s="54">
        <f t="shared" si="7"/>
        <v>0.80526085937499992</v>
      </c>
      <c r="V28" s="54">
        <f t="shared" si="8"/>
        <v>0.75632105390624993</v>
      </c>
      <c r="W28" s="54">
        <f t="shared" si="9"/>
        <v>0.70266581683593743</v>
      </c>
      <c r="X28" s="51">
        <v>0</v>
      </c>
      <c r="Y28" s="55">
        <f t="shared" si="10"/>
        <v>245550</v>
      </c>
      <c r="Z28" s="55">
        <f t="shared" si="11"/>
        <v>255057.28675</v>
      </c>
      <c r="AA28" s="60">
        <f t="shared" si="12"/>
        <v>259529.58383576872</v>
      </c>
      <c r="AB28" s="55">
        <f t="shared" si="13"/>
        <v>260819.61405051732</v>
      </c>
      <c r="AC28" s="55">
        <f t="shared" si="14"/>
        <v>259278.59345127121</v>
      </c>
      <c r="AD28">
        <v>0</v>
      </c>
      <c r="AE28" s="55">
        <f t="shared" si="15"/>
        <v>236280.59766585432</v>
      </c>
      <c r="AF28" s="55">
        <f t="shared" ref="AF28:AI28" si="82">(Z28) / ((1+$B$1)^AVERAGE(AE$5,AF$5))</f>
        <v>227249.0635245186</v>
      </c>
      <c r="AG28" s="55">
        <f t="shared" si="82"/>
        <v>214105.33134752599</v>
      </c>
      <c r="AH28" s="55">
        <f t="shared" si="82"/>
        <v>199231.08665843256</v>
      </c>
      <c r="AI28" s="55">
        <f t="shared" si="82"/>
        <v>183383.29101447828</v>
      </c>
      <c r="AJ28">
        <v>0</v>
      </c>
      <c r="AK28" s="55">
        <f t="shared" si="17"/>
        <v>1060249.3702108099</v>
      </c>
      <c r="AM28">
        <f t="shared" si="22"/>
        <v>1023</v>
      </c>
    </row>
  </sheetData>
  <mergeCells count="5">
    <mergeCell ref="G4:K4"/>
    <mergeCell ref="L4:Q4"/>
    <mergeCell ref="R4:W4"/>
    <mergeCell ref="X4:AC4"/>
    <mergeCell ref="AD4:A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9AF7-F4A5-2D4A-8802-010BC076E642}">
  <dimension ref="A1:AS29"/>
  <sheetViews>
    <sheetView topLeftCell="AE1" workbookViewId="0">
      <selection activeCell="AO31" sqref="AO31"/>
    </sheetView>
  </sheetViews>
  <sheetFormatPr baseColWidth="10" defaultRowHeight="13" x14ac:dyDescent="0.15"/>
  <cols>
    <col min="2" max="2" width="13.1640625" bestFit="1" customWidth="1"/>
    <col min="3" max="6" width="13.1640625" customWidth="1"/>
    <col min="25" max="29" width="13.1640625" bestFit="1" customWidth="1"/>
    <col min="31" max="32" width="13.1640625" bestFit="1" customWidth="1"/>
    <col min="33" max="33" width="19.33203125" customWidth="1"/>
    <col min="34" max="34" width="14.6640625" customWidth="1"/>
    <col min="35" max="35" width="15.6640625" customWidth="1"/>
    <col min="36" max="36" width="22.83203125" customWidth="1"/>
    <col min="37" max="37" width="18.6640625" customWidth="1"/>
    <col min="38" max="38" width="16" customWidth="1"/>
    <col min="45" max="45" width="15.83203125" bestFit="1" customWidth="1"/>
  </cols>
  <sheetData>
    <row r="1" spans="1:45" x14ac:dyDescent="0.15">
      <c r="A1" t="s">
        <v>16</v>
      </c>
      <c r="B1" s="35">
        <v>0.08</v>
      </c>
      <c r="C1" s="35"/>
      <c r="D1" s="35"/>
      <c r="E1" s="35"/>
      <c r="F1" s="35"/>
    </row>
    <row r="4" spans="1:45" ht="16" x14ac:dyDescent="0.2">
      <c r="G4" s="57" t="s">
        <v>17</v>
      </c>
      <c r="H4" s="58"/>
      <c r="I4" s="58"/>
      <c r="J4" s="58"/>
      <c r="K4" s="59"/>
      <c r="L4" s="57" t="s">
        <v>6</v>
      </c>
      <c r="M4" s="58"/>
      <c r="N4" s="58"/>
      <c r="O4" s="58"/>
      <c r="P4" s="58"/>
      <c r="Q4" s="59"/>
      <c r="R4" s="57" t="s">
        <v>7</v>
      </c>
      <c r="S4" s="58"/>
      <c r="T4" s="58"/>
      <c r="U4" s="58"/>
      <c r="V4" s="58"/>
      <c r="W4" s="59"/>
      <c r="X4" s="57" t="s">
        <v>27</v>
      </c>
      <c r="Y4" s="58"/>
      <c r="Z4" s="58"/>
      <c r="AA4" s="58"/>
      <c r="AB4" s="58"/>
      <c r="AC4" s="59"/>
      <c r="AD4" s="57" t="s">
        <v>26</v>
      </c>
      <c r="AE4" s="58"/>
      <c r="AF4" s="58"/>
      <c r="AG4" s="58"/>
      <c r="AH4" s="58"/>
      <c r="AI4" s="59"/>
      <c r="AJ4" s="56" t="s">
        <v>31</v>
      </c>
      <c r="AK4" s="56" t="s">
        <v>28</v>
      </c>
      <c r="AL4" s="56" t="s">
        <v>29</v>
      </c>
    </row>
    <row r="5" spans="1:45" ht="51" x14ac:dyDescent="0.2">
      <c r="A5" s="36" t="s">
        <v>18</v>
      </c>
      <c r="B5" s="37" t="s">
        <v>19</v>
      </c>
      <c r="C5" s="37" t="s">
        <v>32</v>
      </c>
      <c r="D5" s="37" t="s">
        <v>33</v>
      </c>
      <c r="E5" s="37" t="s">
        <v>34</v>
      </c>
      <c r="F5" s="37" t="s">
        <v>19</v>
      </c>
      <c r="G5" s="38" t="s">
        <v>20</v>
      </c>
      <c r="H5" s="39" t="s">
        <v>21</v>
      </c>
      <c r="I5" s="39" t="s">
        <v>22</v>
      </c>
      <c r="J5" s="39" t="s">
        <v>23</v>
      </c>
      <c r="K5" s="40" t="s">
        <v>24</v>
      </c>
      <c r="L5" s="47" t="s">
        <v>25</v>
      </c>
      <c r="M5" s="38" t="s">
        <v>20</v>
      </c>
      <c r="N5" s="39" t="s">
        <v>21</v>
      </c>
      <c r="O5" s="39" t="s">
        <v>22</v>
      </c>
      <c r="P5" s="39" t="s">
        <v>23</v>
      </c>
      <c r="Q5" s="40" t="s">
        <v>24</v>
      </c>
      <c r="R5" s="47" t="s">
        <v>25</v>
      </c>
      <c r="S5" s="38" t="s">
        <v>20</v>
      </c>
      <c r="T5" s="39" t="s">
        <v>21</v>
      </c>
      <c r="U5" s="39" t="s">
        <v>22</v>
      </c>
      <c r="V5" s="39" t="s">
        <v>23</v>
      </c>
      <c r="W5" s="40" t="s">
        <v>24</v>
      </c>
      <c r="X5" s="47" t="s">
        <v>25</v>
      </c>
      <c r="Y5" s="38" t="s">
        <v>20</v>
      </c>
      <c r="Z5" s="39" t="s">
        <v>21</v>
      </c>
      <c r="AA5" s="39" t="s">
        <v>22</v>
      </c>
      <c r="AB5" s="39" t="s">
        <v>23</v>
      </c>
      <c r="AC5" s="40" t="s">
        <v>24</v>
      </c>
      <c r="AD5" s="47">
        <v>0</v>
      </c>
      <c r="AE5" s="38">
        <v>1</v>
      </c>
      <c r="AF5" s="39">
        <v>2</v>
      </c>
      <c r="AG5" s="39">
        <v>3</v>
      </c>
      <c r="AH5" s="39">
        <v>4</v>
      </c>
      <c r="AI5" s="40">
        <v>5</v>
      </c>
      <c r="AM5" s="36" t="s">
        <v>18</v>
      </c>
      <c r="AP5" s="62" t="s">
        <v>35</v>
      </c>
      <c r="AQ5" s="62"/>
      <c r="AR5" s="62"/>
    </row>
    <row r="6" spans="1:45" x14ac:dyDescent="0.15">
      <c r="A6">
        <v>1001</v>
      </c>
      <c r="B6" s="41">
        <v>147510</v>
      </c>
      <c r="C6" s="41">
        <f>1.15*B6</f>
        <v>169636.5</v>
      </c>
      <c r="D6" s="41">
        <f>1.07*C6</f>
        <v>181511.05500000002</v>
      </c>
      <c r="E6" s="41">
        <f>1.07*D6</f>
        <v>194216.82885000005</v>
      </c>
      <c r="F6" s="41">
        <f>1.07*E6</f>
        <v>207812.00686950007</v>
      </c>
      <c r="G6" s="48">
        <f>'Part2 Without Subsidy'!G6*0.96^'Part2 With Subsidy'!AJ6</f>
        <v>4.031062196980198E-2</v>
      </c>
      <c r="H6" s="49">
        <v>5.5E-2</v>
      </c>
      <c r="I6" s="49">
        <v>0.04</v>
      </c>
      <c r="J6" s="49">
        <v>6.5000000000000002E-2</v>
      </c>
      <c r="K6" s="50">
        <v>0.06</v>
      </c>
      <c r="L6" s="51">
        <v>1</v>
      </c>
      <c r="M6" s="53">
        <f>L6*(1-G6)</f>
        <v>0.95968937803019805</v>
      </c>
      <c r="N6" s="54">
        <f>M6*(1-H6)</f>
        <v>0.9069064622385371</v>
      </c>
      <c r="O6" s="54">
        <f>N6*(1-I6)</f>
        <v>0.87063020374899558</v>
      </c>
      <c r="P6" s="54">
        <f>O6*(1-J6)</f>
        <v>0.81403924050531096</v>
      </c>
      <c r="Q6" s="54">
        <f>P6*(1-K6)</f>
        <v>0.76519688607499226</v>
      </c>
      <c r="R6" s="51">
        <v>1</v>
      </c>
      <c r="S6" s="54">
        <f>(L6+M6)/2</f>
        <v>0.97984468901509902</v>
      </c>
      <c r="T6" s="54">
        <f>(M6+N6)/2</f>
        <v>0.93329792013436763</v>
      </c>
      <c r="U6" s="54">
        <f t="shared" ref="U6:W21" si="0">(N6+O6)/2</f>
        <v>0.88876833299376634</v>
      </c>
      <c r="V6" s="54">
        <f t="shared" si="0"/>
        <v>0.84233472212715332</v>
      </c>
      <c r="W6" s="54">
        <f t="shared" si="0"/>
        <v>0.78961806329015161</v>
      </c>
      <c r="X6" s="51">
        <v>0</v>
      </c>
      <c r="Y6" s="55">
        <f>S6*B6</f>
        <v>144536.89007661724</v>
      </c>
      <c r="Z6" s="55">
        <f>C6*T6</f>
        <v>158321.39262887364</v>
      </c>
      <c r="AA6" s="60">
        <f>D6*U6</f>
        <v>161321.27777228985</v>
      </c>
      <c r="AB6" s="55">
        <f>E6*V6</f>
        <v>163595.57856178167</v>
      </c>
      <c r="AC6" s="55">
        <f>F6*W6</f>
        <v>164092.11439273434</v>
      </c>
      <c r="AD6">
        <v>0</v>
      </c>
      <c r="AE6" s="55">
        <f>(Y6) / ((1+$B$1)^AVERAGE(AD$5,AE$5))</f>
        <v>139080.68732261052</v>
      </c>
      <c r="AF6" s="55">
        <f t="shared" ref="AF6:AI21" si="1">(Z6) / ((1+$B$1)^AVERAGE(AE$5,AF$5))</f>
        <v>141060.02878511825</v>
      </c>
      <c r="AG6" s="55">
        <f t="shared" si="1"/>
        <v>133085.96700366645</v>
      </c>
      <c r="AH6" s="55">
        <f t="shared" si="1"/>
        <v>124965.00697629986</v>
      </c>
      <c r="AI6" s="55">
        <f t="shared" si="1"/>
        <v>116059.53104847933</v>
      </c>
      <c r="AJ6">
        <v>21</v>
      </c>
      <c r="AK6" s="55">
        <f>SUM(AE6:AI6)-(AJ6*1000)</f>
        <v>633251.22113617451</v>
      </c>
      <c r="AL6" s="55">
        <f>SUM(AK6:AK28)</f>
        <v>20447470.054852195</v>
      </c>
      <c r="AM6">
        <v>1001</v>
      </c>
      <c r="AP6" s="61" t="s">
        <v>36</v>
      </c>
      <c r="AQ6" s="61"/>
      <c r="AR6" s="61"/>
      <c r="AS6" s="55">
        <f>'Part2 Without Subsidy'!AL6</f>
        <v>19883759.698798146</v>
      </c>
    </row>
    <row r="7" spans="1:45" x14ac:dyDescent="0.15">
      <c r="A7">
        <f>A6+1</f>
        <v>1002</v>
      </c>
      <c r="B7" s="41">
        <v>72980</v>
      </c>
      <c r="C7" s="41">
        <f t="shared" ref="C7:C28" si="2">1.15*B7</f>
        <v>83927</v>
      </c>
      <c r="D7" s="41">
        <f t="shared" ref="D7:F22" si="3">1.07*C7</f>
        <v>89801.89</v>
      </c>
      <c r="E7" s="41">
        <f t="shared" si="3"/>
        <v>96088.022300000011</v>
      </c>
      <c r="F7" s="41">
        <f t="shared" si="3"/>
        <v>102814.18386100001</v>
      </c>
      <c r="G7" s="48">
        <f>'Part2 Without Subsidy'!G7*0.96^'Part2 With Subsidy'!AJ7</f>
        <v>5.5E-2</v>
      </c>
      <c r="H7" s="49">
        <v>2.5000000000000001E-2</v>
      </c>
      <c r="I7" s="49">
        <v>0.06</v>
      </c>
      <c r="J7" s="49">
        <v>0.09</v>
      </c>
      <c r="K7" s="50">
        <v>0.11</v>
      </c>
      <c r="L7" s="51">
        <v>1</v>
      </c>
      <c r="M7" s="53">
        <f t="shared" ref="M7:Q22" si="4">L7*(1-G7)</f>
        <v>0.94499999999999995</v>
      </c>
      <c r="N7" s="54">
        <f t="shared" si="4"/>
        <v>0.92137499999999994</v>
      </c>
      <c r="O7" s="54">
        <f t="shared" si="4"/>
        <v>0.86609249999999993</v>
      </c>
      <c r="P7" s="54">
        <f t="shared" si="4"/>
        <v>0.788144175</v>
      </c>
      <c r="Q7" s="54">
        <f t="shared" si="4"/>
        <v>0.70144831575</v>
      </c>
      <c r="R7" s="51">
        <v>1</v>
      </c>
      <c r="S7" s="54">
        <f t="shared" ref="S7:W28" si="5">(L7+M7)/2</f>
        <v>0.97249999999999992</v>
      </c>
      <c r="T7" s="54">
        <f t="shared" si="5"/>
        <v>0.93318749999999995</v>
      </c>
      <c r="U7" s="54">
        <f t="shared" si="0"/>
        <v>0.89373374999999999</v>
      </c>
      <c r="V7" s="54">
        <f t="shared" si="0"/>
        <v>0.82711833749999997</v>
      </c>
      <c r="W7" s="54">
        <f t="shared" si="0"/>
        <v>0.744796245375</v>
      </c>
      <c r="X7" s="51">
        <v>0</v>
      </c>
      <c r="Y7" s="55">
        <f t="shared" ref="Y7:Y28" si="6">S7*B7</f>
        <v>70973.049999999988</v>
      </c>
      <c r="Z7" s="55">
        <f t="shared" ref="Z7:AC28" si="7">C7*T7</f>
        <v>78319.627312500001</v>
      </c>
      <c r="AA7" s="60">
        <f t="shared" si="7"/>
        <v>80258.979906787499</v>
      </c>
      <c r="AB7" s="55">
        <f t="shared" si="7"/>
        <v>79476.165258438938</v>
      </c>
      <c r="AC7" s="55">
        <f t="shared" si="7"/>
        <v>76575.618110967727</v>
      </c>
      <c r="AD7">
        <v>0</v>
      </c>
      <c r="AE7" s="55">
        <f t="shared" ref="AE7:AI22" si="8">(Y7) / ((1+$B$1)^AVERAGE(AD$5,AE$5))</f>
        <v>68293.849204514598</v>
      </c>
      <c r="AF7" s="55">
        <f t="shared" si="1"/>
        <v>69780.644925467655</v>
      </c>
      <c r="AG7" s="55">
        <f t="shared" si="1"/>
        <v>66211.625020102481</v>
      </c>
      <c r="AH7" s="55">
        <f t="shared" si="1"/>
        <v>60709.095155769588</v>
      </c>
      <c r="AI7" s="55">
        <f t="shared" si="1"/>
        <v>54160.61801992276</v>
      </c>
      <c r="AJ7">
        <v>0</v>
      </c>
      <c r="AK7" s="55">
        <f t="shared" ref="AK7:AK28" si="9">SUM(AE7:AI7)-(AJ7*1000)</f>
        <v>319155.8323257771</v>
      </c>
      <c r="AM7">
        <f>AM6+1</f>
        <v>1002</v>
      </c>
      <c r="AP7" s="61" t="s">
        <v>37</v>
      </c>
      <c r="AQ7" s="61"/>
      <c r="AR7" s="61"/>
      <c r="AS7" s="55">
        <f>AL6</f>
        <v>20447470.054852195</v>
      </c>
    </row>
    <row r="8" spans="1:45" x14ac:dyDescent="0.15">
      <c r="A8">
        <f t="shared" ref="A8:A28" si="10">A7+1</f>
        <v>1003</v>
      </c>
      <c r="B8" s="41">
        <v>278000</v>
      </c>
      <c r="C8" s="41">
        <f t="shared" si="2"/>
        <v>319700</v>
      </c>
      <c r="D8" s="41">
        <f t="shared" si="3"/>
        <v>342079</v>
      </c>
      <c r="E8" s="41">
        <f t="shared" si="3"/>
        <v>366024.53</v>
      </c>
      <c r="F8" s="41">
        <f t="shared" si="3"/>
        <v>391646.24710000004</v>
      </c>
      <c r="G8" s="48">
        <f>'Part2 Without Subsidy'!G8*0.96^'Part2 With Subsidy'!AJ8</f>
        <v>2.0741696095493728E-2</v>
      </c>
      <c r="H8" s="49">
        <v>5.6000000000000001E-2</v>
      </c>
      <c r="I8" s="49">
        <v>1.95E-2</v>
      </c>
      <c r="J8" s="49">
        <v>5.5E-2</v>
      </c>
      <c r="K8" s="50">
        <v>5.5E-2</v>
      </c>
      <c r="L8" s="51">
        <v>1</v>
      </c>
      <c r="M8" s="53">
        <f t="shared" si="4"/>
        <v>0.9792583039045063</v>
      </c>
      <c r="N8" s="54">
        <f t="shared" si="4"/>
        <v>0.92441983888585388</v>
      </c>
      <c r="O8" s="54">
        <f t="shared" si="4"/>
        <v>0.90639365202757982</v>
      </c>
      <c r="P8" s="54">
        <f t="shared" si="4"/>
        <v>0.85654200116606294</v>
      </c>
      <c r="Q8" s="54">
        <f t="shared" si="4"/>
        <v>0.80943219110192943</v>
      </c>
      <c r="R8" s="51">
        <v>1</v>
      </c>
      <c r="S8" s="54">
        <f t="shared" si="5"/>
        <v>0.98962915195225309</v>
      </c>
      <c r="T8" s="54">
        <f t="shared" si="5"/>
        <v>0.95183907139518009</v>
      </c>
      <c r="U8" s="54">
        <f t="shared" si="0"/>
        <v>0.91540674545671685</v>
      </c>
      <c r="V8" s="54">
        <f t="shared" si="0"/>
        <v>0.88146782659682144</v>
      </c>
      <c r="W8" s="54">
        <f t="shared" si="0"/>
        <v>0.83298709613399624</v>
      </c>
      <c r="X8" s="51">
        <v>0</v>
      </c>
      <c r="Y8" s="55">
        <f t="shared" si="6"/>
        <v>275116.90424272633</v>
      </c>
      <c r="Z8" s="55">
        <f t="shared" si="7"/>
        <v>304302.95112503908</v>
      </c>
      <c r="AA8" s="60">
        <f t="shared" si="7"/>
        <v>313141.42407908826</v>
      </c>
      <c r="AB8" s="55">
        <f t="shared" si="7"/>
        <v>322638.84694022307</v>
      </c>
      <c r="AC8" s="55">
        <f t="shared" si="7"/>
        <v>326236.27008360659</v>
      </c>
      <c r="AD8">
        <v>0</v>
      </c>
      <c r="AE8" s="55">
        <f t="shared" si="8"/>
        <v>264731.36453859089</v>
      </c>
      <c r="AF8" s="55">
        <f t="shared" si="1"/>
        <v>271125.60300499818</v>
      </c>
      <c r="AG8" s="55">
        <f t="shared" si="1"/>
        <v>258333.7412644095</v>
      </c>
      <c r="AH8" s="55">
        <f t="shared" si="1"/>
        <v>246452.66157657225</v>
      </c>
      <c r="AI8" s="55">
        <f t="shared" si="1"/>
        <v>230741.3044010658</v>
      </c>
      <c r="AJ8">
        <v>43</v>
      </c>
      <c r="AK8" s="55">
        <f t="shared" si="9"/>
        <v>1228384.6747856366</v>
      </c>
      <c r="AM8">
        <f t="shared" ref="AM8:AM28" si="11">AM7+1</f>
        <v>1003</v>
      </c>
      <c r="AP8" s="61" t="s">
        <v>39</v>
      </c>
      <c r="AQ8" s="61"/>
      <c r="AR8" s="61"/>
      <c r="AS8" s="63">
        <f>SUM(AJ6:AJ28)*1000</f>
        <v>562000</v>
      </c>
    </row>
    <row r="9" spans="1:45" ht="16" x14ac:dyDescent="0.2">
      <c r="A9">
        <f t="shared" si="10"/>
        <v>1004</v>
      </c>
      <c r="B9" s="41">
        <v>202170</v>
      </c>
      <c r="C9" s="41">
        <f t="shared" si="2"/>
        <v>232495.49999999997</v>
      </c>
      <c r="D9" s="41">
        <f t="shared" si="3"/>
        <v>248770.185</v>
      </c>
      <c r="E9" s="41">
        <f t="shared" si="3"/>
        <v>266184.09795000002</v>
      </c>
      <c r="F9" s="41">
        <f t="shared" si="3"/>
        <v>284816.98480650003</v>
      </c>
      <c r="G9" s="48">
        <f>'Part2 Without Subsidy'!G9*0.96^'Part2 With Subsidy'!AJ9</f>
        <v>2.8155993504532677E-2</v>
      </c>
      <c r="H9" s="52">
        <v>0.05</v>
      </c>
      <c r="I9" s="49">
        <v>0.03</v>
      </c>
      <c r="J9" s="49">
        <v>1.4999999999999999E-2</v>
      </c>
      <c r="K9" s="50">
        <v>0.03</v>
      </c>
      <c r="L9" s="51">
        <v>1</v>
      </c>
      <c r="M9" s="53">
        <f t="shared" si="4"/>
        <v>0.97184400649546732</v>
      </c>
      <c r="N9" s="54">
        <f t="shared" si="4"/>
        <v>0.92325180617069391</v>
      </c>
      <c r="O9" s="54">
        <f t="shared" si="4"/>
        <v>0.89555425198557304</v>
      </c>
      <c r="P9" s="54">
        <f t="shared" si="4"/>
        <v>0.88212093820578941</v>
      </c>
      <c r="Q9" s="54">
        <f t="shared" si="4"/>
        <v>0.85565731005961565</v>
      </c>
      <c r="R9" s="51">
        <v>1</v>
      </c>
      <c r="S9" s="54">
        <f t="shared" si="5"/>
        <v>0.9859220032477336</v>
      </c>
      <c r="T9" s="54">
        <f t="shared" si="5"/>
        <v>0.94754790633308061</v>
      </c>
      <c r="U9" s="54">
        <f t="shared" si="0"/>
        <v>0.90940302907813342</v>
      </c>
      <c r="V9" s="54">
        <f t="shared" si="0"/>
        <v>0.88883759509568128</v>
      </c>
      <c r="W9" s="54">
        <f t="shared" si="0"/>
        <v>0.86888912413270258</v>
      </c>
      <c r="X9" s="51">
        <v>0</v>
      </c>
      <c r="Y9" s="55">
        <f t="shared" si="6"/>
        <v>199323.85139659431</v>
      </c>
      <c r="Z9" s="55">
        <f t="shared" si="7"/>
        <v>220300.62425686271</v>
      </c>
      <c r="AA9" s="60">
        <f t="shared" si="7"/>
        <v>226232.35978332761</v>
      </c>
      <c r="AB9" s="55">
        <f t="shared" si="7"/>
        <v>236594.43347459129</v>
      </c>
      <c r="AC9" s="55">
        <f t="shared" si="7"/>
        <v>247474.38046663706</v>
      </c>
      <c r="AD9">
        <v>0</v>
      </c>
      <c r="AE9" s="55">
        <f t="shared" si="8"/>
        <v>191799.46543289447</v>
      </c>
      <c r="AF9" s="55">
        <f t="shared" si="1"/>
        <v>196281.8282675035</v>
      </c>
      <c r="AG9" s="55">
        <f t="shared" si="1"/>
        <v>186635.96510675075</v>
      </c>
      <c r="AH9" s="55">
        <f t="shared" si="1"/>
        <v>180726.30867918255</v>
      </c>
      <c r="AI9" s="55">
        <f t="shared" si="1"/>
        <v>175034.37413652212</v>
      </c>
      <c r="AJ9">
        <v>24</v>
      </c>
      <c r="AK9" s="55">
        <f t="shared" si="9"/>
        <v>906477.94162285328</v>
      </c>
      <c r="AM9">
        <f t="shared" si="11"/>
        <v>1004</v>
      </c>
      <c r="AP9" s="61" t="s">
        <v>38</v>
      </c>
      <c r="AQ9" s="61"/>
      <c r="AR9" s="61"/>
      <c r="AS9" s="55">
        <f>AS7-AS6</f>
        <v>563710.35605404899</v>
      </c>
    </row>
    <row r="10" spans="1:45" x14ac:dyDescent="0.15">
      <c r="A10">
        <f t="shared" si="10"/>
        <v>1005</v>
      </c>
      <c r="B10" s="41">
        <v>262570</v>
      </c>
      <c r="C10" s="41">
        <f t="shared" si="2"/>
        <v>301955.5</v>
      </c>
      <c r="D10" s="41">
        <f t="shared" si="3"/>
        <v>323092.38500000001</v>
      </c>
      <c r="E10" s="41">
        <f t="shared" si="3"/>
        <v>345708.85195000004</v>
      </c>
      <c r="F10" s="41">
        <f t="shared" si="3"/>
        <v>369908.47158650006</v>
      </c>
      <c r="G10" s="48">
        <f>'Part2 Without Subsidy'!G10*0.96^'Part2 With Subsidy'!AJ10</f>
        <v>2.2462828056693647E-2</v>
      </c>
      <c r="H10" s="49">
        <v>5.3999999999999999E-2</v>
      </c>
      <c r="I10" s="49">
        <v>3.15E-2</v>
      </c>
      <c r="J10" s="49">
        <v>5.5E-2</v>
      </c>
      <c r="K10" s="50">
        <v>0.04</v>
      </c>
      <c r="L10" s="51">
        <v>1</v>
      </c>
      <c r="M10" s="53">
        <f t="shared" si="4"/>
        <v>0.97753717194330636</v>
      </c>
      <c r="N10" s="54">
        <f t="shared" si="4"/>
        <v>0.92475016465836779</v>
      </c>
      <c r="O10" s="54">
        <f t="shared" si="4"/>
        <v>0.89562053447162926</v>
      </c>
      <c r="P10" s="54">
        <f t="shared" si="4"/>
        <v>0.84636140507568958</v>
      </c>
      <c r="Q10" s="54">
        <f t="shared" si="4"/>
        <v>0.81250694887266195</v>
      </c>
      <c r="R10" s="51">
        <v>1</v>
      </c>
      <c r="S10" s="54">
        <f t="shared" si="5"/>
        <v>0.98876858597165318</v>
      </c>
      <c r="T10" s="54">
        <f t="shared" si="5"/>
        <v>0.95114366830083708</v>
      </c>
      <c r="U10" s="54">
        <f t="shared" si="0"/>
        <v>0.91018534956499852</v>
      </c>
      <c r="V10" s="54">
        <f t="shared" si="0"/>
        <v>0.87099096977365942</v>
      </c>
      <c r="W10" s="54">
        <f t="shared" si="0"/>
        <v>0.82943417697417576</v>
      </c>
      <c r="X10" s="51">
        <v>0</v>
      </c>
      <c r="Y10" s="55">
        <f t="shared" si="6"/>
        <v>259620.96761857698</v>
      </c>
      <c r="Z10" s="55">
        <f t="shared" si="7"/>
        <v>287203.06193361338</v>
      </c>
      <c r="AA10" s="60">
        <f t="shared" si="7"/>
        <v>294073.95538301411</v>
      </c>
      <c r="AB10" s="55">
        <f t="shared" si="7"/>
        <v>301109.28821926896</v>
      </c>
      <c r="AC10" s="55">
        <f t="shared" si="7"/>
        <v>306814.72868612397</v>
      </c>
      <c r="AD10">
        <v>0</v>
      </c>
      <c r="AE10" s="55">
        <f t="shared" si="8"/>
        <v>249820.39256976085</v>
      </c>
      <c r="AF10" s="55">
        <f t="shared" si="1"/>
        <v>255890.06962879081</v>
      </c>
      <c r="AG10" s="55">
        <f t="shared" si="1"/>
        <v>242603.56267438439</v>
      </c>
      <c r="AH10" s="55">
        <f t="shared" si="1"/>
        <v>230006.97594488726</v>
      </c>
      <c r="AI10" s="55">
        <f t="shared" si="1"/>
        <v>217004.78211191023</v>
      </c>
      <c r="AJ10">
        <v>34</v>
      </c>
      <c r="AK10" s="55">
        <f t="shared" si="9"/>
        <v>1161325.7829297336</v>
      </c>
      <c r="AM10">
        <f t="shared" si="11"/>
        <v>1005</v>
      </c>
      <c r="AP10" s="61" t="s">
        <v>30</v>
      </c>
      <c r="AQ10" s="61"/>
      <c r="AR10" s="61"/>
      <c r="AS10" s="64">
        <f>AS9/AS8</f>
        <v>1.0030433381744643</v>
      </c>
    </row>
    <row r="11" spans="1:45" x14ac:dyDescent="0.15">
      <c r="A11">
        <f t="shared" si="10"/>
        <v>1006</v>
      </c>
      <c r="B11" s="41">
        <v>257220</v>
      </c>
      <c r="C11" s="41">
        <f t="shared" si="2"/>
        <v>295803</v>
      </c>
      <c r="D11" s="41">
        <f t="shared" si="3"/>
        <v>316509.21000000002</v>
      </c>
      <c r="E11" s="41">
        <f t="shared" si="3"/>
        <v>338664.85470000003</v>
      </c>
      <c r="F11" s="41">
        <f t="shared" si="3"/>
        <v>362371.39452900004</v>
      </c>
      <c r="G11" s="48">
        <f>'Part2 Without Subsidy'!G11*0.96^'Part2 With Subsidy'!AJ11</f>
        <v>2.3185951417494726E-2</v>
      </c>
      <c r="H11" s="49">
        <v>5.3999999999999999E-2</v>
      </c>
      <c r="I11" s="49">
        <v>2.75E-2</v>
      </c>
      <c r="J11" s="49">
        <v>4.4999999999999998E-2</v>
      </c>
      <c r="K11" s="50">
        <v>3.5000000000000003E-2</v>
      </c>
      <c r="L11" s="51">
        <v>1</v>
      </c>
      <c r="M11" s="53">
        <f t="shared" si="4"/>
        <v>0.97681404858250531</v>
      </c>
      <c r="N11" s="54">
        <f t="shared" si="4"/>
        <v>0.92406608995904993</v>
      </c>
      <c r="O11" s="54">
        <f t="shared" si="4"/>
        <v>0.89865427248517604</v>
      </c>
      <c r="P11" s="54">
        <f t="shared" si="4"/>
        <v>0.85821483022334311</v>
      </c>
      <c r="Q11" s="54">
        <f t="shared" si="4"/>
        <v>0.82817731116552606</v>
      </c>
      <c r="R11" s="51">
        <v>1</v>
      </c>
      <c r="S11" s="54">
        <f t="shared" si="5"/>
        <v>0.9884070242912526</v>
      </c>
      <c r="T11" s="54">
        <f t="shared" si="5"/>
        <v>0.95044006927077762</v>
      </c>
      <c r="U11" s="54">
        <f t="shared" si="0"/>
        <v>0.91136018122211304</v>
      </c>
      <c r="V11" s="54">
        <f t="shared" si="0"/>
        <v>0.87843455135425952</v>
      </c>
      <c r="W11" s="54">
        <f t="shared" si="0"/>
        <v>0.84319607069443459</v>
      </c>
      <c r="X11" s="51">
        <v>0</v>
      </c>
      <c r="Y11" s="55">
        <f t="shared" si="6"/>
        <v>254238.05478819599</v>
      </c>
      <c r="Z11" s="55">
        <f t="shared" si="7"/>
        <v>281143.02381050383</v>
      </c>
      <c r="AA11" s="60">
        <f t="shared" si="7"/>
        <v>288453.89098406787</v>
      </c>
      <c r="AB11" s="55">
        <f t="shared" si="7"/>
        <v>297494.90969785</v>
      </c>
      <c r="AC11" s="55">
        <f t="shared" si="7"/>
        <v>305550.13599891559</v>
      </c>
      <c r="AD11">
        <v>0</v>
      </c>
      <c r="AE11" s="55">
        <f t="shared" si="8"/>
        <v>244640.68228368627</v>
      </c>
      <c r="AF11" s="55">
        <f t="shared" si="1"/>
        <v>250490.74147805516</v>
      </c>
      <c r="AG11" s="55">
        <f t="shared" si="1"/>
        <v>237967.15193250816</v>
      </c>
      <c r="AH11" s="55">
        <f t="shared" si="1"/>
        <v>227246.07714117333</v>
      </c>
      <c r="AI11" s="55">
        <f t="shared" si="1"/>
        <v>216110.35744812983</v>
      </c>
      <c r="AJ11">
        <v>37</v>
      </c>
      <c r="AK11" s="55">
        <f t="shared" si="9"/>
        <v>1139455.0102835528</v>
      </c>
      <c r="AM11">
        <f t="shared" si="11"/>
        <v>1006</v>
      </c>
      <c r="AP11" s="61"/>
      <c r="AQ11" s="61"/>
      <c r="AR11" s="61"/>
      <c r="AS11" s="64"/>
    </row>
    <row r="12" spans="1:45" x14ac:dyDescent="0.15">
      <c r="A12">
        <f t="shared" si="10"/>
        <v>1007</v>
      </c>
      <c r="B12" s="41">
        <v>266630</v>
      </c>
      <c r="C12" s="41">
        <f t="shared" si="2"/>
        <v>306624.5</v>
      </c>
      <c r="D12" s="41">
        <f t="shared" si="3"/>
        <v>328088.21500000003</v>
      </c>
      <c r="E12" s="41">
        <f t="shared" si="3"/>
        <v>351054.39005000005</v>
      </c>
      <c r="F12" s="41">
        <f t="shared" si="3"/>
        <v>375628.19735350006</v>
      </c>
      <c r="G12" s="48">
        <f>'Part2 Without Subsidy'!G12*0.96^'Part2 With Subsidy'!AJ12</f>
        <v>2.1508050593740238E-2</v>
      </c>
      <c r="H12" s="49">
        <v>4.1000000000000002E-2</v>
      </c>
      <c r="I12" s="49">
        <v>2.35E-2</v>
      </c>
      <c r="J12" s="49">
        <v>4.4999999999999998E-2</v>
      </c>
      <c r="K12" s="50">
        <v>0.04</v>
      </c>
      <c r="L12" s="51">
        <v>1</v>
      </c>
      <c r="M12" s="53">
        <f t="shared" si="4"/>
        <v>0.97849194940625972</v>
      </c>
      <c r="N12" s="54">
        <f t="shared" si="4"/>
        <v>0.93837377948060308</v>
      </c>
      <c r="O12" s="54">
        <f t="shared" si="4"/>
        <v>0.91632199566280892</v>
      </c>
      <c r="P12" s="54">
        <f t="shared" si="4"/>
        <v>0.87508750585798245</v>
      </c>
      <c r="Q12" s="54">
        <f t="shared" si="4"/>
        <v>0.84008400562366314</v>
      </c>
      <c r="R12" s="51">
        <v>1</v>
      </c>
      <c r="S12" s="54">
        <f t="shared" si="5"/>
        <v>0.98924597470312992</v>
      </c>
      <c r="T12" s="54">
        <f t="shared" si="5"/>
        <v>0.95843286444343145</v>
      </c>
      <c r="U12" s="54">
        <f t="shared" si="0"/>
        <v>0.92734788757170605</v>
      </c>
      <c r="V12" s="54">
        <f t="shared" si="0"/>
        <v>0.89570475076039568</v>
      </c>
      <c r="W12" s="54">
        <f t="shared" si="0"/>
        <v>0.85758575574082285</v>
      </c>
      <c r="X12" s="51">
        <v>0</v>
      </c>
      <c r="Y12" s="55">
        <f t="shared" si="6"/>
        <v>263762.65423509554</v>
      </c>
      <c r="Z12" s="55">
        <f t="shared" si="7"/>
        <v>293878.99784353498</v>
      </c>
      <c r="AA12" s="60">
        <f t="shared" si="7"/>
        <v>304251.91311742173</v>
      </c>
      <c r="AB12" s="55">
        <f t="shared" si="7"/>
        <v>314441.08494307799</v>
      </c>
      <c r="AC12" s="55">
        <f t="shared" si="7"/>
        <v>322133.39150496433</v>
      </c>
      <c r="AD12">
        <v>0</v>
      </c>
      <c r="AE12" s="55">
        <f t="shared" si="8"/>
        <v>253805.73237467097</v>
      </c>
      <c r="AF12" s="55">
        <f t="shared" si="1"/>
        <v>261838.14585515796</v>
      </c>
      <c r="AG12" s="55">
        <f t="shared" si="1"/>
        <v>251000.11994141809</v>
      </c>
      <c r="AH12" s="55">
        <f t="shared" si="1"/>
        <v>240190.67458297877</v>
      </c>
      <c r="AI12" s="55">
        <f t="shared" si="1"/>
        <v>227839.40892882881</v>
      </c>
      <c r="AJ12">
        <v>23</v>
      </c>
      <c r="AK12" s="55">
        <f t="shared" si="9"/>
        <v>1211674.0816830546</v>
      </c>
      <c r="AM12">
        <f t="shared" si="11"/>
        <v>1007</v>
      </c>
      <c r="AP12" s="61"/>
      <c r="AQ12" s="61"/>
      <c r="AR12" s="61"/>
    </row>
    <row r="13" spans="1:45" x14ac:dyDescent="0.15">
      <c r="A13">
        <f t="shared" si="10"/>
        <v>1008</v>
      </c>
      <c r="B13" s="41">
        <v>185060</v>
      </c>
      <c r="C13" s="41">
        <f t="shared" si="2"/>
        <v>212818.99999999997</v>
      </c>
      <c r="D13" s="41">
        <f t="shared" si="3"/>
        <v>227716.33</v>
      </c>
      <c r="E13" s="41">
        <f t="shared" si="3"/>
        <v>243656.4731</v>
      </c>
      <c r="F13" s="41">
        <f t="shared" si="3"/>
        <v>260712.42621700003</v>
      </c>
      <c r="G13" s="48">
        <f>'Part2 Without Subsidy'!G13*0.96^'Part2 With Subsidy'!AJ13</f>
        <v>3.2324340755377629E-2</v>
      </c>
      <c r="H13" s="49">
        <v>5.8500000000000003E-2</v>
      </c>
      <c r="I13" s="49">
        <v>2.5499999999999998E-2</v>
      </c>
      <c r="J13" s="49">
        <v>8.5000000000000006E-2</v>
      </c>
      <c r="K13" s="50">
        <v>0.04</v>
      </c>
      <c r="L13" s="51">
        <v>1</v>
      </c>
      <c r="M13" s="53">
        <f t="shared" si="4"/>
        <v>0.9676756592446224</v>
      </c>
      <c r="N13" s="54">
        <f t="shared" si="4"/>
        <v>0.91106663317881198</v>
      </c>
      <c r="O13" s="54">
        <f t="shared" si="4"/>
        <v>0.88783443403275231</v>
      </c>
      <c r="P13" s="54">
        <f t="shared" si="4"/>
        <v>0.81236850713996844</v>
      </c>
      <c r="Q13" s="54">
        <f t="shared" si="4"/>
        <v>0.77987376685436971</v>
      </c>
      <c r="R13" s="51">
        <v>1</v>
      </c>
      <c r="S13" s="54">
        <f t="shared" si="5"/>
        <v>0.98383782962231114</v>
      </c>
      <c r="T13" s="54">
        <f t="shared" si="5"/>
        <v>0.93937114621171713</v>
      </c>
      <c r="U13" s="54">
        <f t="shared" si="0"/>
        <v>0.89945053360578209</v>
      </c>
      <c r="V13" s="54">
        <f t="shared" si="0"/>
        <v>0.85010147058636032</v>
      </c>
      <c r="W13" s="54">
        <f t="shared" si="0"/>
        <v>0.79612113699716902</v>
      </c>
      <c r="X13" s="51">
        <v>0</v>
      </c>
      <c r="Y13" s="55">
        <f t="shared" si="6"/>
        <v>182069.02874990489</v>
      </c>
      <c r="Z13" s="55">
        <f t="shared" si="7"/>
        <v>199916.02796563139</v>
      </c>
      <c r="AA13" s="60">
        <f t="shared" si="7"/>
        <v>204819.57452925036</v>
      </c>
      <c r="AB13" s="55">
        <f t="shared" si="7"/>
        <v>207132.72610019596</v>
      </c>
      <c r="AC13" s="55">
        <f t="shared" si="7"/>
        <v>207558.67318916859</v>
      </c>
      <c r="AD13">
        <v>0</v>
      </c>
      <c r="AE13" s="55">
        <f t="shared" si="8"/>
        <v>175196.00459975214</v>
      </c>
      <c r="AF13" s="55">
        <f t="shared" si="1"/>
        <v>178119.71074271301</v>
      </c>
      <c r="AG13" s="55">
        <f t="shared" si="1"/>
        <v>168970.95977618784</v>
      </c>
      <c r="AH13" s="55">
        <f t="shared" si="1"/>
        <v>158221.52890492577</v>
      </c>
      <c r="AI13" s="55">
        <f t="shared" si="1"/>
        <v>146802.68070484503</v>
      </c>
      <c r="AJ13">
        <v>30</v>
      </c>
      <c r="AK13" s="55">
        <f t="shared" si="9"/>
        <v>797310.88472842379</v>
      </c>
      <c r="AM13">
        <f t="shared" si="11"/>
        <v>1008</v>
      </c>
    </row>
    <row r="14" spans="1:45" x14ac:dyDescent="0.15">
      <c r="A14">
        <f t="shared" si="10"/>
        <v>1009</v>
      </c>
      <c r="B14" s="41">
        <v>236730</v>
      </c>
      <c r="C14" s="41">
        <f t="shared" si="2"/>
        <v>272239.5</v>
      </c>
      <c r="D14" s="41">
        <f t="shared" si="3"/>
        <v>291296.26500000001</v>
      </c>
      <c r="E14" s="41">
        <f t="shared" si="3"/>
        <v>311687.00355000002</v>
      </c>
      <c r="F14" s="41">
        <f t="shared" si="3"/>
        <v>333505.09379850002</v>
      </c>
      <c r="G14" s="48">
        <f>'Part2 Without Subsidy'!G14*0.96^'Part2 With Subsidy'!AJ14</f>
        <v>2.4977899674609991E-2</v>
      </c>
      <c r="H14" s="49">
        <v>5.0999999999999997E-2</v>
      </c>
      <c r="I14" s="49">
        <v>1.6500000000000001E-2</v>
      </c>
      <c r="J14" s="49">
        <v>7.0000000000000007E-2</v>
      </c>
      <c r="K14" s="50">
        <v>2.5000000000000001E-2</v>
      </c>
      <c r="L14" s="51">
        <v>1</v>
      </c>
      <c r="M14" s="53">
        <f t="shared" si="4"/>
        <v>0.97502210032539005</v>
      </c>
      <c r="N14" s="54">
        <f t="shared" si="4"/>
        <v>0.92529597320879509</v>
      </c>
      <c r="O14" s="54">
        <f t="shared" si="4"/>
        <v>0.91002858965084998</v>
      </c>
      <c r="P14" s="54">
        <f t="shared" si="4"/>
        <v>0.8463265883752904</v>
      </c>
      <c r="Q14" s="54">
        <f t="shared" si="4"/>
        <v>0.82516842366590815</v>
      </c>
      <c r="R14" s="51">
        <v>1</v>
      </c>
      <c r="S14" s="54">
        <f t="shared" si="5"/>
        <v>0.98751105016269503</v>
      </c>
      <c r="T14" s="54">
        <f t="shared" si="5"/>
        <v>0.95015903676709257</v>
      </c>
      <c r="U14" s="54">
        <f t="shared" si="0"/>
        <v>0.91766228142982254</v>
      </c>
      <c r="V14" s="54">
        <f t="shared" si="0"/>
        <v>0.87817758901307019</v>
      </c>
      <c r="W14" s="54">
        <f t="shared" si="0"/>
        <v>0.83574750602059922</v>
      </c>
      <c r="X14" s="51">
        <v>0</v>
      </c>
      <c r="Y14" s="55">
        <f t="shared" si="6"/>
        <v>233773.4909050148</v>
      </c>
      <c r="Z14" s="55">
        <f t="shared" si="7"/>
        <v>258670.8210899549</v>
      </c>
      <c r="AA14" s="60">
        <f t="shared" si="7"/>
        <v>267311.59511188616</v>
      </c>
      <c r="AB14" s="55">
        <f t="shared" si="7"/>
        <v>273716.54130424728</v>
      </c>
      <c r="AC14" s="55">
        <f t="shared" si="7"/>
        <v>278726.05038726242</v>
      </c>
      <c r="AD14">
        <v>0</v>
      </c>
      <c r="AE14" s="55">
        <f t="shared" si="8"/>
        <v>224948.64650568136</v>
      </c>
      <c r="AF14" s="55">
        <f t="shared" si="1"/>
        <v>230468.62374658484</v>
      </c>
      <c r="AG14" s="55">
        <f t="shared" si="1"/>
        <v>220525.29348901991</v>
      </c>
      <c r="AH14" s="55">
        <f t="shared" si="1"/>
        <v>209082.60354173605</v>
      </c>
      <c r="AI14" s="55">
        <f t="shared" si="1"/>
        <v>197138.14291841947</v>
      </c>
      <c r="AJ14">
        <v>30</v>
      </c>
      <c r="AK14" s="55">
        <f t="shared" si="9"/>
        <v>1052163.3102014416</v>
      </c>
      <c r="AM14">
        <f t="shared" si="11"/>
        <v>1009</v>
      </c>
    </row>
    <row r="15" spans="1:45" x14ac:dyDescent="0.15">
      <c r="A15">
        <f t="shared" si="10"/>
        <v>1010</v>
      </c>
      <c r="B15" s="41">
        <v>183190</v>
      </c>
      <c r="C15" s="41">
        <f t="shared" si="2"/>
        <v>210668.49999999997</v>
      </c>
      <c r="D15" s="41">
        <f t="shared" si="3"/>
        <v>225415.29499999998</v>
      </c>
      <c r="E15" s="41">
        <f t="shared" si="3"/>
        <v>241194.36564999999</v>
      </c>
      <c r="F15" s="41">
        <f t="shared" si="3"/>
        <v>258077.9712455</v>
      </c>
      <c r="G15" s="48">
        <f>'Part2 Without Subsidy'!G15*0.96^'Part2 With Subsidy'!AJ15</f>
        <v>3.1057032179531246E-2</v>
      </c>
      <c r="H15" s="49">
        <v>2.5000000000000001E-2</v>
      </c>
      <c r="I15" s="49">
        <v>9.4999999999999998E-3</v>
      </c>
      <c r="J15" s="49">
        <v>0.03</v>
      </c>
      <c r="K15" s="50">
        <v>1.4999999999999999E-2</v>
      </c>
      <c r="L15" s="51">
        <v>1</v>
      </c>
      <c r="M15" s="53">
        <f t="shared" si="4"/>
        <v>0.96894296782046874</v>
      </c>
      <c r="N15" s="54">
        <f t="shared" si="4"/>
        <v>0.94471939362495705</v>
      </c>
      <c r="O15" s="54">
        <f t="shared" si="4"/>
        <v>0.93574455938552004</v>
      </c>
      <c r="P15" s="54">
        <f t="shared" si="4"/>
        <v>0.90767222260395442</v>
      </c>
      <c r="Q15" s="54">
        <f t="shared" si="4"/>
        <v>0.89405713926489505</v>
      </c>
      <c r="R15" s="51">
        <v>1</v>
      </c>
      <c r="S15" s="54">
        <f t="shared" si="5"/>
        <v>0.98447148391023442</v>
      </c>
      <c r="T15" s="54">
        <f t="shared" si="5"/>
        <v>0.95683118072271289</v>
      </c>
      <c r="U15" s="54">
        <f t="shared" si="0"/>
        <v>0.94023197650523849</v>
      </c>
      <c r="V15" s="54">
        <f t="shared" si="0"/>
        <v>0.92170839099473723</v>
      </c>
      <c r="W15" s="54">
        <f t="shared" si="0"/>
        <v>0.90086468093442473</v>
      </c>
      <c r="X15" s="51">
        <v>0</v>
      </c>
      <c r="Y15" s="55">
        <f t="shared" si="6"/>
        <v>180345.33113751584</v>
      </c>
      <c r="Z15" s="55">
        <f t="shared" si="7"/>
        <v>201574.18959608281</v>
      </c>
      <c r="AA15" s="60">
        <f t="shared" si="7"/>
        <v>211942.66835236139</v>
      </c>
      <c r="AB15" s="55">
        <f t="shared" si="7"/>
        <v>222310.87068025782</v>
      </c>
      <c r="AC15" s="55">
        <f t="shared" si="7"/>
        <v>232493.329222281</v>
      </c>
      <c r="AD15">
        <v>0</v>
      </c>
      <c r="AE15" s="55">
        <f t="shared" si="8"/>
        <v>173537.37579889494</v>
      </c>
      <c r="AF15" s="55">
        <f t="shared" si="1"/>
        <v>179597.08738422696</v>
      </c>
      <c r="AG15" s="55">
        <f t="shared" si="1"/>
        <v>174847.33171296783</v>
      </c>
      <c r="AH15" s="55">
        <f t="shared" si="1"/>
        <v>169815.58884230006</v>
      </c>
      <c r="AI15" s="55">
        <f t="shared" si="1"/>
        <v>164438.53418121597</v>
      </c>
      <c r="AJ15">
        <v>14</v>
      </c>
      <c r="AK15" s="55">
        <f t="shared" si="9"/>
        <v>848235.91791960574</v>
      </c>
      <c r="AM15">
        <f t="shared" si="11"/>
        <v>1010</v>
      </c>
    </row>
    <row r="16" spans="1:45" x14ac:dyDescent="0.15">
      <c r="A16">
        <f t="shared" si="10"/>
        <v>1011</v>
      </c>
      <c r="B16" s="41">
        <v>162240</v>
      </c>
      <c r="C16" s="41">
        <f t="shared" si="2"/>
        <v>186576</v>
      </c>
      <c r="D16" s="41">
        <f t="shared" si="3"/>
        <v>199636.32</v>
      </c>
      <c r="E16" s="41">
        <f t="shared" si="3"/>
        <v>213610.86240000001</v>
      </c>
      <c r="F16" s="41">
        <f t="shared" si="3"/>
        <v>228563.62276800003</v>
      </c>
      <c r="G16" s="48">
        <f>'Part2 Without Subsidy'!G16*0.96^'Part2 With Subsidy'!AJ16</f>
        <v>3.6039671685801827E-2</v>
      </c>
      <c r="H16" s="49">
        <v>5.3499999999999999E-2</v>
      </c>
      <c r="I16" s="49">
        <v>3.2000000000000001E-2</v>
      </c>
      <c r="J16" s="49">
        <v>5.5E-2</v>
      </c>
      <c r="K16" s="50">
        <v>3.5000000000000003E-2</v>
      </c>
      <c r="L16" s="51">
        <v>1</v>
      </c>
      <c r="M16" s="53">
        <f t="shared" si="4"/>
        <v>0.9639603283141982</v>
      </c>
      <c r="N16" s="54">
        <f t="shared" si="4"/>
        <v>0.91238845074938857</v>
      </c>
      <c r="O16" s="54">
        <f t="shared" si="4"/>
        <v>0.88319202032540811</v>
      </c>
      <c r="P16" s="54">
        <f t="shared" si="4"/>
        <v>0.8346164592075106</v>
      </c>
      <c r="Q16" s="54">
        <f t="shared" si="4"/>
        <v>0.80540488313524772</v>
      </c>
      <c r="R16" s="51">
        <v>1</v>
      </c>
      <c r="S16" s="54">
        <f t="shared" si="5"/>
        <v>0.9819801641570991</v>
      </c>
      <c r="T16" s="54">
        <f t="shared" si="5"/>
        <v>0.93817438953179333</v>
      </c>
      <c r="U16" s="54">
        <f t="shared" si="0"/>
        <v>0.89779023553739834</v>
      </c>
      <c r="V16" s="54">
        <f t="shared" si="0"/>
        <v>0.85890423976645935</v>
      </c>
      <c r="W16" s="54">
        <f t="shared" si="0"/>
        <v>0.82001067117137916</v>
      </c>
      <c r="X16" s="51">
        <v>0</v>
      </c>
      <c r="Y16" s="55">
        <f t="shared" si="6"/>
        <v>159316.46183284777</v>
      </c>
      <c r="Z16" s="55">
        <f t="shared" si="7"/>
        <v>175040.82490128386</v>
      </c>
      <c r="AA16" s="60">
        <f t="shared" si="7"/>
        <v>179231.53875461943</v>
      </c>
      <c r="AB16" s="55">
        <f t="shared" si="7"/>
        <v>183471.27537552977</v>
      </c>
      <c r="AC16" s="55">
        <f t="shared" si="7"/>
        <v>187424.60971134962</v>
      </c>
      <c r="AD16">
        <v>0</v>
      </c>
      <c r="AE16" s="55">
        <f t="shared" si="8"/>
        <v>153302.33687588898</v>
      </c>
      <c r="AF16" s="55">
        <f t="shared" si="1"/>
        <v>155956.58545668269</v>
      </c>
      <c r="AG16" s="55">
        <f t="shared" si="1"/>
        <v>147861.47854831154</v>
      </c>
      <c r="AH16" s="55">
        <f t="shared" si="1"/>
        <v>140147.36467095395</v>
      </c>
      <c r="AI16" s="55">
        <f t="shared" si="1"/>
        <v>132562.20379964006</v>
      </c>
      <c r="AJ16">
        <v>25</v>
      </c>
      <c r="AK16" s="55">
        <f t="shared" si="9"/>
        <v>704829.96935147722</v>
      </c>
      <c r="AM16">
        <f t="shared" si="11"/>
        <v>1011</v>
      </c>
    </row>
    <row r="17" spans="1:39" x14ac:dyDescent="0.15">
      <c r="A17">
        <f t="shared" si="10"/>
        <v>1012</v>
      </c>
      <c r="B17" s="41">
        <v>247300</v>
      </c>
      <c r="C17" s="41">
        <f t="shared" si="2"/>
        <v>284395</v>
      </c>
      <c r="D17" s="41">
        <f t="shared" si="3"/>
        <v>304302.65000000002</v>
      </c>
      <c r="E17" s="41">
        <f t="shared" si="3"/>
        <v>325603.83550000004</v>
      </c>
      <c r="F17" s="41">
        <f t="shared" si="3"/>
        <v>348396.10398500005</v>
      </c>
      <c r="G17" s="48">
        <f>'Part2 Without Subsidy'!G17*0.96^'Part2 With Subsidy'!AJ17</f>
        <v>2.3508611458456459E-2</v>
      </c>
      <c r="H17" s="49">
        <v>6.0499999999999998E-2</v>
      </c>
      <c r="I17" s="49">
        <v>2.6499999999999999E-2</v>
      </c>
      <c r="J17" s="49">
        <v>6.5000000000000002E-2</v>
      </c>
      <c r="K17" s="50">
        <v>4.4999999999999998E-2</v>
      </c>
      <c r="L17" s="51">
        <v>1</v>
      </c>
      <c r="M17" s="53">
        <f t="shared" si="4"/>
        <v>0.97649138854154349</v>
      </c>
      <c r="N17" s="54">
        <f t="shared" si="4"/>
        <v>0.91741365953478016</v>
      </c>
      <c r="O17" s="54">
        <f t="shared" si="4"/>
        <v>0.89310219755710851</v>
      </c>
      <c r="P17" s="54">
        <f t="shared" si="4"/>
        <v>0.83505055471589651</v>
      </c>
      <c r="Q17" s="54">
        <f t="shared" si="4"/>
        <v>0.7974732797536811</v>
      </c>
      <c r="R17" s="51">
        <v>1</v>
      </c>
      <c r="S17" s="54">
        <f t="shared" si="5"/>
        <v>0.9882456942707718</v>
      </c>
      <c r="T17" s="54">
        <f t="shared" si="5"/>
        <v>0.94695252403816177</v>
      </c>
      <c r="U17" s="54">
        <f t="shared" si="0"/>
        <v>0.90525792854594433</v>
      </c>
      <c r="V17" s="54">
        <f t="shared" si="0"/>
        <v>0.86407637613650246</v>
      </c>
      <c r="W17" s="54">
        <f t="shared" si="0"/>
        <v>0.8162619172347888</v>
      </c>
      <c r="X17" s="51">
        <v>0</v>
      </c>
      <c r="Y17" s="55">
        <f t="shared" si="6"/>
        <v>244393.16019316186</v>
      </c>
      <c r="Z17" s="55">
        <f t="shared" si="7"/>
        <v>269308.56307383301</v>
      </c>
      <c r="AA17" s="60">
        <f t="shared" si="7"/>
        <v>275472.38659004151</v>
      </c>
      <c r="AB17" s="55">
        <f t="shared" si="7"/>
        <v>281346.58223498589</v>
      </c>
      <c r="AC17" s="55">
        <f t="shared" si="7"/>
        <v>284382.47179592698</v>
      </c>
      <c r="AD17">
        <v>0</v>
      </c>
      <c r="AE17" s="55">
        <f t="shared" si="8"/>
        <v>235167.42804270887</v>
      </c>
      <c r="AF17" s="55">
        <f t="shared" si="1"/>
        <v>239946.56078047652</v>
      </c>
      <c r="AG17" s="55">
        <f t="shared" si="1"/>
        <v>227257.7397006017</v>
      </c>
      <c r="AH17" s="55">
        <f t="shared" si="1"/>
        <v>214910.92803877691</v>
      </c>
      <c r="AI17" s="55">
        <f t="shared" si="1"/>
        <v>201138.83252213179</v>
      </c>
      <c r="AJ17">
        <v>30</v>
      </c>
      <c r="AK17" s="55">
        <f t="shared" si="9"/>
        <v>1088421.4890846957</v>
      </c>
      <c r="AM17">
        <f t="shared" si="11"/>
        <v>1012</v>
      </c>
    </row>
    <row r="18" spans="1:39" x14ac:dyDescent="0.15">
      <c r="A18">
        <f t="shared" si="10"/>
        <v>1013</v>
      </c>
      <c r="B18" s="41">
        <v>198360</v>
      </c>
      <c r="C18" s="41">
        <f t="shared" si="2"/>
        <v>228113.99999999997</v>
      </c>
      <c r="D18" s="41">
        <f t="shared" si="3"/>
        <v>244081.97999999998</v>
      </c>
      <c r="E18" s="41">
        <f t="shared" si="3"/>
        <v>261167.71859999999</v>
      </c>
      <c r="F18" s="41">
        <f t="shared" si="3"/>
        <v>279449.45890199998</v>
      </c>
      <c r="G18" s="48">
        <f>'Part2 Without Subsidy'!G18*0.96^'Part2 With Subsidy'!AJ18</f>
        <v>3.1144208460163119E-2</v>
      </c>
      <c r="H18" s="49">
        <v>6.8500000000000005E-2</v>
      </c>
      <c r="I18" s="49">
        <v>0.105</v>
      </c>
      <c r="J18" s="49">
        <v>0.08</v>
      </c>
      <c r="K18" s="50">
        <v>0.04</v>
      </c>
      <c r="L18" s="51">
        <v>1</v>
      </c>
      <c r="M18" s="53">
        <f t="shared" si="4"/>
        <v>0.96885579153983692</v>
      </c>
      <c r="N18" s="54">
        <f t="shared" si="4"/>
        <v>0.90248916981935812</v>
      </c>
      <c r="O18" s="54">
        <f t="shared" si="4"/>
        <v>0.80772780698832558</v>
      </c>
      <c r="P18" s="54">
        <f t="shared" si="4"/>
        <v>0.74310958242925962</v>
      </c>
      <c r="Q18" s="54">
        <f t="shared" si="4"/>
        <v>0.7133851991320892</v>
      </c>
      <c r="R18" s="51">
        <v>1</v>
      </c>
      <c r="S18" s="54">
        <f t="shared" si="5"/>
        <v>0.9844278957699184</v>
      </c>
      <c r="T18" s="54">
        <f t="shared" si="5"/>
        <v>0.93567248067959752</v>
      </c>
      <c r="U18" s="54">
        <f t="shared" si="0"/>
        <v>0.85510848840384179</v>
      </c>
      <c r="V18" s="54">
        <f t="shared" si="0"/>
        <v>0.77541869470879266</v>
      </c>
      <c r="W18" s="54">
        <f t="shared" si="0"/>
        <v>0.72824739078067435</v>
      </c>
      <c r="X18" s="51">
        <v>0</v>
      </c>
      <c r="Y18" s="55">
        <f t="shared" si="6"/>
        <v>195271.11740492101</v>
      </c>
      <c r="Z18" s="55">
        <f t="shared" si="7"/>
        <v>213439.99225774567</v>
      </c>
      <c r="AA18" s="60">
        <f t="shared" si="7"/>
        <v>208716.57296441673</v>
      </c>
      <c r="AB18" s="55">
        <f t="shared" si="7"/>
        <v>202514.33145688527</v>
      </c>
      <c r="AC18" s="55">
        <f t="shared" si="7"/>
        <v>203508.33930045279</v>
      </c>
      <c r="AD18">
        <v>0</v>
      </c>
      <c r="AE18" s="55">
        <f t="shared" si="8"/>
        <v>187899.72033115025</v>
      </c>
      <c r="AF18" s="55">
        <f t="shared" si="1"/>
        <v>190169.19287938441</v>
      </c>
      <c r="AG18" s="55">
        <f t="shared" si="1"/>
        <v>172185.88475271798</v>
      </c>
      <c r="AH18" s="55">
        <f t="shared" si="1"/>
        <v>154693.69689446181</v>
      </c>
      <c r="AI18" s="55">
        <f t="shared" si="1"/>
        <v>143937.94918831988</v>
      </c>
      <c r="AJ18">
        <v>32</v>
      </c>
      <c r="AK18" s="55">
        <f t="shared" si="9"/>
        <v>816886.44404603436</v>
      </c>
      <c r="AM18">
        <f t="shared" si="11"/>
        <v>1013</v>
      </c>
    </row>
    <row r="19" spans="1:39" x14ac:dyDescent="0.15">
      <c r="A19">
        <f t="shared" si="10"/>
        <v>1014</v>
      </c>
      <c r="B19" s="41">
        <v>210430</v>
      </c>
      <c r="C19" s="41">
        <f t="shared" si="2"/>
        <v>241994.49999999997</v>
      </c>
      <c r="D19" s="41">
        <f t="shared" si="3"/>
        <v>258934.11499999999</v>
      </c>
      <c r="E19" s="41">
        <f t="shared" si="3"/>
        <v>277059.50305</v>
      </c>
      <c r="F19" s="41">
        <f t="shared" si="3"/>
        <v>296453.66826350003</v>
      </c>
      <c r="G19" s="48">
        <f>'Part2 Without Subsidy'!G19*0.96^'Part2 With Subsidy'!AJ19</f>
        <v>2.7549154052878666E-2</v>
      </c>
      <c r="H19" s="49">
        <v>5.0999999999999997E-2</v>
      </c>
      <c r="I19" s="49">
        <v>1.95E-2</v>
      </c>
      <c r="J19" s="49">
        <v>6.5000000000000002E-2</v>
      </c>
      <c r="K19" s="50">
        <v>3.5000000000000003E-2</v>
      </c>
      <c r="L19" s="51">
        <v>1</v>
      </c>
      <c r="M19" s="53">
        <f t="shared" si="4"/>
        <v>0.97245084594712128</v>
      </c>
      <c r="N19" s="54">
        <f t="shared" si="4"/>
        <v>0.9228558528038181</v>
      </c>
      <c r="O19" s="54">
        <f t="shared" si="4"/>
        <v>0.90486016367414368</v>
      </c>
      <c r="P19" s="54">
        <f t="shared" si="4"/>
        <v>0.84604425303532438</v>
      </c>
      <c r="Q19" s="54">
        <f t="shared" si="4"/>
        <v>0.81643270417908798</v>
      </c>
      <c r="R19" s="51">
        <v>1</v>
      </c>
      <c r="S19" s="54">
        <f t="shared" si="5"/>
        <v>0.98622542297356064</v>
      </c>
      <c r="T19" s="54">
        <f t="shared" si="5"/>
        <v>0.94765334937546974</v>
      </c>
      <c r="U19" s="54">
        <f t="shared" si="0"/>
        <v>0.91385800823898089</v>
      </c>
      <c r="V19" s="54">
        <f t="shared" si="0"/>
        <v>0.87545220835473403</v>
      </c>
      <c r="W19" s="54">
        <f t="shared" si="0"/>
        <v>0.83123847860720623</v>
      </c>
      <c r="X19" s="51">
        <v>0</v>
      </c>
      <c r="Y19" s="55">
        <f t="shared" si="6"/>
        <v>207531.41575632637</v>
      </c>
      <c r="Z19" s="55">
        <f t="shared" si="7"/>
        <v>229326.89845544207</v>
      </c>
      <c r="AA19" s="60">
        <f t="shared" si="7"/>
        <v>236629.01459902321</v>
      </c>
      <c r="AB19" s="55">
        <f t="shared" si="7"/>
        <v>242552.35379078766</v>
      </c>
      <c r="AC19" s="55">
        <f t="shared" si="7"/>
        <v>246423.69618487719</v>
      </c>
      <c r="AD19">
        <v>0</v>
      </c>
      <c r="AE19" s="55">
        <f t="shared" si="8"/>
        <v>199697.19792036526</v>
      </c>
      <c r="AF19" s="55">
        <f t="shared" si="1"/>
        <v>204323.99159825841</v>
      </c>
      <c r="AG19" s="55">
        <f t="shared" si="1"/>
        <v>195212.94192504275</v>
      </c>
      <c r="AH19" s="55">
        <f t="shared" si="1"/>
        <v>185277.3580438605</v>
      </c>
      <c r="AI19" s="55">
        <f t="shared" si="1"/>
        <v>174291.2432098939</v>
      </c>
      <c r="AJ19">
        <v>29</v>
      </c>
      <c r="AK19" s="55">
        <f t="shared" si="9"/>
        <v>929802.73269742087</v>
      </c>
      <c r="AM19">
        <f t="shared" si="11"/>
        <v>1014</v>
      </c>
    </row>
    <row r="20" spans="1:39" x14ac:dyDescent="0.15">
      <c r="A20">
        <f t="shared" si="10"/>
        <v>1015</v>
      </c>
      <c r="B20" s="41">
        <v>140630</v>
      </c>
      <c r="C20" s="41">
        <f t="shared" si="2"/>
        <v>161724.5</v>
      </c>
      <c r="D20" s="41">
        <f t="shared" si="3"/>
        <v>173045.215</v>
      </c>
      <c r="E20" s="41">
        <f t="shared" si="3"/>
        <v>185158.38005000001</v>
      </c>
      <c r="F20" s="41">
        <f t="shared" si="3"/>
        <v>198119.46665350001</v>
      </c>
      <c r="G20" s="48">
        <f>'Part2 Without Subsidy'!G20*0.96^'Part2 With Subsidy'!AJ20</f>
        <v>3.9826134226434877E-2</v>
      </c>
      <c r="H20" s="49">
        <v>2.6499999999999999E-2</v>
      </c>
      <c r="I20" s="49">
        <v>1.2E-2</v>
      </c>
      <c r="J20" s="49">
        <v>0.06</v>
      </c>
      <c r="K20" s="50">
        <v>2.5000000000000001E-2</v>
      </c>
      <c r="L20" s="51">
        <v>1</v>
      </c>
      <c r="M20" s="53">
        <f t="shared" si="4"/>
        <v>0.96017386577356512</v>
      </c>
      <c r="N20" s="54">
        <f t="shared" si="4"/>
        <v>0.93472925833056564</v>
      </c>
      <c r="O20" s="54">
        <f t="shared" si="4"/>
        <v>0.92351250723059886</v>
      </c>
      <c r="P20" s="54">
        <f t="shared" si="4"/>
        <v>0.86810175679676282</v>
      </c>
      <c r="Q20" s="54">
        <f t="shared" si="4"/>
        <v>0.84639921287684372</v>
      </c>
      <c r="R20" s="51">
        <v>1</v>
      </c>
      <c r="S20" s="54">
        <f t="shared" si="5"/>
        <v>0.9800869328867825</v>
      </c>
      <c r="T20" s="54">
        <f t="shared" si="5"/>
        <v>0.94745156205206538</v>
      </c>
      <c r="U20" s="54">
        <f t="shared" si="0"/>
        <v>0.92912088278058225</v>
      </c>
      <c r="V20" s="54">
        <f t="shared" si="0"/>
        <v>0.8958071320136809</v>
      </c>
      <c r="W20" s="54">
        <f t="shared" si="0"/>
        <v>0.85725048483680322</v>
      </c>
      <c r="X20" s="51">
        <v>0</v>
      </c>
      <c r="Y20" s="55">
        <f t="shared" si="6"/>
        <v>137829.62537186823</v>
      </c>
      <c r="Z20" s="55">
        <f t="shared" si="7"/>
        <v>153226.13014708925</v>
      </c>
      <c r="AA20" s="60">
        <f t="shared" si="7"/>
        <v>160779.92292175564</v>
      </c>
      <c r="AB20" s="55">
        <f t="shared" si="7"/>
        <v>165866.19740088965</v>
      </c>
      <c r="AC20" s="55">
        <f t="shared" si="7"/>
        <v>169838.00884432177</v>
      </c>
      <c r="AD20">
        <v>0</v>
      </c>
      <c r="AE20" s="55">
        <f t="shared" si="8"/>
        <v>132626.61885125565</v>
      </c>
      <c r="AF20" s="55">
        <f t="shared" si="1"/>
        <v>136520.28933226329</v>
      </c>
      <c r="AG20" s="55">
        <f t="shared" si="1"/>
        <v>132639.36296748242</v>
      </c>
      <c r="AH20" s="55">
        <f t="shared" si="1"/>
        <v>126699.45421236919</v>
      </c>
      <c r="AI20" s="55">
        <f t="shared" si="1"/>
        <v>120123.50339701788</v>
      </c>
      <c r="AJ20">
        <v>12</v>
      </c>
      <c r="AK20" s="55">
        <f t="shared" si="9"/>
        <v>636609.22876038833</v>
      </c>
      <c r="AM20">
        <f t="shared" si="11"/>
        <v>1015</v>
      </c>
    </row>
    <row r="21" spans="1:39" x14ac:dyDescent="0.15">
      <c r="A21">
        <f t="shared" si="10"/>
        <v>1016</v>
      </c>
      <c r="B21" s="41">
        <v>133730</v>
      </c>
      <c r="C21" s="41">
        <f t="shared" si="2"/>
        <v>153789.5</v>
      </c>
      <c r="D21" s="41">
        <f t="shared" si="3"/>
        <v>164554.76500000001</v>
      </c>
      <c r="E21" s="41">
        <f t="shared" si="3"/>
        <v>176073.59855000002</v>
      </c>
      <c r="F21" s="41">
        <f t="shared" si="3"/>
        <v>188398.75044850004</v>
      </c>
      <c r="G21" s="48">
        <f>'Part2 Without Subsidy'!G21*0.96^'Part2 With Subsidy'!AJ21</f>
        <v>4.4115102527743248E-2</v>
      </c>
      <c r="H21" s="49">
        <v>5.7000000000000002E-2</v>
      </c>
      <c r="I21" s="49">
        <v>2.9499999999999998E-2</v>
      </c>
      <c r="J21" s="49">
        <v>0.06</v>
      </c>
      <c r="K21" s="50">
        <v>5.5E-2</v>
      </c>
      <c r="L21" s="51">
        <v>1</v>
      </c>
      <c r="M21" s="53">
        <f t="shared" si="4"/>
        <v>0.9558848974722568</v>
      </c>
      <c r="N21" s="54">
        <f t="shared" si="4"/>
        <v>0.90139945831633816</v>
      </c>
      <c r="O21" s="54">
        <f t="shared" si="4"/>
        <v>0.87480817429600621</v>
      </c>
      <c r="P21" s="54">
        <f t="shared" si="4"/>
        <v>0.82231968383824583</v>
      </c>
      <c r="Q21" s="54">
        <f t="shared" si="4"/>
        <v>0.77709210122714223</v>
      </c>
      <c r="R21" s="51">
        <v>1</v>
      </c>
      <c r="S21" s="54">
        <f t="shared" si="5"/>
        <v>0.97794244873612834</v>
      </c>
      <c r="T21" s="54">
        <f t="shared" si="5"/>
        <v>0.92864217789429748</v>
      </c>
      <c r="U21" s="54">
        <f t="shared" si="0"/>
        <v>0.88810381630617219</v>
      </c>
      <c r="V21" s="54">
        <f t="shared" si="0"/>
        <v>0.84856392906712608</v>
      </c>
      <c r="W21" s="54">
        <f t="shared" si="0"/>
        <v>0.79970589253269408</v>
      </c>
      <c r="X21" s="51">
        <v>0</v>
      </c>
      <c r="Y21" s="55">
        <f t="shared" si="6"/>
        <v>130780.24366948244</v>
      </c>
      <c r="Z21" s="55">
        <f t="shared" si="7"/>
        <v>142815.41621727505</v>
      </c>
      <c r="AA21" s="60">
        <f t="shared" si="7"/>
        <v>146141.71478786535</v>
      </c>
      <c r="AB21" s="55">
        <f t="shared" si="7"/>
        <v>149409.70459057586</v>
      </c>
      <c r="AC21" s="55">
        <f t="shared" si="7"/>
        <v>150663.59087946202</v>
      </c>
      <c r="AD21">
        <v>0</v>
      </c>
      <c r="AE21" s="55">
        <f t="shared" si="8"/>
        <v>125843.34814543421</v>
      </c>
      <c r="AF21" s="55">
        <f t="shared" si="1"/>
        <v>127244.62808251882</v>
      </c>
      <c r="AG21" s="55">
        <f t="shared" si="1"/>
        <v>120563.21212363905</v>
      </c>
      <c r="AH21" s="55">
        <f t="shared" si="1"/>
        <v>114128.90825430919</v>
      </c>
      <c r="AI21" s="55">
        <f t="shared" si="1"/>
        <v>106561.76726262327</v>
      </c>
      <c r="AJ21">
        <v>13</v>
      </c>
      <c r="AK21" s="55">
        <f t="shared" si="9"/>
        <v>581341.86386852455</v>
      </c>
      <c r="AM21">
        <f t="shared" si="11"/>
        <v>1016</v>
      </c>
    </row>
    <row r="22" spans="1:39" x14ac:dyDescent="0.15">
      <c r="A22">
        <f t="shared" si="10"/>
        <v>1017</v>
      </c>
      <c r="B22" s="41">
        <v>279900</v>
      </c>
      <c r="C22" s="41">
        <f t="shared" si="2"/>
        <v>321885</v>
      </c>
      <c r="D22" s="41">
        <f t="shared" si="3"/>
        <v>344416.95</v>
      </c>
      <c r="E22" s="41">
        <f t="shared" si="3"/>
        <v>368526.13650000002</v>
      </c>
      <c r="F22" s="41">
        <f t="shared" si="3"/>
        <v>394322.96605500003</v>
      </c>
      <c r="G22" s="48">
        <f>'Part2 Without Subsidy'!G22*0.96^'Part2 With Subsidy'!AJ22</f>
        <v>2.1368172826363139E-2</v>
      </c>
      <c r="H22" s="49">
        <v>5.6500000000000002E-2</v>
      </c>
      <c r="I22" s="49">
        <v>2.3E-2</v>
      </c>
      <c r="J22" s="49">
        <v>0.09</v>
      </c>
      <c r="K22" s="50">
        <v>2.5000000000000001E-2</v>
      </c>
      <c r="L22" s="51">
        <v>1</v>
      </c>
      <c r="M22" s="53">
        <f t="shared" si="4"/>
        <v>0.97863182717363684</v>
      </c>
      <c r="N22" s="54">
        <f t="shared" si="4"/>
        <v>0.92333912893832637</v>
      </c>
      <c r="O22" s="54">
        <f t="shared" si="4"/>
        <v>0.90210232897274489</v>
      </c>
      <c r="P22" s="54">
        <f t="shared" si="4"/>
        <v>0.82091311936519784</v>
      </c>
      <c r="Q22" s="54">
        <f t="shared" si="4"/>
        <v>0.80039029138106788</v>
      </c>
      <c r="R22" s="51">
        <v>1</v>
      </c>
      <c r="S22" s="54">
        <f t="shared" si="5"/>
        <v>0.98931591358681836</v>
      </c>
      <c r="T22" s="54">
        <f t="shared" si="5"/>
        <v>0.95098547805598166</v>
      </c>
      <c r="U22" s="54">
        <f t="shared" si="5"/>
        <v>0.91272072895553569</v>
      </c>
      <c r="V22" s="54">
        <f t="shared" si="5"/>
        <v>0.86150772416897137</v>
      </c>
      <c r="W22" s="54">
        <f t="shared" si="5"/>
        <v>0.8106517053731328</v>
      </c>
      <c r="X22" s="51">
        <v>0</v>
      </c>
      <c r="Y22" s="55">
        <f t="shared" si="6"/>
        <v>276909.52421295043</v>
      </c>
      <c r="Z22" s="55">
        <f t="shared" si="7"/>
        <v>306107.96060404967</v>
      </c>
      <c r="AA22" s="60">
        <f t="shared" si="7"/>
        <v>314356.48966864229</v>
      </c>
      <c r="AB22" s="55">
        <f t="shared" si="7"/>
        <v>317488.11315289873</v>
      </c>
      <c r="AC22" s="55">
        <f t="shared" si="7"/>
        <v>319658.58490027772</v>
      </c>
      <c r="AD22">
        <v>0</v>
      </c>
      <c r="AE22" s="55">
        <f t="shared" si="8"/>
        <v>266456.31390919682</v>
      </c>
      <c r="AF22" s="55">
        <f t="shared" si="8"/>
        <v>272733.81706147443</v>
      </c>
      <c r="AG22" s="55">
        <f t="shared" si="8"/>
        <v>259336.13959147292</v>
      </c>
      <c r="AH22" s="55">
        <f t="shared" si="8"/>
        <v>242518.19409692107</v>
      </c>
      <c r="AI22" s="55">
        <f t="shared" si="8"/>
        <v>226089.02077008909</v>
      </c>
      <c r="AJ22">
        <v>39</v>
      </c>
      <c r="AK22" s="55">
        <f t="shared" si="9"/>
        <v>1228133.4854291542</v>
      </c>
      <c r="AM22">
        <f t="shared" si="11"/>
        <v>1017</v>
      </c>
    </row>
    <row r="23" spans="1:39" x14ac:dyDescent="0.15">
      <c r="A23">
        <f t="shared" si="10"/>
        <v>1018</v>
      </c>
      <c r="B23" s="41">
        <v>129550</v>
      </c>
      <c r="C23" s="41">
        <f t="shared" si="2"/>
        <v>148982.5</v>
      </c>
      <c r="D23" s="41">
        <f t="shared" ref="D23:F28" si="12">1.07*C23</f>
        <v>159411.27500000002</v>
      </c>
      <c r="E23" s="41">
        <f t="shared" si="12"/>
        <v>170570.06425000002</v>
      </c>
      <c r="F23" s="41">
        <f t="shared" si="12"/>
        <v>182509.96874750004</v>
      </c>
      <c r="G23" s="48">
        <f>'Part2 Without Subsidy'!G23*0.96^'Part2 With Subsidy'!AJ23</f>
        <v>4.6845185952275145E-2</v>
      </c>
      <c r="H23" s="49">
        <v>6.0999999999999999E-2</v>
      </c>
      <c r="I23" s="49">
        <v>2.1000000000000001E-2</v>
      </c>
      <c r="J23" s="49">
        <v>0.1</v>
      </c>
      <c r="K23" s="50">
        <v>0.04</v>
      </c>
      <c r="L23" s="51">
        <v>1</v>
      </c>
      <c r="M23" s="53">
        <f t="shared" ref="M23:Q28" si="13">L23*(1-G23)</f>
        <v>0.95315481404772484</v>
      </c>
      <c r="N23" s="54">
        <f t="shared" si="13"/>
        <v>0.89501237039081372</v>
      </c>
      <c r="O23" s="54">
        <f t="shared" si="13"/>
        <v>0.87621711061260665</v>
      </c>
      <c r="P23" s="54">
        <f t="shared" si="13"/>
        <v>0.78859539955134605</v>
      </c>
      <c r="Q23" s="54">
        <f t="shared" si="13"/>
        <v>0.75705158356929214</v>
      </c>
      <c r="R23" s="51">
        <v>1</v>
      </c>
      <c r="S23" s="54">
        <f t="shared" si="5"/>
        <v>0.97657740702386242</v>
      </c>
      <c r="T23" s="54">
        <f t="shared" si="5"/>
        <v>0.92408359221926928</v>
      </c>
      <c r="U23" s="54">
        <f t="shared" si="5"/>
        <v>0.88561474050171018</v>
      </c>
      <c r="V23" s="54">
        <f t="shared" si="5"/>
        <v>0.83240625508197641</v>
      </c>
      <c r="W23" s="54">
        <f t="shared" si="5"/>
        <v>0.77282349156031915</v>
      </c>
      <c r="X23" s="51">
        <v>0</v>
      </c>
      <c r="Y23" s="55">
        <f t="shared" si="6"/>
        <v>126515.60307994137</v>
      </c>
      <c r="Z23" s="55">
        <f t="shared" si="7"/>
        <v>137672.28377780729</v>
      </c>
      <c r="AA23" s="60">
        <f t="shared" si="7"/>
        <v>141176.97494217177</v>
      </c>
      <c r="AB23" s="55">
        <f t="shared" si="7"/>
        <v>141983.58841143461</v>
      </c>
      <c r="AC23" s="55">
        <f t="shared" si="7"/>
        <v>141047.9912920077</v>
      </c>
      <c r="AD23">
        <v>0</v>
      </c>
      <c r="AE23" s="55">
        <f t="shared" ref="AE23:AI28" si="14">(Y23) / ((1+$B$1)^AVERAGE(AD$5,AE$5))</f>
        <v>121739.69582481998</v>
      </c>
      <c r="AF23" s="55">
        <f t="shared" si="14"/>
        <v>122662.23780720306</v>
      </c>
      <c r="AG23" s="55">
        <f t="shared" si="14"/>
        <v>116467.42753520791</v>
      </c>
      <c r="AH23" s="55">
        <f t="shared" si="14"/>
        <v>108456.35482534999</v>
      </c>
      <c r="AI23" s="55">
        <f t="shared" si="14"/>
        <v>99760.819008650898</v>
      </c>
      <c r="AJ23">
        <v>22</v>
      </c>
      <c r="AK23" s="55">
        <f t="shared" si="9"/>
        <v>547086.53500123182</v>
      </c>
      <c r="AM23">
        <f t="shared" si="11"/>
        <v>1018</v>
      </c>
    </row>
    <row r="24" spans="1:39" x14ac:dyDescent="0.15">
      <c r="A24">
        <f t="shared" si="10"/>
        <v>1019</v>
      </c>
      <c r="B24" s="41">
        <v>236230</v>
      </c>
      <c r="C24" s="41">
        <f t="shared" si="2"/>
        <v>271664.5</v>
      </c>
      <c r="D24" s="41">
        <f t="shared" si="12"/>
        <v>290681.01500000001</v>
      </c>
      <c r="E24" s="41">
        <f t="shared" si="12"/>
        <v>311028.68605000002</v>
      </c>
      <c r="F24" s="41">
        <f t="shared" si="12"/>
        <v>332800.69407350005</v>
      </c>
      <c r="G24" s="48">
        <f>'Part2 Without Subsidy'!G24*0.96^'Part2 With Subsidy'!AJ24</f>
        <v>2.3980166768631059E-2</v>
      </c>
      <c r="H24" s="49">
        <v>0.04</v>
      </c>
      <c r="I24" s="49">
        <v>1.7500000000000002E-2</v>
      </c>
      <c r="J24" s="49">
        <v>1.4999999999999999E-2</v>
      </c>
      <c r="K24" s="50">
        <v>0.01</v>
      </c>
      <c r="L24" s="51">
        <v>1</v>
      </c>
      <c r="M24" s="53">
        <f t="shared" si="13"/>
        <v>0.97601983323136898</v>
      </c>
      <c r="N24" s="54">
        <f t="shared" si="13"/>
        <v>0.93697903990211417</v>
      </c>
      <c r="O24" s="54">
        <f t="shared" si="13"/>
        <v>0.92058190670382722</v>
      </c>
      <c r="P24" s="54">
        <f t="shared" si="13"/>
        <v>0.90677317810326985</v>
      </c>
      <c r="Q24" s="54">
        <f t="shared" si="13"/>
        <v>0.89770544632223714</v>
      </c>
      <c r="R24" s="51">
        <v>1</v>
      </c>
      <c r="S24" s="54">
        <f t="shared" si="5"/>
        <v>0.98800991661568449</v>
      </c>
      <c r="T24" s="54">
        <f t="shared" si="5"/>
        <v>0.95649943656674163</v>
      </c>
      <c r="U24" s="54">
        <f t="shared" si="5"/>
        <v>0.92878047330297075</v>
      </c>
      <c r="V24" s="54">
        <f t="shared" si="5"/>
        <v>0.91367754240354859</v>
      </c>
      <c r="W24" s="54">
        <f t="shared" si="5"/>
        <v>0.90223931221275344</v>
      </c>
      <c r="X24" s="51">
        <v>0</v>
      </c>
      <c r="Y24" s="55">
        <f t="shared" si="6"/>
        <v>233397.58260212315</v>
      </c>
      <c r="Z24" s="55">
        <f t="shared" si="7"/>
        <v>259846.94118518557</v>
      </c>
      <c r="AA24" s="60">
        <f t="shared" si="7"/>
        <v>269978.85069188796</v>
      </c>
      <c r="AB24" s="55">
        <f t="shared" si="7"/>
        <v>284179.92548716889</v>
      </c>
      <c r="AC24" s="55">
        <f t="shared" si="7"/>
        <v>300265.86932480166</v>
      </c>
      <c r="AD24">
        <v>0</v>
      </c>
      <c r="AE24" s="55">
        <f t="shared" si="14"/>
        <v>224586.92857257283</v>
      </c>
      <c r="AF24" s="55">
        <f t="shared" si="14"/>
        <v>231516.51457001193</v>
      </c>
      <c r="AG24" s="55">
        <f t="shared" si="14"/>
        <v>222725.71176621408</v>
      </c>
      <c r="AH24" s="55">
        <f t="shared" si="14"/>
        <v>217075.22100065293</v>
      </c>
      <c r="AI24" s="55">
        <f t="shared" si="14"/>
        <v>212372.88648919674</v>
      </c>
      <c r="AJ24">
        <v>18</v>
      </c>
      <c r="AK24" s="55">
        <f t="shared" si="9"/>
        <v>1090277.2623986485</v>
      </c>
      <c r="AM24">
        <f t="shared" si="11"/>
        <v>1019</v>
      </c>
    </row>
    <row r="25" spans="1:39" x14ac:dyDescent="0.15">
      <c r="A25">
        <f t="shared" si="10"/>
        <v>1020</v>
      </c>
      <c r="B25" s="41">
        <v>210370</v>
      </c>
      <c r="C25" s="41">
        <f t="shared" si="2"/>
        <v>241925.49999999997</v>
      </c>
      <c r="D25" s="41">
        <f t="shared" si="12"/>
        <v>258860.28499999997</v>
      </c>
      <c r="E25" s="41">
        <f t="shared" si="12"/>
        <v>276980.50494999997</v>
      </c>
      <c r="F25" s="41">
        <f t="shared" si="12"/>
        <v>296369.1402965</v>
      </c>
      <c r="G25" s="48">
        <f>'Part2 Without Subsidy'!G25*0.96^'Part2 With Subsidy'!AJ25</f>
        <v>2.7104318993045454E-2</v>
      </c>
      <c r="H25" s="49">
        <v>3.95E-2</v>
      </c>
      <c r="I25" s="49">
        <v>2.35E-2</v>
      </c>
      <c r="J25" s="49">
        <v>4.4999999999999998E-2</v>
      </c>
      <c r="K25" s="50">
        <v>3.5000000000000003E-2</v>
      </c>
      <c r="L25" s="51">
        <v>1</v>
      </c>
      <c r="M25" s="53">
        <f t="shared" si="13"/>
        <v>0.97289568100695456</v>
      </c>
      <c r="N25" s="54">
        <f t="shared" si="13"/>
        <v>0.93446630160717992</v>
      </c>
      <c r="O25" s="54">
        <f t="shared" si="13"/>
        <v>0.91250634351941118</v>
      </c>
      <c r="P25" s="54">
        <f t="shared" si="13"/>
        <v>0.87144355806103768</v>
      </c>
      <c r="Q25" s="54">
        <f t="shared" si="13"/>
        <v>0.84094303352890132</v>
      </c>
      <c r="R25" s="51">
        <v>1</v>
      </c>
      <c r="S25" s="54">
        <f t="shared" si="5"/>
        <v>0.98644784050347734</v>
      </c>
      <c r="T25" s="54">
        <f t="shared" si="5"/>
        <v>0.95368099130706718</v>
      </c>
      <c r="U25" s="54">
        <f t="shared" si="5"/>
        <v>0.92348632256329555</v>
      </c>
      <c r="V25" s="54">
        <f t="shared" si="5"/>
        <v>0.89197495079022437</v>
      </c>
      <c r="W25" s="54">
        <f t="shared" si="5"/>
        <v>0.8561932957949695</v>
      </c>
      <c r="X25" s="51">
        <v>0</v>
      </c>
      <c r="Y25" s="55">
        <f t="shared" si="6"/>
        <v>207519.03220671654</v>
      </c>
      <c r="Z25" s="55">
        <f t="shared" si="7"/>
        <v>230719.75066245787</v>
      </c>
      <c r="AA25" s="60">
        <f t="shared" si="7"/>
        <v>239053.9326523366</v>
      </c>
      <c r="AB25" s="55">
        <f t="shared" si="7"/>
        <v>247059.67227262774</v>
      </c>
      <c r="AC25" s="55">
        <f t="shared" si="7"/>
        <v>253749.27100238204</v>
      </c>
      <c r="AD25">
        <v>0</v>
      </c>
      <c r="AE25" s="55">
        <f t="shared" si="14"/>
        <v>199685.28184419734</v>
      </c>
      <c r="AF25" s="55">
        <f t="shared" si="14"/>
        <v>205564.98480298361</v>
      </c>
      <c r="AG25" s="55">
        <f t="shared" si="14"/>
        <v>197213.43788246624</v>
      </c>
      <c r="AH25" s="55">
        <f t="shared" si="14"/>
        <v>188720.34281447175</v>
      </c>
      <c r="AI25" s="55">
        <f t="shared" si="14"/>
        <v>179472.49631962777</v>
      </c>
      <c r="AJ25">
        <v>15</v>
      </c>
      <c r="AK25" s="55">
        <f t="shared" si="9"/>
        <v>955656.54366374679</v>
      </c>
      <c r="AM25">
        <f t="shared" si="11"/>
        <v>1020</v>
      </c>
    </row>
    <row r="26" spans="1:39" x14ac:dyDescent="0.15">
      <c r="A26">
        <f t="shared" si="10"/>
        <v>1021</v>
      </c>
      <c r="B26" s="41">
        <v>239940</v>
      </c>
      <c r="C26" s="41">
        <f t="shared" si="2"/>
        <v>275931</v>
      </c>
      <c r="D26" s="41">
        <f t="shared" si="12"/>
        <v>295246.17000000004</v>
      </c>
      <c r="E26" s="41">
        <f t="shared" si="12"/>
        <v>315913.40190000006</v>
      </c>
      <c r="F26" s="41">
        <f t="shared" si="12"/>
        <v>338027.3400330001</v>
      </c>
      <c r="G26" s="48">
        <f>'Part2 Without Subsidy'!G26*0.96^'Part2 With Subsidy'!AJ26</f>
        <v>2.4488136935892149E-2</v>
      </c>
      <c r="H26" s="49">
        <v>3.3500000000000002E-2</v>
      </c>
      <c r="I26" s="49">
        <v>4.4999999999999998E-2</v>
      </c>
      <c r="J26" s="49">
        <v>0.04</v>
      </c>
      <c r="K26" s="50">
        <v>8.5000000000000006E-2</v>
      </c>
      <c r="L26" s="51">
        <v>1</v>
      </c>
      <c r="M26" s="53">
        <f t="shared" si="13"/>
        <v>0.97551186306410786</v>
      </c>
      <c r="N26" s="54">
        <f t="shared" si="13"/>
        <v>0.94283221565146025</v>
      </c>
      <c r="O26" s="54">
        <f t="shared" si="13"/>
        <v>0.90040476594714447</v>
      </c>
      <c r="P26" s="54">
        <f t="shared" si="13"/>
        <v>0.86438857530925861</v>
      </c>
      <c r="Q26" s="54">
        <f t="shared" si="13"/>
        <v>0.79091554640797168</v>
      </c>
      <c r="R26" s="51">
        <v>1</v>
      </c>
      <c r="S26" s="54">
        <f t="shared" si="5"/>
        <v>0.98775593153205388</v>
      </c>
      <c r="T26" s="54">
        <f t="shared" si="5"/>
        <v>0.95917203935778406</v>
      </c>
      <c r="U26" s="54">
        <f t="shared" si="5"/>
        <v>0.92161849079930236</v>
      </c>
      <c r="V26" s="54">
        <f t="shared" si="5"/>
        <v>0.8823966706282016</v>
      </c>
      <c r="W26" s="54">
        <f t="shared" si="5"/>
        <v>0.82765206085861509</v>
      </c>
      <c r="X26" s="51">
        <v>0</v>
      </c>
      <c r="Y26" s="55">
        <f t="shared" si="6"/>
        <v>237002.158211801</v>
      </c>
      <c r="Z26" s="55">
        <f t="shared" si="7"/>
        <v>264665.2999920327</v>
      </c>
      <c r="AA26" s="60">
        <f t="shared" si="7"/>
        <v>272104.32960967429</v>
      </c>
      <c r="AB26" s="55">
        <f t="shared" si="7"/>
        <v>278760.93404338905</v>
      </c>
      <c r="AC26" s="55">
        <f t="shared" si="7"/>
        <v>279769.02460486838</v>
      </c>
      <c r="AD26">
        <v>0</v>
      </c>
      <c r="AE26" s="55">
        <f t="shared" si="14"/>
        <v>228055.43307017593</v>
      </c>
      <c r="AF26" s="55">
        <f t="shared" si="14"/>
        <v>235809.54042523631</v>
      </c>
      <c r="AG26" s="55">
        <f t="shared" si="14"/>
        <v>224479.178023274</v>
      </c>
      <c r="AH26" s="55">
        <f t="shared" si="14"/>
        <v>212935.84077088273</v>
      </c>
      <c r="AI26" s="55">
        <f t="shared" si="14"/>
        <v>197875.82064924136</v>
      </c>
      <c r="AJ26">
        <v>29</v>
      </c>
      <c r="AK26" s="55">
        <f t="shared" si="9"/>
        <v>1070155.8129388103</v>
      </c>
      <c r="AM26">
        <f t="shared" si="11"/>
        <v>1021</v>
      </c>
    </row>
    <row r="27" spans="1:39" x14ac:dyDescent="0.15">
      <c r="A27">
        <f t="shared" si="10"/>
        <v>1022</v>
      </c>
      <c r="B27" s="41">
        <v>82960</v>
      </c>
      <c r="C27" s="41">
        <f t="shared" si="2"/>
        <v>95403.999999999985</v>
      </c>
      <c r="D27" s="41">
        <f t="shared" si="12"/>
        <v>102082.27999999998</v>
      </c>
      <c r="E27" s="41">
        <f t="shared" si="12"/>
        <v>109228.03959999999</v>
      </c>
      <c r="F27" s="41">
        <f t="shared" si="12"/>
        <v>116874.00237199999</v>
      </c>
      <c r="G27" s="48">
        <f>'Part2 Without Subsidy'!G27*0.96^'Part2 With Subsidy'!AJ27</f>
        <v>6.5000000000000002E-2</v>
      </c>
      <c r="H27" s="49">
        <v>3.15E-2</v>
      </c>
      <c r="I27" s="49">
        <v>1.35E-2</v>
      </c>
      <c r="J27" s="49">
        <v>0.05</v>
      </c>
      <c r="K27" s="50">
        <v>2.5000000000000001E-2</v>
      </c>
      <c r="L27" s="51">
        <v>1</v>
      </c>
      <c r="M27" s="53">
        <f t="shared" si="13"/>
        <v>0.93500000000000005</v>
      </c>
      <c r="N27" s="54">
        <f t="shared" si="13"/>
        <v>0.90554750000000006</v>
      </c>
      <c r="O27" s="54">
        <f t="shared" si="13"/>
        <v>0.89332260875000014</v>
      </c>
      <c r="P27" s="54">
        <f t="shared" si="13"/>
        <v>0.84865647831250013</v>
      </c>
      <c r="Q27" s="54">
        <f t="shared" si="13"/>
        <v>0.82744006635468759</v>
      </c>
      <c r="R27" s="51">
        <v>1</v>
      </c>
      <c r="S27" s="54">
        <f t="shared" si="5"/>
        <v>0.96750000000000003</v>
      </c>
      <c r="T27" s="54">
        <f t="shared" si="5"/>
        <v>0.92027375</v>
      </c>
      <c r="U27" s="54">
        <f t="shared" si="5"/>
        <v>0.89943505437500004</v>
      </c>
      <c r="V27" s="54">
        <f t="shared" si="5"/>
        <v>0.87098954353125013</v>
      </c>
      <c r="W27" s="54">
        <f t="shared" si="5"/>
        <v>0.8380482723335938</v>
      </c>
      <c r="X27" s="51">
        <v>0</v>
      </c>
      <c r="Y27" s="55">
        <f t="shared" si="6"/>
        <v>80263.8</v>
      </c>
      <c r="Z27" s="55">
        <f t="shared" si="7"/>
        <v>87797.79684499999</v>
      </c>
      <c r="AA27" s="60">
        <f t="shared" si="7"/>
        <v>91816.381062523971</v>
      </c>
      <c r="AB27" s="55">
        <f t="shared" si="7"/>
        <v>95136.480352017301</v>
      </c>
      <c r="AC27" s="55">
        <f t="shared" si="7"/>
        <v>97946.055768566934</v>
      </c>
      <c r="AD27">
        <v>0</v>
      </c>
      <c r="AE27" s="55">
        <f t="shared" si="14"/>
        <v>77233.877560303808</v>
      </c>
      <c r="AF27" s="55">
        <f t="shared" si="14"/>
        <v>78225.434633822253</v>
      </c>
      <c r="AG27" s="55">
        <f t="shared" si="14"/>
        <v>75746.188160815989</v>
      </c>
      <c r="AH27" s="55">
        <f t="shared" si="14"/>
        <v>72671.468479820134</v>
      </c>
      <c r="AI27" s="55">
        <f t="shared" si="14"/>
        <v>69275.561123803855</v>
      </c>
      <c r="AJ27">
        <v>0</v>
      </c>
      <c r="AK27" s="55">
        <f t="shared" si="9"/>
        <v>373152.52995856601</v>
      </c>
      <c r="AM27">
        <f t="shared" si="11"/>
        <v>1022</v>
      </c>
    </row>
    <row r="28" spans="1:39" x14ac:dyDescent="0.15">
      <c r="A28">
        <f t="shared" si="10"/>
        <v>1023</v>
      </c>
      <c r="B28" s="46">
        <v>261920</v>
      </c>
      <c r="C28" s="41">
        <f t="shared" si="2"/>
        <v>301208</v>
      </c>
      <c r="D28" s="41">
        <f t="shared" si="12"/>
        <v>322292.56</v>
      </c>
      <c r="E28" s="41">
        <f t="shared" si="12"/>
        <v>344853.0392</v>
      </c>
      <c r="F28" s="41">
        <f t="shared" si="12"/>
        <v>368992.75194400002</v>
      </c>
      <c r="G28" s="48">
        <f>'Part2 Without Subsidy'!G28*0.96^'Part2 With Subsidy'!AJ28</f>
        <v>2.250618065917288E-2</v>
      </c>
      <c r="H28" s="49">
        <v>6.4500000000000002E-2</v>
      </c>
      <c r="I28" s="49">
        <v>3.2500000000000001E-2</v>
      </c>
      <c r="J28" s="49">
        <v>0.09</v>
      </c>
      <c r="K28" s="50">
        <v>0.05</v>
      </c>
      <c r="L28" s="51">
        <v>1</v>
      </c>
      <c r="M28" s="53">
        <f t="shared" si="13"/>
        <v>0.97749381934082713</v>
      </c>
      <c r="N28" s="54">
        <f t="shared" si="13"/>
        <v>0.91444546799334381</v>
      </c>
      <c r="O28" s="54">
        <f t="shared" si="13"/>
        <v>0.88472599028356014</v>
      </c>
      <c r="P28" s="54">
        <f t="shared" si="13"/>
        <v>0.80510065115803975</v>
      </c>
      <c r="Q28" s="54">
        <f t="shared" si="13"/>
        <v>0.76484561860013778</v>
      </c>
      <c r="R28" s="51">
        <v>1</v>
      </c>
      <c r="S28" s="54">
        <f t="shared" si="5"/>
        <v>0.98874690967041357</v>
      </c>
      <c r="T28" s="54">
        <f t="shared" si="5"/>
        <v>0.94596964366708547</v>
      </c>
      <c r="U28" s="54">
        <f t="shared" si="5"/>
        <v>0.89958572913845192</v>
      </c>
      <c r="V28" s="54">
        <f t="shared" si="5"/>
        <v>0.84491332072079994</v>
      </c>
      <c r="W28" s="54">
        <f t="shared" si="5"/>
        <v>0.78497313487908871</v>
      </c>
      <c r="X28" s="51">
        <v>0</v>
      </c>
      <c r="Y28" s="55">
        <f t="shared" si="6"/>
        <v>258972.59058087473</v>
      </c>
      <c r="Z28" s="55">
        <f t="shared" si="7"/>
        <v>284933.62442967546</v>
      </c>
      <c r="AA28" s="60">
        <f t="shared" si="7"/>
        <v>289929.78758349828</v>
      </c>
      <c r="AB28" s="55">
        <f t="shared" si="7"/>
        <v>291370.92651113222</v>
      </c>
      <c r="AC28" s="55">
        <f t="shared" si="7"/>
        <v>289649.39724114363</v>
      </c>
      <c r="AD28">
        <v>0</v>
      </c>
      <c r="AE28" s="55">
        <f t="shared" si="14"/>
        <v>249196.49147433793</v>
      </c>
      <c r="AF28" s="55">
        <f t="shared" si="14"/>
        <v>253868.06290995193</v>
      </c>
      <c r="AG28" s="55">
        <f t="shared" si="14"/>
        <v>239184.72923443033</v>
      </c>
      <c r="AH28" s="55">
        <f t="shared" si="14"/>
        <v>222568.17809048522</v>
      </c>
      <c r="AI28" s="55">
        <f t="shared" si="14"/>
        <v>204864.03832803745</v>
      </c>
      <c r="AJ28">
        <v>42</v>
      </c>
      <c r="AK28" s="55">
        <f t="shared" si="9"/>
        <v>1127681.5000372429</v>
      </c>
      <c r="AM28">
        <f t="shared" si="11"/>
        <v>1023</v>
      </c>
    </row>
    <row r="29" spans="1:39" x14ac:dyDescent="0.15">
      <c r="AK29" s="55"/>
    </row>
  </sheetData>
  <mergeCells count="13">
    <mergeCell ref="AP9:AR9"/>
    <mergeCell ref="AP10:AR10"/>
    <mergeCell ref="AP11:AR11"/>
    <mergeCell ref="AP12:AR12"/>
    <mergeCell ref="G4:K4"/>
    <mergeCell ref="L4:Q4"/>
    <mergeCell ref="R4:W4"/>
    <mergeCell ref="X4:AC4"/>
    <mergeCell ref="AD4:AI4"/>
    <mergeCell ref="AP5:AR5"/>
    <mergeCell ref="AP6:AR6"/>
    <mergeCell ref="AP7:AR7"/>
    <mergeCell ref="AP8:A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Part1 Without Subsidy</vt:lpstr>
      <vt:lpstr>Part1 With Subsidy</vt:lpstr>
      <vt:lpstr>Sheet1</vt:lpstr>
      <vt:lpstr>Part2 Without Subsidy</vt:lpstr>
      <vt:lpstr>Part2 With Subsidy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Zettelmeyer</dc:creator>
  <cp:lastModifiedBy>Ayush Agarwal</cp:lastModifiedBy>
  <cp:lastPrinted>2015-03-13T21:30:20Z</cp:lastPrinted>
  <dcterms:created xsi:type="dcterms:W3CDTF">2007-05-06T19:18:07Z</dcterms:created>
  <dcterms:modified xsi:type="dcterms:W3CDTF">2024-01-23T03:03:33Z</dcterms:modified>
</cp:coreProperties>
</file>