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/>
  <mc:AlternateContent xmlns:mc="http://schemas.openxmlformats.org/markup-compatibility/2006">
    <mc:Choice Requires="x15">
      <x15ac:absPath xmlns:x15ac="http://schemas.microsoft.com/office/spreadsheetml/2010/11/ac" url="/Users/mahimiteshshah/Desktop/MLDS 2024/Winter Quarter/Gen Biz Value/Week 3 /HW/"/>
    </mc:Choice>
  </mc:AlternateContent>
  <xr:revisionPtr revIDLastSave="0" documentId="13_ncr:1_{80BC01C3-85A4-9F4C-B00D-7E8A3A28873D}" xr6:coauthVersionLast="47" xr6:coauthVersionMax="47" xr10:uidLastSave="{00000000-0000-0000-0000-000000000000}"/>
  <bookViews>
    <workbookView xWindow="29720" yWindow="920" windowWidth="29400" windowHeight="16280" tabRatio="500" activeTab="4" xr2:uid="{00000000-000D-0000-FFFF-FFFF00000000}"/>
  </bookViews>
  <sheets>
    <sheet name="1a 5 year CLV without Subsidy" sheetId="11" r:id="rId1"/>
    <sheet name="1b 5 year CLV with Subsidy" sheetId="10" r:id="rId2"/>
    <sheet name="Data" sheetId="12" r:id="rId3"/>
    <sheet name="2a Value of Each clinic, no sub" sheetId="13" r:id="rId4"/>
    <sheet name="2b Value of Each clinic, sub" sheetId="14" r:id="rId5"/>
  </sheets>
  <definedNames>
    <definedName name="solver_adj" localSheetId="4" hidden="1">'2b Value of Each clinic, sub'!$G$33:$G$55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itr" localSheetId="4" hidden="1">2147483647</definedName>
    <definedName name="solver_lhs1" localSheetId="4" hidden="1">'2b Value of Each clinic, sub'!$G$33:$G$55</definedName>
    <definedName name="solver_lhs2" localSheetId="4" hidden="1">'2b Value of Each clinic, sub'!$G$33:$G$55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opt" localSheetId="4" hidden="1">'2b Value of Each clinic, sub'!$AI$55</definedName>
    <definedName name="solver_pre" localSheetId="4" hidden="1">0.000001</definedName>
    <definedName name="solver_rbv" localSheetId="4" hidden="1">1</definedName>
    <definedName name="solver_rel1" localSheetId="4" hidden="1">4</definedName>
    <definedName name="solver_rel2" localSheetId="4" hidden="1">3</definedName>
    <definedName name="solver_rhs1" localSheetId="4" hidden="1">"integer"</definedName>
    <definedName name="solver_rhs2" localSheetId="4" hidden="1">0</definedName>
    <definedName name="solver_rlx" localSheetId="4" hidden="1">1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14" l="1"/>
  <c r="AK35" i="14"/>
  <c r="AK34" i="14"/>
  <c r="AA56" i="13"/>
  <c r="AK36" i="14"/>
  <c r="B62" i="14" l="1"/>
  <c r="H62" i="14" s="1"/>
  <c r="I62" i="14" s="1"/>
  <c r="J62" i="14" s="1"/>
  <c r="K62" i="14" s="1"/>
  <c r="L62" i="14" s="1"/>
  <c r="H44" i="14"/>
  <c r="H34" i="14"/>
  <c r="H35" i="14"/>
  <c r="H36" i="14"/>
  <c r="H37" i="14"/>
  <c r="H38" i="14"/>
  <c r="H39" i="14"/>
  <c r="H40" i="14"/>
  <c r="H41" i="14"/>
  <c r="H42" i="14"/>
  <c r="H43" i="14"/>
  <c r="H45" i="14"/>
  <c r="H46" i="14"/>
  <c r="H47" i="14"/>
  <c r="H48" i="14"/>
  <c r="H49" i="14"/>
  <c r="H50" i="14"/>
  <c r="H51" i="14"/>
  <c r="H52" i="14"/>
  <c r="H53" i="14"/>
  <c r="H54" i="14"/>
  <c r="H55" i="14"/>
  <c r="H33" i="14"/>
  <c r="B63" i="14"/>
  <c r="H63" i="14" s="1"/>
  <c r="B64" i="14"/>
  <c r="H64" i="14" s="1"/>
  <c r="N64" i="14" s="1"/>
  <c r="B65" i="14"/>
  <c r="H65" i="14" s="1"/>
  <c r="I65" i="14" s="1"/>
  <c r="J65" i="14" s="1"/>
  <c r="K65" i="14" s="1"/>
  <c r="L65" i="14" s="1"/>
  <c r="B66" i="14"/>
  <c r="H66" i="14" s="1"/>
  <c r="I66" i="14" s="1"/>
  <c r="J66" i="14" s="1"/>
  <c r="K66" i="14" s="1"/>
  <c r="L66" i="14" s="1"/>
  <c r="B67" i="14"/>
  <c r="H67" i="14" s="1"/>
  <c r="I67" i="14" s="1"/>
  <c r="J67" i="14" s="1"/>
  <c r="K67" i="14" s="1"/>
  <c r="L67" i="14" s="1"/>
  <c r="B68" i="14"/>
  <c r="H68" i="14" s="1"/>
  <c r="I68" i="14" s="1"/>
  <c r="J68" i="14" s="1"/>
  <c r="K68" i="14" s="1"/>
  <c r="L68" i="14" s="1"/>
  <c r="B69" i="14"/>
  <c r="H69" i="14" s="1"/>
  <c r="I69" i="14" s="1"/>
  <c r="J69" i="14" s="1"/>
  <c r="K69" i="14" s="1"/>
  <c r="L69" i="14" s="1"/>
  <c r="B70" i="14"/>
  <c r="H70" i="14" s="1"/>
  <c r="I70" i="14" s="1"/>
  <c r="J70" i="14" s="1"/>
  <c r="K70" i="14" s="1"/>
  <c r="L70" i="14" s="1"/>
  <c r="B71" i="14"/>
  <c r="H71" i="14" s="1"/>
  <c r="I71" i="14" s="1"/>
  <c r="J71" i="14" s="1"/>
  <c r="K71" i="14" s="1"/>
  <c r="L71" i="14" s="1"/>
  <c r="B72" i="14"/>
  <c r="H72" i="14" s="1"/>
  <c r="B73" i="14"/>
  <c r="H73" i="14" s="1"/>
  <c r="I73" i="14" s="1"/>
  <c r="J73" i="14" s="1"/>
  <c r="K73" i="14" s="1"/>
  <c r="L73" i="14" s="1"/>
  <c r="B74" i="14"/>
  <c r="H74" i="14" s="1"/>
  <c r="I74" i="14" s="1"/>
  <c r="J74" i="14" s="1"/>
  <c r="K74" i="14" s="1"/>
  <c r="L74" i="14" s="1"/>
  <c r="B75" i="14"/>
  <c r="H75" i="14" s="1"/>
  <c r="I75" i="14" s="1"/>
  <c r="J75" i="14" s="1"/>
  <c r="K75" i="14" s="1"/>
  <c r="L75" i="14" s="1"/>
  <c r="B76" i="14"/>
  <c r="H76" i="14" s="1"/>
  <c r="I76" i="14" s="1"/>
  <c r="J76" i="14" s="1"/>
  <c r="K76" i="14" s="1"/>
  <c r="L76" i="14" s="1"/>
  <c r="B77" i="14"/>
  <c r="H77" i="14" s="1"/>
  <c r="I77" i="14" s="1"/>
  <c r="J77" i="14" s="1"/>
  <c r="K77" i="14" s="1"/>
  <c r="L77" i="14" s="1"/>
  <c r="B78" i="14"/>
  <c r="H78" i="14" s="1"/>
  <c r="I78" i="14" s="1"/>
  <c r="J78" i="14" s="1"/>
  <c r="K78" i="14" s="1"/>
  <c r="L78" i="14" s="1"/>
  <c r="B79" i="14"/>
  <c r="H79" i="14" s="1"/>
  <c r="I79" i="14" s="1"/>
  <c r="J79" i="14" s="1"/>
  <c r="K79" i="14" s="1"/>
  <c r="L79" i="14" s="1"/>
  <c r="B80" i="14"/>
  <c r="H80" i="14" s="1"/>
  <c r="I80" i="14" s="1"/>
  <c r="J80" i="14" s="1"/>
  <c r="K80" i="14" s="1"/>
  <c r="L80" i="14" s="1"/>
  <c r="B81" i="14"/>
  <c r="H81" i="14" s="1"/>
  <c r="I81" i="14" s="1"/>
  <c r="J81" i="14" s="1"/>
  <c r="K81" i="14" s="1"/>
  <c r="L81" i="14" s="1"/>
  <c r="B82" i="14"/>
  <c r="H82" i="14" s="1"/>
  <c r="I82" i="14" s="1"/>
  <c r="J82" i="14" s="1"/>
  <c r="K82" i="14" s="1"/>
  <c r="L82" i="14" s="1"/>
  <c r="B83" i="14"/>
  <c r="H83" i="14" s="1"/>
  <c r="I83" i="14" s="1"/>
  <c r="J83" i="14" s="1"/>
  <c r="K83" i="14" s="1"/>
  <c r="L83" i="14" s="1"/>
  <c r="B84" i="14"/>
  <c r="H84" i="14" s="1"/>
  <c r="I84" i="14" s="1"/>
  <c r="J84" i="14" s="1"/>
  <c r="K84" i="14" s="1"/>
  <c r="L84" i="14" s="1"/>
  <c r="I34" i="14"/>
  <c r="J34" i="14" s="1"/>
  <c r="K34" i="14" s="1"/>
  <c r="L34" i="14" s="1"/>
  <c r="I35" i="14"/>
  <c r="J35" i="14" s="1"/>
  <c r="K35" i="14" s="1"/>
  <c r="L35" i="14" s="1"/>
  <c r="I36" i="14"/>
  <c r="J36" i="14" s="1"/>
  <c r="K36" i="14" s="1"/>
  <c r="L36" i="14" s="1"/>
  <c r="I37" i="14"/>
  <c r="J37" i="14" s="1"/>
  <c r="K37" i="14" s="1"/>
  <c r="L37" i="14" s="1"/>
  <c r="I38" i="14"/>
  <c r="J38" i="14" s="1"/>
  <c r="K38" i="14" s="1"/>
  <c r="L38" i="14" s="1"/>
  <c r="I39" i="14"/>
  <c r="J39" i="14" s="1"/>
  <c r="K39" i="14" s="1"/>
  <c r="L39" i="14" s="1"/>
  <c r="I40" i="14"/>
  <c r="J40" i="14" s="1"/>
  <c r="K40" i="14" s="1"/>
  <c r="L40" i="14" s="1"/>
  <c r="I41" i="14"/>
  <c r="J41" i="14" s="1"/>
  <c r="K41" i="14" s="1"/>
  <c r="L41" i="14" s="1"/>
  <c r="I42" i="14"/>
  <c r="J42" i="14" s="1"/>
  <c r="K42" i="14" s="1"/>
  <c r="L42" i="14" s="1"/>
  <c r="I43" i="14"/>
  <c r="I44" i="14"/>
  <c r="J44" i="14" s="1"/>
  <c r="K44" i="14" s="1"/>
  <c r="L44" i="14" s="1"/>
  <c r="I45" i="14"/>
  <c r="J45" i="14" s="1"/>
  <c r="K45" i="14" s="1"/>
  <c r="L45" i="14" s="1"/>
  <c r="I46" i="14"/>
  <c r="J46" i="14" s="1"/>
  <c r="K46" i="14" s="1"/>
  <c r="L46" i="14" s="1"/>
  <c r="I47" i="14"/>
  <c r="J47" i="14" s="1"/>
  <c r="K47" i="14" s="1"/>
  <c r="L47" i="14" s="1"/>
  <c r="I48" i="14"/>
  <c r="I49" i="14"/>
  <c r="I50" i="14"/>
  <c r="J50" i="14" s="1"/>
  <c r="K50" i="14" s="1"/>
  <c r="L50" i="14" s="1"/>
  <c r="I51" i="14"/>
  <c r="J51" i="14" s="1"/>
  <c r="K51" i="14" s="1"/>
  <c r="L51" i="14" s="1"/>
  <c r="I52" i="14"/>
  <c r="J52" i="14" s="1"/>
  <c r="K52" i="14" s="1"/>
  <c r="L52" i="14" s="1"/>
  <c r="I53" i="14"/>
  <c r="J53" i="14" s="1"/>
  <c r="K53" i="14" s="1"/>
  <c r="L53" i="14" s="1"/>
  <c r="I54" i="14"/>
  <c r="J54" i="14" s="1"/>
  <c r="K54" i="14" s="1"/>
  <c r="L54" i="14" s="1"/>
  <c r="I55" i="14"/>
  <c r="I33" i="14"/>
  <c r="J33" i="14" s="1"/>
  <c r="K33" i="14" s="1"/>
  <c r="L33" i="14" s="1"/>
  <c r="C9" i="10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34" i="14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Y47" i="13"/>
  <c r="Y34" i="13"/>
  <c r="Y35" i="13"/>
  <c r="Y36" i="13"/>
  <c r="Y37" i="13"/>
  <c r="Z37" i="13" s="1"/>
  <c r="AA37" i="13" s="1"/>
  <c r="Y38" i="13"/>
  <c r="Z38" i="13" s="1"/>
  <c r="AA38" i="13" s="1"/>
  <c r="Y39" i="13"/>
  <c r="Z39" i="13" s="1"/>
  <c r="AA39" i="13" s="1"/>
  <c r="Y40" i="13"/>
  <c r="Z40" i="13" s="1"/>
  <c r="AA40" i="13" s="1"/>
  <c r="Y41" i="13"/>
  <c r="Z41" i="13" s="1"/>
  <c r="AA41" i="13" s="1"/>
  <c r="Y42" i="13"/>
  <c r="Y43" i="13"/>
  <c r="Y44" i="13"/>
  <c r="Y45" i="13"/>
  <c r="Z45" i="13" s="1"/>
  <c r="AA45" i="13" s="1"/>
  <c r="Y46" i="13"/>
  <c r="Z47" i="13"/>
  <c r="AA47" i="13" s="1"/>
  <c r="Y48" i="13"/>
  <c r="Z48" i="13" s="1"/>
  <c r="AA48" i="13" s="1"/>
  <c r="Y49" i="13"/>
  <c r="Z49" i="13" s="1"/>
  <c r="AA49" i="13" s="1"/>
  <c r="Y50" i="13"/>
  <c r="Y51" i="13"/>
  <c r="Y52" i="13"/>
  <c r="Y53" i="13"/>
  <c r="Z53" i="13" s="1"/>
  <c r="AA53" i="13" s="1"/>
  <c r="Y54" i="13"/>
  <c r="Y55" i="13"/>
  <c r="Z55" i="13" s="1"/>
  <c r="AA55" i="13" s="1"/>
  <c r="Z34" i="13"/>
  <c r="AA34" i="13" s="1"/>
  <c r="Z35" i="13"/>
  <c r="AA35" i="13" s="1"/>
  <c r="Z36" i="13"/>
  <c r="AA36" i="13" s="1"/>
  <c r="Z42" i="13"/>
  <c r="AA42" i="13" s="1"/>
  <c r="Z43" i="13"/>
  <c r="AA43" i="13" s="1"/>
  <c r="Z44" i="13"/>
  <c r="AA44" i="13" s="1"/>
  <c r="Z46" i="13"/>
  <c r="AA46" i="13" s="1"/>
  <c r="Z50" i="13"/>
  <c r="AA50" i="13" s="1"/>
  <c r="Z51" i="13"/>
  <c r="AA51" i="13" s="1"/>
  <c r="Z52" i="13"/>
  <c r="AA52" i="13" s="1"/>
  <c r="Z54" i="13"/>
  <c r="AA54" i="13" s="1"/>
  <c r="AA33" i="13"/>
  <c r="Z33" i="13"/>
  <c r="Y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33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T33" i="13"/>
  <c r="S33" i="13"/>
  <c r="R33" i="13"/>
  <c r="Q33" i="13"/>
  <c r="P33" i="13"/>
  <c r="N62" i="14" l="1"/>
  <c r="N33" i="14" s="1"/>
  <c r="U33" i="14" s="1"/>
  <c r="I63" i="14"/>
  <c r="J63" i="14" s="1"/>
  <c r="K63" i="14" s="1"/>
  <c r="L63" i="14" s="1"/>
  <c r="N63" i="14"/>
  <c r="N34" i="14" s="1"/>
  <c r="U34" i="14" s="1"/>
  <c r="I72" i="14"/>
  <c r="J72" i="14" s="1"/>
  <c r="K72" i="14" s="1"/>
  <c r="L72" i="14" s="1"/>
  <c r="N72" i="14"/>
  <c r="N43" i="14" s="1"/>
  <c r="N74" i="14"/>
  <c r="N45" i="14" s="1"/>
  <c r="U45" i="14" s="1"/>
  <c r="N80" i="14"/>
  <c r="N51" i="14" s="1"/>
  <c r="I64" i="14"/>
  <c r="O64" i="14" s="1"/>
  <c r="N76" i="14"/>
  <c r="N47" i="14" s="1"/>
  <c r="U47" i="14" s="1"/>
  <c r="J55" i="14"/>
  <c r="K55" i="14" s="1"/>
  <c r="L55" i="14" s="1"/>
  <c r="J49" i="14"/>
  <c r="K49" i="14" s="1"/>
  <c r="L49" i="14" s="1"/>
  <c r="J48" i="14"/>
  <c r="K48" i="14" s="1"/>
  <c r="L48" i="14" s="1"/>
  <c r="O76" i="14"/>
  <c r="O47" i="14" s="1"/>
  <c r="V47" i="14" s="1"/>
  <c r="N68" i="14"/>
  <c r="N39" i="14" s="1"/>
  <c r="T39" i="14" s="1"/>
  <c r="N35" i="14"/>
  <c r="N79" i="14"/>
  <c r="N50" i="14" s="1"/>
  <c r="U50" i="14" s="1"/>
  <c r="P65" i="14"/>
  <c r="P36" i="14" s="1"/>
  <c r="W36" i="14" s="1"/>
  <c r="Q65" i="14"/>
  <c r="Q36" i="14" s="1"/>
  <c r="X36" i="14" s="1"/>
  <c r="O68" i="14"/>
  <c r="O39" i="14" s="1"/>
  <c r="V39" i="14" s="1"/>
  <c r="O69" i="14"/>
  <c r="O40" i="14" s="1"/>
  <c r="V40" i="14" s="1"/>
  <c r="N71" i="14"/>
  <c r="N42" i="14" s="1"/>
  <c r="O73" i="14"/>
  <c r="O44" i="14" s="1"/>
  <c r="V44" i="14" s="1"/>
  <c r="P73" i="14"/>
  <c r="P44" i="14" s="1"/>
  <c r="W44" i="14" s="1"/>
  <c r="N73" i="14"/>
  <c r="N44" i="14" s="1"/>
  <c r="T44" i="14" s="1"/>
  <c r="O77" i="14"/>
  <c r="O48" i="14" s="1"/>
  <c r="V48" i="14" s="1"/>
  <c r="N81" i="14"/>
  <c r="N52" i="14" s="1"/>
  <c r="U52" i="14" s="1"/>
  <c r="N84" i="14"/>
  <c r="N55" i="14" s="1"/>
  <c r="U55" i="14" s="1"/>
  <c r="P67" i="14"/>
  <c r="P38" i="14" s="1"/>
  <c r="W38" i="14" s="1"/>
  <c r="P70" i="14"/>
  <c r="P41" i="14" s="1"/>
  <c r="W41" i="14" s="1"/>
  <c r="P81" i="14"/>
  <c r="P52" i="14" s="1"/>
  <c r="W52" i="14" s="1"/>
  <c r="O81" i="14"/>
  <c r="O52" i="14" s="1"/>
  <c r="V52" i="14" s="1"/>
  <c r="R73" i="14"/>
  <c r="R44" i="14" s="1"/>
  <c r="Y44" i="14" s="1"/>
  <c r="Q73" i="14"/>
  <c r="Q44" i="14" s="1"/>
  <c r="X44" i="14" s="1"/>
  <c r="N66" i="14"/>
  <c r="N37" i="14" s="1"/>
  <c r="O78" i="14"/>
  <c r="O49" i="14" s="1"/>
  <c r="V49" i="14" s="1"/>
  <c r="N78" i="14"/>
  <c r="N49" i="14" s="1"/>
  <c r="O67" i="14"/>
  <c r="O38" i="14" s="1"/>
  <c r="V38" i="14" s="1"/>
  <c r="N67" i="14"/>
  <c r="N38" i="14" s="1"/>
  <c r="R65" i="14"/>
  <c r="R36" i="14" s="1"/>
  <c r="Y36" i="14" s="1"/>
  <c r="Q84" i="14"/>
  <c r="Q55" i="14" s="1"/>
  <c r="X55" i="14" s="1"/>
  <c r="P71" i="14"/>
  <c r="P42" i="14" s="1"/>
  <c r="W42" i="14" s="1"/>
  <c r="O71" i="14"/>
  <c r="O42" i="14" s="1"/>
  <c r="V42" i="14" s="1"/>
  <c r="N70" i="14"/>
  <c r="N41" i="14" s="1"/>
  <c r="O70" i="14"/>
  <c r="O41" i="14" s="1"/>
  <c r="V41" i="14" s="1"/>
  <c r="J43" i="14"/>
  <c r="K43" i="14" s="1"/>
  <c r="L43" i="14" s="1"/>
  <c r="O80" i="14"/>
  <c r="O51" i="14" s="1"/>
  <c r="V51" i="14" s="1"/>
  <c r="O62" i="14"/>
  <c r="O33" i="14" s="1"/>
  <c r="V33" i="14" s="1"/>
  <c r="O75" i="14"/>
  <c r="O46" i="14" s="1"/>
  <c r="V46" i="14" s="1"/>
  <c r="N65" i="14"/>
  <c r="N36" i="14" s="1"/>
  <c r="N75" i="14"/>
  <c r="N46" i="14" s="1"/>
  <c r="O79" i="14"/>
  <c r="O50" i="14" s="1"/>
  <c r="V50" i="14" s="1"/>
  <c r="P79" i="14"/>
  <c r="P50" i="14" s="1"/>
  <c r="W50" i="14" s="1"/>
  <c r="P84" i="14"/>
  <c r="P55" i="14" s="1"/>
  <c r="W55" i="14" s="1"/>
  <c r="O65" i="14"/>
  <c r="O36" i="14" s="1"/>
  <c r="V36" i="14" s="1"/>
  <c r="N82" i="14"/>
  <c r="N53" i="14" s="1"/>
  <c r="N83" i="14"/>
  <c r="N54" i="14" s="1"/>
  <c r="O84" i="14"/>
  <c r="O55" i="14" s="1"/>
  <c r="V55" i="14" s="1"/>
  <c r="N69" i="14"/>
  <c r="N40" i="14" s="1"/>
  <c r="N77" i="14"/>
  <c r="N48" i="14" s="1"/>
  <c r="AA52" i="14" l="1"/>
  <c r="AB34" i="14"/>
  <c r="AB50" i="14"/>
  <c r="AC50" i="14" s="1"/>
  <c r="AD50" i="14" s="1"/>
  <c r="AB33" i="14"/>
  <c r="AC33" i="14" s="1"/>
  <c r="O72" i="14"/>
  <c r="O43" i="14" s="1"/>
  <c r="V43" i="14" s="1"/>
  <c r="O63" i="14"/>
  <c r="O34" i="14" s="1"/>
  <c r="V34" i="14" s="1"/>
  <c r="T43" i="14"/>
  <c r="U43" i="14"/>
  <c r="J64" i="14"/>
  <c r="K64" i="14" s="1"/>
  <c r="L64" i="14" s="1"/>
  <c r="T47" i="14"/>
  <c r="U35" i="14"/>
  <c r="T35" i="14"/>
  <c r="T50" i="14"/>
  <c r="P76" i="14"/>
  <c r="P47" i="14" s="1"/>
  <c r="W47" i="14" s="1"/>
  <c r="U39" i="14"/>
  <c r="U44" i="14"/>
  <c r="P77" i="14"/>
  <c r="P48" i="14" s="1"/>
  <c r="W48" i="14" s="1"/>
  <c r="P68" i="14"/>
  <c r="P39" i="14" s="1"/>
  <c r="W39" i="14" s="1"/>
  <c r="T52" i="14"/>
  <c r="T45" i="14"/>
  <c r="T55" i="14"/>
  <c r="P63" i="14"/>
  <c r="P34" i="14" s="1"/>
  <c r="W34" i="14" s="1"/>
  <c r="P72" i="14"/>
  <c r="P43" i="14" s="1"/>
  <c r="W43" i="14" s="1"/>
  <c r="AA50" i="14"/>
  <c r="P69" i="14"/>
  <c r="P40" i="14" s="1"/>
  <c r="W40" i="14" s="1"/>
  <c r="U42" i="14"/>
  <c r="T42" i="14"/>
  <c r="AB52" i="14"/>
  <c r="AC52" i="14" s="1"/>
  <c r="AD52" i="14" s="1"/>
  <c r="O35" i="14"/>
  <c r="V35" i="14" s="1"/>
  <c r="R76" i="14"/>
  <c r="R47" i="14" s="1"/>
  <c r="Y47" i="14" s="1"/>
  <c r="U48" i="14"/>
  <c r="T48" i="14"/>
  <c r="T41" i="14"/>
  <c r="U41" i="14"/>
  <c r="P83" i="14"/>
  <c r="P54" i="14" s="1"/>
  <c r="W54" i="14" s="1"/>
  <c r="P75" i="14"/>
  <c r="P46" i="14" s="1"/>
  <c r="W46" i="14" s="1"/>
  <c r="R68" i="14"/>
  <c r="R39" i="14" s="1"/>
  <c r="Y39" i="14" s="1"/>
  <c r="T51" i="14"/>
  <c r="U51" i="14"/>
  <c r="AA47" i="14"/>
  <c r="AB47" i="14"/>
  <c r="AC47" i="14" s="1"/>
  <c r="U49" i="14"/>
  <c r="T49" i="14"/>
  <c r="U37" i="14"/>
  <c r="T37" i="14"/>
  <c r="U46" i="14"/>
  <c r="T46" i="14"/>
  <c r="U38" i="14"/>
  <c r="T38" i="14"/>
  <c r="U36" i="14"/>
  <c r="AH36" i="14" s="1"/>
  <c r="T36" i="14"/>
  <c r="Q76" i="14"/>
  <c r="Q47" i="14" s="1"/>
  <c r="X47" i="14" s="1"/>
  <c r="P62" i="14"/>
  <c r="P33" i="14" s="1"/>
  <c r="W33" i="14" s="1"/>
  <c r="T54" i="14"/>
  <c r="U54" i="14"/>
  <c r="U53" i="14"/>
  <c r="T53" i="14"/>
  <c r="Q79" i="14"/>
  <c r="Q50" i="14" s="1"/>
  <c r="X50" i="14" s="1"/>
  <c r="Q68" i="14"/>
  <c r="Q39" i="14" s="1"/>
  <c r="X39" i="14" s="1"/>
  <c r="AA45" i="14"/>
  <c r="AB45" i="14"/>
  <c r="T40" i="14"/>
  <c r="U40" i="14"/>
  <c r="O83" i="14"/>
  <c r="O54" i="14" s="1"/>
  <c r="V54" i="14" s="1"/>
  <c r="AB55" i="14"/>
  <c r="AC55" i="14" s="1"/>
  <c r="AD55" i="14" s="1"/>
  <c r="AE55" i="14" s="1"/>
  <c r="AA55" i="14"/>
  <c r="Q67" i="14"/>
  <c r="Q38" i="14" s="1"/>
  <c r="X38" i="14" s="1"/>
  <c r="O82" i="14"/>
  <c r="O53" i="14" s="1"/>
  <c r="V53" i="14" s="1"/>
  <c r="O74" i="14"/>
  <c r="O45" i="14" s="1"/>
  <c r="V45" i="14" s="1"/>
  <c r="P80" i="14"/>
  <c r="P51" i="14" s="1"/>
  <c r="W51" i="14" s="1"/>
  <c r="R84" i="14"/>
  <c r="R55" i="14" s="1"/>
  <c r="Y55" i="14" s="1"/>
  <c r="AH55" i="14" s="1"/>
  <c r="O66" i="14"/>
  <c r="O37" i="14" s="1"/>
  <c r="V37" i="14" s="1"/>
  <c r="AC34" i="14" l="1"/>
  <c r="AH47" i="14"/>
  <c r="AA43" i="14"/>
  <c r="AB39" i="14"/>
  <c r="AC39" i="14" s="1"/>
  <c r="AD39" i="14" s="1"/>
  <c r="AE39" i="14" s="1"/>
  <c r="AF39" i="14" s="1"/>
  <c r="AH39" i="14"/>
  <c r="AB44" i="14"/>
  <c r="AC44" i="14" s="1"/>
  <c r="AD44" i="14" s="1"/>
  <c r="AE44" i="14" s="1"/>
  <c r="AF44" i="14" s="1"/>
  <c r="AH44" i="14"/>
  <c r="AA35" i="14"/>
  <c r="AB43" i="14"/>
  <c r="AC43" i="14" s="1"/>
  <c r="AD43" i="14" s="1"/>
  <c r="P64" i="14"/>
  <c r="P35" i="14" s="1"/>
  <c r="W35" i="14" s="1"/>
  <c r="AB35" i="14"/>
  <c r="AC35" i="14" s="1"/>
  <c r="AD33" i="14"/>
  <c r="AD47" i="14"/>
  <c r="AE47" i="14" s="1"/>
  <c r="AF47" i="14" s="1"/>
  <c r="Q77" i="14"/>
  <c r="Q48" i="14" s="1"/>
  <c r="X48" i="14" s="1"/>
  <c r="AA39" i="14"/>
  <c r="AA44" i="14"/>
  <c r="AD34" i="14"/>
  <c r="Q63" i="14"/>
  <c r="Q34" i="14" s="1"/>
  <c r="X34" i="14" s="1"/>
  <c r="AB42" i="14"/>
  <c r="AC42" i="14" s="1"/>
  <c r="AD42" i="14" s="1"/>
  <c r="AA42" i="14"/>
  <c r="R70" i="14"/>
  <c r="R41" i="14" s="1"/>
  <c r="Y41" i="14" s="1"/>
  <c r="Q80" i="14"/>
  <c r="Q51" i="14" s="1"/>
  <c r="X51" i="14" s="1"/>
  <c r="Q78" i="14"/>
  <c r="Q49" i="14" s="1"/>
  <c r="X49" i="14" s="1"/>
  <c r="AF55" i="14"/>
  <c r="AA36" i="14"/>
  <c r="AB36" i="14"/>
  <c r="AC36" i="14" s="1"/>
  <c r="AD36" i="14" s="1"/>
  <c r="AE36" i="14" s="1"/>
  <c r="AF36" i="14" s="1"/>
  <c r="AB53" i="14"/>
  <c r="AC53" i="14" s="1"/>
  <c r="AA53" i="14"/>
  <c r="AB49" i="14"/>
  <c r="AC49" i="14" s="1"/>
  <c r="AA49" i="14"/>
  <c r="R71" i="14"/>
  <c r="R42" i="14" s="1"/>
  <c r="Y42" i="14" s="1"/>
  <c r="R69" i="14"/>
  <c r="R40" i="14" s="1"/>
  <c r="Y40" i="14" s="1"/>
  <c r="P82" i="14"/>
  <c r="P53" i="14" s="1"/>
  <c r="W53" i="14" s="1"/>
  <c r="Q71" i="14"/>
  <c r="Q42" i="14" s="1"/>
  <c r="X42" i="14" s="1"/>
  <c r="Q74" i="14"/>
  <c r="Q45" i="14" s="1"/>
  <c r="X45" i="14" s="1"/>
  <c r="AB46" i="14"/>
  <c r="AC46" i="14" s="1"/>
  <c r="AD46" i="14" s="1"/>
  <c r="AA46" i="14"/>
  <c r="Q69" i="14"/>
  <c r="Q40" i="14" s="1"/>
  <c r="X40" i="14" s="1"/>
  <c r="AA37" i="14"/>
  <c r="AB37" i="14"/>
  <c r="AC37" i="14" s="1"/>
  <c r="Q64" i="14"/>
  <c r="Q35" i="14" s="1"/>
  <c r="X35" i="14" s="1"/>
  <c r="AC45" i="14"/>
  <c r="AA38" i="14"/>
  <c r="AB38" i="14"/>
  <c r="AC38" i="14" s="1"/>
  <c r="AD38" i="14" s="1"/>
  <c r="AE38" i="14" s="1"/>
  <c r="Q75" i="14"/>
  <c r="Q46" i="14" s="1"/>
  <c r="X46" i="14" s="1"/>
  <c r="R72" i="14"/>
  <c r="R43" i="14" s="1"/>
  <c r="Y43" i="14" s="1"/>
  <c r="P66" i="14"/>
  <c r="P37" i="14" s="1"/>
  <c r="W37" i="14" s="1"/>
  <c r="P74" i="14"/>
  <c r="P45" i="14" s="1"/>
  <c r="W45" i="14" s="1"/>
  <c r="Q62" i="14"/>
  <c r="Q33" i="14" s="1"/>
  <c r="X33" i="14" s="1"/>
  <c r="R81" i="14"/>
  <c r="R52" i="14" s="1"/>
  <c r="Y52" i="14" s="1"/>
  <c r="AB51" i="14"/>
  <c r="AC51" i="14" s="1"/>
  <c r="AD51" i="14" s="1"/>
  <c r="AA51" i="14"/>
  <c r="AA41" i="14"/>
  <c r="AB41" i="14"/>
  <c r="AC41" i="14" s="1"/>
  <c r="AD41" i="14" s="1"/>
  <c r="AE50" i="14"/>
  <c r="R77" i="14"/>
  <c r="R48" i="14" s="1"/>
  <c r="Y48" i="14" s="1"/>
  <c r="AA54" i="14"/>
  <c r="AB54" i="14"/>
  <c r="AC54" i="14" s="1"/>
  <c r="AD54" i="14" s="1"/>
  <c r="AB48" i="14"/>
  <c r="AC48" i="14" s="1"/>
  <c r="AD48" i="14" s="1"/>
  <c r="AA48" i="14"/>
  <c r="Q70" i="14"/>
  <c r="Q41" i="14" s="1"/>
  <c r="X41" i="14" s="1"/>
  <c r="Q72" i="14"/>
  <c r="Q43" i="14" s="1"/>
  <c r="X43" i="14" s="1"/>
  <c r="R67" i="14"/>
  <c r="R38" i="14" s="1"/>
  <c r="Y38" i="14" s="1"/>
  <c r="AH38" i="14" s="1"/>
  <c r="AB40" i="14"/>
  <c r="AC40" i="14" s="1"/>
  <c r="AD40" i="14" s="1"/>
  <c r="AA40" i="14"/>
  <c r="P78" i="14"/>
  <c r="P49" i="14" s="1"/>
  <c r="W49" i="14" s="1"/>
  <c r="R79" i="14"/>
  <c r="R50" i="14" s="1"/>
  <c r="Y50" i="14" s="1"/>
  <c r="AH50" i="14" s="1"/>
  <c r="Q81" i="14"/>
  <c r="Q52" i="14" s="1"/>
  <c r="X52" i="14" s="1"/>
  <c r="AH41" i="14" l="1"/>
  <c r="AH43" i="14"/>
  <c r="AH40" i="14"/>
  <c r="AH42" i="14"/>
  <c r="AH48" i="14"/>
  <c r="AD35" i="14"/>
  <c r="AE35" i="14" s="1"/>
  <c r="AE52" i="14"/>
  <c r="AF52" i="14" s="1"/>
  <c r="AH52" i="14"/>
  <c r="AE33" i="14"/>
  <c r="AE48" i="14"/>
  <c r="AF48" i="14" s="1"/>
  <c r="AE34" i="14"/>
  <c r="AE51" i="14"/>
  <c r="R63" i="14"/>
  <c r="R34" i="14" s="1"/>
  <c r="Y34" i="14" s="1"/>
  <c r="AE46" i="14"/>
  <c r="AE43" i="14"/>
  <c r="AF43" i="14" s="1"/>
  <c r="AE42" i="14"/>
  <c r="AF42" i="14" s="1"/>
  <c r="AE40" i="14"/>
  <c r="AF40" i="14" s="1"/>
  <c r="R83" i="14"/>
  <c r="R54" i="14" s="1"/>
  <c r="Y54" i="14" s="1"/>
  <c r="R78" i="14"/>
  <c r="R49" i="14" s="1"/>
  <c r="Y49" i="14" s="1"/>
  <c r="AH49" i="14" s="1"/>
  <c r="AD37" i="14"/>
  <c r="AD53" i="14"/>
  <c r="R74" i="14"/>
  <c r="R45" i="14" s="1"/>
  <c r="Y45" i="14" s="1"/>
  <c r="AH45" i="14" s="1"/>
  <c r="AF38" i="14"/>
  <c r="R66" i="14"/>
  <c r="R37" i="14" s="1"/>
  <c r="Y37" i="14" s="1"/>
  <c r="R64" i="14"/>
  <c r="R35" i="14" s="1"/>
  <c r="Y35" i="14" s="1"/>
  <c r="AH35" i="14" s="1"/>
  <c r="AD49" i="14"/>
  <c r="AE49" i="14" s="1"/>
  <c r="AF50" i="14"/>
  <c r="R62" i="14"/>
  <c r="R33" i="14" s="1"/>
  <c r="Y33" i="14" s="1"/>
  <c r="Q66" i="14"/>
  <c r="Q37" i="14" s="1"/>
  <c r="X37" i="14" s="1"/>
  <c r="R82" i="14"/>
  <c r="R53" i="14" s="1"/>
  <c r="Y53" i="14" s="1"/>
  <c r="R75" i="14"/>
  <c r="R46" i="14" s="1"/>
  <c r="Y46" i="14" s="1"/>
  <c r="AH46" i="14" s="1"/>
  <c r="R80" i="14"/>
  <c r="R51" i="14" s="1"/>
  <c r="Y51" i="14" s="1"/>
  <c r="AH51" i="14" s="1"/>
  <c r="AE41" i="14"/>
  <c r="AF41" i="14" s="1"/>
  <c r="AD45" i="14"/>
  <c r="AE45" i="14" s="1"/>
  <c r="Q83" i="14"/>
  <c r="Q54" i="14" s="1"/>
  <c r="X54" i="14" s="1"/>
  <c r="Q82" i="14"/>
  <c r="Q53" i="14" s="1"/>
  <c r="X53" i="14" s="1"/>
  <c r="AH37" i="14" l="1"/>
  <c r="AF33" i="14"/>
  <c r="AH53" i="14"/>
  <c r="AF34" i="14"/>
  <c r="AH34" i="14"/>
  <c r="AE54" i="14"/>
  <c r="AF54" i="14" s="1"/>
  <c r="AH54" i="14"/>
  <c r="AH33" i="14"/>
  <c r="AF51" i="14"/>
  <c r="AF46" i="14"/>
  <c r="AF35" i="14"/>
  <c r="AE37" i="14"/>
  <c r="AF37" i="14" s="1"/>
  <c r="AF49" i="14"/>
  <c r="AF45" i="14"/>
  <c r="AE53" i="14"/>
  <c r="AF53" i="14" s="1"/>
  <c r="AI55" i="14" l="1"/>
  <c r="J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A64" i="13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34" i="13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C64" i="13"/>
  <c r="D64" i="13" s="1"/>
  <c r="E64" i="13" s="1"/>
  <c r="F64" i="13" s="1"/>
  <c r="G64" i="13" s="1"/>
  <c r="C65" i="13"/>
  <c r="D65" i="13" s="1"/>
  <c r="E65" i="13" s="1"/>
  <c r="F65" i="13" s="1"/>
  <c r="G65" i="13" s="1"/>
  <c r="C66" i="13"/>
  <c r="D66" i="13" s="1"/>
  <c r="C67" i="13"/>
  <c r="D67" i="13" s="1"/>
  <c r="E67" i="13" s="1"/>
  <c r="F67" i="13" s="1"/>
  <c r="G67" i="13" s="1"/>
  <c r="C68" i="13"/>
  <c r="D68" i="13" s="1"/>
  <c r="E68" i="13" s="1"/>
  <c r="F68" i="13" s="1"/>
  <c r="G68" i="13" s="1"/>
  <c r="C69" i="13"/>
  <c r="D69" i="13" s="1"/>
  <c r="E69" i="13" s="1"/>
  <c r="F69" i="13" s="1"/>
  <c r="G69" i="13" s="1"/>
  <c r="C70" i="13"/>
  <c r="D70" i="13" s="1"/>
  <c r="E70" i="13" s="1"/>
  <c r="F70" i="13" s="1"/>
  <c r="G70" i="13" s="1"/>
  <c r="C71" i="13"/>
  <c r="I71" i="13" s="1"/>
  <c r="C72" i="13"/>
  <c r="D72" i="13" s="1"/>
  <c r="E72" i="13" s="1"/>
  <c r="F72" i="13" s="1"/>
  <c r="G72" i="13" s="1"/>
  <c r="C73" i="13"/>
  <c r="D73" i="13" s="1"/>
  <c r="E73" i="13" s="1"/>
  <c r="F73" i="13" s="1"/>
  <c r="G73" i="13" s="1"/>
  <c r="C74" i="13"/>
  <c r="D74" i="13" s="1"/>
  <c r="E74" i="13" s="1"/>
  <c r="F74" i="13" s="1"/>
  <c r="G74" i="13" s="1"/>
  <c r="C75" i="13"/>
  <c r="D75" i="13" s="1"/>
  <c r="E75" i="13" s="1"/>
  <c r="F75" i="13" s="1"/>
  <c r="G75" i="13" s="1"/>
  <c r="C76" i="13"/>
  <c r="C77" i="13"/>
  <c r="I77" i="13" s="1"/>
  <c r="C78" i="13"/>
  <c r="D78" i="13" s="1"/>
  <c r="E78" i="13" s="1"/>
  <c r="F78" i="13" s="1"/>
  <c r="G78" i="13" s="1"/>
  <c r="C79" i="13"/>
  <c r="D79" i="13" s="1"/>
  <c r="E79" i="13" s="1"/>
  <c r="F79" i="13" s="1"/>
  <c r="G79" i="13" s="1"/>
  <c r="C80" i="13"/>
  <c r="D80" i="13" s="1"/>
  <c r="E80" i="13" s="1"/>
  <c r="F80" i="13" s="1"/>
  <c r="G80" i="13" s="1"/>
  <c r="C81" i="13"/>
  <c r="D81" i="13" s="1"/>
  <c r="C82" i="13"/>
  <c r="D82" i="13" s="1"/>
  <c r="C83" i="13"/>
  <c r="D83" i="13" s="1"/>
  <c r="E83" i="13" s="1"/>
  <c r="F83" i="13" s="1"/>
  <c r="G83" i="13" s="1"/>
  <c r="C84" i="13"/>
  <c r="D84" i="13" s="1"/>
  <c r="E84" i="13" s="1"/>
  <c r="F84" i="13" s="1"/>
  <c r="G84" i="13" s="1"/>
  <c r="C85" i="13"/>
  <c r="D85" i="13" s="1"/>
  <c r="E85" i="13" s="1"/>
  <c r="F85" i="13" s="1"/>
  <c r="G85" i="13" s="1"/>
  <c r="C63" i="13"/>
  <c r="D63" i="13" s="1"/>
  <c r="E63" i="13" s="1"/>
  <c r="F63" i="13" s="1"/>
  <c r="G63" i="13" s="1"/>
  <c r="C34" i="13"/>
  <c r="D34" i="13" s="1"/>
  <c r="E34" i="13" s="1"/>
  <c r="F34" i="13" s="1"/>
  <c r="G34" i="13" s="1"/>
  <c r="C35" i="13"/>
  <c r="D35" i="13" s="1"/>
  <c r="E35" i="13" s="1"/>
  <c r="F35" i="13" s="1"/>
  <c r="G35" i="13" s="1"/>
  <c r="C36" i="13"/>
  <c r="D36" i="13" s="1"/>
  <c r="E36" i="13" s="1"/>
  <c r="F36" i="13" s="1"/>
  <c r="G36" i="13" s="1"/>
  <c r="C37" i="13"/>
  <c r="D37" i="13" s="1"/>
  <c r="E37" i="13" s="1"/>
  <c r="F37" i="13" s="1"/>
  <c r="G37" i="13" s="1"/>
  <c r="C38" i="13"/>
  <c r="D38" i="13" s="1"/>
  <c r="E38" i="13" s="1"/>
  <c r="F38" i="13" s="1"/>
  <c r="G38" i="13" s="1"/>
  <c r="C39" i="13"/>
  <c r="D39" i="13" s="1"/>
  <c r="E39" i="13" s="1"/>
  <c r="F39" i="13" s="1"/>
  <c r="G39" i="13" s="1"/>
  <c r="C40" i="13"/>
  <c r="D40" i="13" s="1"/>
  <c r="E40" i="13" s="1"/>
  <c r="C41" i="13"/>
  <c r="D41" i="13" s="1"/>
  <c r="E41" i="13" s="1"/>
  <c r="F41" i="13" s="1"/>
  <c r="G41" i="13" s="1"/>
  <c r="C42" i="13"/>
  <c r="D42" i="13" s="1"/>
  <c r="E42" i="13" s="1"/>
  <c r="F42" i="13" s="1"/>
  <c r="G42" i="13" s="1"/>
  <c r="C43" i="13"/>
  <c r="D43" i="13" s="1"/>
  <c r="E43" i="13" s="1"/>
  <c r="F43" i="13" s="1"/>
  <c r="G43" i="13" s="1"/>
  <c r="C44" i="13"/>
  <c r="D44" i="13" s="1"/>
  <c r="E44" i="13" s="1"/>
  <c r="F44" i="13" s="1"/>
  <c r="G44" i="13" s="1"/>
  <c r="C45" i="13"/>
  <c r="D45" i="13" s="1"/>
  <c r="E45" i="13" s="1"/>
  <c r="F45" i="13" s="1"/>
  <c r="G45" i="13" s="1"/>
  <c r="C46" i="13"/>
  <c r="D46" i="13" s="1"/>
  <c r="E46" i="13" s="1"/>
  <c r="F46" i="13" s="1"/>
  <c r="G46" i="13" s="1"/>
  <c r="C47" i="13"/>
  <c r="D47" i="13" s="1"/>
  <c r="E47" i="13" s="1"/>
  <c r="F47" i="13" s="1"/>
  <c r="G47" i="13" s="1"/>
  <c r="C48" i="13"/>
  <c r="D48" i="13" s="1"/>
  <c r="E48" i="13" s="1"/>
  <c r="F48" i="13" s="1"/>
  <c r="G48" i="13" s="1"/>
  <c r="C49" i="13"/>
  <c r="D49" i="13" s="1"/>
  <c r="E49" i="13" s="1"/>
  <c r="F49" i="13" s="1"/>
  <c r="G49" i="13" s="1"/>
  <c r="C50" i="13"/>
  <c r="D50" i="13" s="1"/>
  <c r="E50" i="13" s="1"/>
  <c r="F50" i="13" s="1"/>
  <c r="G50" i="13" s="1"/>
  <c r="C51" i="13"/>
  <c r="D51" i="13" s="1"/>
  <c r="E51" i="13" s="1"/>
  <c r="F51" i="13" s="1"/>
  <c r="G51" i="13" s="1"/>
  <c r="C52" i="13"/>
  <c r="D52" i="13" s="1"/>
  <c r="E52" i="13" s="1"/>
  <c r="F52" i="13" s="1"/>
  <c r="G52" i="13" s="1"/>
  <c r="C53" i="13"/>
  <c r="D53" i="13" s="1"/>
  <c r="E53" i="13" s="1"/>
  <c r="F53" i="13" s="1"/>
  <c r="G53" i="13" s="1"/>
  <c r="C54" i="13"/>
  <c r="D54" i="13" s="1"/>
  <c r="E54" i="13" s="1"/>
  <c r="F54" i="13" s="1"/>
  <c r="G54" i="13" s="1"/>
  <c r="C55" i="13"/>
  <c r="D55" i="13" s="1"/>
  <c r="E55" i="13" s="1"/>
  <c r="F55" i="13" s="1"/>
  <c r="G55" i="13" s="1"/>
  <c r="C33" i="13"/>
  <c r="D33" i="13" s="1"/>
  <c r="E33" i="13" s="1"/>
  <c r="D15" i="11"/>
  <c r="C9" i="11"/>
  <c r="C13" i="11"/>
  <c r="C12" i="11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B9" i="10"/>
  <c r="G15" i="11"/>
  <c r="C11" i="11"/>
  <c r="D11" i="11" s="1"/>
  <c r="B9" i="11"/>
  <c r="B13" i="11" s="1"/>
  <c r="B14" i="11" s="1"/>
  <c r="B15" i="11" s="1"/>
  <c r="XFA8" i="11"/>
  <c r="C6" i="11"/>
  <c r="C5" i="11"/>
  <c r="D5" i="11" s="1"/>
  <c r="G9" i="10"/>
  <c r="F9" i="10"/>
  <c r="E9" i="10"/>
  <c r="D9" i="10"/>
  <c r="G6" i="10"/>
  <c r="F6" i="10"/>
  <c r="E6" i="10"/>
  <c r="D6" i="10"/>
  <c r="C6" i="10"/>
  <c r="C5" i="10"/>
  <c r="C11" i="10"/>
  <c r="C12" i="10" s="1"/>
  <c r="XFA8" i="10"/>
  <c r="F33" i="13" l="1"/>
  <c r="G33" i="13" s="1"/>
  <c r="I47" i="13"/>
  <c r="O47" i="13" s="1"/>
  <c r="I41" i="13"/>
  <c r="O41" i="13" s="1"/>
  <c r="K85" i="13"/>
  <c r="K55" i="13" s="1"/>
  <c r="J85" i="13"/>
  <c r="J55" i="13" s="1"/>
  <c r="K79" i="13"/>
  <c r="K49" i="13" s="1"/>
  <c r="M78" i="13"/>
  <c r="M48" i="13" s="1"/>
  <c r="J79" i="13"/>
  <c r="J49" i="13" s="1"/>
  <c r="J69" i="13"/>
  <c r="J39" i="13" s="1"/>
  <c r="I63" i="13"/>
  <c r="I33" i="13" s="1"/>
  <c r="M68" i="13"/>
  <c r="M38" i="13" s="1"/>
  <c r="J63" i="13"/>
  <c r="K75" i="13"/>
  <c r="K45" i="13" s="1"/>
  <c r="J75" i="13"/>
  <c r="J45" i="13" s="1"/>
  <c r="K65" i="13"/>
  <c r="K35" i="13" s="1"/>
  <c r="D71" i="13"/>
  <c r="M84" i="13"/>
  <c r="M54" i="13" s="1"/>
  <c r="K73" i="13"/>
  <c r="K43" i="13" s="1"/>
  <c r="J65" i="13"/>
  <c r="J35" i="13" s="1"/>
  <c r="I75" i="13"/>
  <c r="I45" i="13" s="1"/>
  <c r="O45" i="13" s="1"/>
  <c r="K67" i="13"/>
  <c r="K37" i="13" s="1"/>
  <c r="J67" i="13"/>
  <c r="J37" i="13" s="1"/>
  <c r="K83" i="13"/>
  <c r="K53" i="13" s="1"/>
  <c r="M70" i="13"/>
  <c r="M64" i="13"/>
  <c r="M34" i="13" s="1"/>
  <c r="I83" i="13"/>
  <c r="I53" i="13" s="1"/>
  <c r="O53" i="13" s="1"/>
  <c r="I67" i="13"/>
  <c r="I37" i="13" s="1"/>
  <c r="O37" i="13" s="1"/>
  <c r="J83" i="13"/>
  <c r="J53" i="13" s="1"/>
  <c r="K69" i="13"/>
  <c r="K39" i="13" s="1"/>
  <c r="E66" i="13"/>
  <c r="K66" i="13"/>
  <c r="K36" i="13" s="1"/>
  <c r="E82" i="13"/>
  <c r="K82" i="13" s="1"/>
  <c r="K52" i="13" s="1"/>
  <c r="E81" i="13"/>
  <c r="K81" i="13" s="1"/>
  <c r="K51" i="13" s="1"/>
  <c r="D76" i="13"/>
  <c r="I84" i="13"/>
  <c r="I54" i="13" s="1"/>
  <c r="O54" i="13" s="1"/>
  <c r="I76" i="13"/>
  <c r="I46" i="13" s="1"/>
  <c r="O46" i="13" s="1"/>
  <c r="I68" i="13"/>
  <c r="I38" i="13" s="1"/>
  <c r="O38" i="13" s="1"/>
  <c r="L85" i="13"/>
  <c r="L55" i="13" s="1"/>
  <c r="L83" i="13"/>
  <c r="L53" i="13" s="1"/>
  <c r="L79" i="13"/>
  <c r="L49" i="13" s="1"/>
  <c r="L75" i="13"/>
  <c r="L45" i="13" s="1"/>
  <c r="L73" i="13"/>
  <c r="L43" i="13" s="1"/>
  <c r="L69" i="13"/>
  <c r="L39" i="13" s="1"/>
  <c r="L67" i="13"/>
  <c r="L37" i="13" s="1"/>
  <c r="L65" i="13"/>
  <c r="L35" i="13" s="1"/>
  <c r="I80" i="13"/>
  <c r="I50" i="13" s="1"/>
  <c r="O50" i="13" s="1"/>
  <c r="I72" i="13"/>
  <c r="I42" i="13" s="1"/>
  <c r="O42" i="13" s="1"/>
  <c r="I64" i="13"/>
  <c r="I34" i="13" s="1"/>
  <c r="M63" i="13"/>
  <c r="M33" i="13" s="1"/>
  <c r="L84" i="13"/>
  <c r="L54" i="13" s="1"/>
  <c r="L80" i="13"/>
  <c r="L50" i="13" s="1"/>
  <c r="L78" i="13"/>
  <c r="L48" i="13" s="1"/>
  <c r="L74" i="13"/>
  <c r="L44" i="13" s="1"/>
  <c r="L72" i="13"/>
  <c r="L42" i="13" s="1"/>
  <c r="L70" i="13"/>
  <c r="L68" i="13"/>
  <c r="L38" i="13" s="1"/>
  <c r="L64" i="13"/>
  <c r="L34" i="13" s="1"/>
  <c r="I79" i="13"/>
  <c r="I49" i="13" s="1"/>
  <c r="O49" i="13" s="1"/>
  <c r="L63" i="13"/>
  <c r="L33" i="13" s="1"/>
  <c r="K84" i="13"/>
  <c r="K54" i="13" s="1"/>
  <c r="K80" i="13"/>
  <c r="K50" i="13" s="1"/>
  <c r="K78" i="13"/>
  <c r="K48" i="13" s="1"/>
  <c r="K74" i="13"/>
  <c r="K44" i="13" s="1"/>
  <c r="K72" i="13"/>
  <c r="K42" i="13" s="1"/>
  <c r="K70" i="13"/>
  <c r="K40" i="13" s="1"/>
  <c r="K68" i="13"/>
  <c r="K38" i="13" s="1"/>
  <c r="K64" i="13"/>
  <c r="K34" i="13" s="1"/>
  <c r="I82" i="13"/>
  <c r="I52" i="13" s="1"/>
  <c r="O52" i="13" s="1"/>
  <c r="I74" i="13"/>
  <c r="I44" i="13" s="1"/>
  <c r="O44" i="13" s="1"/>
  <c r="J81" i="13"/>
  <c r="J51" i="13" s="1"/>
  <c r="J73" i="13"/>
  <c r="J43" i="13" s="1"/>
  <c r="I81" i="13"/>
  <c r="I51" i="13" s="1"/>
  <c r="O51" i="13" s="1"/>
  <c r="M80" i="13"/>
  <c r="M50" i="13" s="1"/>
  <c r="M72" i="13"/>
  <c r="M42" i="13" s="1"/>
  <c r="I78" i="13"/>
  <c r="I48" i="13" s="1"/>
  <c r="O48" i="13" s="1"/>
  <c r="I70" i="13"/>
  <c r="I40" i="13" s="1"/>
  <c r="O40" i="13" s="1"/>
  <c r="K63" i="13"/>
  <c r="K33" i="13" s="1"/>
  <c r="J84" i="13"/>
  <c r="J54" i="13" s="1"/>
  <c r="J82" i="13"/>
  <c r="J52" i="13" s="1"/>
  <c r="J80" i="13"/>
  <c r="J50" i="13" s="1"/>
  <c r="J78" i="13"/>
  <c r="J48" i="13" s="1"/>
  <c r="J74" i="13"/>
  <c r="J44" i="13" s="1"/>
  <c r="J72" i="13"/>
  <c r="J42" i="13" s="1"/>
  <c r="J70" i="13"/>
  <c r="J40" i="13" s="1"/>
  <c r="J68" i="13"/>
  <c r="J38" i="13" s="1"/>
  <c r="J66" i="13"/>
  <c r="J36" i="13" s="1"/>
  <c r="J64" i="13"/>
  <c r="J34" i="13" s="1"/>
  <c r="I66" i="13"/>
  <c r="I36" i="13" s="1"/>
  <c r="O36" i="13" s="1"/>
  <c r="I73" i="13"/>
  <c r="I43" i="13" s="1"/>
  <c r="O43" i="13" s="1"/>
  <c r="I65" i="13"/>
  <c r="I35" i="13" s="1"/>
  <c r="O35" i="13" s="1"/>
  <c r="M74" i="13"/>
  <c r="M44" i="13" s="1"/>
  <c r="D77" i="13"/>
  <c r="I85" i="13"/>
  <c r="I55" i="13" s="1"/>
  <c r="O55" i="13" s="1"/>
  <c r="I69" i="13"/>
  <c r="I39" i="13" s="1"/>
  <c r="O39" i="13" s="1"/>
  <c r="M85" i="13"/>
  <c r="M55" i="13" s="1"/>
  <c r="M83" i="13"/>
  <c r="M53" i="13" s="1"/>
  <c r="M79" i="13"/>
  <c r="M49" i="13" s="1"/>
  <c r="M75" i="13"/>
  <c r="M45" i="13" s="1"/>
  <c r="M73" i="13"/>
  <c r="M43" i="13" s="1"/>
  <c r="M69" i="13"/>
  <c r="M39" i="13" s="1"/>
  <c r="M67" i="13"/>
  <c r="M37" i="13" s="1"/>
  <c r="M65" i="13"/>
  <c r="M35" i="13" s="1"/>
  <c r="F40" i="13"/>
  <c r="G40" i="13" s="1"/>
  <c r="E5" i="11"/>
  <c r="D6" i="11"/>
  <c r="D9" i="11" s="1"/>
  <c r="E11" i="11"/>
  <c r="E12" i="11" s="1"/>
  <c r="D12" i="11"/>
  <c r="D13" i="11" s="1"/>
  <c r="D14" i="11" s="1"/>
  <c r="C14" i="11"/>
  <c r="C15" i="11" s="1"/>
  <c r="D5" i="10"/>
  <c r="B13" i="10"/>
  <c r="B14" i="10" s="1"/>
  <c r="B15" i="10" s="1"/>
  <c r="L40" i="13" l="1"/>
  <c r="M40" i="13"/>
  <c r="J71" i="13"/>
  <c r="J41" i="13" s="1"/>
  <c r="E71" i="13"/>
  <c r="F82" i="13"/>
  <c r="L82" i="13"/>
  <c r="L52" i="13" s="1"/>
  <c r="F81" i="13"/>
  <c r="L81" i="13"/>
  <c r="L51" i="13" s="1"/>
  <c r="E76" i="13"/>
  <c r="K76" i="13"/>
  <c r="K46" i="13" s="1"/>
  <c r="J76" i="13"/>
  <c r="J46" i="13" s="1"/>
  <c r="E77" i="13"/>
  <c r="J77" i="13"/>
  <c r="J47" i="13" s="1"/>
  <c r="F66" i="13"/>
  <c r="L66" i="13"/>
  <c r="L36" i="13" s="1"/>
  <c r="F5" i="11"/>
  <c r="E6" i="11"/>
  <c r="E9" i="11" s="1"/>
  <c r="E13" i="11" s="1"/>
  <c r="E14" i="11" s="1"/>
  <c r="E15" i="11" s="1"/>
  <c r="F11" i="11"/>
  <c r="F12" i="11"/>
  <c r="E5" i="10"/>
  <c r="C13" i="10"/>
  <c r="C14" i="10" s="1"/>
  <c r="C15" i="10" s="1"/>
  <c r="D11" i="10"/>
  <c r="F71" i="13" l="1"/>
  <c r="L71" i="13" s="1"/>
  <c r="L41" i="13" s="1"/>
  <c r="K71" i="13"/>
  <c r="K41" i="13" s="1"/>
  <c r="F77" i="13"/>
  <c r="L77" i="13" s="1"/>
  <c r="L47" i="13" s="1"/>
  <c r="F76" i="13"/>
  <c r="L76" i="13"/>
  <c r="L46" i="13" s="1"/>
  <c r="G66" i="13"/>
  <c r="M66" i="13" s="1"/>
  <c r="M36" i="13" s="1"/>
  <c r="G81" i="13"/>
  <c r="M81" i="13" s="1"/>
  <c r="M51" i="13" s="1"/>
  <c r="K77" i="13"/>
  <c r="K47" i="13" s="1"/>
  <c r="G82" i="13"/>
  <c r="M82" i="13" s="1"/>
  <c r="M52" i="13" s="1"/>
  <c r="G11" i="11"/>
  <c r="G12" i="11" s="1"/>
  <c r="G13" i="11" s="1"/>
  <c r="G14" i="11" s="1"/>
  <c r="G5" i="11"/>
  <c r="G6" i="11" s="1"/>
  <c r="G9" i="11" s="1"/>
  <c r="F6" i="11"/>
  <c r="F9" i="11" s="1"/>
  <c r="F13" i="11" s="1"/>
  <c r="F14" i="11" s="1"/>
  <c r="F15" i="11" s="1"/>
  <c r="F5" i="10"/>
  <c r="E11" i="10"/>
  <c r="D12" i="10"/>
  <c r="D13" i="10" s="1"/>
  <c r="D14" i="10" s="1"/>
  <c r="D15" i="10" s="1"/>
  <c r="G71" i="13" l="1"/>
  <c r="M71" i="13"/>
  <c r="M41" i="13" s="1"/>
  <c r="G76" i="13"/>
  <c r="M76" i="13"/>
  <c r="M46" i="13" s="1"/>
  <c r="G77" i="13"/>
  <c r="M77" i="13" s="1"/>
  <c r="M47" i="13" s="1"/>
  <c r="G5" i="10"/>
  <c r="F11" i="10"/>
  <c r="E12" i="10"/>
  <c r="E13" i="10" s="1"/>
  <c r="E14" i="10" s="1"/>
  <c r="E15" i="10" s="1"/>
  <c r="G11" i="10" l="1"/>
  <c r="F12" i="10"/>
  <c r="F13" i="10" s="1"/>
  <c r="F14" i="10" s="1"/>
  <c r="F15" i="10" s="1"/>
  <c r="G12" i="10" l="1"/>
  <c r="G13" i="10" s="1"/>
  <c r="G14" i="10" s="1"/>
  <c r="G15" i="10" s="1"/>
</calcChain>
</file>

<file path=xl/sharedStrings.xml><?xml version="1.0" encoding="utf-8"?>
<sst xmlns="http://schemas.openxmlformats.org/spreadsheetml/2006/main" count="108" uniqueCount="46">
  <si>
    <t>Profit expected on average</t>
  </si>
  <si>
    <t>Annual discount rate</t>
  </si>
  <si>
    <t>Present value of Expected Profits</t>
  </si>
  <si>
    <t>Churn / Attrition rate</t>
    <phoneticPr fontId="5"/>
  </si>
  <si>
    <t>N/A</t>
  </si>
  <si>
    <t>Prob. of being active at end of period</t>
  </si>
  <si>
    <t>Average prob. of being active in period</t>
  </si>
  <si>
    <t>Fill in only yellow cells</t>
    <phoneticPr fontId="6"/>
  </si>
  <si>
    <t>Cost of marketing</t>
  </si>
  <si>
    <t>Cumulative LTV…</t>
  </si>
  <si>
    <t>Year</t>
  </si>
  <si>
    <t>Revenue to Home Office</t>
  </si>
  <si>
    <t>Home Office Profit</t>
  </si>
  <si>
    <t>Cost(s)</t>
  </si>
  <si>
    <t>Agency Revenue</t>
  </si>
  <si>
    <t>discount rate</t>
  </si>
  <si>
    <t>Predicted Attrition in…</t>
  </si>
  <si>
    <t>New Agency ID</t>
  </si>
  <si>
    <t>Predicted Return in Year 1</t>
  </si>
  <si>
    <t>Y1</t>
  </si>
  <si>
    <t>Y2</t>
  </si>
  <si>
    <t>Y3</t>
  </si>
  <si>
    <t>Y4</t>
  </si>
  <si>
    <t>Y5</t>
  </si>
  <si>
    <t>Predicted Return in…</t>
  </si>
  <si>
    <t>*Costs are independent of gross return</t>
  </si>
  <si>
    <t>Probability of being active at end of period …</t>
  </si>
  <si>
    <t>Average Probability of being active in period</t>
  </si>
  <si>
    <t>Predicted Return expected on average</t>
  </si>
  <si>
    <t>Attrition Rate Calcualations</t>
  </si>
  <si>
    <t>Return  Calculations</t>
  </si>
  <si>
    <t xml:space="preserve"> </t>
  </si>
  <si>
    <t>Present Value of Expected Returns</t>
  </si>
  <si>
    <t>Y</t>
  </si>
  <si>
    <t>Cumulative LTV</t>
  </si>
  <si>
    <t>*Attrition Rates taken from Data sheet</t>
  </si>
  <si>
    <t xml:space="preserve">We assume subsidy has been provided upfront at the beginning of the relationship and hence we will account for it at Year 0. </t>
  </si>
  <si>
    <t>Return to Maxmize</t>
  </si>
  <si>
    <t xml:space="preserve"> Subsidy in Year 1</t>
  </si>
  <si>
    <t>ROI</t>
  </si>
  <si>
    <t>Total Subsidy</t>
  </si>
  <si>
    <t>(cost)</t>
  </si>
  <si>
    <t>Total Return without Subsidy</t>
  </si>
  <si>
    <t>Total Return with Subsidy</t>
  </si>
  <si>
    <t>(revenue 2)</t>
  </si>
  <si>
    <t>(revenue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</si>
</sst>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</numFmts>
  <fonts count="24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rgb="FFFF0000"/>
      <name val="Arial"/>
      <family val="2"/>
    </font>
    <font>
      <sz val="12"/>
      <color rgb="FFFFFF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  <family val="2"/>
    </font>
    <font>
      <sz val="10"/>
      <color rgb="FFFF0000"/>
      <name val="Verdana"/>
      <family val="2"/>
    </font>
    <font>
      <sz val="12"/>
      <color theme="1"/>
      <name val="Arial"/>
      <family val="2"/>
    </font>
    <font>
      <sz val="10"/>
      <color theme="0"/>
      <name val="Verdana"/>
      <family val="2"/>
    </font>
    <font>
      <sz val="10"/>
      <name val="Verdana"/>
    </font>
    <font>
      <b/>
      <sz val="10"/>
      <color theme="0"/>
      <name val="Verdana"/>
      <family val="2"/>
    </font>
    <font>
      <i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/>
    <xf numFmtId="0" fontId="7" fillId="0" borderId="1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2" xfId="0" applyFont="1" applyBorder="1" applyProtection="1">
      <protection locked="0"/>
    </xf>
    <xf numFmtId="0" fontId="7" fillId="0" borderId="3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4" xfId="0" applyFont="1" applyBorder="1" applyAlignment="1" applyProtection="1">
      <alignment horizontal="left"/>
      <protection locked="0"/>
    </xf>
    <xf numFmtId="0" fontId="11" fillId="0" borderId="5" xfId="0" applyFont="1" applyBorder="1" applyAlignment="1" applyProtection="1">
      <alignment horizontal="left"/>
      <protection locked="0"/>
    </xf>
    <xf numFmtId="0" fontId="8" fillId="0" borderId="7" xfId="0" applyFont="1" applyBorder="1" applyProtection="1">
      <protection locked="0"/>
    </xf>
    <xf numFmtId="9" fontId="8" fillId="0" borderId="7" xfId="0" applyNumberFormat="1" applyFont="1" applyBorder="1" applyProtection="1">
      <protection locked="0"/>
    </xf>
    <xf numFmtId="164" fontId="10" fillId="0" borderId="9" xfId="0" applyNumberFormat="1" applyFont="1" applyBorder="1"/>
    <xf numFmtId="164" fontId="10" fillId="0" borderId="10" xfId="0" applyNumberFormat="1" applyFont="1" applyBorder="1"/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/>
      <protection locked="0"/>
    </xf>
    <xf numFmtId="164" fontId="8" fillId="0" borderId="13" xfId="0" applyNumberFormat="1" applyFont="1" applyBorder="1"/>
    <xf numFmtId="164" fontId="8" fillId="0" borderId="14" xfId="0" applyNumberFormat="1" applyFont="1" applyBorder="1"/>
    <xf numFmtId="165" fontId="8" fillId="0" borderId="15" xfId="1" applyNumberFormat="1" applyFont="1" applyFill="1" applyBorder="1" applyAlignment="1" applyProtection="1">
      <alignment horizontal="center"/>
      <protection locked="0"/>
    </xf>
    <xf numFmtId="10" fontId="8" fillId="0" borderId="13" xfId="0" applyNumberFormat="1" applyFont="1" applyBorder="1"/>
    <xf numFmtId="10" fontId="8" fillId="0" borderId="14" xfId="2" applyNumberFormat="1" applyFont="1" applyFill="1" applyBorder="1" applyAlignment="1" applyProtection="1"/>
    <xf numFmtId="164" fontId="8" fillId="0" borderId="17" xfId="0" applyNumberFormat="1" applyFont="1" applyBorder="1"/>
    <xf numFmtId="164" fontId="8" fillId="0" borderId="18" xfId="0" applyNumberFormat="1" applyFont="1" applyBorder="1"/>
    <xf numFmtId="9" fontId="8" fillId="0" borderId="0" xfId="0" applyNumberFormat="1" applyFont="1" applyProtection="1">
      <protection locked="0"/>
    </xf>
    <xf numFmtId="0" fontId="3" fillId="2" borderId="6" xfId="0" applyFont="1" applyFill="1" applyBorder="1" applyAlignment="1" applyProtection="1">
      <alignment vertical="top"/>
      <protection locked="0"/>
    </xf>
    <xf numFmtId="164" fontId="8" fillId="3" borderId="13" xfId="0" applyNumberFormat="1" applyFont="1" applyFill="1" applyBorder="1" applyProtection="1">
      <protection locked="0"/>
    </xf>
    <xf numFmtId="164" fontId="8" fillId="3" borderId="14" xfId="0" applyNumberFormat="1" applyFont="1" applyFill="1" applyBorder="1" applyProtection="1">
      <protection locked="0"/>
    </xf>
    <xf numFmtId="165" fontId="3" fillId="2" borderId="16" xfId="1" applyNumberFormat="1" applyFont="1" applyFill="1" applyBorder="1" applyAlignment="1" applyProtection="1">
      <protection locked="0"/>
    </xf>
    <xf numFmtId="9" fontId="8" fillId="2" borderId="1" xfId="2" applyFont="1" applyFill="1" applyBorder="1" applyProtection="1">
      <protection locked="0"/>
    </xf>
    <xf numFmtId="0" fontId="7" fillId="0" borderId="8" xfId="0" applyFont="1" applyBorder="1" applyProtection="1">
      <protection locked="0"/>
    </xf>
    <xf numFmtId="164" fontId="12" fillId="0" borderId="10" xfId="0" applyNumberFormat="1" applyFont="1" applyBorder="1"/>
    <xf numFmtId="0" fontId="1" fillId="0" borderId="0" xfId="3"/>
    <xf numFmtId="0" fontId="1" fillId="4" borderId="0" xfId="3" applyFill="1"/>
    <xf numFmtId="0" fontId="1" fillId="0" borderId="0" xfId="3" applyAlignment="1">
      <alignment horizontal="center" wrapText="1"/>
    </xf>
    <xf numFmtId="0" fontId="15" fillId="6" borderId="19" xfId="3" applyFont="1" applyFill="1" applyBorder="1" applyAlignment="1">
      <alignment horizontal="center" wrapText="1"/>
    </xf>
    <xf numFmtId="0" fontId="1" fillId="5" borderId="22" xfId="3" applyFill="1" applyBorder="1" applyAlignment="1">
      <alignment horizontal="center"/>
    </xf>
    <xf numFmtId="0" fontId="1" fillId="5" borderId="7" xfId="3" applyFill="1" applyBorder="1" applyAlignment="1">
      <alignment horizontal="center"/>
    </xf>
    <xf numFmtId="0" fontId="1" fillId="5" borderId="8" xfId="3" applyFill="1" applyBorder="1" applyAlignment="1">
      <alignment horizontal="center"/>
    </xf>
    <xf numFmtId="44" fontId="0" fillId="6" borderId="23" xfId="4" applyFont="1" applyFill="1" applyBorder="1"/>
    <xf numFmtId="10" fontId="0" fillId="5" borderId="24" xfId="5" applyNumberFormat="1" applyFont="1" applyFill="1" applyBorder="1" applyAlignment="1">
      <alignment horizontal="center"/>
    </xf>
    <xf numFmtId="10" fontId="0" fillId="5" borderId="25" xfId="5" applyNumberFormat="1" applyFont="1" applyFill="1" applyBorder="1" applyAlignment="1">
      <alignment horizontal="center"/>
    </xf>
    <xf numFmtId="10" fontId="0" fillId="5" borderId="26" xfId="5" applyNumberFormat="1" applyFont="1" applyFill="1" applyBorder="1" applyAlignment="1">
      <alignment horizontal="center"/>
    </xf>
    <xf numFmtId="10" fontId="16" fillId="5" borderId="25" xfId="5" applyNumberFormat="1" applyFont="1" applyFill="1" applyBorder="1" applyAlignment="1">
      <alignment horizontal="center"/>
    </xf>
    <xf numFmtId="44" fontId="0" fillId="6" borderId="22" xfId="4" applyFont="1" applyFill="1" applyBorder="1"/>
    <xf numFmtId="9" fontId="1" fillId="4" borderId="0" xfId="2" applyFont="1" applyFill="1"/>
    <xf numFmtId="44" fontId="0" fillId="5" borderId="24" xfId="5" applyNumberFormat="1" applyFont="1" applyFill="1" applyBorder="1" applyAlignment="1">
      <alignment horizontal="center"/>
    </xf>
    <xf numFmtId="44" fontId="0" fillId="5" borderId="25" xfId="5" applyNumberFormat="1" applyFont="1" applyFill="1" applyBorder="1" applyAlignment="1">
      <alignment horizontal="center"/>
    </xf>
    <xf numFmtId="44" fontId="0" fillId="5" borderId="26" xfId="5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5" borderId="24" xfId="2" applyNumberFormat="1" applyFont="1" applyFill="1" applyBorder="1" applyAlignment="1">
      <alignment horizontal="center"/>
    </xf>
    <xf numFmtId="10" fontId="0" fillId="5" borderId="25" xfId="2" applyNumberFormat="1" applyFont="1" applyFill="1" applyBorder="1" applyAlignment="1">
      <alignment horizontal="center"/>
    </xf>
    <xf numFmtId="10" fontId="0" fillId="5" borderId="26" xfId="2" applyNumberFormat="1" applyFont="1" applyFill="1" applyBorder="1" applyAlignment="1">
      <alignment horizontal="center"/>
    </xf>
    <xf numFmtId="9" fontId="1" fillId="0" borderId="0" xfId="2" applyFont="1" applyFill="1"/>
    <xf numFmtId="0" fontId="1" fillId="5" borderId="0" xfId="3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44" fontId="0" fillId="0" borderId="25" xfId="5" applyNumberFormat="1" applyFont="1" applyFill="1" applyBorder="1" applyAlignment="1">
      <alignment horizontal="center"/>
    </xf>
    <xf numFmtId="44" fontId="0" fillId="0" borderId="26" xfId="5" applyNumberFormat="1" applyFont="1" applyFill="1" applyBorder="1" applyAlignment="1">
      <alignment horizontal="center"/>
    </xf>
    <xf numFmtId="44" fontId="18" fillId="0" borderId="26" xfId="5" applyNumberFormat="1" applyFont="1" applyFill="1" applyBorder="1" applyAlignment="1">
      <alignment horizontal="center"/>
    </xf>
    <xf numFmtId="164" fontId="19" fillId="3" borderId="13" xfId="0" applyNumberFormat="1" applyFont="1" applyFill="1" applyBorder="1" applyProtection="1">
      <protection locked="0"/>
    </xf>
    <xf numFmtId="164" fontId="19" fillId="0" borderId="13" xfId="0" applyNumberFormat="1" applyFont="1" applyBorder="1"/>
    <xf numFmtId="164" fontId="13" fillId="3" borderId="14" xfId="0" applyNumberFormat="1" applyFont="1" applyFill="1" applyBorder="1" applyProtection="1">
      <protection locked="0"/>
    </xf>
    <xf numFmtId="0" fontId="14" fillId="0" borderId="0" xfId="3" applyFont="1" applyAlignment="1">
      <alignment horizontal="center" wrapText="1"/>
    </xf>
    <xf numFmtId="44" fontId="20" fillId="0" borderId="0" xfId="4" applyFont="1" applyFill="1" applyBorder="1"/>
    <xf numFmtId="0" fontId="15" fillId="6" borderId="1" xfId="3" applyFont="1" applyFill="1" applyBorder="1" applyAlignment="1">
      <alignment horizontal="center" wrapText="1"/>
    </xf>
    <xf numFmtId="0" fontId="15" fillId="5" borderId="19" xfId="3" applyFont="1" applyFill="1" applyBorder="1" applyAlignment="1">
      <alignment horizontal="center"/>
    </xf>
    <xf numFmtId="0" fontId="15" fillId="5" borderId="20" xfId="3" applyFont="1" applyFill="1" applyBorder="1" applyAlignment="1">
      <alignment horizontal="center"/>
    </xf>
    <xf numFmtId="0" fontId="15" fillId="5" borderId="21" xfId="3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7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17" fillId="0" borderId="1" xfId="0" applyFont="1" applyBorder="1"/>
    <xf numFmtId="44" fontId="0" fillId="6" borderId="4" xfId="6" applyFont="1" applyFill="1" applyBorder="1"/>
    <xf numFmtId="44" fontId="0" fillId="6" borderId="1" xfId="6" applyFont="1" applyFill="1" applyBorder="1"/>
    <xf numFmtId="0" fontId="17" fillId="0" borderId="0" xfId="0" applyFont="1" applyBorder="1"/>
    <xf numFmtId="44" fontId="22" fillId="0" borderId="0" xfId="6" applyFont="1" applyFill="1" applyBorder="1"/>
    <xf numFmtId="44" fontId="0" fillId="7" borderId="1" xfId="2" applyNumberFormat="1" applyFont="1" applyFill="1" applyBorder="1"/>
    <xf numFmtId="44" fontId="20" fillId="0" borderId="0" xfId="0" applyNumberFormat="1" applyFont="1"/>
    <xf numFmtId="44" fontId="2" fillId="0" borderId="0" xfId="0" applyNumberFormat="1" applyFont="1"/>
    <xf numFmtId="0" fontId="23" fillId="0" borderId="0" xfId="0" applyFont="1"/>
    <xf numFmtId="44" fontId="2" fillId="7" borderId="1" xfId="2" applyNumberFormat="1" applyFont="1" applyFill="1" applyBorder="1"/>
    <xf numFmtId="10" fontId="0" fillId="7" borderId="1" xfId="2" applyNumberFormat="1" applyFont="1" applyFill="1" applyBorder="1"/>
  </cellXfs>
  <cellStyles count="7">
    <cellStyle name="Comma" xfId="1" builtinId="3"/>
    <cellStyle name="Currency" xfId="6" builtinId="4"/>
    <cellStyle name="Currency 2" xfId="4" xr:uid="{8C2D065F-AACA-2349-A225-9B90A2CB5749}"/>
    <cellStyle name="Normal" xfId="0" builtinId="0"/>
    <cellStyle name="Normal 2" xfId="3" xr:uid="{04D9027E-2ABF-0146-A6D8-4B5727F20276}"/>
    <cellStyle name="Percent" xfId="2" builtinId="5"/>
    <cellStyle name="Percent 2" xfId="5" xr:uid="{C74953BF-6EA7-5D40-8C78-CBA5AFE92E9A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D4C1-AFBF-894B-B23B-AE83D4A6F094}">
  <sheetPr>
    <pageSetUpPr fitToPage="1"/>
  </sheetPr>
  <dimension ref="A1:XFA17"/>
  <sheetViews>
    <sheetView zoomScaleNormal="100" workbookViewId="0">
      <selection activeCell="C22" sqref="C22"/>
    </sheetView>
  </sheetViews>
  <sheetFormatPr baseColWidth="10" defaultRowHeight="13" x14ac:dyDescent="0.15"/>
  <cols>
    <col min="1" max="1" width="46.5" customWidth="1"/>
    <col min="2" max="2" width="10.33203125" bestFit="1" customWidth="1"/>
    <col min="3" max="7" width="14.33203125" bestFit="1" customWidth="1"/>
    <col min="8" max="8" width="11.5" bestFit="1" customWidth="1"/>
  </cols>
  <sheetData>
    <row r="1" spans="1:7 16381:16381" ht="21" customHeight="1" x14ac:dyDescent="0.15">
      <c r="A1" s="27" t="s">
        <v>7</v>
      </c>
    </row>
    <row r="2" spans="1:7 16381:16381" s="1" customFormat="1" ht="20" customHeight="1" x14ac:dyDescent="0.2">
      <c r="A2" s="6" t="s">
        <v>1</v>
      </c>
      <c r="B2" s="31">
        <v>0.08</v>
      </c>
      <c r="C2" s="26"/>
      <c r="D2" s="7"/>
      <c r="E2" s="7"/>
      <c r="F2" s="7"/>
      <c r="G2" s="7"/>
    </row>
    <row r="3" spans="1:7 16381:16381" s="1" customFormat="1" ht="20" customHeight="1" thickBot="1" x14ac:dyDescent="0.25">
      <c r="A3" s="32"/>
      <c r="B3" s="13"/>
      <c r="C3" s="14"/>
      <c r="D3" s="7"/>
      <c r="E3" s="7"/>
      <c r="F3" s="7"/>
      <c r="G3" s="7"/>
    </row>
    <row r="4" spans="1:7 16381:16381" s="1" customFormat="1" ht="18" x14ac:dyDescent="0.2">
      <c r="A4" s="8" t="s">
        <v>10</v>
      </c>
      <c r="B4" s="17">
        <v>0</v>
      </c>
      <c r="C4" s="18">
        <v>1</v>
      </c>
      <c r="D4" s="18">
        <v>2</v>
      </c>
      <c r="E4" s="18">
        <v>3</v>
      </c>
      <c r="F4" s="18">
        <v>4</v>
      </c>
      <c r="G4" s="18">
        <v>5</v>
      </c>
    </row>
    <row r="5" spans="1:7 16381:16381" s="1" customFormat="1" ht="19" customHeight="1" x14ac:dyDescent="0.2">
      <c r="A5" s="10" t="s">
        <v>14</v>
      </c>
      <c r="B5" s="28"/>
      <c r="C5" s="29">
        <f>1200000</f>
        <v>1200000</v>
      </c>
      <c r="D5" s="29">
        <f>C5*1.05</f>
        <v>1260000</v>
      </c>
      <c r="E5" s="29">
        <f>D5*1.05</f>
        <v>1323000</v>
      </c>
      <c r="F5" s="29">
        <f>E5*1.05</f>
        <v>1389150</v>
      </c>
      <c r="G5" s="29">
        <f>F5*1.05</f>
        <v>1458607.5</v>
      </c>
    </row>
    <row r="6" spans="1:7 16381:16381" s="1" customFormat="1" ht="19" customHeight="1" x14ac:dyDescent="0.2">
      <c r="A6" s="10" t="s">
        <v>11</v>
      </c>
      <c r="B6" s="28"/>
      <c r="C6" s="29">
        <f>C5*0.2</f>
        <v>240000</v>
      </c>
      <c r="D6" s="29">
        <f>D5*0.2</f>
        <v>252000</v>
      </c>
      <c r="E6" s="29">
        <f>E5*0.2</f>
        <v>264600</v>
      </c>
      <c r="F6" s="29">
        <f>F5*0.2</f>
        <v>277830</v>
      </c>
      <c r="G6" s="29">
        <f>G5*0.2</f>
        <v>291721.5</v>
      </c>
    </row>
    <row r="7" spans="1:7 16381:16381" s="1" customFormat="1" ht="19" customHeight="1" x14ac:dyDescent="0.2">
      <c r="A7" s="10" t="s">
        <v>13</v>
      </c>
      <c r="B7" s="28"/>
      <c r="C7" s="29"/>
      <c r="D7" s="29"/>
      <c r="E7" s="29"/>
      <c r="F7" s="29"/>
      <c r="G7" s="29"/>
    </row>
    <row r="8" spans="1:7 16381:16381" s="1" customFormat="1" ht="19" hidden="1" customHeight="1" x14ac:dyDescent="0.2">
      <c r="A8" s="10" t="s">
        <v>8</v>
      </c>
      <c r="B8" s="28"/>
      <c r="C8" s="29"/>
      <c r="D8" s="29"/>
      <c r="E8" s="29"/>
      <c r="F8" s="29"/>
      <c r="G8" s="29"/>
      <c r="XFA8" s="29">
        <f>XEZ8*1.03</f>
        <v>0</v>
      </c>
    </row>
    <row r="9" spans="1:7 16381:16381" s="1" customFormat="1" ht="19" customHeight="1" x14ac:dyDescent="0.2">
      <c r="A9" s="10" t="s">
        <v>12</v>
      </c>
      <c r="B9" s="19">
        <f>B5-B7-B8</f>
        <v>0</v>
      </c>
      <c r="C9" s="20">
        <f>C6-C7</f>
        <v>240000</v>
      </c>
      <c r="D9" s="20">
        <f>D6-D7</f>
        <v>252000</v>
      </c>
      <c r="E9" s="20">
        <f>E6-E7</f>
        <v>264600</v>
      </c>
      <c r="F9" s="20">
        <f>F6-F7</f>
        <v>277830</v>
      </c>
      <c r="G9" s="20">
        <f>G6-G7</f>
        <v>291721.5</v>
      </c>
    </row>
    <row r="10" spans="1:7 16381:16381" s="1" customFormat="1" ht="19" customHeight="1" x14ac:dyDescent="0.2">
      <c r="A10" s="9" t="s">
        <v>3</v>
      </c>
      <c r="B10" s="21" t="s">
        <v>4</v>
      </c>
      <c r="C10" s="30">
        <v>0.14599999999999999</v>
      </c>
      <c r="D10" s="30">
        <v>0.113</v>
      </c>
      <c r="E10" s="30">
        <v>0.107</v>
      </c>
      <c r="F10" s="30">
        <v>8.4000000000000005E-2</v>
      </c>
      <c r="G10" s="30">
        <v>7.9000000000000001E-2</v>
      </c>
    </row>
    <row r="11" spans="1:7 16381:16381" s="1" customFormat="1" ht="19" customHeight="1" x14ac:dyDescent="0.2">
      <c r="A11" s="10" t="s">
        <v>5</v>
      </c>
      <c r="B11" s="22">
        <v>1</v>
      </c>
      <c r="C11" s="23">
        <f>B11*(1-C10)</f>
        <v>0.85399999999999998</v>
      </c>
      <c r="D11" s="23">
        <f t="shared" ref="D11:G11" si="0">C11*(1-D10)</f>
        <v>0.757498</v>
      </c>
      <c r="E11" s="23">
        <f t="shared" si="0"/>
        <v>0.67644571399999998</v>
      </c>
      <c r="F11" s="23">
        <f t="shared" si="0"/>
        <v>0.619624274024</v>
      </c>
      <c r="G11" s="23">
        <f t="shared" si="0"/>
        <v>0.57067395637610407</v>
      </c>
    </row>
    <row r="12" spans="1:7 16381:16381" s="1" customFormat="1" ht="19" customHeight="1" x14ac:dyDescent="0.2">
      <c r="A12" s="10" t="s">
        <v>6</v>
      </c>
      <c r="B12" s="22">
        <v>1</v>
      </c>
      <c r="C12" s="23">
        <f>(B11+C11)/2</f>
        <v>0.92700000000000005</v>
      </c>
      <c r="D12" s="23">
        <f t="shared" ref="D12:G12" si="1">(C11+D11)/2</f>
        <v>0.80574900000000005</v>
      </c>
      <c r="E12" s="23">
        <f t="shared" si="1"/>
        <v>0.71697185699999999</v>
      </c>
      <c r="F12" s="23">
        <f t="shared" si="1"/>
        <v>0.64803499401200004</v>
      </c>
      <c r="G12" s="23">
        <f t="shared" si="1"/>
        <v>0.59514911520005209</v>
      </c>
    </row>
    <row r="13" spans="1:7 16381:16381" s="1" customFormat="1" ht="19" customHeight="1" x14ac:dyDescent="0.2">
      <c r="A13" s="10" t="s">
        <v>0</v>
      </c>
      <c r="B13" s="19">
        <f t="shared" ref="B13:G13" si="2">B12*B9</f>
        <v>0</v>
      </c>
      <c r="C13" s="20">
        <f>C12*C9</f>
        <v>222480</v>
      </c>
      <c r="D13" s="20">
        <f t="shared" si="2"/>
        <v>203048.74800000002</v>
      </c>
      <c r="E13" s="20">
        <f t="shared" si="2"/>
        <v>189710.75336219999</v>
      </c>
      <c r="F13" s="20">
        <f t="shared" si="2"/>
        <v>180043.56238635397</v>
      </c>
      <c r="G13" s="20">
        <f t="shared" si="2"/>
        <v>173617.79260983199</v>
      </c>
    </row>
    <row r="14" spans="1:7 16381:16381" s="1" customFormat="1" ht="19" customHeight="1" thickBot="1" x14ac:dyDescent="0.25">
      <c r="A14" s="11" t="s">
        <v>2</v>
      </c>
      <c r="B14" s="24">
        <f>B13/(1+$B$2)^B4</f>
        <v>0</v>
      </c>
      <c r="C14" s="25">
        <f>C13/(1+$B$2)^AVERAGE(C4,B4)</f>
        <v>214081.47981551322</v>
      </c>
      <c r="D14" s="25">
        <f>D13/(1+$B$2)^AVERAGE(D4,C4)</f>
        <v>180910.8785747168</v>
      </c>
      <c r="E14" s="25">
        <f>E13/(1+$B$2)^AVERAGE(E4,D4)</f>
        <v>156506.56510321336</v>
      </c>
      <c r="F14" s="25">
        <f>F13/(1+$B$2)^AVERAGE(F4,E4)</f>
        <v>137529.05321430694</v>
      </c>
      <c r="G14" s="25">
        <f>G13/(1+$B$2)^AVERAGE(G4,F4)</f>
        <v>122796.87946334026</v>
      </c>
    </row>
    <row r="15" spans="1:7 16381:16381" s="1" customFormat="1" ht="19" customHeight="1" thickBot="1" x14ac:dyDescent="0.25">
      <c r="A15" s="12" t="s">
        <v>9</v>
      </c>
      <c r="B15" s="15">
        <f>B14</f>
        <v>0</v>
      </c>
      <c r="C15" s="16">
        <f>B15+C14</f>
        <v>214081.47981551322</v>
      </c>
      <c r="D15" s="16">
        <f>C15+D14</f>
        <v>394992.35839022999</v>
      </c>
      <c r="E15" s="16">
        <f t="shared" ref="E15:F15" si="3">D15+E14</f>
        <v>551498.92349344329</v>
      </c>
      <c r="F15" s="16">
        <f t="shared" si="3"/>
        <v>689027.97670775023</v>
      </c>
      <c r="G15" s="33">
        <f>F15+G14</f>
        <v>811824.85617109051</v>
      </c>
    </row>
    <row r="16" spans="1:7 16381:16381" s="1" customFormat="1" ht="19" customHeight="1" x14ac:dyDescent="0.2">
      <c r="A16" s="3"/>
      <c r="B16" s="3"/>
      <c r="C16" s="4"/>
      <c r="D16" s="2"/>
      <c r="E16" s="2"/>
      <c r="F16" s="2"/>
      <c r="G16" s="2"/>
    </row>
    <row r="17" spans="1:3" ht="16" x14ac:dyDescent="0.2">
      <c r="A17" s="3"/>
      <c r="C17" s="5"/>
    </row>
  </sheetData>
  <pageMargins left="0.75" right="0.75" top="1" bottom="1" header="0.5" footer="0.5"/>
  <pageSetup scale="5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C372-BB0D-974D-9C97-623B6370A248}">
  <sheetPr>
    <pageSetUpPr fitToPage="1"/>
  </sheetPr>
  <dimension ref="A1:XFA17"/>
  <sheetViews>
    <sheetView zoomScaleNormal="100" workbookViewId="0">
      <selection activeCell="G15" sqref="G15"/>
    </sheetView>
  </sheetViews>
  <sheetFormatPr baseColWidth="10" defaultRowHeight="13" x14ac:dyDescent="0.15"/>
  <cols>
    <col min="1" max="1" width="46.5" customWidth="1"/>
    <col min="2" max="2" width="12.1640625" bestFit="1" customWidth="1"/>
    <col min="3" max="7" width="14.33203125" bestFit="1" customWidth="1"/>
    <col min="8" max="8" width="11.5" bestFit="1" customWidth="1"/>
  </cols>
  <sheetData>
    <row r="1" spans="1:7 16381:16381" ht="21" customHeight="1" x14ac:dyDescent="0.15">
      <c r="A1" s="27" t="s">
        <v>7</v>
      </c>
    </row>
    <row r="2" spans="1:7 16381:16381" s="1" customFormat="1" ht="20" customHeight="1" x14ac:dyDescent="0.2">
      <c r="A2" s="6" t="s">
        <v>1</v>
      </c>
      <c r="B2" s="31">
        <v>0.08</v>
      </c>
      <c r="C2" s="26"/>
      <c r="D2" s="7"/>
      <c r="E2" s="7"/>
      <c r="F2" s="7"/>
      <c r="G2" s="7"/>
    </row>
    <row r="3" spans="1:7 16381:16381" s="1" customFormat="1" ht="20" customHeight="1" thickBot="1" x14ac:dyDescent="0.25">
      <c r="A3" s="32"/>
      <c r="B3" s="13"/>
      <c r="C3" s="14"/>
      <c r="D3" s="7"/>
      <c r="E3" s="7"/>
      <c r="F3" s="7"/>
      <c r="G3" s="7"/>
    </row>
    <row r="4" spans="1:7 16381:16381" s="1" customFormat="1" ht="18" x14ac:dyDescent="0.2">
      <c r="A4" s="8" t="s">
        <v>10</v>
      </c>
      <c r="B4" s="17">
        <v>0</v>
      </c>
      <c r="C4" s="18">
        <v>1</v>
      </c>
      <c r="D4" s="18">
        <v>2</v>
      </c>
      <c r="E4" s="18">
        <v>3</v>
      </c>
      <c r="F4" s="18">
        <v>4</v>
      </c>
      <c r="G4" s="18">
        <v>5</v>
      </c>
    </row>
    <row r="5" spans="1:7 16381:16381" s="1" customFormat="1" ht="19" customHeight="1" x14ac:dyDescent="0.2">
      <c r="A5" s="10" t="s">
        <v>14</v>
      </c>
      <c r="B5" s="28"/>
      <c r="C5" s="29">
        <f>1200000</f>
        <v>1200000</v>
      </c>
      <c r="D5" s="29">
        <f>C5*1.05</f>
        <v>1260000</v>
      </c>
      <c r="E5" s="29">
        <f>D5*1.05</f>
        <v>1323000</v>
      </c>
      <c r="F5" s="29">
        <f>E5*1.05</f>
        <v>1389150</v>
      </c>
      <c r="G5" s="29">
        <f>F5*1.05</f>
        <v>1458607.5</v>
      </c>
    </row>
    <row r="6" spans="1:7 16381:16381" s="1" customFormat="1" ht="19" customHeight="1" x14ac:dyDescent="0.2">
      <c r="A6" s="10" t="s">
        <v>11</v>
      </c>
      <c r="B6" s="28"/>
      <c r="C6" s="29">
        <f>C5*0.2</f>
        <v>240000</v>
      </c>
      <c r="D6" s="29">
        <f>D5*0.2</f>
        <v>252000</v>
      </c>
      <c r="E6" s="29">
        <f>E5*0.2</f>
        <v>264600</v>
      </c>
      <c r="F6" s="29">
        <f>F5*0.2</f>
        <v>277830</v>
      </c>
      <c r="G6" s="29">
        <f>G5*0.2</f>
        <v>291721.5</v>
      </c>
    </row>
    <row r="7" spans="1:7 16381:16381" s="1" customFormat="1" ht="19" customHeight="1" x14ac:dyDescent="0.2">
      <c r="A7" s="10" t="s">
        <v>13</v>
      </c>
      <c r="B7" s="63">
        <v>30000</v>
      </c>
      <c r="C7" s="65">
        <v>0</v>
      </c>
      <c r="D7" s="29"/>
      <c r="E7" s="29"/>
      <c r="F7" s="29"/>
      <c r="G7" s="29"/>
    </row>
    <row r="8" spans="1:7 16381:16381" s="1" customFormat="1" ht="19" hidden="1" customHeight="1" x14ac:dyDescent="0.2">
      <c r="A8" s="10" t="s">
        <v>8</v>
      </c>
      <c r="B8" s="28"/>
      <c r="C8" s="29"/>
      <c r="D8" s="29"/>
      <c r="E8" s="29"/>
      <c r="F8" s="29"/>
      <c r="G8" s="29"/>
      <c r="XFA8" s="29">
        <f>XEZ8*1.03</f>
        <v>0</v>
      </c>
    </row>
    <row r="9" spans="1:7 16381:16381" s="1" customFormat="1" ht="19" customHeight="1" x14ac:dyDescent="0.2">
      <c r="A9" s="10" t="s">
        <v>12</v>
      </c>
      <c r="B9" s="64">
        <f>B6-B7-B8</f>
        <v>-30000</v>
      </c>
      <c r="C9" s="20">
        <f>C6-C7</f>
        <v>240000</v>
      </c>
      <c r="D9" s="20">
        <f>D6-D7</f>
        <v>252000</v>
      </c>
      <c r="E9" s="20">
        <f>E6-E7</f>
        <v>264600</v>
      </c>
      <c r="F9" s="20">
        <f>F6-F7</f>
        <v>277830</v>
      </c>
      <c r="G9" s="20">
        <f>G6-G7</f>
        <v>291721.5</v>
      </c>
    </row>
    <row r="10" spans="1:7 16381:16381" s="1" customFormat="1" ht="19" customHeight="1" x14ac:dyDescent="0.2">
      <c r="A10" s="9" t="s">
        <v>3</v>
      </c>
      <c r="B10" s="21" t="s">
        <v>4</v>
      </c>
      <c r="C10" s="30">
        <v>9.9000000000000005E-2</v>
      </c>
      <c r="D10" s="30">
        <v>0.111</v>
      </c>
      <c r="E10" s="30">
        <v>0.106</v>
      </c>
      <c r="F10" s="30">
        <v>8.6999999999999994E-2</v>
      </c>
      <c r="G10" s="30">
        <v>0.08</v>
      </c>
    </row>
    <row r="11" spans="1:7 16381:16381" s="1" customFormat="1" ht="19" customHeight="1" x14ac:dyDescent="0.2">
      <c r="A11" s="10" t="s">
        <v>5</v>
      </c>
      <c r="B11" s="22">
        <v>1</v>
      </c>
      <c r="C11" s="23">
        <f>B11*(1-C10)</f>
        <v>0.90100000000000002</v>
      </c>
      <c r="D11" s="23">
        <f t="shared" ref="D11:G11" si="0">C11*(1-D10)</f>
        <v>0.80098900000000006</v>
      </c>
      <c r="E11" s="23">
        <f t="shared" si="0"/>
        <v>0.71608416600000002</v>
      </c>
      <c r="F11" s="23">
        <f t="shared" si="0"/>
        <v>0.65378484355800004</v>
      </c>
      <c r="G11" s="23">
        <f t="shared" si="0"/>
        <v>0.60148205607336003</v>
      </c>
    </row>
    <row r="12" spans="1:7 16381:16381" s="1" customFormat="1" ht="19" customHeight="1" x14ac:dyDescent="0.2">
      <c r="A12" s="10" t="s">
        <v>6</v>
      </c>
      <c r="B12" s="22">
        <v>1</v>
      </c>
      <c r="C12" s="23">
        <f>(B11+C11)/2</f>
        <v>0.95050000000000001</v>
      </c>
      <c r="D12" s="23">
        <f t="shared" ref="D12:G12" si="1">(C11+D11)/2</f>
        <v>0.8509945000000001</v>
      </c>
      <c r="E12" s="23">
        <f t="shared" si="1"/>
        <v>0.75853658300000004</v>
      </c>
      <c r="F12" s="23">
        <f t="shared" si="1"/>
        <v>0.68493450477900009</v>
      </c>
      <c r="G12" s="23">
        <f t="shared" si="1"/>
        <v>0.62763344981568003</v>
      </c>
    </row>
    <row r="13" spans="1:7 16381:16381" s="1" customFormat="1" ht="19" customHeight="1" x14ac:dyDescent="0.2">
      <c r="A13" s="10" t="s">
        <v>0</v>
      </c>
      <c r="B13" s="19">
        <f t="shared" ref="B13:G13" si="2">B12*B9</f>
        <v>-30000</v>
      </c>
      <c r="C13" s="20">
        <f t="shared" si="2"/>
        <v>228120</v>
      </c>
      <c r="D13" s="20">
        <f t="shared" si="2"/>
        <v>214450.61400000003</v>
      </c>
      <c r="E13" s="20">
        <f t="shared" si="2"/>
        <v>200708.77986180002</v>
      </c>
      <c r="F13" s="20">
        <f t="shared" si="2"/>
        <v>190295.3534627496</v>
      </c>
      <c r="G13" s="20">
        <f t="shared" si="2"/>
        <v>183094.17143040491</v>
      </c>
    </row>
    <row r="14" spans="1:7 16381:16381" s="1" customFormat="1" ht="19" customHeight="1" thickBot="1" x14ac:dyDescent="0.25">
      <c r="A14" s="11" t="s">
        <v>2</v>
      </c>
      <c r="B14" s="24">
        <f>B13/(1+$B$2)^B4</f>
        <v>-30000</v>
      </c>
      <c r="C14" s="25">
        <f>C13/(1+$B$2)^AVERAGE(C4,B4)</f>
        <v>219508.57234589569</v>
      </c>
      <c r="D14" s="25">
        <f>D13/(1+$B$2)^AVERAGE(D4,C4)</f>
        <v>191069.62919873541</v>
      </c>
      <c r="E14" s="25">
        <f>E13/(1+$B$2)^AVERAGE(E4,D4)</f>
        <v>165579.65832466216</v>
      </c>
      <c r="F14" s="25">
        <f>F13/(1+$B$2)^AVERAGE(F4,E4)</f>
        <v>145360.04201390664</v>
      </c>
      <c r="G14" s="25">
        <f>G13/(1+$B$2)^AVERAGE(G4,F4)</f>
        <v>129499.35926271162</v>
      </c>
    </row>
    <row r="15" spans="1:7 16381:16381" s="1" customFormat="1" ht="19" customHeight="1" thickBot="1" x14ac:dyDescent="0.25">
      <c r="A15" s="12" t="s">
        <v>9</v>
      </c>
      <c r="B15" s="15">
        <f>B14</f>
        <v>-30000</v>
      </c>
      <c r="C15" s="16">
        <f>B15+C14</f>
        <v>189508.57234589569</v>
      </c>
      <c r="D15" s="16">
        <f t="shared" ref="D15:G15" si="3">C15+D14</f>
        <v>380578.2015446311</v>
      </c>
      <c r="E15" s="16">
        <f t="shared" si="3"/>
        <v>546157.85986929329</v>
      </c>
      <c r="F15" s="16">
        <f t="shared" si="3"/>
        <v>691517.90188319993</v>
      </c>
      <c r="G15" s="33">
        <f t="shared" si="3"/>
        <v>821017.26114591153</v>
      </c>
    </row>
    <row r="16" spans="1:7 16381:16381" s="1" customFormat="1" ht="19" customHeight="1" x14ac:dyDescent="0.2">
      <c r="A16" s="3"/>
      <c r="B16" s="3"/>
      <c r="C16" s="4"/>
      <c r="D16" s="2"/>
      <c r="E16" s="2"/>
      <c r="F16" s="2"/>
      <c r="G16" s="2"/>
    </row>
    <row r="17" spans="1:3" ht="16" x14ac:dyDescent="0.2">
      <c r="A17" s="3"/>
      <c r="C17" s="5"/>
    </row>
  </sheetData>
  <pageMargins left="0.75" right="0.75" top="1" bottom="1" header="0.5" footer="0.5"/>
  <pageSetup scale="5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2774-5DE1-1748-949D-EC3CFE3A3FA4}">
  <dimension ref="A1:G28"/>
  <sheetViews>
    <sheetView zoomScale="101" workbookViewId="0">
      <selection activeCell="C4" sqref="C4:G28"/>
    </sheetView>
  </sheetViews>
  <sheetFormatPr baseColWidth="10" defaultRowHeight="16" x14ac:dyDescent="0.2"/>
  <cols>
    <col min="1" max="1" width="12.1640625" style="34" customWidth="1"/>
    <col min="2" max="2" width="18.5" style="34" customWidth="1"/>
    <col min="3" max="16384" width="10.83203125" style="34"/>
  </cols>
  <sheetData>
    <row r="1" spans="1:7" ht="27" customHeight="1" x14ac:dyDescent="0.2">
      <c r="A1" s="34" t="s">
        <v>15</v>
      </c>
      <c r="B1" s="35"/>
    </row>
    <row r="4" spans="1:7" x14ac:dyDescent="0.2">
      <c r="C4" s="69" t="s">
        <v>16</v>
      </c>
      <c r="D4" s="70"/>
      <c r="E4" s="70"/>
      <c r="F4" s="70"/>
      <c r="G4" s="71"/>
    </row>
    <row r="5" spans="1:7" ht="34" x14ac:dyDescent="0.2">
      <c r="A5" s="36" t="s">
        <v>17</v>
      </c>
      <c r="B5" s="37" t="s">
        <v>18</v>
      </c>
      <c r="C5" s="38" t="s">
        <v>19</v>
      </c>
      <c r="D5" s="39" t="s">
        <v>20</v>
      </c>
      <c r="E5" s="39" t="s">
        <v>21</v>
      </c>
      <c r="F5" s="39" t="s">
        <v>22</v>
      </c>
      <c r="G5" s="40" t="s">
        <v>23</v>
      </c>
    </row>
    <row r="6" spans="1:7" x14ac:dyDescent="0.2">
      <c r="A6" s="34">
        <v>1001</v>
      </c>
      <c r="B6" s="41">
        <v>147510</v>
      </c>
      <c r="C6" s="42">
        <v>9.5000000000000001E-2</v>
      </c>
      <c r="D6" s="43">
        <v>5.5E-2</v>
      </c>
      <c r="E6" s="43">
        <v>0.04</v>
      </c>
      <c r="F6" s="43">
        <v>6.5000000000000002E-2</v>
      </c>
      <c r="G6" s="44">
        <v>0.06</v>
      </c>
    </row>
    <row r="7" spans="1:7" x14ac:dyDescent="0.2">
      <c r="A7" s="34">
        <f>A6+1</f>
        <v>1002</v>
      </c>
      <c r="B7" s="41">
        <v>72980</v>
      </c>
      <c r="C7" s="42">
        <v>5.5E-2</v>
      </c>
      <c r="D7" s="43">
        <v>2.5000000000000001E-2</v>
      </c>
      <c r="E7" s="43">
        <v>0.06</v>
      </c>
      <c r="F7" s="43">
        <v>0.09</v>
      </c>
      <c r="G7" s="44">
        <v>0.11</v>
      </c>
    </row>
    <row r="8" spans="1:7" x14ac:dyDescent="0.2">
      <c r="A8" s="34">
        <f t="shared" ref="A8:A28" si="0">A7+1</f>
        <v>1003</v>
      </c>
      <c r="B8" s="41">
        <v>278000</v>
      </c>
      <c r="C8" s="42">
        <v>0.12</v>
      </c>
      <c r="D8" s="43">
        <v>5.6000000000000001E-2</v>
      </c>
      <c r="E8" s="43">
        <v>1.95E-2</v>
      </c>
      <c r="F8" s="43">
        <v>5.5E-2</v>
      </c>
      <c r="G8" s="44">
        <v>5.5E-2</v>
      </c>
    </row>
    <row r="9" spans="1:7" x14ac:dyDescent="0.2">
      <c r="A9" s="34">
        <f t="shared" si="0"/>
        <v>1004</v>
      </c>
      <c r="B9" s="41">
        <v>202170</v>
      </c>
      <c r="C9" s="42">
        <v>7.4999999999999997E-2</v>
      </c>
      <c r="D9" s="45">
        <v>0.05</v>
      </c>
      <c r="E9" s="43">
        <v>0.03</v>
      </c>
      <c r="F9" s="43">
        <v>1.4999999999999999E-2</v>
      </c>
      <c r="G9" s="44">
        <v>0.03</v>
      </c>
    </row>
    <row r="10" spans="1:7" x14ac:dyDescent="0.2">
      <c r="A10" s="34">
        <f t="shared" si="0"/>
        <v>1005</v>
      </c>
      <c r="B10" s="41">
        <v>262570</v>
      </c>
      <c r="C10" s="42">
        <v>0.09</v>
      </c>
      <c r="D10" s="43">
        <v>5.3999999999999999E-2</v>
      </c>
      <c r="E10" s="43">
        <v>3.15E-2</v>
      </c>
      <c r="F10" s="43">
        <v>5.5E-2</v>
      </c>
      <c r="G10" s="44">
        <v>0.04</v>
      </c>
    </row>
    <row r="11" spans="1:7" x14ac:dyDescent="0.2">
      <c r="A11" s="34">
        <f t="shared" si="0"/>
        <v>1006</v>
      </c>
      <c r="B11" s="41">
        <v>257220</v>
      </c>
      <c r="C11" s="42">
        <v>0.105</v>
      </c>
      <c r="D11" s="43">
        <v>5.3999999999999999E-2</v>
      </c>
      <c r="E11" s="43">
        <v>2.75E-2</v>
      </c>
      <c r="F11" s="43">
        <v>4.4999999999999998E-2</v>
      </c>
      <c r="G11" s="44">
        <v>3.5000000000000003E-2</v>
      </c>
    </row>
    <row r="12" spans="1:7" x14ac:dyDescent="0.2">
      <c r="A12" s="34">
        <f t="shared" si="0"/>
        <v>1007</v>
      </c>
      <c r="B12" s="41">
        <v>266630</v>
      </c>
      <c r="C12" s="42">
        <v>5.5E-2</v>
      </c>
      <c r="D12" s="43">
        <v>4.1000000000000002E-2</v>
      </c>
      <c r="E12" s="43">
        <v>2.35E-2</v>
      </c>
      <c r="F12" s="43">
        <v>4.4999999999999998E-2</v>
      </c>
      <c r="G12" s="44">
        <v>0.04</v>
      </c>
    </row>
    <row r="13" spans="1:7" x14ac:dyDescent="0.2">
      <c r="A13" s="34">
        <f t="shared" si="0"/>
        <v>1008</v>
      </c>
      <c r="B13" s="41">
        <v>185060</v>
      </c>
      <c r="C13" s="42">
        <v>0.11</v>
      </c>
      <c r="D13" s="43">
        <v>5.8500000000000003E-2</v>
      </c>
      <c r="E13" s="43">
        <v>2.5499999999999998E-2</v>
      </c>
      <c r="F13" s="43">
        <v>8.5000000000000006E-2</v>
      </c>
      <c r="G13" s="44">
        <v>0.04</v>
      </c>
    </row>
    <row r="14" spans="1:7" x14ac:dyDescent="0.2">
      <c r="A14" s="34">
        <f t="shared" si="0"/>
        <v>1009</v>
      </c>
      <c r="B14" s="41">
        <v>236730</v>
      </c>
      <c r="C14" s="42">
        <v>8.5000000000000006E-2</v>
      </c>
      <c r="D14" s="43">
        <v>5.0999999999999997E-2</v>
      </c>
      <c r="E14" s="43">
        <v>1.6500000000000001E-2</v>
      </c>
      <c r="F14" s="43">
        <v>7.0000000000000007E-2</v>
      </c>
      <c r="G14" s="44">
        <v>2.5000000000000001E-2</v>
      </c>
    </row>
    <row r="15" spans="1:7" x14ac:dyDescent="0.2">
      <c r="A15" s="34">
        <f t="shared" si="0"/>
        <v>1010</v>
      </c>
      <c r="B15" s="41">
        <v>183190</v>
      </c>
      <c r="C15" s="42">
        <v>5.5E-2</v>
      </c>
      <c r="D15" s="43">
        <v>2.5000000000000001E-2</v>
      </c>
      <c r="E15" s="43">
        <v>9.4999999999999998E-3</v>
      </c>
      <c r="F15" s="43">
        <v>0.03</v>
      </c>
      <c r="G15" s="44">
        <v>1.4999999999999999E-2</v>
      </c>
    </row>
    <row r="16" spans="1:7" x14ac:dyDescent="0.2">
      <c r="A16" s="34">
        <f t="shared" si="0"/>
        <v>1011</v>
      </c>
      <c r="B16" s="41">
        <v>162240</v>
      </c>
      <c r="C16" s="42">
        <v>0.1</v>
      </c>
      <c r="D16" s="43">
        <v>5.3499999999999999E-2</v>
      </c>
      <c r="E16" s="43">
        <v>3.2000000000000001E-2</v>
      </c>
      <c r="F16" s="43">
        <v>5.5E-2</v>
      </c>
      <c r="G16" s="44">
        <v>3.5000000000000003E-2</v>
      </c>
    </row>
    <row r="17" spans="1:7" x14ac:dyDescent="0.2">
      <c r="A17" s="34">
        <f t="shared" si="0"/>
        <v>1012</v>
      </c>
      <c r="B17" s="41">
        <v>247300</v>
      </c>
      <c r="C17" s="42">
        <v>0.08</v>
      </c>
      <c r="D17" s="43">
        <v>6.0499999999999998E-2</v>
      </c>
      <c r="E17" s="43">
        <v>2.6499999999999999E-2</v>
      </c>
      <c r="F17" s="43">
        <v>6.5000000000000002E-2</v>
      </c>
      <c r="G17" s="44">
        <v>4.4999999999999998E-2</v>
      </c>
    </row>
    <row r="18" spans="1:7" x14ac:dyDescent="0.2">
      <c r="A18" s="34">
        <f t="shared" si="0"/>
        <v>1013</v>
      </c>
      <c r="B18" s="41">
        <v>198360</v>
      </c>
      <c r="C18" s="42">
        <v>0.115</v>
      </c>
      <c r="D18" s="43">
        <v>6.8500000000000005E-2</v>
      </c>
      <c r="E18" s="43">
        <v>0.105</v>
      </c>
      <c r="F18" s="43">
        <v>0.08</v>
      </c>
      <c r="G18" s="44">
        <v>0.04</v>
      </c>
    </row>
    <row r="19" spans="1:7" x14ac:dyDescent="0.2">
      <c r="A19" s="34">
        <f t="shared" si="0"/>
        <v>1014</v>
      </c>
      <c r="B19" s="41">
        <v>210430</v>
      </c>
      <c r="C19" s="42">
        <v>0.09</v>
      </c>
      <c r="D19" s="43">
        <v>5.0999999999999997E-2</v>
      </c>
      <c r="E19" s="43">
        <v>1.95E-2</v>
      </c>
      <c r="F19" s="43">
        <v>6.5000000000000002E-2</v>
      </c>
      <c r="G19" s="44">
        <v>3.5000000000000003E-2</v>
      </c>
    </row>
    <row r="20" spans="1:7" x14ac:dyDescent="0.2">
      <c r="A20" s="34">
        <f t="shared" si="0"/>
        <v>1015</v>
      </c>
      <c r="B20" s="41">
        <v>140630</v>
      </c>
      <c r="C20" s="42">
        <v>6.5000000000000002E-2</v>
      </c>
      <c r="D20" s="43">
        <v>2.6499999999999999E-2</v>
      </c>
      <c r="E20" s="43">
        <v>1.2E-2</v>
      </c>
      <c r="F20" s="43">
        <v>0.06</v>
      </c>
      <c r="G20" s="44">
        <v>2.5000000000000001E-2</v>
      </c>
    </row>
    <row r="21" spans="1:7" x14ac:dyDescent="0.2">
      <c r="A21" s="34">
        <f t="shared" si="0"/>
        <v>1016</v>
      </c>
      <c r="B21" s="41">
        <v>133730</v>
      </c>
      <c r="C21" s="42">
        <v>7.4999999999999997E-2</v>
      </c>
      <c r="D21" s="43">
        <v>5.7000000000000002E-2</v>
      </c>
      <c r="E21" s="43">
        <v>2.9499999999999998E-2</v>
      </c>
      <c r="F21" s="43">
        <v>0.06</v>
      </c>
      <c r="G21" s="44">
        <v>5.5E-2</v>
      </c>
    </row>
    <row r="22" spans="1:7" x14ac:dyDescent="0.2">
      <c r="A22" s="34">
        <f t="shared" si="0"/>
        <v>1017</v>
      </c>
      <c r="B22" s="41">
        <v>279900</v>
      </c>
      <c r="C22" s="42">
        <v>0.105</v>
      </c>
      <c r="D22" s="43">
        <v>5.6500000000000002E-2</v>
      </c>
      <c r="E22" s="43">
        <v>2.3E-2</v>
      </c>
      <c r="F22" s="43">
        <v>0.09</v>
      </c>
      <c r="G22" s="44">
        <v>2.5000000000000001E-2</v>
      </c>
    </row>
    <row r="23" spans="1:7" x14ac:dyDescent="0.2">
      <c r="A23" s="34">
        <f t="shared" si="0"/>
        <v>1018</v>
      </c>
      <c r="B23" s="41">
        <v>129550</v>
      </c>
      <c r="C23" s="42">
        <v>0.115</v>
      </c>
      <c r="D23" s="43">
        <v>6.0999999999999999E-2</v>
      </c>
      <c r="E23" s="43">
        <v>2.1000000000000001E-2</v>
      </c>
      <c r="F23" s="43">
        <v>0.1</v>
      </c>
      <c r="G23" s="44">
        <v>0.04</v>
      </c>
    </row>
    <row r="24" spans="1:7" x14ac:dyDescent="0.2">
      <c r="A24" s="34">
        <f t="shared" si="0"/>
        <v>1019</v>
      </c>
      <c r="B24" s="41">
        <v>236230</v>
      </c>
      <c r="C24" s="42">
        <v>0.05</v>
      </c>
      <c r="D24" s="43">
        <v>0.04</v>
      </c>
      <c r="E24" s="43">
        <v>1.7500000000000002E-2</v>
      </c>
      <c r="F24" s="43">
        <v>1.4999999999999999E-2</v>
      </c>
      <c r="G24" s="44">
        <v>0.01</v>
      </c>
    </row>
    <row r="25" spans="1:7" x14ac:dyDescent="0.2">
      <c r="A25" s="34">
        <f t="shared" si="0"/>
        <v>1020</v>
      </c>
      <c r="B25" s="41">
        <v>210370</v>
      </c>
      <c r="C25" s="42">
        <v>0.05</v>
      </c>
      <c r="D25" s="43">
        <v>3.95E-2</v>
      </c>
      <c r="E25" s="43">
        <v>2.35E-2</v>
      </c>
      <c r="F25" s="43">
        <v>4.4999999999999998E-2</v>
      </c>
      <c r="G25" s="44">
        <v>3.5000000000000003E-2</v>
      </c>
    </row>
    <row r="26" spans="1:7" x14ac:dyDescent="0.2">
      <c r="A26" s="34">
        <f t="shared" si="0"/>
        <v>1021</v>
      </c>
      <c r="B26" s="41">
        <v>239940</v>
      </c>
      <c r="C26" s="42">
        <v>0.08</v>
      </c>
      <c r="D26" s="43">
        <v>3.3500000000000002E-2</v>
      </c>
      <c r="E26" s="43">
        <v>4.4999999999999998E-2</v>
      </c>
      <c r="F26" s="43">
        <v>0.04</v>
      </c>
      <c r="G26" s="44">
        <v>8.5000000000000006E-2</v>
      </c>
    </row>
    <row r="27" spans="1:7" x14ac:dyDescent="0.2">
      <c r="A27" s="34">
        <f t="shared" si="0"/>
        <v>1022</v>
      </c>
      <c r="B27" s="41">
        <v>82960</v>
      </c>
      <c r="C27" s="42">
        <v>6.5000000000000002E-2</v>
      </c>
      <c r="D27" s="43">
        <v>3.15E-2</v>
      </c>
      <c r="E27" s="43">
        <v>1.35E-2</v>
      </c>
      <c r="F27" s="43">
        <v>0.05</v>
      </c>
      <c r="G27" s="44">
        <v>2.5000000000000001E-2</v>
      </c>
    </row>
    <row r="28" spans="1:7" x14ac:dyDescent="0.2">
      <c r="A28" s="34">
        <f t="shared" si="0"/>
        <v>1023</v>
      </c>
      <c r="B28" s="46">
        <v>261920</v>
      </c>
      <c r="C28" s="42">
        <v>0.125</v>
      </c>
      <c r="D28" s="43">
        <v>6.4500000000000002E-2</v>
      </c>
      <c r="E28" s="43">
        <v>3.2500000000000001E-2</v>
      </c>
      <c r="F28" s="43">
        <v>0.09</v>
      </c>
      <c r="G28" s="44">
        <v>0.05</v>
      </c>
    </row>
  </sheetData>
  <mergeCells count="1">
    <mergeCell ref="C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9FB-492A-D040-9515-6FCB16F4BC41}">
  <dimension ref="A1:AA85"/>
  <sheetViews>
    <sheetView topLeftCell="L1" workbookViewId="0">
      <selection activeCell="AA56" sqref="AA56"/>
    </sheetView>
  </sheetViews>
  <sheetFormatPr baseColWidth="10" defaultRowHeight="13" x14ac:dyDescent="0.15"/>
  <cols>
    <col min="1" max="1" width="11.83203125" bestFit="1" customWidth="1"/>
    <col min="2" max="7" width="13.1640625" bestFit="1" customWidth="1"/>
    <col min="9" max="13" width="13.1640625" bestFit="1" customWidth="1"/>
    <col min="15" max="15" width="6.6640625" bestFit="1" customWidth="1"/>
    <col min="16" max="20" width="13.1640625" bestFit="1" customWidth="1"/>
    <col min="22" max="22" width="6.6640625" bestFit="1" customWidth="1"/>
    <col min="23" max="26" width="13.1640625" bestFit="1" customWidth="1"/>
    <col min="27" max="27" width="15.83203125" bestFit="1" customWidth="1"/>
  </cols>
  <sheetData>
    <row r="1" spans="1:27" ht="16" x14ac:dyDescent="0.2">
      <c r="A1" s="34" t="s">
        <v>15</v>
      </c>
      <c r="B1" s="47">
        <v>0.08</v>
      </c>
      <c r="C1" s="34"/>
      <c r="D1" s="34"/>
      <c r="E1" s="34"/>
      <c r="F1" s="34"/>
      <c r="G1" s="34"/>
    </row>
    <row r="2" spans="1:27" ht="16" x14ac:dyDescent="0.2">
      <c r="A2" s="34" t="s">
        <v>35</v>
      </c>
      <c r="B2" s="56"/>
      <c r="C2" s="34"/>
      <c r="D2" s="34"/>
      <c r="E2" s="34"/>
      <c r="F2" s="34"/>
      <c r="G2" s="34"/>
    </row>
    <row r="3" spans="1:27" ht="16" x14ac:dyDescent="0.2">
      <c r="A3" s="34"/>
      <c r="B3" s="34"/>
      <c r="C3" s="74" t="s">
        <v>30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</row>
    <row r="4" spans="1:27" ht="16" hidden="1" x14ac:dyDescent="0.2">
      <c r="A4" s="34"/>
      <c r="B4" s="34"/>
      <c r="C4" s="34"/>
      <c r="D4" s="34"/>
      <c r="E4" s="34"/>
      <c r="F4" s="34"/>
      <c r="G4" s="34"/>
    </row>
    <row r="5" spans="1:27" ht="16" hidden="1" x14ac:dyDescent="0.2">
      <c r="A5" s="34"/>
      <c r="B5" s="34"/>
      <c r="C5" s="69" t="s">
        <v>16</v>
      </c>
      <c r="D5" s="70"/>
      <c r="E5" s="70"/>
      <c r="F5" s="70"/>
      <c r="G5" s="71"/>
    </row>
    <row r="6" spans="1:27" ht="51" hidden="1" x14ac:dyDescent="0.2">
      <c r="A6" s="36" t="s">
        <v>17</v>
      </c>
      <c r="B6" s="37" t="s">
        <v>18</v>
      </c>
      <c r="C6" s="38" t="s">
        <v>19</v>
      </c>
      <c r="D6" s="39" t="s">
        <v>20</v>
      </c>
      <c r="E6" s="39" t="s">
        <v>21</v>
      </c>
      <c r="F6" s="39" t="s">
        <v>22</v>
      </c>
      <c r="G6" s="40" t="s">
        <v>23</v>
      </c>
    </row>
    <row r="7" spans="1:27" ht="16" hidden="1" x14ac:dyDescent="0.2">
      <c r="A7" s="34">
        <v>1001</v>
      </c>
      <c r="B7" s="41">
        <v>147510</v>
      </c>
      <c r="C7" s="42">
        <v>9.5000000000000001E-2</v>
      </c>
      <c r="D7" s="43">
        <v>5.5E-2</v>
      </c>
      <c r="E7" s="43">
        <v>0.04</v>
      </c>
      <c r="F7" s="43">
        <v>6.5000000000000002E-2</v>
      </c>
      <c r="G7" s="44">
        <v>0.06</v>
      </c>
    </row>
    <row r="8" spans="1:27" ht="16" hidden="1" x14ac:dyDescent="0.2">
      <c r="A8" s="34">
        <f>A7+1</f>
        <v>1002</v>
      </c>
      <c r="B8" s="41">
        <v>72980</v>
      </c>
      <c r="C8" s="42">
        <v>5.5E-2</v>
      </c>
      <c r="D8" s="43">
        <v>2.5000000000000001E-2</v>
      </c>
      <c r="E8" s="43">
        <v>0.06</v>
      </c>
      <c r="F8" s="43">
        <v>0.09</v>
      </c>
      <c r="G8" s="44">
        <v>0.11</v>
      </c>
    </row>
    <row r="9" spans="1:27" ht="16" hidden="1" x14ac:dyDescent="0.2">
      <c r="A9" s="34">
        <f t="shared" ref="A9:A29" si="0">A8+1</f>
        <v>1003</v>
      </c>
      <c r="B9" s="41">
        <v>278000</v>
      </c>
      <c r="C9" s="42">
        <v>0.12</v>
      </c>
      <c r="D9" s="43">
        <v>5.6000000000000001E-2</v>
      </c>
      <c r="E9" s="43">
        <v>1.95E-2</v>
      </c>
      <c r="F9" s="43">
        <v>5.5E-2</v>
      </c>
      <c r="G9" s="44">
        <v>5.5E-2</v>
      </c>
    </row>
    <row r="10" spans="1:27" ht="16" hidden="1" x14ac:dyDescent="0.2">
      <c r="A10" s="34">
        <f t="shared" si="0"/>
        <v>1004</v>
      </c>
      <c r="B10" s="41">
        <v>202170</v>
      </c>
      <c r="C10" s="42">
        <v>7.4999999999999997E-2</v>
      </c>
      <c r="D10" s="45">
        <v>0.05</v>
      </c>
      <c r="E10" s="43">
        <v>0.03</v>
      </c>
      <c r="F10" s="43">
        <v>1.4999999999999999E-2</v>
      </c>
      <c r="G10" s="44">
        <v>0.03</v>
      </c>
    </row>
    <row r="11" spans="1:27" ht="16" hidden="1" x14ac:dyDescent="0.2">
      <c r="A11" s="34">
        <f t="shared" si="0"/>
        <v>1005</v>
      </c>
      <c r="B11" s="41">
        <v>262570</v>
      </c>
      <c r="C11" s="42">
        <v>0.09</v>
      </c>
      <c r="D11" s="43">
        <v>5.3999999999999999E-2</v>
      </c>
      <c r="E11" s="43">
        <v>3.15E-2</v>
      </c>
      <c r="F11" s="43">
        <v>5.5E-2</v>
      </c>
      <c r="G11" s="44">
        <v>0.04</v>
      </c>
    </row>
    <row r="12" spans="1:27" ht="16" hidden="1" x14ac:dyDescent="0.2">
      <c r="A12" s="34">
        <f t="shared" si="0"/>
        <v>1006</v>
      </c>
      <c r="B12" s="41">
        <v>257220</v>
      </c>
      <c r="C12" s="42">
        <v>0.105</v>
      </c>
      <c r="D12" s="43">
        <v>5.3999999999999999E-2</v>
      </c>
      <c r="E12" s="43">
        <v>2.75E-2</v>
      </c>
      <c r="F12" s="43">
        <v>4.4999999999999998E-2</v>
      </c>
      <c r="G12" s="44">
        <v>3.5000000000000003E-2</v>
      </c>
    </row>
    <row r="13" spans="1:27" ht="16" hidden="1" x14ac:dyDescent="0.2">
      <c r="A13" s="34">
        <f t="shared" si="0"/>
        <v>1007</v>
      </c>
      <c r="B13" s="41">
        <v>266630</v>
      </c>
      <c r="C13" s="42">
        <v>5.5E-2</v>
      </c>
      <c r="D13" s="43">
        <v>4.1000000000000002E-2</v>
      </c>
      <c r="E13" s="43">
        <v>2.35E-2</v>
      </c>
      <c r="F13" s="43">
        <v>4.4999999999999998E-2</v>
      </c>
      <c r="G13" s="44">
        <v>0.04</v>
      </c>
    </row>
    <row r="14" spans="1:27" ht="16" hidden="1" x14ac:dyDescent="0.2">
      <c r="A14" s="34">
        <f t="shared" si="0"/>
        <v>1008</v>
      </c>
      <c r="B14" s="41">
        <v>185060</v>
      </c>
      <c r="C14" s="42">
        <v>0.11</v>
      </c>
      <c r="D14" s="43">
        <v>5.8500000000000003E-2</v>
      </c>
      <c r="E14" s="43">
        <v>2.5499999999999998E-2</v>
      </c>
      <c r="F14" s="43">
        <v>8.5000000000000006E-2</v>
      </c>
      <c r="G14" s="44">
        <v>0.04</v>
      </c>
    </row>
    <row r="15" spans="1:27" ht="16" hidden="1" x14ac:dyDescent="0.2">
      <c r="A15" s="34">
        <f t="shared" si="0"/>
        <v>1009</v>
      </c>
      <c r="B15" s="41">
        <v>236730</v>
      </c>
      <c r="C15" s="42">
        <v>8.5000000000000006E-2</v>
      </c>
      <c r="D15" s="43">
        <v>5.0999999999999997E-2</v>
      </c>
      <c r="E15" s="43">
        <v>1.6500000000000001E-2</v>
      </c>
      <c r="F15" s="43">
        <v>7.0000000000000007E-2</v>
      </c>
      <c r="G15" s="44">
        <v>2.5000000000000001E-2</v>
      </c>
    </row>
    <row r="16" spans="1:27" ht="16" hidden="1" x14ac:dyDescent="0.2">
      <c r="A16" s="34">
        <f t="shared" si="0"/>
        <v>1010</v>
      </c>
      <c r="B16" s="41">
        <v>183190</v>
      </c>
      <c r="C16" s="42">
        <v>5.5E-2</v>
      </c>
      <c r="D16" s="43">
        <v>2.5000000000000001E-2</v>
      </c>
      <c r="E16" s="43">
        <v>9.4999999999999998E-3</v>
      </c>
      <c r="F16" s="43">
        <v>0.03</v>
      </c>
      <c r="G16" s="44">
        <v>1.4999999999999999E-2</v>
      </c>
    </row>
    <row r="17" spans="1:27" ht="16" hidden="1" x14ac:dyDescent="0.2">
      <c r="A17" s="34">
        <f t="shared" si="0"/>
        <v>1011</v>
      </c>
      <c r="B17" s="41">
        <v>162240</v>
      </c>
      <c r="C17" s="42">
        <v>0.1</v>
      </c>
      <c r="D17" s="43">
        <v>5.3499999999999999E-2</v>
      </c>
      <c r="E17" s="43">
        <v>3.2000000000000001E-2</v>
      </c>
      <c r="F17" s="43">
        <v>5.5E-2</v>
      </c>
      <c r="G17" s="44">
        <v>3.5000000000000003E-2</v>
      </c>
    </row>
    <row r="18" spans="1:27" ht="16" hidden="1" x14ac:dyDescent="0.2">
      <c r="A18" s="34">
        <f t="shared" si="0"/>
        <v>1012</v>
      </c>
      <c r="B18" s="41">
        <v>247300</v>
      </c>
      <c r="C18" s="42">
        <v>0.08</v>
      </c>
      <c r="D18" s="43">
        <v>6.0499999999999998E-2</v>
      </c>
      <c r="E18" s="43">
        <v>2.6499999999999999E-2</v>
      </c>
      <c r="F18" s="43">
        <v>6.5000000000000002E-2</v>
      </c>
      <c r="G18" s="44">
        <v>4.4999999999999998E-2</v>
      </c>
    </row>
    <row r="19" spans="1:27" ht="16" hidden="1" x14ac:dyDescent="0.2">
      <c r="A19" s="34">
        <f t="shared" si="0"/>
        <v>1013</v>
      </c>
      <c r="B19" s="41">
        <v>198360</v>
      </c>
      <c r="C19" s="42">
        <v>0.115</v>
      </c>
      <c r="D19" s="43">
        <v>6.8500000000000005E-2</v>
      </c>
      <c r="E19" s="43">
        <v>0.105</v>
      </c>
      <c r="F19" s="43">
        <v>0.08</v>
      </c>
      <c r="G19" s="44">
        <v>0.04</v>
      </c>
    </row>
    <row r="20" spans="1:27" ht="16" hidden="1" x14ac:dyDescent="0.2">
      <c r="A20" s="34">
        <f t="shared" si="0"/>
        <v>1014</v>
      </c>
      <c r="B20" s="41">
        <v>210430</v>
      </c>
      <c r="C20" s="42">
        <v>0.09</v>
      </c>
      <c r="D20" s="43">
        <v>5.0999999999999997E-2</v>
      </c>
      <c r="E20" s="43">
        <v>1.95E-2</v>
      </c>
      <c r="F20" s="43">
        <v>6.5000000000000002E-2</v>
      </c>
      <c r="G20" s="44">
        <v>3.5000000000000003E-2</v>
      </c>
    </row>
    <row r="21" spans="1:27" ht="16" hidden="1" x14ac:dyDescent="0.2">
      <c r="A21" s="34">
        <f t="shared" si="0"/>
        <v>1015</v>
      </c>
      <c r="B21" s="41">
        <v>140630</v>
      </c>
      <c r="C21" s="42">
        <v>6.5000000000000002E-2</v>
      </c>
      <c r="D21" s="43">
        <v>2.6499999999999999E-2</v>
      </c>
      <c r="E21" s="43">
        <v>1.2E-2</v>
      </c>
      <c r="F21" s="43">
        <v>0.06</v>
      </c>
      <c r="G21" s="44">
        <v>2.5000000000000001E-2</v>
      </c>
    </row>
    <row r="22" spans="1:27" ht="16" hidden="1" x14ac:dyDescent="0.2">
      <c r="A22" s="34">
        <f t="shared" si="0"/>
        <v>1016</v>
      </c>
      <c r="B22" s="41">
        <v>133730</v>
      </c>
      <c r="C22" s="42">
        <v>7.4999999999999997E-2</v>
      </c>
      <c r="D22" s="43">
        <v>5.7000000000000002E-2</v>
      </c>
      <c r="E22" s="43">
        <v>2.9499999999999998E-2</v>
      </c>
      <c r="F22" s="43">
        <v>0.06</v>
      </c>
      <c r="G22" s="44">
        <v>5.5E-2</v>
      </c>
    </row>
    <row r="23" spans="1:27" ht="16" hidden="1" x14ac:dyDescent="0.2">
      <c r="A23" s="34">
        <f t="shared" si="0"/>
        <v>1017</v>
      </c>
      <c r="B23" s="41">
        <v>279900</v>
      </c>
      <c r="C23" s="42">
        <v>0.105</v>
      </c>
      <c r="D23" s="43">
        <v>5.6500000000000002E-2</v>
      </c>
      <c r="E23" s="43">
        <v>2.3E-2</v>
      </c>
      <c r="F23" s="43">
        <v>0.09</v>
      </c>
      <c r="G23" s="44">
        <v>2.5000000000000001E-2</v>
      </c>
    </row>
    <row r="24" spans="1:27" ht="16" hidden="1" x14ac:dyDescent="0.2">
      <c r="A24" s="34">
        <f t="shared" si="0"/>
        <v>1018</v>
      </c>
      <c r="B24" s="41">
        <v>129550</v>
      </c>
      <c r="C24" s="42">
        <v>0.115</v>
      </c>
      <c r="D24" s="43">
        <v>6.0999999999999999E-2</v>
      </c>
      <c r="E24" s="43">
        <v>2.1000000000000001E-2</v>
      </c>
      <c r="F24" s="43">
        <v>0.1</v>
      </c>
      <c r="G24" s="44">
        <v>0.04</v>
      </c>
    </row>
    <row r="25" spans="1:27" ht="16" hidden="1" x14ac:dyDescent="0.2">
      <c r="A25" s="34">
        <f t="shared" si="0"/>
        <v>1019</v>
      </c>
      <c r="B25" s="41">
        <v>236230</v>
      </c>
      <c r="C25" s="42">
        <v>0.05</v>
      </c>
      <c r="D25" s="43">
        <v>0.04</v>
      </c>
      <c r="E25" s="43">
        <v>1.7500000000000002E-2</v>
      </c>
      <c r="F25" s="43">
        <v>1.4999999999999999E-2</v>
      </c>
      <c r="G25" s="44">
        <v>0.01</v>
      </c>
    </row>
    <row r="26" spans="1:27" ht="16" hidden="1" x14ac:dyDescent="0.2">
      <c r="A26" s="34">
        <f t="shared" si="0"/>
        <v>1020</v>
      </c>
      <c r="B26" s="41">
        <v>210370</v>
      </c>
      <c r="C26" s="42">
        <v>0.05</v>
      </c>
      <c r="D26" s="43">
        <v>3.95E-2</v>
      </c>
      <c r="E26" s="43">
        <v>2.35E-2</v>
      </c>
      <c r="F26" s="43">
        <v>4.4999999999999998E-2</v>
      </c>
      <c r="G26" s="44">
        <v>3.5000000000000003E-2</v>
      </c>
    </row>
    <row r="27" spans="1:27" ht="16" hidden="1" x14ac:dyDescent="0.2">
      <c r="A27" s="34">
        <f t="shared" si="0"/>
        <v>1021</v>
      </c>
      <c r="B27" s="41">
        <v>239940</v>
      </c>
      <c r="C27" s="42">
        <v>0.08</v>
      </c>
      <c r="D27" s="43">
        <v>3.3500000000000002E-2</v>
      </c>
      <c r="E27" s="43">
        <v>4.4999999999999998E-2</v>
      </c>
      <c r="F27" s="43">
        <v>0.04</v>
      </c>
      <c r="G27" s="44">
        <v>8.5000000000000006E-2</v>
      </c>
    </row>
    <row r="28" spans="1:27" ht="16" hidden="1" x14ac:dyDescent="0.2">
      <c r="A28" s="34">
        <f t="shared" si="0"/>
        <v>1022</v>
      </c>
      <c r="B28" s="41">
        <v>82960</v>
      </c>
      <c r="C28" s="42">
        <v>6.5000000000000002E-2</v>
      </c>
      <c r="D28" s="43">
        <v>3.15E-2</v>
      </c>
      <c r="E28" s="43">
        <v>1.35E-2</v>
      </c>
      <c r="F28" s="43">
        <v>0.05</v>
      </c>
      <c r="G28" s="44">
        <v>2.5000000000000001E-2</v>
      </c>
    </row>
    <row r="29" spans="1:27" ht="16" hidden="1" x14ac:dyDescent="0.2">
      <c r="A29" s="34">
        <f t="shared" si="0"/>
        <v>1023</v>
      </c>
      <c r="B29" s="46">
        <v>261920</v>
      </c>
      <c r="C29" s="42">
        <v>0.125</v>
      </c>
      <c r="D29" s="43">
        <v>6.4500000000000002E-2</v>
      </c>
      <c r="E29" s="43">
        <v>3.2500000000000001E-2</v>
      </c>
      <c r="F29" s="43">
        <v>0.09</v>
      </c>
      <c r="G29" s="44">
        <v>0.05</v>
      </c>
    </row>
    <row r="31" spans="1:27" ht="16" x14ac:dyDescent="0.2">
      <c r="C31" s="69" t="s">
        <v>24</v>
      </c>
      <c r="D31" s="70"/>
      <c r="E31" s="70"/>
      <c r="F31" s="70"/>
      <c r="G31" s="71"/>
      <c r="I31" s="69" t="s">
        <v>28</v>
      </c>
      <c r="J31" s="70"/>
      <c r="K31" s="70"/>
      <c r="L31" s="70"/>
      <c r="M31" s="71"/>
      <c r="O31" s="69" t="s">
        <v>32</v>
      </c>
      <c r="P31" s="70"/>
      <c r="Q31" s="70"/>
      <c r="R31" s="70"/>
      <c r="S31" s="70"/>
      <c r="T31" s="71"/>
      <c r="V31" s="69" t="s">
        <v>34</v>
      </c>
      <c r="W31" s="70"/>
      <c r="X31" s="70"/>
      <c r="Y31" s="70"/>
      <c r="Z31" s="70"/>
      <c r="AA31" s="71"/>
    </row>
    <row r="32" spans="1:27" ht="34" x14ac:dyDescent="0.2">
      <c r="A32" s="36" t="s">
        <v>17</v>
      </c>
      <c r="B32" s="59" t="s">
        <v>33</v>
      </c>
      <c r="C32" s="38">
        <v>1</v>
      </c>
      <c r="D32" s="39">
        <v>2</v>
      </c>
      <c r="E32" s="39">
        <v>3</v>
      </c>
      <c r="F32" s="39">
        <v>4</v>
      </c>
      <c r="G32" s="40">
        <v>5</v>
      </c>
      <c r="H32" s="59" t="s">
        <v>33</v>
      </c>
      <c r="I32" s="38">
        <v>1</v>
      </c>
      <c r="J32" s="39">
        <v>2</v>
      </c>
      <c r="K32" s="39">
        <v>3</v>
      </c>
      <c r="L32" s="39">
        <v>4</v>
      </c>
      <c r="M32" s="40">
        <v>5</v>
      </c>
      <c r="N32" s="59" t="s">
        <v>33</v>
      </c>
      <c r="O32" s="38">
        <v>0</v>
      </c>
      <c r="P32" s="57">
        <v>1</v>
      </c>
      <c r="Q32" s="39">
        <v>2</v>
      </c>
      <c r="R32" s="39">
        <v>3</v>
      </c>
      <c r="S32" s="39">
        <v>4</v>
      </c>
      <c r="T32" s="40">
        <v>5</v>
      </c>
      <c r="U32" s="59" t="s">
        <v>33</v>
      </c>
      <c r="V32" s="38">
        <v>0</v>
      </c>
      <c r="W32" s="57">
        <v>1</v>
      </c>
      <c r="X32" s="39">
        <v>2</v>
      </c>
      <c r="Y32" s="39">
        <v>3</v>
      </c>
      <c r="Z32" s="39">
        <v>4</v>
      </c>
      <c r="AA32" s="40">
        <v>5</v>
      </c>
    </row>
    <row r="33" spans="1:27" ht="16" x14ac:dyDescent="0.2">
      <c r="A33" s="34">
        <v>1001</v>
      </c>
      <c r="C33" s="48">
        <f t="shared" ref="C33:C55" si="1">B7</f>
        <v>147510</v>
      </c>
      <c r="D33" s="49">
        <f>C33*1.15</f>
        <v>169636.5</v>
      </c>
      <c r="E33" s="49">
        <f>D33*1.07</f>
        <v>181511.05500000002</v>
      </c>
      <c r="F33" s="49">
        <f>E33*1.07</f>
        <v>194216.82885000005</v>
      </c>
      <c r="G33" s="50">
        <f>F33*1.07</f>
        <v>207812.00686950007</v>
      </c>
      <c r="I33" s="48">
        <f>I63*C33</f>
        <v>140503.27499999999</v>
      </c>
      <c r="J33" s="49">
        <f>J63*D33</f>
        <v>149299.20410625002</v>
      </c>
      <c r="K33" s="49">
        <f>K63*E33</f>
        <v>152128.13617212753</v>
      </c>
      <c r="L33" s="49">
        <f t="shared" ref="L33:M48" si="2">L63*F33</f>
        <v>154272.8324265705</v>
      </c>
      <c r="M33" s="50">
        <f t="shared" si="2"/>
        <v>154741.07239806472</v>
      </c>
      <c r="O33" s="48">
        <v>0</v>
      </c>
      <c r="P33" s="60">
        <f>I33/(1+$B$1)^AVERAGE($O$32:$P$32)</f>
        <v>135199.33940545667</v>
      </c>
      <c r="Q33" s="60">
        <f>J33/(1+$B$1)^AVERAGE($P$32:$Q$32)</f>
        <v>133021.50567984619</v>
      </c>
      <c r="R33" s="60">
        <f>K33/(1+$B$1)^AVERAGE($Q$32:$R$32)</f>
        <v>125501.85809655616</v>
      </c>
      <c r="S33" s="60">
        <f>L33/(1+$B$1)^AVERAGE($R$32:$S$32)</f>
        <v>117843.68349025608</v>
      </c>
      <c r="T33" s="61">
        <f>M33/(1+$B$1)^AVERAGE($S$32:$T$32)</f>
        <v>109445.69983098088</v>
      </c>
      <c r="V33" s="48">
        <v>0</v>
      </c>
      <c r="W33" s="60">
        <f>P33</f>
        <v>135199.33940545667</v>
      </c>
      <c r="X33" s="60">
        <f>W33+Q33</f>
        <v>268220.84508530283</v>
      </c>
      <c r="Y33" s="60">
        <f>X33+R33</f>
        <v>393722.70318185899</v>
      </c>
      <c r="Z33" s="60">
        <f>Y33+S33</f>
        <v>511566.38667211507</v>
      </c>
      <c r="AA33" s="62">
        <f>Z33+T33</f>
        <v>621012.08650309592</v>
      </c>
    </row>
    <row r="34" spans="1:27" ht="16" x14ac:dyDescent="0.2">
      <c r="A34" s="34">
        <f>A33+1</f>
        <v>1002</v>
      </c>
      <c r="C34" s="48">
        <f t="shared" si="1"/>
        <v>72980</v>
      </c>
      <c r="D34" s="49">
        <f t="shared" ref="D34:D55" si="3">C34*1.15</f>
        <v>83927</v>
      </c>
      <c r="E34" s="49">
        <f t="shared" ref="E34:G55" si="4">D34*1.07</f>
        <v>89801.89</v>
      </c>
      <c r="F34" s="49">
        <f t="shared" si="4"/>
        <v>96088.022300000011</v>
      </c>
      <c r="G34" s="50">
        <f t="shared" si="4"/>
        <v>102814.18386100001</v>
      </c>
      <c r="I34" s="48">
        <f t="shared" ref="I34:I55" si="5">I64*C34</f>
        <v>70973.049999999988</v>
      </c>
      <c r="J34" s="49">
        <f t="shared" ref="J34:J55" si="6">J64*D34</f>
        <v>78319.627312500001</v>
      </c>
      <c r="K34" s="49">
        <f t="shared" ref="K34:M55" si="7">K64*E34</f>
        <v>80258.979906787499</v>
      </c>
      <c r="L34" s="49">
        <f t="shared" si="2"/>
        <v>79476.165258438938</v>
      </c>
      <c r="M34" s="50">
        <f t="shared" si="2"/>
        <v>76575.618110967727</v>
      </c>
      <c r="O34" s="48">
        <v>0</v>
      </c>
      <c r="P34" s="60">
        <f t="shared" ref="P34:P55" si="8">I34/(1+$B$1)^AVERAGE($O$32:$P$32)</f>
        <v>68293.849204514598</v>
      </c>
      <c r="Q34" s="60">
        <f t="shared" ref="Q34:Q55" si="9">J34/(1+$B$1)^AVERAGE($P$32:$Q$32)</f>
        <v>69780.644925467655</v>
      </c>
      <c r="R34" s="60">
        <f t="shared" ref="R34:R55" si="10">K34/(1+$B$1)^AVERAGE($Q$32:$R$32)</f>
        <v>66211.625020102481</v>
      </c>
      <c r="S34" s="60">
        <f t="shared" ref="S34:S55" si="11">L34/(1+$B$1)^AVERAGE($R$32:$S$32)</f>
        <v>60709.095155769588</v>
      </c>
      <c r="T34" s="61">
        <f t="shared" ref="T34:T55" si="12">M34/(1+$B$1)^AVERAGE($S$32:$T$32)</f>
        <v>54160.61801992276</v>
      </c>
      <c r="V34" s="48">
        <v>0</v>
      </c>
      <c r="W34" s="60">
        <f t="shared" ref="W34:W55" si="13">P34</f>
        <v>68293.849204514598</v>
      </c>
      <c r="X34" s="60">
        <f t="shared" ref="X34:X55" si="14">W34+Q34</f>
        <v>138074.49412998225</v>
      </c>
      <c r="Y34" s="60">
        <f t="shared" ref="Y34:Y55" si="15">X34+R34</f>
        <v>204286.11915008473</v>
      </c>
      <c r="Z34" s="60">
        <f t="shared" ref="Z34:Z55" si="16">Y34+S34</f>
        <v>264995.21430585434</v>
      </c>
      <c r="AA34" s="62">
        <f t="shared" ref="AA34:AA55" si="17">Z34+T34</f>
        <v>319155.8323257771</v>
      </c>
    </row>
    <row r="35" spans="1:27" ht="16" x14ac:dyDescent="0.2">
      <c r="A35" s="34">
        <f t="shared" ref="A35:A55" si="18">A34+1</f>
        <v>1003</v>
      </c>
      <c r="C35" s="48">
        <f t="shared" si="1"/>
        <v>278000</v>
      </c>
      <c r="D35" s="49">
        <f t="shared" si="3"/>
        <v>319700</v>
      </c>
      <c r="E35" s="49">
        <f t="shared" si="4"/>
        <v>342079</v>
      </c>
      <c r="F35" s="49">
        <f t="shared" si="4"/>
        <v>366024.53</v>
      </c>
      <c r="G35" s="50">
        <f t="shared" si="4"/>
        <v>391646.24710000004</v>
      </c>
      <c r="I35" s="48">
        <f t="shared" si="5"/>
        <v>261319.99999999997</v>
      </c>
      <c r="J35" s="49">
        <f t="shared" si="6"/>
        <v>273458.592</v>
      </c>
      <c r="K35" s="49">
        <f t="shared" si="7"/>
        <v>281401.19117792003</v>
      </c>
      <c r="L35" s="49">
        <f t="shared" si="2"/>
        <v>289935.94864127226</v>
      </c>
      <c r="M35" s="50">
        <f t="shared" si="2"/>
        <v>293168.73446862242</v>
      </c>
      <c r="O35" s="48">
        <f t="shared" ref="O35:O55" si="19">O65*I35</f>
        <v>0</v>
      </c>
      <c r="P35" s="60">
        <f t="shared" si="8"/>
        <v>251455.28724105496</v>
      </c>
      <c r="Q35" s="60">
        <f t="shared" si="9"/>
        <v>243644.12299909882</v>
      </c>
      <c r="R35" s="60">
        <f t="shared" si="10"/>
        <v>232148.85327625379</v>
      </c>
      <c r="S35" s="60">
        <f t="shared" si="11"/>
        <v>221472.04810277798</v>
      </c>
      <c r="T35" s="61">
        <f t="shared" si="12"/>
        <v>207353.20503622587</v>
      </c>
      <c r="V35" s="48">
        <f t="shared" ref="V35:V55" si="20">V65*P35</f>
        <v>0</v>
      </c>
      <c r="W35" s="60">
        <f t="shared" si="13"/>
        <v>251455.28724105496</v>
      </c>
      <c r="X35" s="60">
        <f t="shared" si="14"/>
        <v>495099.41024015378</v>
      </c>
      <c r="Y35" s="60">
        <f t="shared" si="15"/>
        <v>727248.26351640758</v>
      </c>
      <c r="Z35" s="60">
        <f t="shared" si="16"/>
        <v>948720.31161918561</v>
      </c>
      <c r="AA35" s="62">
        <f t="shared" si="17"/>
        <v>1156073.5166554116</v>
      </c>
    </row>
    <row r="36" spans="1:27" ht="16" x14ac:dyDescent="0.2">
      <c r="A36" s="34">
        <f t="shared" si="18"/>
        <v>1004</v>
      </c>
      <c r="C36" s="48">
        <f t="shared" si="1"/>
        <v>202170</v>
      </c>
      <c r="D36" s="49">
        <f t="shared" si="3"/>
        <v>232495.49999999997</v>
      </c>
      <c r="E36" s="49">
        <f t="shared" si="4"/>
        <v>248770.185</v>
      </c>
      <c r="F36" s="49">
        <f t="shared" si="4"/>
        <v>266184.09795000002</v>
      </c>
      <c r="G36" s="50">
        <f t="shared" si="4"/>
        <v>284816.98480650003</v>
      </c>
      <c r="I36" s="48">
        <f t="shared" si="5"/>
        <v>194588.625</v>
      </c>
      <c r="J36" s="49">
        <f t="shared" si="6"/>
        <v>209681.87906249997</v>
      </c>
      <c r="K36" s="49">
        <f t="shared" si="7"/>
        <v>215327.69806771874</v>
      </c>
      <c r="L36" s="49">
        <f t="shared" si="2"/>
        <v>225190.30780792047</v>
      </c>
      <c r="M36" s="50">
        <f t="shared" si="2"/>
        <v>235545.8287561163</v>
      </c>
      <c r="O36" s="48">
        <f t="shared" si="19"/>
        <v>0</v>
      </c>
      <c r="P36" s="60">
        <f t="shared" si="8"/>
        <v>187242.99170831521</v>
      </c>
      <c r="Q36" s="60">
        <f t="shared" si="9"/>
        <v>186820.81685327299</v>
      </c>
      <c r="R36" s="60">
        <f t="shared" si="10"/>
        <v>177639.89546664932</v>
      </c>
      <c r="S36" s="60">
        <f t="shared" si="11"/>
        <v>172015.09132219313</v>
      </c>
      <c r="T36" s="61">
        <f t="shared" si="12"/>
        <v>166597.51461567319</v>
      </c>
      <c r="V36" s="48">
        <f t="shared" si="20"/>
        <v>0</v>
      </c>
      <c r="W36" s="60">
        <f t="shared" si="13"/>
        <v>187242.99170831521</v>
      </c>
      <c r="X36" s="60">
        <f t="shared" si="14"/>
        <v>374063.80856158817</v>
      </c>
      <c r="Y36" s="60">
        <f t="shared" si="15"/>
        <v>551703.70402823749</v>
      </c>
      <c r="Z36" s="60">
        <f t="shared" si="16"/>
        <v>723718.79535043065</v>
      </c>
      <c r="AA36" s="62">
        <f t="shared" si="17"/>
        <v>890316.30996610387</v>
      </c>
    </row>
    <row r="37" spans="1:27" ht="16" x14ac:dyDescent="0.2">
      <c r="A37" s="34">
        <f t="shared" si="18"/>
        <v>1005</v>
      </c>
      <c r="C37" s="48">
        <f t="shared" si="1"/>
        <v>262570</v>
      </c>
      <c r="D37" s="49">
        <f t="shared" si="3"/>
        <v>301955.5</v>
      </c>
      <c r="E37" s="49">
        <f t="shared" si="4"/>
        <v>323092.38500000001</v>
      </c>
      <c r="F37" s="49">
        <f t="shared" si="4"/>
        <v>345708.85195000004</v>
      </c>
      <c r="G37" s="50">
        <f t="shared" si="4"/>
        <v>369908.47158650006</v>
      </c>
      <c r="I37" s="48">
        <f t="shared" si="5"/>
        <v>250754.35</v>
      </c>
      <c r="J37" s="49">
        <f t="shared" si="6"/>
        <v>267360.45836499997</v>
      </c>
      <c r="K37" s="49">
        <f t="shared" si="7"/>
        <v>273756.6479099202</v>
      </c>
      <c r="L37" s="49">
        <f t="shared" si="2"/>
        <v>280305.91587101953</v>
      </c>
      <c r="M37" s="50">
        <f t="shared" si="2"/>
        <v>285617.1725412049</v>
      </c>
      <c r="O37" s="48">
        <f t="shared" si="19"/>
        <v>0</v>
      </c>
      <c r="P37" s="60">
        <f t="shared" si="8"/>
        <v>241288.48578828271</v>
      </c>
      <c r="Q37" s="60">
        <f t="shared" si="9"/>
        <v>238210.85278965192</v>
      </c>
      <c r="R37" s="60">
        <f t="shared" si="10"/>
        <v>225842.29875863341</v>
      </c>
      <c r="S37" s="60">
        <f t="shared" si="11"/>
        <v>214115.99897910218</v>
      </c>
      <c r="T37" s="61">
        <f t="shared" si="12"/>
        <v>202012.11512935811</v>
      </c>
      <c r="V37" s="48">
        <f t="shared" si="20"/>
        <v>0</v>
      </c>
      <c r="W37" s="60">
        <f t="shared" si="13"/>
        <v>241288.48578828271</v>
      </c>
      <c r="X37" s="60">
        <f t="shared" si="14"/>
        <v>479499.33857793466</v>
      </c>
      <c r="Y37" s="60">
        <f t="shared" si="15"/>
        <v>705341.63733656809</v>
      </c>
      <c r="Z37" s="60">
        <f t="shared" si="16"/>
        <v>919457.63631567033</v>
      </c>
      <c r="AA37" s="62">
        <f t="shared" si="17"/>
        <v>1121469.7514450285</v>
      </c>
    </row>
    <row r="38" spans="1:27" ht="16" x14ac:dyDescent="0.2">
      <c r="A38" s="34">
        <f t="shared" si="18"/>
        <v>1006</v>
      </c>
      <c r="C38" s="48">
        <f t="shared" si="1"/>
        <v>257220</v>
      </c>
      <c r="D38" s="49">
        <f t="shared" si="3"/>
        <v>295803</v>
      </c>
      <c r="E38" s="49">
        <f t="shared" si="4"/>
        <v>316509.21000000002</v>
      </c>
      <c r="F38" s="49">
        <f t="shared" si="4"/>
        <v>338664.85470000003</v>
      </c>
      <c r="G38" s="50">
        <f t="shared" si="4"/>
        <v>362371.39452900004</v>
      </c>
      <c r="I38" s="48">
        <f t="shared" si="5"/>
        <v>243715.95</v>
      </c>
      <c r="J38" s="49">
        <f t="shared" si="6"/>
        <v>257595.60550500001</v>
      </c>
      <c r="K38" s="49">
        <f t="shared" si="7"/>
        <v>264294.14360427787</v>
      </c>
      <c r="L38" s="49">
        <f t="shared" si="2"/>
        <v>272577.92265165877</v>
      </c>
      <c r="M38" s="50">
        <f t="shared" si="2"/>
        <v>279958.47532687424</v>
      </c>
      <c r="O38" s="48">
        <f t="shared" si="19"/>
        <v>0</v>
      </c>
      <c r="P38" s="60">
        <f t="shared" si="8"/>
        <v>234515.78223050895</v>
      </c>
      <c r="Q38" s="60">
        <f t="shared" si="9"/>
        <v>229510.63608082777</v>
      </c>
      <c r="R38" s="60">
        <f t="shared" si="10"/>
        <v>218035.97244394635</v>
      </c>
      <c r="S38" s="60">
        <f t="shared" si="11"/>
        <v>208212.85211498625</v>
      </c>
      <c r="T38" s="61">
        <f t="shared" si="12"/>
        <v>198009.81588742917</v>
      </c>
      <c r="V38" s="48">
        <f t="shared" si="20"/>
        <v>0</v>
      </c>
      <c r="W38" s="60">
        <f t="shared" si="13"/>
        <v>234515.78223050895</v>
      </c>
      <c r="X38" s="60">
        <f t="shared" si="14"/>
        <v>464026.41831133672</v>
      </c>
      <c r="Y38" s="60">
        <f t="shared" si="15"/>
        <v>682062.39075528306</v>
      </c>
      <c r="Z38" s="60">
        <f t="shared" si="16"/>
        <v>890275.24287026934</v>
      </c>
      <c r="AA38" s="62">
        <f t="shared" si="17"/>
        <v>1088285.0587576986</v>
      </c>
    </row>
    <row r="39" spans="1:27" ht="16" x14ac:dyDescent="0.2">
      <c r="A39" s="34">
        <f t="shared" si="18"/>
        <v>1007</v>
      </c>
      <c r="C39" s="48">
        <f t="shared" si="1"/>
        <v>266630</v>
      </c>
      <c r="D39" s="49">
        <f t="shared" si="3"/>
        <v>306624.5</v>
      </c>
      <c r="E39" s="49">
        <f t="shared" si="4"/>
        <v>328088.21500000003</v>
      </c>
      <c r="F39" s="49">
        <f t="shared" si="4"/>
        <v>351054.39005000005</v>
      </c>
      <c r="G39" s="50">
        <f t="shared" si="4"/>
        <v>375628.19735350006</v>
      </c>
      <c r="I39" s="48">
        <f t="shared" si="5"/>
        <v>259297.67499999999</v>
      </c>
      <c r="J39" s="49">
        <f t="shared" si="6"/>
        <v>283820.06937374995</v>
      </c>
      <c r="K39" s="49">
        <f t="shared" si="7"/>
        <v>293837.93915772834</v>
      </c>
      <c r="L39" s="49">
        <f t="shared" si="2"/>
        <v>303678.35468806338</v>
      </c>
      <c r="M39" s="50">
        <f t="shared" si="2"/>
        <v>311107.36798285175</v>
      </c>
      <c r="O39" s="48">
        <f t="shared" si="19"/>
        <v>0</v>
      </c>
      <c r="P39" s="60">
        <f t="shared" si="8"/>
        <v>249509.30410249013</v>
      </c>
      <c r="Q39" s="60">
        <f t="shared" si="9"/>
        <v>252875.91582461848</v>
      </c>
      <c r="R39" s="60">
        <f t="shared" si="10"/>
        <v>242408.85526811745</v>
      </c>
      <c r="S39" s="60">
        <f t="shared" si="11"/>
        <v>231969.39700796158</v>
      </c>
      <c r="T39" s="61">
        <f t="shared" si="12"/>
        <v>220040.89207723201</v>
      </c>
      <c r="V39" s="48">
        <f t="shared" si="20"/>
        <v>0</v>
      </c>
      <c r="W39" s="60">
        <f t="shared" si="13"/>
        <v>249509.30410249013</v>
      </c>
      <c r="X39" s="60">
        <f t="shared" si="14"/>
        <v>502385.21992710861</v>
      </c>
      <c r="Y39" s="60">
        <f t="shared" si="15"/>
        <v>744794.07519522612</v>
      </c>
      <c r="Z39" s="60">
        <f t="shared" si="16"/>
        <v>976763.47220318764</v>
      </c>
      <c r="AA39" s="62">
        <f t="shared" si="17"/>
        <v>1196804.3642804197</v>
      </c>
    </row>
    <row r="40" spans="1:27" ht="16" x14ac:dyDescent="0.2">
      <c r="A40" s="34">
        <f t="shared" si="18"/>
        <v>1008</v>
      </c>
      <c r="C40" s="48">
        <f t="shared" si="1"/>
        <v>185060</v>
      </c>
      <c r="D40" s="49">
        <f t="shared" si="3"/>
        <v>212818.99999999997</v>
      </c>
      <c r="E40" s="49">
        <f t="shared" si="4"/>
        <v>227716.33</v>
      </c>
      <c r="F40" s="49">
        <f>E40*1.07</f>
        <v>243656.4731</v>
      </c>
      <c r="G40" s="50">
        <f t="shared" si="4"/>
        <v>260712.42621700003</v>
      </c>
      <c r="I40" s="48">
        <f t="shared" si="5"/>
        <v>174881.7</v>
      </c>
      <c r="J40" s="49">
        <f t="shared" si="6"/>
        <v>183868.69938249997</v>
      </c>
      <c r="K40" s="49">
        <f t="shared" si="7"/>
        <v>188378.63657057349</v>
      </c>
      <c r="L40" s="49">
        <f t="shared" si="2"/>
        <v>190506.11066633469</v>
      </c>
      <c r="M40" s="50">
        <f t="shared" si="2"/>
        <v>190897.86683542296</v>
      </c>
      <c r="O40" s="48">
        <f t="shared" si="19"/>
        <v>0</v>
      </c>
      <c r="P40" s="60">
        <f t="shared" si="8"/>
        <v>168279.99428556563</v>
      </c>
      <c r="Q40" s="60">
        <f t="shared" si="9"/>
        <v>163821.98006795175</v>
      </c>
      <c r="R40" s="60">
        <f t="shared" si="10"/>
        <v>155407.60249999323</v>
      </c>
      <c r="S40" s="60">
        <f t="shared" si="11"/>
        <v>145521.03215586438</v>
      </c>
      <c r="T40" s="61">
        <f t="shared" si="12"/>
        <v>135018.77884300845</v>
      </c>
      <c r="V40" s="48">
        <f t="shared" si="20"/>
        <v>0</v>
      </c>
      <c r="W40" s="60">
        <f t="shared" si="13"/>
        <v>168279.99428556563</v>
      </c>
      <c r="X40" s="60">
        <f t="shared" si="14"/>
        <v>332101.97435351741</v>
      </c>
      <c r="Y40" s="60">
        <f t="shared" si="15"/>
        <v>487509.57685351063</v>
      </c>
      <c r="Z40" s="60">
        <f t="shared" si="16"/>
        <v>633030.60900937498</v>
      </c>
      <c r="AA40" s="62">
        <f t="shared" si="17"/>
        <v>768049.38785238343</v>
      </c>
    </row>
    <row r="41" spans="1:27" ht="16" x14ac:dyDescent="0.2">
      <c r="A41" s="34">
        <f t="shared" si="18"/>
        <v>1009</v>
      </c>
      <c r="C41" s="48">
        <f t="shared" si="1"/>
        <v>236730</v>
      </c>
      <c r="D41" s="49">
        <f t="shared" si="3"/>
        <v>272239.5</v>
      </c>
      <c r="E41" s="49">
        <f t="shared" si="4"/>
        <v>291296.26500000001</v>
      </c>
      <c r="F41" s="49">
        <f t="shared" si="4"/>
        <v>311687.00355000002</v>
      </c>
      <c r="G41" s="50">
        <f t="shared" si="4"/>
        <v>333505.09379850002</v>
      </c>
      <c r="I41" s="48">
        <f t="shared" si="5"/>
        <v>226668.97500000001</v>
      </c>
      <c r="J41" s="49">
        <f t="shared" si="6"/>
        <v>242747.11436625003</v>
      </c>
      <c r="K41" s="49">
        <f t="shared" si="7"/>
        <v>250855.9646450576</v>
      </c>
      <c r="L41" s="49">
        <f t="shared" si="2"/>
        <v>256866.62405888483</v>
      </c>
      <c r="M41" s="50">
        <f t="shared" si="2"/>
        <v>261567.74909946512</v>
      </c>
      <c r="O41" s="48">
        <f t="shared" si="19"/>
        <v>0</v>
      </c>
      <c r="P41" s="60">
        <f t="shared" si="8"/>
        <v>218112.32288864424</v>
      </c>
      <c r="Q41" s="60">
        <f t="shared" si="9"/>
        <v>216281.03676598659</v>
      </c>
      <c r="R41" s="60">
        <f t="shared" si="10"/>
        <v>206949.81526584251</v>
      </c>
      <c r="S41" s="60">
        <f t="shared" si="11"/>
        <v>196211.53425839599</v>
      </c>
      <c r="T41" s="61">
        <f t="shared" si="12"/>
        <v>185002.37144384306</v>
      </c>
      <c r="V41" s="48">
        <f t="shared" si="20"/>
        <v>0</v>
      </c>
      <c r="W41" s="60">
        <f t="shared" si="13"/>
        <v>218112.32288864424</v>
      </c>
      <c r="X41" s="60">
        <f t="shared" si="14"/>
        <v>434393.35965463083</v>
      </c>
      <c r="Y41" s="60">
        <f t="shared" si="15"/>
        <v>641343.17492047336</v>
      </c>
      <c r="Z41" s="60">
        <f t="shared" si="16"/>
        <v>837554.70917886938</v>
      </c>
      <c r="AA41" s="62">
        <f t="shared" si="17"/>
        <v>1022557.0806227124</v>
      </c>
    </row>
    <row r="42" spans="1:27" ht="16" x14ac:dyDescent="0.2">
      <c r="A42" s="34">
        <f t="shared" si="18"/>
        <v>1010</v>
      </c>
      <c r="C42" s="48">
        <f t="shared" si="1"/>
        <v>183190</v>
      </c>
      <c r="D42" s="49">
        <f t="shared" si="3"/>
        <v>210668.49999999997</v>
      </c>
      <c r="E42" s="49">
        <f t="shared" si="4"/>
        <v>225415.29499999998</v>
      </c>
      <c r="F42" s="49">
        <f t="shared" si="4"/>
        <v>241194.36564999999</v>
      </c>
      <c r="G42" s="50">
        <f t="shared" si="4"/>
        <v>258077.9712455</v>
      </c>
      <c r="I42" s="48">
        <f t="shared" si="5"/>
        <v>178152.27499999999</v>
      </c>
      <c r="J42" s="49">
        <f t="shared" si="6"/>
        <v>196593.21084374996</v>
      </c>
      <c r="K42" s="49">
        <f t="shared" si="7"/>
        <v>206705.48034782949</v>
      </c>
      <c r="L42" s="49">
        <f t="shared" si="2"/>
        <v>216817.48025418265</v>
      </c>
      <c r="M42" s="50">
        <f t="shared" si="2"/>
        <v>226748.32617781471</v>
      </c>
      <c r="O42" s="48">
        <f t="shared" si="19"/>
        <v>0</v>
      </c>
      <c r="P42" s="60">
        <f t="shared" si="8"/>
        <v>171427.10654665704</v>
      </c>
      <c r="Q42" s="60">
        <f t="shared" si="9"/>
        <v>175159.17160724057</v>
      </c>
      <c r="R42" s="60">
        <f t="shared" si="10"/>
        <v>170526.78429611088</v>
      </c>
      <c r="S42" s="60">
        <f t="shared" si="11"/>
        <v>165619.37780192177</v>
      </c>
      <c r="T42" s="61">
        <f t="shared" si="12"/>
        <v>160375.19230960702</v>
      </c>
      <c r="V42" s="48">
        <f t="shared" si="20"/>
        <v>0</v>
      </c>
      <c r="W42" s="60">
        <f t="shared" si="13"/>
        <v>171427.10654665704</v>
      </c>
      <c r="X42" s="60">
        <f t="shared" si="14"/>
        <v>346586.27815389761</v>
      </c>
      <c r="Y42" s="60">
        <f t="shared" si="15"/>
        <v>517113.06245000847</v>
      </c>
      <c r="Z42" s="60">
        <f t="shared" si="16"/>
        <v>682732.44025193027</v>
      </c>
      <c r="AA42" s="62">
        <f t="shared" si="17"/>
        <v>843107.63256153732</v>
      </c>
    </row>
    <row r="43" spans="1:27" ht="16" x14ac:dyDescent="0.2">
      <c r="A43" s="34">
        <f t="shared" si="18"/>
        <v>1011</v>
      </c>
      <c r="C43" s="48">
        <f t="shared" si="1"/>
        <v>162240</v>
      </c>
      <c r="D43" s="49">
        <f t="shared" si="3"/>
        <v>186576</v>
      </c>
      <c r="E43" s="49">
        <f t="shared" si="4"/>
        <v>199636.32</v>
      </c>
      <c r="F43" s="49">
        <f t="shared" si="4"/>
        <v>213610.86240000001</v>
      </c>
      <c r="G43" s="50">
        <f t="shared" si="4"/>
        <v>228563.62276800003</v>
      </c>
      <c r="I43" s="48">
        <f t="shared" si="5"/>
        <v>154128</v>
      </c>
      <c r="J43" s="49">
        <f t="shared" si="6"/>
        <v>163426.5828</v>
      </c>
      <c r="K43" s="49">
        <f t="shared" si="7"/>
        <v>167339.23600492801</v>
      </c>
      <c r="L43" s="49">
        <f t="shared" si="2"/>
        <v>171297.6592374405</v>
      </c>
      <c r="M43" s="50">
        <f t="shared" si="2"/>
        <v>174988.68344012758</v>
      </c>
      <c r="O43" s="48">
        <f t="shared" si="19"/>
        <v>0</v>
      </c>
      <c r="P43" s="60">
        <f t="shared" si="8"/>
        <v>148309.73714943105</v>
      </c>
      <c r="Q43" s="60">
        <f t="shared" si="9"/>
        <v>145608.61353753187</v>
      </c>
      <c r="R43" s="60">
        <f t="shared" si="10"/>
        <v>138050.63007749125</v>
      </c>
      <c r="S43" s="60">
        <f t="shared" si="11"/>
        <v>130848.36014407662</v>
      </c>
      <c r="T43" s="61">
        <f t="shared" si="12"/>
        <v>123766.48697599604</v>
      </c>
      <c r="V43" s="48">
        <f t="shared" si="20"/>
        <v>0</v>
      </c>
      <c r="W43" s="60">
        <f t="shared" si="13"/>
        <v>148309.73714943105</v>
      </c>
      <c r="X43" s="60">
        <f t="shared" si="14"/>
        <v>293918.35068696295</v>
      </c>
      <c r="Y43" s="60">
        <f t="shared" si="15"/>
        <v>431968.98076445423</v>
      </c>
      <c r="Z43" s="60">
        <f t="shared" si="16"/>
        <v>562817.34090853087</v>
      </c>
      <c r="AA43" s="62">
        <f t="shared" si="17"/>
        <v>686583.82788452692</v>
      </c>
    </row>
    <row r="44" spans="1:27" ht="16" x14ac:dyDescent="0.2">
      <c r="A44" s="34">
        <f t="shared" si="18"/>
        <v>1012</v>
      </c>
      <c r="C44" s="48">
        <f t="shared" si="1"/>
        <v>247300</v>
      </c>
      <c r="D44" s="49">
        <f t="shared" si="3"/>
        <v>284395</v>
      </c>
      <c r="E44" s="49">
        <f t="shared" si="4"/>
        <v>304302.65000000002</v>
      </c>
      <c r="F44" s="49">
        <f t="shared" si="4"/>
        <v>325603.83550000004</v>
      </c>
      <c r="G44" s="50">
        <f t="shared" si="4"/>
        <v>348396.10398500005</v>
      </c>
      <c r="I44" s="48">
        <f t="shared" si="5"/>
        <v>237408</v>
      </c>
      <c r="J44" s="49">
        <f t="shared" si="6"/>
        <v>253728.68715000001</v>
      </c>
      <c r="K44" s="49">
        <f t="shared" si="7"/>
        <v>259535.9248803618</v>
      </c>
      <c r="L44" s="49">
        <f t="shared" si="2"/>
        <v>265070.29011569731</v>
      </c>
      <c r="M44" s="50">
        <f t="shared" si="2"/>
        <v>267930.54923199874</v>
      </c>
      <c r="O44" s="48">
        <f t="shared" si="19"/>
        <v>0</v>
      </c>
      <c r="P44" s="60">
        <f t="shared" si="8"/>
        <v>228445.95451295111</v>
      </c>
      <c r="Q44" s="60">
        <f t="shared" si="9"/>
        <v>226065.31763454142</v>
      </c>
      <c r="R44" s="60">
        <f t="shared" si="10"/>
        <v>214110.56254866163</v>
      </c>
      <c r="S44" s="60">
        <f t="shared" si="11"/>
        <v>202478.03115906651</v>
      </c>
      <c r="T44" s="61">
        <f t="shared" si="12"/>
        <v>189502.67057320665</v>
      </c>
      <c r="V44" s="48">
        <f t="shared" si="20"/>
        <v>0</v>
      </c>
      <c r="W44" s="60">
        <f t="shared" si="13"/>
        <v>228445.95451295111</v>
      </c>
      <c r="X44" s="60">
        <f t="shared" si="14"/>
        <v>454511.27214749251</v>
      </c>
      <c r="Y44" s="60">
        <f t="shared" si="15"/>
        <v>668621.83469615411</v>
      </c>
      <c r="Z44" s="60">
        <f t="shared" si="16"/>
        <v>871099.86585522059</v>
      </c>
      <c r="AA44" s="62">
        <f t="shared" si="17"/>
        <v>1060602.5364284273</v>
      </c>
    </row>
    <row r="45" spans="1:27" ht="16" x14ac:dyDescent="0.2">
      <c r="A45" s="34">
        <f t="shared" si="18"/>
        <v>1013</v>
      </c>
      <c r="C45" s="48">
        <f t="shared" si="1"/>
        <v>198360</v>
      </c>
      <c r="D45" s="49">
        <f t="shared" si="3"/>
        <v>228113.99999999997</v>
      </c>
      <c r="E45" s="49">
        <f t="shared" si="4"/>
        <v>244081.97999999998</v>
      </c>
      <c r="F45" s="49">
        <f t="shared" si="4"/>
        <v>261167.71859999999</v>
      </c>
      <c r="G45" s="50">
        <f t="shared" si="4"/>
        <v>279449.45890199998</v>
      </c>
      <c r="I45" s="48">
        <f t="shared" si="5"/>
        <v>186954.3</v>
      </c>
      <c r="J45" s="49">
        <f t="shared" si="6"/>
        <v>194966.46951749997</v>
      </c>
      <c r="K45" s="49">
        <f t="shared" si="7"/>
        <v>190651.86861290887</v>
      </c>
      <c r="L45" s="49">
        <f t="shared" si="2"/>
        <v>184986.43957579535</v>
      </c>
      <c r="M45" s="50">
        <f t="shared" si="2"/>
        <v>185894.41468337987</v>
      </c>
      <c r="O45" s="48">
        <f t="shared" si="19"/>
        <v>0</v>
      </c>
      <c r="P45" s="60">
        <f t="shared" si="8"/>
        <v>179896.85905193005</v>
      </c>
      <c r="Q45" s="60">
        <f t="shared" si="9"/>
        <v>173709.78959703638</v>
      </c>
      <c r="R45" s="60">
        <f t="shared" si="10"/>
        <v>157282.96134140386</v>
      </c>
      <c r="S45" s="60">
        <f t="shared" si="11"/>
        <v>141304.74622442253</v>
      </c>
      <c r="T45" s="61">
        <f t="shared" si="12"/>
        <v>131479.92316710562</v>
      </c>
      <c r="V45" s="48">
        <f t="shared" si="20"/>
        <v>0</v>
      </c>
      <c r="W45" s="60">
        <f t="shared" si="13"/>
        <v>179896.85905193005</v>
      </c>
      <c r="X45" s="60">
        <f t="shared" si="14"/>
        <v>353606.64864896645</v>
      </c>
      <c r="Y45" s="60">
        <f t="shared" si="15"/>
        <v>510889.60999037034</v>
      </c>
      <c r="Z45" s="60">
        <f t="shared" si="16"/>
        <v>652194.35621479293</v>
      </c>
      <c r="AA45" s="62">
        <f t="shared" si="17"/>
        <v>783674.27938189858</v>
      </c>
    </row>
    <row r="46" spans="1:27" ht="16" x14ac:dyDescent="0.2">
      <c r="A46" s="34">
        <f t="shared" si="18"/>
        <v>1014</v>
      </c>
      <c r="C46" s="48">
        <f t="shared" si="1"/>
        <v>210430</v>
      </c>
      <c r="D46" s="49">
        <f t="shared" si="3"/>
        <v>241994.49999999997</v>
      </c>
      <c r="E46" s="49">
        <f t="shared" si="4"/>
        <v>258934.11499999999</v>
      </c>
      <c r="F46" s="49">
        <f t="shared" si="4"/>
        <v>277059.50305</v>
      </c>
      <c r="G46" s="50">
        <f t="shared" si="4"/>
        <v>296453.66826350003</v>
      </c>
      <c r="I46" s="48">
        <f t="shared" si="5"/>
        <v>200960.65000000002</v>
      </c>
      <c r="J46" s="49">
        <f t="shared" si="6"/>
        <v>214599.51262749996</v>
      </c>
      <c r="K46" s="49">
        <f t="shared" si="7"/>
        <v>221432.68647721471</v>
      </c>
      <c r="L46" s="49">
        <f t="shared" si="2"/>
        <v>226975.62850556558</v>
      </c>
      <c r="M46" s="50">
        <f t="shared" si="2"/>
        <v>230598.35308162399</v>
      </c>
      <c r="O46" s="48">
        <f t="shared" si="19"/>
        <v>0</v>
      </c>
      <c r="P46" s="60">
        <f t="shared" si="8"/>
        <v>193374.47562337026</v>
      </c>
      <c r="Q46" s="60">
        <f t="shared" si="9"/>
        <v>191202.29380161973</v>
      </c>
      <c r="R46" s="60">
        <f t="shared" si="10"/>
        <v>182676.35623142702</v>
      </c>
      <c r="S46" s="60">
        <f t="shared" si="11"/>
        <v>173378.83608471981</v>
      </c>
      <c r="T46" s="61">
        <f t="shared" si="12"/>
        <v>163098.25013986143</v>
      </c>
      <c r="V46" s="48">
        <f t="shared" si="20"/>
        <v>0</v>
      </c>
      <c r="W46" s="60">
        <f t="shared" si="13"/>
        <v>193374.47562337026</v>
      </c>
      <c r="X46" s="60">
        <f t="shared" si="14"/>
        <v>384576.76942498999</v>
      </c>
      <c r="Y46" s="60">
        <f t="shared" si="15"/>
        <v>567253.12565641699</v>
      </c>
      <c r="Z46" s="60">
        <f t="shared" si="16"/>
        <v>740631.96174113685</v>
      </c>
      <c r="AA46" s="62">
        <f t="shared" si="17"/>
        <v>903730.21188099822</v>
      </c>
    </row>
    <row r="47" spans="1:27" ht="16" x14ac:dyDescent="0.2">
      <c r="A47" s="34">
        <f t="shared" si="18"/>
        <v>1015</v>
      </c>
      <c r="C47" s="48">
        <f t="shared" si="1"/>
        <v>140630</v>
      </c>
      <c r="D47" s="49">
        <f t="shared" si="3"/>
        <v>161724.5</v>
      </c>
      <c r="E47" s="49">
        <f t="shared" si="4"/>
        <v>173045.215</v>
      </c>
      <c r="F47" s="49">
        <f t="shared" si="4"/>
        <v>185158.38005000001</v>
      </c>
      <c r="G47" s="50">
        <f t="shared" si="4"/>
        <v>198119.46665350001</v>
      </c>
      <c r="I47" s="48">
        <f t="shared" si="5"/>
        <v>136059.52499999999</v>
      </c>
      <c r="J47" s="49">
        <f t="shared" si="6"/>
        <v>149208.843100625</v>
      </c>
      <c r="K47" s="49">
        <f t="shared" si="7"/>
        <v>156564.59032107549</v>
      </c>
      <c r="L47" s="49">
        <f t="shared" si="2"/>
        <v>161517.51271097918</v>
      </c>
      <c r="M47" s="50">
        <f t="shared" si="2"/>
        <v>165385.19108880835</v>
      </c>
      <c r="O47" s="48">
        <f t="shared" si="19"/>
        <v>0</v>
      </c>
      <c r="P47" s="60">
        <f t="shared" si="8"/>
        <v>130923.33897427101</v>
      </c>
      <c r="Q47" s="60">
        <f t="shared" si="9"/>
        <v>132940.99649632481</v>
      </c>
      <c r="R47" s="60">
        <f t="shared" si="10"/>
        <v>129161.82036956504</v>
      </c>
      <c r="S47" s="60">
        <f t="shared" si="11"/>
        <v>123377.64431145453</v>
      </c>
      <c r="T47" s="61">
        <f t="shared" si="12"/>
        <v>116974.10196196566</v>
      </c>
      <c r="V47" s="48">
        <f t="shared" si="20"/>
        <v>0</v>
      </c>
      <c r="W47" s="60">
        <f t="shared" si="13"/>
        <v>130923.33897427101</v>
      </c>
      <c r="X47" s="60">
        <f t="shared" si="14"/>
        <v>263864.3354705958</v>
      </c>
      <c r="Y47" s="60">
        <f>X47+R47</f>
        <v>393026.15584016085</v>
      </c>
      <c r="Z47" s="60">
        <f t="shared" si="16"/>
        <v>516403.8001516154</v>
      </c>
      <c r="AA47" s="62">
        <f t="shared" si="17"/>
        <v>633377.90211358108</v>
      </c>
    </row>
    <row r="48" spans="1:27" ht="16" x14ac:dyDescent="0.2">
      <c r="A48" s="34">
        <f t="shared" si="18"/>
        <v>1016</v>
      </c>
      <c r="C48" s="48">
        <f t="shared" si="1"/>
        <v>133730</v>
      </c>
      <c r="D48" s="49">
        <f t="shared" si="3"/>
        <v>153789.5</v>
      </c>
      <c r="E48" s="49">
        <f t="shared" si="4"/>
        <v>164554.76500000001</v>
      </c>
      <c r="F48" s="49">
        <f t="shared" si="4"/>
        <v>176073.59855000002</v>
      </c>
      <c r="G48" s="50">
        <f t="shared" si="4"/>
        <v>188398.75044850004</v>
      </c>
      <c r="I48" s="48">
        <f t="shared" si="5"/>
        <v>128715.125</v>
      </c>
      <c r="J48" s="49">
        <f t="shared" si="6"/>
        <v>138201.01180625</v>
      </c>
      <c r="K48" s="49">
        <f t="shared" si="7"/>
        <v>141419.83677767951</v>
      </c>
      <c r="L48" s="49">
        <f t="shared" si="2"/>
        <v>144582.23695316186</v>
      </c>
      <c r="M48" s="50">
        <f t="shared" si="2"/>
        <v>145795.60983967443</v>
      </c>
      <c r="O48" s="48">
        <f t="shared" si="19"/>
        <v>0</v>
      </c>
      <c r="P48" s="60">
        <f t="shared" si="8"/>
        <v>123856.18677921053</v>
      </c>
      <c r="Q48" s="60">
        <f t="shared" si="9"/>
        <v>123133.32001329795</v>
      </c>
      <c r="R48" s="60">
        <f t="shared" si="10"/>
        <v>116667.7823964709</v>
      </c>
      <c r="S48" s="60">
        <f t="shared" si="11"/>
        <v>110441.37261128765</v>
      </c>
      <c r="T48" s="61">
        <f t="shared" si="12"/>
        <v>103118.72797507751</v>
      </c>
      <c r="V48" s="48">
        <f t="shared" si="20"/>
        <v>0</v>
      </c>
      <c r="W48" s="60">
        <f t="shared" si="13"/>
        <v>123856.18677921053</v>
      </c>
      <c r="X48" s="60">
        <f t="shared" si="14"/>
        <v>246989.50679250847</v>
      </c>
      <c r="Y48" s="60">
        <f t="shared" si="15"/>
        <v>363657.28918897937</v>
      </c>
      <c r="Z48" s="60">
        <f t="shared" si="16"/>
        <v>474098.661800267</v>
      </c>
      <c r="AA48" s="62">
        <f t="shared" si="17"/>
        <v>577217.38977534452</v>
      </c>
    </row>
    <row r="49" spans="1:27" ht="16" x14ac:dyDescent="0.2">
      <c r="A49" s="34">
        <f t="shared" si="18"/>
        <v>1017</v>
      </c>
      <c r="C49" s="48">
        <f t="shared" si="1"/>
        <v>279900</v>
      </c>
      <c r="D49" s="49">
        <f t="shared" si="3"/>
        <v>321885</v>
      </c>
      <c r="E49" s="49">
        <f t="shared" si="4"/>
        <v>344416.95</v>
      </c>
      <c r="F49" s="49">
        <f t="shared" si="4"/>
        <v>368526.13650000002</v>
      </c>
      <c r="G49" s="50">
        <f t="shared" si="4"/>
        <v>394322.96605500003</v>
      </c>
      <c r="I49" s="48">
        <f t="shared" si="5"/>
        <v>265205.25</v>
      </c>
      <c r="J49" s="49">
        <f t="shared" si="6"/>
        <v>279948.61513125</v>
      </c>
      <c r="K49" s="49">
        <f t="shared" si="7"/>
        <v>287492.24217036995</v>
      </c>
      <c r="L49" s="49">
        <f t="shared" si="7"/>
        <v>290356.24366775039</v>
      </c>
      <c r="M49" s="50">
        <f t="shared" si="7"/>
        <v>292341.23144350521</v>
      </c>
      <c r="O49" s="48">
        <f t="shared" si="19"/>
        <v>0</v>
      </c>
      <c r="P49" s="60">
        <f t="shared" si="8"/>
        <v>255193.87079666997</v>
      </c>
      <c r="Q49" s="60">
        <f t="shared" si="9"/>
        <v>249426.55602668229</v>
      </c>
      <c r="R49" s="60">
        <f t="shared" si="10"/>
        <v>237173.81602508022</v>
      </c>
      <c r="S49" s="60">
        <f t="shared" si="11"/>
        <v>221793.09694393666</v>
      </c>
      <c r="T49" s="61">
        <f t="shared" si="12"/>
        <v>206767.92637495857</v>
      </c>
      <c r="V49" s="48">
        <f t="shared" si="20"/>
        <v>0</v>
      </c>
      <c r="W49" s="60">
        <f t="shared" si="13"/>
        <v>255193.87079666997</v>
      </c>
      <c r="X49" s="60">
        <f t="shared" si="14"/>
        <v>504620.42682335223</v>
      </c>
      <c r="Y49" s="60">
        <f t="shared" si="15"/>
        <v>741794.24284843239</v>
      </c>
      <c r="Z49" s="60">
        <f t="shared" si="16"/>
        <v>963587.33979236905</v>
      </c>
      <c r="AA49" s="62">
        <f t="shared" si="17"/>
        <v>1170355.2661673275</v>
      </c>
    </row>
    <row r="50" spans="1:27" ht="16" x14ac:dyDescent="0.2">
      <c r="A50" s="34">
        <f t="shared" si="18"/>
        <v>1018</v>
      </c>
      <c r="C50" s="48">
        <f t="shared" si="1"/>
        <v>129550</v>
      </c>
      <c r="D50" s="49">
        <f t="shared" si="3"/>
        <v>148982.5</v>
      </c>
      <c r="E50" s="49">
        <f t="shared" si="4"/>
        <v>159411.27500000002</v>
      </c>
      <c r="F50" s="49">
        <f t="shared" si="4"/>
        <v>170570.06425000002</v>
      </c>
      <c r="G50" s="50">
        <f t="shared" si="4"/>
        <v>182509.96874750004</v>
      </c>
      <c r="I50" s="48">
        <f t="shared" si="5"/>
        <v>122100.875</v>
      </c>
      <c r="J50" s="49">
        <f t="shared" si="6"/>
        <v>127828.10236875</v>
      </c>
      <c r="K50" s="49">
        <f t="shared" si="7"/>
        <v>131082.19250683673</v>
      </c>
      <c r="L50" s="49">
        <f t="shared" si="7"/>
        <v>131831.12952082098</v>
      </c>
      <c r="M50" s="50">
        <f t="shared" si="7"/>
        <v>130962.43176208378</v>
      </c>
      <c r="O50" s="48">
        <f t="shared" si="19"/>
        <v>0</v>
      </c>
      <c r="P50" s="60">
        <f t="shared" si="8"/>
        <v>117491.6217492314</v>
      </c>
      <c r="Q50" s="60">
        <f t="shared" si="9"/>
        <v>113891.34153178525</v>
      </c>
      <c r="R50" s="60">
        <f t="shared" si="10"/>
        <v>108139.48778261962</v>
      </c>
      <c r="S50" s="60">
        <f t="shared" si="11"/>
        <v>100701.24244856283</v>
      </c>
      <c r="T50" s="61">
        <f t="shared" si="12"/>
        <v>92627.476168037712</v>
      </c>
      <c r="V50" s="48">
        <f t="shared" si="20"/>
        <v>0</v>
      </c>
      <c r="W50" s="60">
        <f t="shared" si="13"/>
        <v>117491.6217492314</v>
      </c>
      <c r="X50" s="60">
        <f t="shared" si="14"/>
        <v>231382.96328101665</v>
      </c>
      <c r="Y50" s="60">
        <f t="shared" si="15"/>
        <v>339522.45106363628</v>
      </c>
      <c r="Z50" s="60">
        <f t="shared" si="16"/>
        <v>440223.6935121991</v>
      </c>
      <c r="AA50" s="62">
        <f t="shared" si="17"/>
        <v>532851.16968023684</v>
      </c>
    </row>
    <row r="51" spans="1:27" ht="16" x14ac:dyDescent="0.2">
      <c r="A51" s="34">
        <f t="shared" si="18"/>
        <v>1019</v>
      </c>
      <c r="C51" s="48">
        <f t="shared" si="1"/>
        <v>236230</v>
      </c>
      <c r="D51" s="49">
        <f t="shared" si="3"/>
        <v>271664.5</v>
      </c>
      <c r="E51" s="49">
        <f t="shared" si="4"/>
        <v>290681.01500000001</v>
      </c>
      <c r="F51" s="49">
        <f t="shared" si="4"/>
        <v>311028.68605000002</v>
      </c>
      <c r="G51" s="50">
        <f t="shared" si="4"/>
        <v>332800.69407350005</v>
      </c>
      <c r="I51" s="48">
        <f t="shared" si="5"/>
        <v>230324.25</v>
      </c>
      <c r="J51" s="49">
        <f t="shared" si="6"/>
        <v>252919.64949999997</v>
      </c>
      <c r="K51" s="49">
        <f t="shared" si="7"/>
        <v>262781.45118029998</v>
      </c>
      <c r="L51" s="49">
        <f t="shared" si="7"/>
        <v>276603.93776938017</v>
      </c>
      <c r="M51" s="50">
        <f t="shared" si="7"/>
        <v>292261.04444431042</v>
      </c>
      <c r="O51" s="48">
        <f t="shared" si="19"/>
        <v>0</v>
      </c>
      <c r="P51" s="60">
        <f t="shared" si="8"/>
        <v>221629.61289733107</v>
      </c>
      <c r="Q51" s="60">
        <f t="shared" si="9"/>
        <v>225344.48722557217</v>
      </c>
      <c r="R51" s="60">
        <f t="shared" si="10"/>
        <v>216788.03951901387</v>
      </c>
      <c r="S51" s="60">
        <f t="shared" si="11"/>
        <v>211288.18588436893</v>
      </c>
      <c r="T51" s="61">
        <f t="shared" si="12"/>
        <v>206711.21148919352</v>
      </c>
      <c r="V51" s="48">
        <f t="shared" si="20"/>
        <v>0</v>
      </c>
      <c r="W51" s="60">
        <f t="shared" si="13"/>
        <v>221629.61289733107</v>
      </c>
      <c r="X51" s="60">
        <f t="shared" si="14"/>
        <v>446974.10012290324</v>
      </c>
      <c r="Y51" s="60">
        <f t="shared" si="15"/>
        <v>663762.13964191708</v>
      </c>
      <c r="Z51" s="60">
        <f t="shared" si="16"/>
        <v>875050.32552628603</v>
      </c>
      <c r="AA51" s="62">
        <f t="shared" si="17"/>
        <v>1081761.5370154795</v>
      </c>
    </row>
    <row r="52" spans="1:27" ht="16" x14ac:dyDescent="0.2">
      <c r="A52" s="34">
        <f t="shared" si="18"/>
        <v>1020</v>
      </c>
      <c r="C52" s="48">
        <f t="shared" si="1"/>
        <v>210370</v>
      </c>
      <c r="D52" s="49">
        <f t="shared" si="3"/>
        <v>241925.49999999997</v>
      </c>
      <c r="E52" s="49">
        <f t="shared" si="4"/>
        <v>258860.28499999997</v>
      </c>
      <c r="F52" s="49">
        <f t="shared" si="4"/>
        <v>276980.50494999997</v>
      </c>
      <c r="G52" s="50">
        <f t="shared" si="4"/>
        <v>296369.1402965</v>
      </c>
      <c r="I52" s="48">
        <f t="shared" si="5"/>
        <v>205110.75</v>
      </c>
      <c r="J52" s="49">
        <f t="shared" si="6"/>
        <v>225290.09780624995</v>
      </c>
      <c r="K52" s="49">
        <f t="shared" si="7"/>
        <v>233428.1469773493</v>
      </c>
      <c r="L52" s="49">
        <f t="shared" si="7"/>
        <v>241245.48319103755</v>
      </c>
      <c r="M52" s="50">
        <f t="shared" si="7"/>
        <v>247777.65197062242</v>
      </c>
      <c r="O52" s="48">
        <f t="shared" si="19"/>
        <v>0</v>
      </c>
      <c r="P52" s="60">
        <f t="shared" si="8"/>
        <v>197367.91121031003</v>
      </c>
      <c r="Q52" s="60">
        <f t="shared" si="9"/>
        <v>200727.31267622765</v>
      </c>
      <c r="R52" s="60">
        <f t="shared" si="10"/>
        <v>192572.30723280768</v>
      </c>
      <c r="S52" s="60">
        <f t="shared" si="11"/>
        <v>184279.08477113131</v>
      </c>
      <c r="T52" s="61">
        <f t="shared" si="12"/>
        <v>175248.87285672672</v>
      </c>
      <c r="V52" s="48">
        <f t="shared" si="20"/>
        <v>0</v>
      </c>
      <c r="W52" s="60">
        <f t="shared" si="13"/>
        <v>197367.91121031003</v>
      </c>
      <c r="X52" s="60">
        <f t="shared" si="14"/>
        <v>398095.22388653771</v>
      </c>
      <c r="Y52" s="60">
        <f t="shared" si="15"/>
        <v>590667.53111934545</v>
      </c>
      <c r="Z52" s="60">
        <f t="shared" si="16"/>
        <v>774946.61589047674</v>
      </c>
      <c r="AA52" s="62">
        <f t="shared" si="17"/>
        <v>950195.48874720349</v>
      </c>
    </row>
    <row r="53" spans="1:27" ht="16" x14ac:dyDescent="0.2">
      <c r="A53" s="34">
        <f t="shared" si="18"/>
        <v>1021</v>
      </c>
      <c r="C53" s="48">
        <f t="shared" si="1"/>
        <v>239940</v>
      </c>
      <c r="D53" s="49">
        <f t="shared" si="3"/>
        <v>275931</v>
      </c>
      <c r="E53" s="49">
        <f t="shared" si="4"/>
        <v>295246.17000000004</v>
      </c>
      <c r="F53" s="49">
        <f t="shared" si="4"/>
        <v>315913.40190000006</v>
      </c>
      <c r="G53" s="50">
        <f t="shared" si="4"/>
        <v>338027.3400330001</v>
      </c>
      <c r="I53" s="48">
        <f t="shared" si="5"/>
        <v>230342.39999999999</v>
      </c>
      <c r="J53" s="49">
        <f t="shared" si="6"/>
        <v>249604.42329000001</v>
      </c>
      <c r="K53" s="49">
        <f t="shared" si="7"/>
        <v>256620.13217818658</v>
      </c>
      <c r="L53" s="49">
        <f t="shared" si="7"/>
        <v>262897.94007667963</v>
      </c>
      <c r="M53" s="50">
        <f t="shared" si="7"/>
        <v>263848.66487222229</v>
      </c>
      <c r="O53" s="48">
        <f t="shared" si="19"/>
        <v>0</v>
      </c>
      <c r="P53" s="60">
        <f t="shared" si="8"/>
        <v>221647.07774297407</v>
      </c>
      <c r="Q53" s="60">
        <f t="shared" si="9"/>
        <v>222390.71138488085</v>
      </c>
      <c r="R53" s="60">
        <f t="shared" si="10"/>
        <v>211705.10744249163</v>
      </c>
      <c r="S53" s="60">
        <f t="shared" si="11"/>
        <v>200818.648062241</v>
      </c>
      <c r="T53" s="61">
        <f t="shared" si="12"/>
        <v>186615.62395099094</v>
      </c>
      <c r="V53" s="48">
        <f t="shared" si="20"/>
        <v>0</v>
      </c>
      <c r="W53" s="60">
        <f t="shared" si="13"/>
        <v>221647.07774297407</v>
      </c>
      <c r="X53" s="60">
        <f t="shared" si="14"/>
        <v>444037.78912785492</v>
      </c>
      <c r="Y53" s="60">
        <f t="shared" si="15"/>
        <v>655742.89657034655</v>
      </c>
      <c r="Z53" s="60">
        <f t="shared" si="16"/>
        <v>856561.54463258758</v>
      </c>
      <c r="AA53" s="62">
        <f t="shared" si="17"/>
        <v>1043177.1685835785</v>
      </c>
    </row>
    <row r="54" spans="1:27" ht="16" x14ac:dyDescent="0.2">
      <c r="A54" s="34">
        <f t="shared" si="18"/>
        <v>1022</v>
      </c>
      <c r="C54" s="48">
        <f t="shared" si="1"/>
        <v>82960</v>
      </c>
      <c r="D54" s="49">
        <f t="shared" si="3"/>
        <v>95403.999999999985</v>
      </c>
      <c r="E54" s="49">
        <f t="shared" si="4"/>
        <v>102082.27999999998</v>
      </c>
      <c r="F54" s="49">
        <f t="shared" si="4"/>
        <v>109228.03959999999</v>
      </c>
      <c r="G54" s="50">
        <f t="shared" si="4"/>
        <v>116874.00237199999</v>
      </c>
      <c r="I54" s="48">
        <f t="shared" si="5"/>
        <v>80263.8</v>
      </c>
      <c r="J54" s="49">
        <f t="shared" si="6"/>
        <v>87797.79684499999</v>
      </c>
      <c r="K54" s="49">
        <f t="shared" si="7"/>
        <v>91816.381062523971</v>
      </c>
      <c r="L54" s="49">
        <f t="shared" si="7"/>
        <v>95136.480352017301</v>
      </c>
      <c r="M54" s="50">
        <f t="shared" si="7"/>
        <v>97946.055768566934</v>
      </c>
      <c r="O54" s="48">
        <f t="shared" si="19"/>
        <v>0</v>
      </c>
      <c r="P54" s="60">
        <f t="shared" si="8"/>
        <v>77233.877560303808</v>
      </c>
      <c r="Q54" s="60">
        <f t="shared" si="9"/>
        <v>78225.434633822253</v>
      </c>
      <c r="R54" s="60">
        <f t="shared" si="10"/>
        <v>75746.188160815989</v>
      </c>
      <c r="S54" s="60">
        <f t="shared" si="11"/>
        <v>72671.468479820134</v>
      </c>
      <c r="T54" s="61">
        <f t="shared" si="12"/>
        <v>69275.561123803855</v>
      </c>
      <c r="V54" s="48">
        <f t="shared" si="20"/>
        <v>0</v>
      </c>
      <c r="W54" s="60">
        <f t="shared" si="13"/>
        <v>77233.877560303808</v>
      </c>
      <c r="X54" s="60">
        <f t="shared" si="14"/>
        <v>155459.31219412608</v>
      </c>
      <c r="Y54" s="60">
        <f t="shared" si="15"/>
        <v>231205.50035494205</v>
      </c>
      <c r="Z54" s="60">
        <f t="shared" si="16"/>
        <v>303876.96883476217</v>
      </c>
      <c r="AA54" s="62">
        <f t="shared" si="17"/>
        <v>373152.52995856601</v>
      </c>
    </row>
    <row r="55" spans="1:27" ht="16" x14ac:dyDescent="0.2">
      <c r="A55" s="34">
        <f t="shared" si="18"/>
        <v>1023</v>
      </c>
      <c r="C55" s="48">
        <f t="shared" si="1"/>
        <v>261920</v>
      </c>
      <c r="D55" s="49">
        <f t="shared" si="3"/>
        <v>301208</v>
      </c>
      <c r="E55" s="49">
        <f t="shared" si="4"/>
        <v>322292.56</v>
      </c>
      <c r="F55" s="49">
        <f t="shared" si="4"/>
        <v>344853.0392</v>
      </c>
      <c r="G55" s="50">
        <f t="shared" si="4"/>
        <v>368992.75194400002</v>
      </c>
      <c r="I55" s="48">
        <f t="shared" si="5"/>
        <v>245550</v>
      </c>
      <c r="J55" s="49">
        <f t="shared" si="6"/>
        <v>255057.28675</v>
      </c>
      <c r="K55" s="49">
        <f t="shared" si="7"/>
        <v>259529.58383576872</v>
      </c>
      <c r="L55" s="49">
        <f t="shared" si="7"/>
        <v>260819.61405051732</v>
      </c>
      <c r="M55" s="50">
        <f t="shared" si="7"/>
        <v>259278.59345127121</v>
      </c>
      <c r="O55" s="48">
        <f t="shared" si="19"/>
        <v>0</v>
      </c>
      <c r="P55" s="60">
        <f t="shared" si="8"/>
        <v>236280.59766585432</v>
      </c>
      <c r="Q55" s="60">
        <f t="shared" si="9"/>
        <v>227249.0635245186</v>
      </c>
      <c r="R55" s="60">
        <f t="shared" si="10"/>
        <v>214105.33134752599</v>
      </c>
      <c r="S55" s="60">
        <f t="shared" si="11"/>
        <v>199231.08665843256</v>
      </c>
      <c r="T55" s="61">
        <f t="shared" si="12"/>
        <v>183383.29101447828</v>
      </c>
      <c r="V55" s="48">
        <f t="shared" si="20"/>
        <v>0</v>
      </c>
      <c r="W55" s="60">
        <f t="shared" si="13"/>
        <v>236280.59766585432</v>
      </c>
      <c r="X55" s="60">
        <f t="shared" si="14"/>
        <v>463529.66119037289</v>
      </c>
      <c r="Y55" s="60">
        <f t="shared" si="15"/>
        <v>677634.99253789894</v>
      </c>
      <c r="Z55" s="60">
        <f t="shared" si="16"/>
        <v>876866.07919633156</v>
      </c>
      <c r="AA55" s="62">
        <f t="shared" si="17"/>
        <v>1060249.3702108099</v>
      </c>
    </row>
    <row r="56" spans="1:27" x14ac:dyDescent="0.15">
      <c r="AA56" s="82">
        <f>SUM(AA33:AA55)</f>
        <v>19883759.698798146</v>
      </c>
    </row>
    <row r="57" spans="1:27" x14ac:dyDescent="0.15">
      <c r="C57" s="72" t="s">
        <v>25</v>
      </c>
      <c r="D57" s="73"/>
      <c r="E57" s="73"/>
      <c r="F57" s="73"/>
      <c r="G57" s="73"/>
    </row>
    <row r="58" spans="1:27" x14ac:dyDescent="0.15">
      <c r="C58" s="51"/>
      <c r="D58" s="52"/>
      <c r="E58" s="52"/>
      <c r="F58" s="52"/>
      <c r="G58" s="52"/>
    </row>
    <row r="59" spans="1:27" x14ac:dyDescent="0.15">
      <c r="C59" s="74" t="s">
        <v>29</v>
      </c>
      <c r="D59" s="74"/>
      <c r="E59" s="74"/>
      <c r="F59" s="74"/>
      <c r="G59" s="74"/>
      <c r="H59" s="74"/>
      <c r="I59" s="74"/>
      <c r="J59" s="74"/>
      <c r="K59" s="74"/>
      <c r="L59" s="74"/>
      <c r="M59" s="74"/>
    </row>
    <row r="61" spans="1:27" ht="16" x14ac:dyDescent="0.2">
      <c r="C61" s="69" t="s">
        <v>26</v>
      </c>
      <c r="D61" s="70"/>
      <c r="E61" s="70"/>
      <c r="F61" s="70"/>
      <c r="G61" s="71"/>
      <c r="I61" s="69" t="s">
        <v>27</v>
      </c>
      <c r="J61" s="70"/>
      <c r="K61" s="70"/>
      <c r="L61" s="70"/>
      <c r="M61" s="71"/>
    </row>
    <row r="62" spans="1:27" ht="34" x14ac:dyDescent="0.2">
      <c r="A62" s="36" t="s">
        <v>17</v>
      </c>
      <c r="B62" s="59" t="s">
        <v>33</v>
      </c>
      <c r="C62" s="38">
        <v>1</v>
      </c>
      <c r="D62" s="39">
        <v>2</v>
      </c>
      <c r="E62" s="39">
        <v>3</v>
      </c>
      <c r="F62" s="39">
        <v>4</v>
      </c>
      <c r="G62" s="40">
        <v>5</v>
      </c>
      <c r="I62" s="38">
        <v>1</v>
      </c>
      <c r="J62" s="39">
        <v>2</v>
      </c>
      <c r="K62" s="39">
        <v>3</v>
      </c>
      <c r="L62" s="39">
        <v>4</v>
      </c>
      <c r="M62" s="40">
        <v>5</v>
      </c>
    </row>
    <row r="63" spans="1:27" ht="16" x14ac:dyDescent="0.2">
      <c r="A63" s="34">
        <v>1001</v>
      </c>
      <c r="C63" s="53">
        <f t="shared" ref="C63:C85" si="21">1*(1-C7)</f>
        <v>0.90500000000000003</v>
      </c>
      <c r="D63" s="54">
        <f>C63*(1-D7)</f>
        <v>0.85522500000000001</v>
      </c>
      <c r="E63" s="54">
        <f t="shared" ref="E63:G63" si="22">D63*(1-E7)</f>
        <v>0.82101599999999997</v>
      </c>
      <c r="F63" s="54">
        <f t="shared" si="22"/>
        <v>0.76764995999999996</v>
      </c>
      <c r="G63" s="55">
        <f t="shared" si="22"/>
        <v>0.72159096239999998</v>
      </c>
      <c r="I63" s="53">
        <f t="shared" ref="I63:I85" si="23">(1+C63)/2</f>
        <v>0.95250000000000001</v>
      </c>
      <c r="J63" s="54">
        <f t="shared" ref="J63:J85" si="24">(C63+D63)/2</f>
        <v>0.88011250000000008</v>
      </c>
      <c r="K63" s="54">
        <f t="shared" ref="K63:K85" si="25">(D63+E63)/2</f>
        <v>0.83812050000000005</v>
      </c>
      <c r="L63" s="54">
        <f t="shared" ref="L63:L85" si="26">(E63+F63)/2</f>
        <v>0.79433297999999997</v>
      </c>
      <c r="M63" s="55">
        <f t="shared" ref="M63:M85" si="27">(F63+G63)/2</f>
        <v>0.74462046120000003</v>
      </c>
    </row>
    <row r="64" spans="1:27" ht="16" x14ac:dyDescent="0.2">
      <c r="A64" s="34">
        <f>A63+1</f>
        <v>1002</v>
      </c>
      <c r="C64" s="53">
        <f t="shared" si="21"/>
        <v>0.94499999999999995</v>
      </c>
      <c r="D64" s="54">
        <f t="shared" ref="D64:G64" si="28">C64*(1-D8)</f>
        <v>0.92137499999999994</v>
      </c>
      <c r="E64" s="54">
        <f t="shared" si="28"/>
        <v>0.86609249999999993</v>
      </c>
      <c r="F64" s="54">
        <f t="shared" si="28"/>
        <v>0.788144175</v>
      </c>
      <c r="G64" s="55">
        <f t="shared" si="28"/>
        <v>0.70144831575</v>
      </c>
      <c r="I64" s="53">
        <f t="shared" si="23"/>
        <v>0.97249999999999992</v>
      </c>
      <c r="J64" s="54">
        <f t="shared" si="24"/>
        <v>0.93318749999999995</v>
      </c>
      <c r="K64" s="54">
        <f t="shared" si="25"/>
        <v>0.89373374999999999</v>
      </c>
      <c r="L64" s="54">
        <f t="shared" si="26"/>
        <v>0.82711833749999997</v>
      </c>
      <c r="M64" s="55">
        <f t="shared" si="27"/>
        <v>0.744796245375</v>
      </c>
    </row>
    <row r="65" spans="1:13" ht="16" x14ac:dyDescent="0.2">
      <c r="A65" s="34">
        <f t="shared" ref="A65:A85" si="29">A64+1</f>
        <v>1003</v>
      </c>
      <c r="C65" s="53">
        <f t="shared" si="21"/>
        <v>0.88</v>
      </c>
      <c r="D65" s="54">
        <f t="shared" ref="D65:G65" si="30">C65*(1-D9)</f>
        <v>0.83072000000000001</v>
      </c>
      <c r="E65" s="54">
        <f t="shared" si="30"/>
        <v>0.81452096000000007</v>
      </c>
      <c r="F65" s="54">
        <f t="shared" si="30"/>
        <v>0.76972230720000001</v>
      </c>
      <c r="G65" s="55">
        <f t="shared" si="30"/>
        <v>0.72738758030399997</v>
      </c>
      <c r="I65" s="53">
        <f t="shared" si="23"/>
        <v>0.94</v>
      </c>
      <c r="J65" s="54">
        <f t="shared" si="24"/>
        <v>0.85536000000000001</v>
      </c>
      <c r="K65" s="54">
        <f t="shared" si="25"/>
        <v>0.8226204800000001</v>
      </c>
      <c r="L65" s="54">
        <f t="shared" si="26"/>
        <v>0.7921216336000001</v>
      </c>
      <c r="M65" s="55">
        <f t="shared" si="27"/>
        <v>0.74855494375200005</v>
      </c>
    </row>
    <row r="66" spans="1:13" ht="16" x14ac:dyDescent="0.2">
      <c r="A66" s="34">
        <f t="shared" si="29"/>
        <v>1004</v>
      </c>
      <c r="C66" s="53">
        <f t="shared" si="21"/>
        <v>0.92500000000000004</v>
      </c>
      <c r="D66" s="54">
        <f t="shared" ref="D66:G66" si="31">C66*(1-D10)</f>
        <v>0.87875000000000003</v>
      </c>
      <c r="E66" s="54">
        <f t="shared" si="31"/>
        <v>0.85238749999999996</v>
      </c>
      <c r="F66" s="54">
        <f t="shared" si="31"/>
        <v>0.83960168749999997</v>
      </c>
      <c r="G66" s="55">
        <f t="shared" si="31"/>
        <v>0.8144136368749999</v>
      </c>
      <c r="I66" s="53">
        <f t="shared" si="23"/>
        <v>0.96250000000000002</v>
      </c>
      <c r="J66" s="54">
        <f t="shared" si="24"/>
        <v>0.90187499999999998</v>
      </c>
      <c r="K66" s="54">
        <f t="shared" si="25"/>
        <v>0.86556875</v>
      </c>
      <c r="L66" s="54">
        <f t="shared" si="26"/>
        <v>0.84599459374999997</v>
      </c>
      <c r="M66" s="55">
        <f t="shared" si="27"/>
        <v>0.82700766218749999</v>
      </c>
    </row>
    <row r="67" spans="1:13" ht="16" x14ac:dyDescent="0.2">
      <c r="A67" s="34">
        <f t="shared" si="29"/>
        <v>1005</v>
      </c>
      <c r="C67" s="53">
        <f t="shared" si="21"/>
        <v>0.91</v>
      </c>
      <c r="D67" s="54">
        <f t="shared" ref="D67:G67" si="32">C67*(1-D11)</f>
        <v>0.86085999999999996</v>
      </c>
      <c r="E67" s="54">
        <f t="shared" si="32"/>
        <v>0.83374291</v>
      </c>
      <c r="F67" s="54">
        <f t="shared" si="32"/>
        <v>0.78788704994999992</v>
      </c>
      <c r="G67" s="55">
        <f t="shared" si="32"/>
        <v>0.75637156795199989</v>
      </c>
      <c r="I67" s="53">
        <f t="shared" si="23"/>
        <v>0.95500000000000007</v>
      </c>
      <c r="J67" s="54">
        <f t="shared" si="24"/>
        <v>0.88542999999999994</v>
      </c>
      <c r="K67" s="54">
        <f t="shared" si="25"/>
        <v>0.84730145499999998</v>
      </c>
      <c r="L67" s="54">
        <f t="shared" si="26"/>
        <v>0.81081497997499996</v>
      </c>
      <c r="M67" s="55">
        <f t="shared" si="27"/>
        <v>0.77212930895099996</v>
      </c>
    </row>
    <row r="68" spans="1:13" ht="16" x14ac:dyDescent="0.2">
      <c r="A68" s="34">
        <f t="shared" si="29"/>
        <v>1006</v>
      </c>
      <c r="C68" s="53">
        <f t="shared" si="21"/>
        <v>0.89500000000000002</v>
      </c>
      <c r="D68" s="54">
        <f t="shared" ref="D68:G68" si="33">C68*(1-D12)</f>
        <v>0.84666999999999992</v>
      </c>
      <c r="E68" s="54">
        <f t="shared" si="33"/>
        <v>0.8233865749999999</v>
      </c>
      <c r="F68" s="54">
        <f t="shared" si="33"/>
        <v>0.78633417912499992</v>
      </c>
      <c r="G68" s="55">
        <f t="shared" si="33"/>
        <v>0.75881248285562486</v>
      </c>
      <c r="I68" s="53">
        <f t="shared" si="23"/>
        <v>0.94750000000000001</v>
      </c>
      <c r="J68" s="54">
        <f t="shared" si="24"/>
        <v>0.87083500000000003</v>
      </c>
      <c r="K68" s="54">
        <f t="shared" si="25"/>
        <v>0.83502828749999991</v>
      </c>
      <c r="L68" s="54">
        <f t="shared" si="26"/>
        <v>0.80486037706249991</v>
      </c>
      <c r="M68" s="55">
        <f t="shared" si="27"/>
        <v>0.77257333099031245</v>
      </c>
    </row>
    <row r="69" spans="1:13" ht="16" x14ac:dyDescent="0.2">
      <c r="A69" s="34">
        <f t="shared" si="29"/>
        <v>1007</v>
      </c>
      <c r="C69" s="53">
        <f t="shared" si="21"/>
        <v>0.94499999999999995</v>
      </c>
      <c r="D69" s="54">
        <f t="shared" ref="D69:G69" si="34">C69*(1-D13)</f>
        <v>0.90625499999999992</v>
      </c>
      <c r="E69" s="54">
        <f t="shared" si="34"/>
        <v>0.88495800749999998</v>
      </c>
      <c r="F69" s="54">
        <f t="shared" si="34"/>
        <v>0.8451348971624999</v>
      </c>
      <c r="G69" s="55">
        <f t="shared" si="34"/>
        <v>0.8113295012759999</v>
      </c>
      <c r="I69" s="53">
        <f t="shared" si="23"/>
        <v>0.97249999999999992</v>
      </c>
      <c r="J69" s="54">
        <f t="shared" si="24"/>
        <v>0.92562749999999994</v>
      </c>
      <c r="K69" s="54">
        <f t="shared" si="25"/>
        <v>0.89560650374999995</v>
      </c>
      <c r="L69" s="54">
        <f t="shared" si="26"/>
        <v>0.86504645233124999</v>
      </c>
      <c r="M69" s="55">
        <f t="shared" si="27"/>
        <v>0.82823219921924984</v>
      </c>
    </row>
    <row r="70" spans="1:13" ht="16" x14ac:dyDescent="0.2">
      <c r="A70" s="34">
        <f t="shared" si="29"/>
        <v>1008</v>
      </c>
      <c r="C70" s="53">
        <f t="shared" si="21"/>
        <v>0.89</v>
      </c>
      <c r="D70" s="54">
        <f t="shared" ref="D70:G70" si="35">C70*(1-D14)</f>
        <v>0.83793499999999999</v>
      </c>
      <c r="E70" s="54">
        <f t="shared" si="35"/>
        <v>0.81656765750000004</v>
      </c>
      <c r="F70" s="54">
        <f t="shared" si="35"/>
        <v>0.74715940661250002</v>
      </c>
      <c r="G70" s="55">
        <f t="shared" si="35"/>
        <v>0.71727303034799994</v>
      </c>
      <c r="I70" s="53">
        <f t="shared" si="23"/>
        <v>0.94500000000000006</v>
      </c>
      <c r="J70" s="54">
        <f t="shared" si="24"/>
        <v>0.8639675</v>
      </c>
      <c r="K70" s="54">
        <f t="shared" si="25"/>
        <v>0.82725132875000007</v>
      </c>
      <c r="L70" s="54">
        <f t="shared" si="26"/>
        <v>0.78186353205625003</v>
      </c>
      <c r="M70" s="55">
        <f t="shared" si="27"/>
        <v>0.73221621848024998</v>
      </c>
    </row>
    <row r="71" spans="1:13" ht="16" x14ac:dyDescent="0.2">
      <c r="A71" s="34">
        <f t="shared" si="29"/>
        <v>1009</v>
      </c>
      <c r="C71" s="53">
        <f t="shared" si="21"/>
        <v>0.91500000000000004</v>
      </c>
      <c r="D71" s="54">
        <f t="shared" ref="D71:G71" si="36">C71*(1-D15)</f>
        <v>0.86833499999999997</v>
      </c>
      <c r="E71" s="54">
        <f t="shared" si="36"/>
        <v>0.85400747249999998</v>
      </c>
      <c r="F71" s="54">
        <f t="shared" si="36"/>
        <v>0.79422694942499994</v>
      </c>
      <c r="G71" s="55">
        <f t="shared" si="36"/>
        <v>0.77437127568937492</v>
      </c>
      <c r="I71" s="53">
        <f t="shared" si="23"/>
        <v>0.95750000000000002</v>
      </c>
      <c r="J71" s="54">
        <f t="shared" si="24"/>
        <v>0.89166750000000006</v>
      </c>
      <c r="K71" s="54">
        <f t="shared" si="25"/>
        <v>0.86117123624999992</v>
      </c>
      <c r="L71" s="54">
        <f t="shared" si="26"/>
        <v>0.8241172109624999</v>
      </c>
      <c r="M71" s="55">
        <f t="shared" si="27"/>
        <v>0.78429911255718743</v>
      </c>
    </row>
    <row r="72" spans="1:13" ht="16" x14ac:dyDescent="0.2">
      <c r="A72" s="34">
        <f t="shared" si="29"/>
        <v>1010</v>
      </c>
      <c r="C72" s="53">
        <f t="shared" si="21"/>
        <v>0.94499999999999995</v>
      </c>
      <c r="D72" s="54">
        <f t="shared" ref="D72:G72" si="37">C72*(1-D16)</f>
        <v>0.92137499999999994</v>
      </c>
      <c r="E72" s="54">
        <f t="shared" si="37"/>
        <v>0.91262193749999998</v>
      </c>
      <c r="F72" s="54">
        <f t="shared" si="37"/>
        <v>0.88524327937499991</v>
      </c>
      <c r="G72" s="55">
        <f t="shared" si="37"/>
        <v>0.87196463018437487</v>
      </c>
      <c r="I72" s="53">
        <f t="shared" si="23"/>
        <v>0.97249999999999992</v>
      </c>
      <c r="J72" s="54">
        <f t="shared" si="24"/>
        <v>0.93318749999999995</v>
      </c>
      <c r="K72" s="54">
        <f t="shared" si="25"/>
        <v>0.91699846874999991</v>
      </c>
      <c r="L72" s="54">
        <f t="shared" si="26"/>
        <v>0.8989326084375</v>
      </c>
      <c r="M72" s="55">
        <f t="shared" si="27"/>
        <v>0.87860395477968734</v>
      </c>
    </row>
    <row r="73" spans="1:13" ht="16" x14ac:dyDescent="0.2">
      <c r="A73" s="34">
        <f t="shared" si="29"/>
        <v>1011</v>
      </c>
      <c r="C73" s="53">
        <f t="shared" si="21"/>
        <v>0.9</v>
      </c>
      <c r="D73" s="54">
        <f t="shared" ref="D73:G73" si="38">C73*(1-D17)</f>
        <v>0.85185</v>
      </c>
      <c r="E73" s="54">
        <f t="shared" si="38"/>
        <v>0.82459079999999996</v>
      </c>
      <c r="F73" s="54">
        <f t="shared" si="38"/>
        <v>0.77923830599999988</v>
      </c>
      <c r="G73" s="55">
        <f t="shared" si="38"/>
        <v>0.7519649652899999</v>
      </c>
      <c r="I73" s="53">
        <f t="shared" si="23"/>
        <v>0.95</v>
      </c>
      <c r="J73" s="54">
        <f t="shared" si="24"/>
        <v>0.87592500000000006</v>
      </c>
      <c r="K73" s="54">
        <f t="shared" si="25"/>
        <v>0.83822039999999998</v>
      </c>
      <c r="L73" s="54">
        <f t="shared" si="26"/>
        <v>0.80191455299999992</v>
      </c>
      <c r="M73" s="55">
        <f t="shared" si="27"/>
        <v>0.76560163564499994</v>
      </c>
    </row>
    <row r="74" spans="1:13" ht="16" x14ac:dyDescent="0.2">
      <c r="A74" s="34">
        <f t="shared" si="29"/>
        <v>1012</v>
      </c>
      <c r="C74" s="53">
        <f t="shared" si="21"/>
        <v>0.92</v>
      </c>
      <c r="D74" s="54">
        <f t="shared" ref="D74:G74" si="39">C74*(1-D18)</f>
        <v>0.86434</v>
      </c>
      <c r="E74" s="54">
        <f t="shared" si="39"/>
        <v>0.84143498999999999</v>
      </c>
      <c r="F74" s="54">
        <f t="shared" si="39"/>
        <v>0.78674171565000006</v>
      </c>
      <c r="G74" s="55">
        <f t="shared" si="39"/>
        <v>0.75133833844575004</v>
      </c>
      <c r="I74" s="53">
        <f t="shared" si="23"/>
        <v>0.96</v>
      </c>
      <c r="J74" s="54">
        <f t="shared" si="24"/>
        <v>0.89217000000000002</v>
      </c>
      <c r="K74" s="54">
        <f t="shared" si="25"/>
        <v>0.85288749500000005</v>
      </c>
      <c r="L74" s="54">
        <f t="shared" si="26"/>
        <v>0.81408835282500003</v>
      </c>
      <c r="M74" s="55">
        <f t="shared" si="27"/>
        <v>0.769040027047875</v>
      </c>
    </row>
    <row r="75" spans="1:13" ht="16" x14ac:dyDescent="0.2">
      <c r="A75" s="34">
        <f t="shared" si="29"/>
        <v>1013</v>
      </c>
      <c r="C75" s="53">
        <f t="shared" si="21"/>
        <v>0.88500000000000001</v>
      </c>
      <c r="D75" s="54">
        <f t="shared" ref="D75:G75" si="40">C75*(1-D19)</f>
        <v>0.82437749999999999</v>
      </c>
      <c r="E75" s="54">
        <f t="shared" si="40"/>
        <v>0.73781786250000003</v>
      </c>
      <c r="F75" s="54">
        <f t="shared" si="40"/>
        <v>0.67879243350000007</v>
      </c>
      <c r="G75" s="55">
        <f t="shared" si="40"/>
        <v>0.65164073616000007</v>
      </c>
      <c r="I75" s="53">
        <f t="shared" si="23"/>
        <v>0.9425</v>
      </c>
      <c r="J75" s="54">
        <f t="shared" si="24"/>
        <v>0.85468875</v>
      </c>
      <c r="K75" s="54">
        <f t="shared" si="25"/>
        <v>0.78109768125000001</v>
      </c>
      <c r="L75" s="54">
        <f t="shared" si="26"/>
        <v>0.708305148</v>
      </c>
      <c r="M75" s="55">
        <f t="shared" si="27"/>
        <v>0.66521658483000001</v>
      </c>
    </row>
    <row r="76" spans="1:13" ht="16" x14ac:dyDescent="0.2">
      <c r="A76" s="34">
        <f t="shared" si="29"/>
        <v>1014</v>
      </c>
      <c r="C76" s="53">
        <f t="shared" si="21"/>
        <v>0.91</v>
      </c>
      <c r="D76" s="54">
        <f t="shared" ref="D76:G76" si="41">C76*(1-D20)</f>
        <v>0.86358999999999997</v>
      </c>
      <c r="E76" s="54">
        <f t="shared" si="41"/>
        <v>0.84674999500000003</v>
      </c>
      <c r="F76" s="54">
        <f t="shared" si="41"/>
        <v>0.79171124532500003</v>
      </c>
      <c r="G76" s="55">
        <f t="shared" si="41"/>
        <v>0.76400135173862505</v>
      </c>
      <c r="I76" s="53">
        <f t="shared" si="23"/>
        <v>0.95500000000000007</v>
      </c>
      <c r="J76" s="54">
        <f t="shared" si="24"/>
        <v>0.886795</v>
      </c>
      <c r="K76" s="54">
        <f t="shared" si="25"/>
        <v>0.8551699975</v>
      </c>
      <c r="L76" s="54">
        <f t="shared" si="26"/>
        <v>0.81923062016250003</v>
      </c>
      <c r="M76" s="55">
        <f t="shared" si="27"/>
        <v>0.77785629853181248</v>
      </c>
    </row>
    <row r="77" spans="1:13" ht="16" x14ac:dyDescent="0.2">
      <c r="A77" s="34">
        <f t="shared" si="29"/>
        <v>1015</v>
      </c>
      <c r="C77" s="53">
        <f t="shared" si="21"/>
        <v>0.93500000000000005</v>
      </c>
      <c r="D77" s="54">
        <f t="shared" ref="D77:G77" si="42">C77*(1-D21)</f>
        <v>0.91022250000000005</v>
      </c>
      <c r="E77" s="54">
        <f t="shared" si="42"/>
        <v>0.89929983000000002</v>
      </c>
      <c r="F77" s="54">
        <f t="shared" si="42"/>
        <v>0.84534184020000003</v>
      </c>
      <c r="G77" s="55">
        <f t="shared" si="42"/>
        <v>0.82420829419499997</v>
      </c>
      <c r="I77" s="53">
        <f t="shared" si="23"/>
        <v>0.96750000000000003</v>
      </c>
      <c r="J77" s="54">
        <f t="shared" si="24"/>
        <v>0.9226112500000001</v>
      </c>
      <c r="K77" s="54">
        <f t="shared" si="25"/>
        <v>0.90476116500000003</v>
      </c>
      <c r="L77" s="54">
        <f t="shared" si="26"/>
        <v>0.87232083510000002</v>
      </c>
      <c r="M77" s="55">
        <f t="shared" si="27"/>
        <v>0.83477506719750005</v>
      </c>
    </row>
    <row r="78" spans="1:13" ht="16" x14ac:dyDescent="0.2">
      <c r="A78" s="34">
        <f t="shared" si="29"/>
        <v>1016</v>
      </c>
      <c r="C78" s="53">
        <f t="shared" si="21"/>
        <v>0.92500000000000004</v>
      </c>
      <c r="D78" s="54">
        <f t="shared" ref="D78:G78" si="43">C78*(1-D22)</f>
        <v>0.87227500000000002</v>
      </c>
      <c r="E78" s="54">
        <f t="shared" si="43"/>
        <v>0.84654288750000006</v>
      </c>
      <c r="F78" s="54">
        <f t="shared" si="43"/>
        <v>0.79575031424999998</v>
      </c>
      <c r="G78" s="55">
        <f t="shared" si="43"/>
        <v>0.75198404696624999</v>
      </c>
      <c r="I78" s="53">
        <f t="shared" si="23"/>
        <v>0.96250000000000002</v>
      </c>
      <c r="J78" s="54">
        <f t="shared" si="24"/>
        <v>0.89863749999999998</v>
      </c>
      <c r="K78" s="54">
        <f t="shared" si="25"/>
        <v>0.8594089437500001</v>
      </c>
      <c r="L78" s="54">
        <f t="shared" si="26"/>
        <v>0.82114660087500002</v>
      </c>
      <c r="M78" s="55">
        <f t="shared" si="27"/>
        <v>0.77386718060812498</v>
      </c>
    </row>
    <row r="79" spans="1:13" ht="16" x14ac:dyDescent="0.2">
      <c r="A79" s="34">
        <f t="shared" si="29"/>
        <v>1017</v>
      </c>
      <c r="C79" s="53">
        <f t="shared" si="21"/>
        <v>0.89500000000000002</v>
      </c>
      <c r="D79" s="54">
        <f t="shared" ref="D79:G79" si="44">C79*(1-D23)</f>
        <v>0.84443250000000003</v>
      </c>
      <c r="E79" s="54">
        <f t="shared" si="44"/>
        <v>0.82501055249999999</v>
      </c>
      <c r="F79" s="54">
        <f t="shared" si="44"/>
        <v>0.75075960277499998</v>
      </c>
      <c r="G79" s="55">
        <f t="shared" si="44"/>
        <v>0.73199061270562493</v>
      </c>
      <c r="I79" s="53">
        <f t="shared" si="23"/>
        <v>0.94750000000000001</v>
      </c>
      <c r="J79" s="54">
        <f t="shared" si="24"/>
        <v>0.86971624999999997</v>
      </c>
      <c r="K79" s="54">
        <f t="shared" si="25"/>
        <v>0.83472152625000007</v>
      </c>
      <c r="L79" s="54">
        <f t="shared" si="26"/>
        <v>0.78788507763749993</v>
      </c>
      <c r="M79" s="55">
        <f t="shared" si="27"/>
        <v>0.74137510774031246</v>
      </c>
    </row>
    <row r="80" spans="1:13" ht="16" x14ac:dyDescent="0.2">
      <c r="A80" s="34">
        <f t="shared" si="29"/>
        <v>1018</v>
      </c>
      <c r="C80" s="53">
        <f t="shared" si="21"/>
        <v>0.88500000000000001</v>
      </c>
      <c r="D80" s="54">
        <f t="shared" ref="D80:G80" si="45">C80*(1-D24)</f>
        <v>0.83101500000000006</v>
      </c>
      <c r="E80" s="54">
        <f t="shared" si="45"/>
        <v>0.81356368500000009</v>
      </c>
      <c r="F80" s="54">
        <f t="shared" si="45"/>
        <v>0.73220731650000015</v>
      </c>
      <c r="G80" s="55">
        <f t="shared" si="45"/>
        <v>0.70291902384000016</v>
      </c>
      <c r="I80" s="53">
        <f t="shared" si="23"/>
        <v>0.9425</v>
      </c>
      <c r="J80" s="54">
        <f t="shared" si="24"/>
        <v>0.85800750000000003</v>
      </c>
      <c r="K80" s="54">
        <f t="shared" si="25"/>
        <v>0.82228934250000008</v>
      </c>
      <c r="L80" s="54">
        <f t="shared" si="26"/>
        <v>0.77288550075000018</v>
      </c>
      <c r="M80" s="55">
        <f t="shared" si="27"/>
        <v>0.71756317017000015</v>
      </c>
    </row>
    <row r="81" spans="1:13" ht="16" x14ac:dyDescent="0.2">
      <c r="A81" s="34">
        <f t="shared" si="29"/>
        <v>1019</v>
      </c>
      <c r="C81" s="53">
        <f t="shared" si="21"/>
        <v>0.95</v>
      </c>
      <c r="D81" s="54">
        <f t="shared" ref="D81:G81" si="46">C81*(1-D25)</f>
        <v>0.91199999999999992</v>
      </c>
      <c r="E81" s="54">
        <f t="shared" si="46"/>
        <v>0.89603999999999995</v>
      </c>
      <c r="F81" s="54">
        <f t="shared" si="46"/>
        <v>0.88259939999999992</v>
      </c>
      <c r="G81" s="55">
        <f t="shared" si="46"/>
        <v>0.87377340599999986</v>
      </c>
      <c r="I81" s="53">
        <f t="shared" si="23"/>
        <v>0.97499999999999998</v>
      </c>
      <c r="J81" s="54">
        <f t="shared" si="24"/>
        <v>0.93099999999999994</v>
      </c>
      <c r="K81" s="54">
        <f t="shared" si="25"/>
        <v>0.90401999999999993</v>
      </c>
      <c r="L81" s="54">
        <f t="shared" si="26"/>
        <v>0.88931969999999994</v>
      </c>
      <c r="M81" s="55">
        <f t="shared" si="27"/>
        <v>0.87818640299999995</v>
      </c>
    </row>
    <row r="82" spans="1:13" ht="16" x14ac:dyDescent="0.2">
      <c r="A82" s="34">
        <f t="shared" si="29"/>
        <v>1020</v>
      </c>
      <c r="C82" s="53">
        <f t="shared" si="21"/>
        <v>0.95</v>
      </c>
      <c r="D82" s="54">
        <f t="shared" ref="D82:G82" si="47">C82*(1-D26)</f>
        <v>0.91247499999999993</v>
      </c>
      <c r="E82" s="54">
        <f t="shared" si="47"/>
        <v>0.89103183749999992</v>
      </c>
      <c r="F82" s="54">
        <f t="shared" si="47"/>
        <v>0.85093540481249985</v>
      </c>
      <c r="G82" s="55">
        <f t="shared" si="47"/>
        <v>0.82115266564406231</v>
      </c>
      <c r="I82" s="53">
        <f t="shared" si="23"/>
        <v>0.97499999999999998</v>
      </c>
      <c r="J82" s="54">
        <f t="shared" si="24"/>
        <v>0.93123749999999994</v>
      </c>
      <c r="K82" s="54">
        <f t="shared" si="25"/>
        <v>0.90175341874999992</v>
      </c>
      <c r="L82" s="54">
        <f t="shared" si="26"/>
        <v>0.87098362115624983</v>
      </c>
      <c r="M82" s="55">
        <f t="shared" si="27"/>
        <v>0.83604403522828108</v>
      </c>
    </row>
    <row r="83" spans="1:13" ht="16" x14ac:dyDescent="0.2">
      <c r="A83" s="34">
        <f t="shared" si="29"/>
        <v>1021</v>
      </c>
      <c r="C83" s="53">
        <f t="shared" si="21"/>
        <v>0.92</v>
      </c>
      <c r="D83" s="54">
        <f t="shared" ref="D83:G83" si="48">C83*(1-D27)</f>
        <v>0.88918000000000008</v>
      </c>
      <c r="E83" s="54">
        <f t="shared" si="48"/>
        <v>0.84916690000000006</v>
      </c>
      <c r="F83" s="54">
        <f t="shared" si="48"/>
        <v>0.81520022400000003</v>
      </c>
      <c r="G83" s="55">
        <f t="shared" si="48"/>
        <v>0.7459082049600001</v>
      </c>
      <c r="I83" s="53">
        <f t="shared" si="23"/>
        <v>0.96</v>
      </c>
      <c r="J83" s="54">
        <f t="shared" si="24"/>
        <v>0.90459000000000001</v>
      </c>
      <c r="K83" s="54">
        <f t="shared" si="25"/>
        <v>0.86917345000000013</v>
      </c>
      <c r="L83" s="54">
        <f t="shared" si="26"/>
        <v>0.83218356199999999</v>
      </c>
      <c r="M83" s="55">
        <f t="shared" si="27"/>
        <v>0.78055421448000006</v>
      </c>
    </row>
    <row r="84" spans="1:13" ht="16" x14ac:dyDescent="0.2">
      <c r="A84" s="34">
        <f t="shared" si="29"/>
        <v>1022</v>
      </c>
      <c r="C84" s="53">
        <f t="shared" si="21"/>
        <v>0.93500000000000005</v>
      </c>
      <c r="D84" s="54">
        <f t="shared" ref="D84:G84" si="49">C84*(1-D28)</f>
        <v>0.90554750000000006</v>
      </c>
      <c r="E84" s="54">
        <f t="shared" si="49"/>
        <v>0.89332260875000014</v>
      </c>
      <c r="F84" s="54">
        <f t="shared" si="49"/>
        <v>0.84865647831250013</v>
      </c>
      <c r="G84" s="55">
        <f t="shared" si="49"/>
        <v>0.82744006635468759</v>
      </c>
      <c r="I84" s="53">
        <f t="shared" si="23"/>
        <v>0.96750000000000003</v>
      </c>
      <c r="J84" s="54">
        <f t="shared" si="24"/>
        <v>0.92027375</v>
      </c>
      <c r="K84" s="54">
        <f t="shared" si="25"/>
        <v>0.89943505437500004</v>
      </c>
      <c r="L84" s="54">
        <f t="shared" si="26"/>
        <v>0.87098954353125013</v>
      </c>
      <c r="M84" s="55">
        <f t="shared" si="27"/>
        <v>0.8380482723335938</v>
      </c>
    </row>
    <row r="85" spans="1:13" ht="16" x14ac:dyDescent="0.2">
      <c r="A85" s="34">
        <f t="shared" si="29"/>
        <v>1023</v>
      </c>
      <c r="C85" s="53">
        <f t="shared" si="21"/>
        <v>0.875</v>
      </c>
      <c r="D85" s="54">
        <f t="shared" ref="D85:G85" si="50">C85*(1-D29)</f>
        <v>0.81856249999999997</v>
      </c>
      <c r="E85" s="54">
        <f t="shared" si="50"/>
        <v>0.79195921874999997</v>
      </c>
      <c r="F85" s="54">
        <f t="shared" si="50"/>
        <v>0.7206828890625</v>
      </c>
      <c r="G85" s="55">
        <f t="shared" si="50"/>
        <v>0.68464874460937497</v>
      </c>
      <c r="I85" s="53">
        <f t="shared" si="23"/>
        <v>0.9375</v>
      </c>
      <c r="J85" s="54">
        <f t="shared" si="24"/>
        <v>0.84678125000000004</v>
      </c>
      <c r="K85" s="54">
        <f t="shared" si="25"/>
        <v>0.80526085937499992</v>
      </c>
      <c r="L85" s="54">
        <f t="shared" si="26"/>
        <v>0.75632105390624993</v>
      </c>
      <c r="M85" s="55">
        <f t="shared" si="27"/>
        <v>0.70266581683593743</v>
      </c>
    </row>
  </sheetData>
  <mergeCells count="10">
    <mergeCell ref="O31:T31"/>
    <mergeCell ref="V31:AA31"/>
    <mergeCell ref="C3:AA3"/>
    <mergeCell ref="C5:G5"/>
    <mergeCell ref="C31:G31"/>
    <mergeCell ref="C57:G57"/>
    <mergeCell ref="C61:G61"/>
    <mergeCell ref="I61:M61"/>
    <mergeCell ref="I31:M31"/>
    <mergeCell ref="C59:M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8BD0-09F5-DC45-B513-20CBA34D4A1E}">
  <dimension ref="A1:AL84"/>
  <sheetViews>
    <sheetView tabSelected="1" topLeftCell="A2" workbookViewId="0">
      <selection activeCell="D34" sqref="D34"/>
    </sheetView>
  </sheetViews>
  <sheetFormatPr baseColWidth="10" defaultRowHeight="13" x14ac:dyDescent="0.15"/>
  <cols>
    <col min="1" max="1" width="11.83203125" bestFit="1" customWidth="1"/>
    <col min="2" max="12" width="13.1640625" bestFit="1" customWidth="1"/>
    <col min="14" max="18" width="13.1640625" bestFit="1" customWidth="1"/>
    <col min="20" max="20" width="6.6640625" bestFit="1" customWidth="1"/>
    <col min="21" max="24" width="13.1640625" bestFit="1" customWidth="1"/>
    <col min="25" max="25" width="14.83203125" bestFit="1" customWidth="1"/>
    <col min="27" max="27" width="6.6640625" bestFit="1" customWidth="1"/>
    <col min="28" max="31" width="13.1640625" bestFit="1" customWidth="1"/>
    <col min="32" max="32" width="14.83203125" bestFit="1" customWidth="1"/>
    <col min="33" max="33" width="13.83203125" bestFit="1" customWidth="1"/>
    <col min="34" max="34" width="17.83203125" bestFit="1" customWidth="1"/>
    <col min="35" max="35" width="15.83203125" bestFit="1" customWidth="1"/>
    <col min="36" max="36" width="29.1640625" bestFit="1" customWidth="1"/>
    <col min="37" max="37" width="15.83203125" bestFit="1" customWidth="1"/>
  </cols>
  <sheetData>
    <row r="1" spans="1:33" ht="16" x14ac:dyDescent="0.2">
      <c r="A1" s="34" t="s">
        <v>15</v>
      </c>
      <c r="B1" s="47">
        <v>0.08</v>
      </c>
      <c r="C1" s="34"/>
      <c r="D1" s="34"/>
      <c r="E1" s="34"/>
      <c r="F1" s="34"/>
    </row>
    <row r="2" spans="1:33" ht="16" x14ac:dyDescent="0.2">
      <c r="A2" s="34"/>
      <c r="B2" s="56"/>
      <c r="C2" s="34"/>
      <c r="D2" s="34"/>
      <c r="E2" s="34"/>
      <c r="F2" s="34"/>
    </row>
    <row r="3" spans="1:33" ht="16" x14ac:dyDescent="0.2">
      <c r="A3" s="34"/>
      <c r="B3" s="34"/>
      <c r="G3" s="74" t="s">
        <v>30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</row>
    <row r="4" spans="1:33" ht="16" x14ac:dyDescent="0.2">
      <c r="A4" s="34"/>
      <c r="B4" s="34"/>
      <c r="C4" s="34"/>
      <c r="D4" s="34"/>
      <c r="E4" s="34"/>
      <c r="F4" s="34"/>
    </row>
    <row r="5" spans="1:33" ht="16" hidden="1" x14ac:dyDescent="0.2">
      <c r="A5" s="34"/>
      <c r="B5" s="34"/>
      <c r="C5" s="69" t="s">
        <v>16</v>
      </c>
      <c r="D5" s="70"/>
      <c r="E5" s="70"/>
      <c r="F5" s="70"/>
    </row>
    <row r="6" spans="1:33" ht="51" hidden="1" x14ac:dyDescent="0.2">
      <c r="A6" s="36" t="s">
        <v>17</v>
      </c>
      <c r="B6" s="37" t="s">
        <v>18</v>
      </c>
      <c r="C6" s="38" t="s">
        <v>19</v>
      </c>
      <c r="D6" s="39" t="s">
        <v>20</v>
      </c>
      <c r="E6" s="39" t="s">
        <v>21</v>
      </c>
      <c r="F6" s="39" t="s">
        <v>22</v>
      </c>
    </row>
    <row r="7" spans="1:33" ht="16" hidden="1" x14ac:dyDescent="0.2">
      <c r="A7" s="34">
        <v>1001</v>
      </c>
      <c r="B7" s="41">
        <v>147510</v>
      </c>
      <c r="C7" s="42">
        <v>9.5000000000000001E-2</v>
      </c>
      <c r="D7" s="43">
        <v>5.5E-2</v>
      </c>
      <c r="E7" s="43">
        <v>0.04</v>
      </c>
      <c r="F7" s="43">
        <v>6.5000000000000002E-2</v>
      </c>
    </row>
    <row r="8" spans="1:33" ht="16" hidden="1" x14ac:dyDescent="0.2">
      <c r="A8" s="34">
        <f>A7+1</f>
        <v>1002</v>
      </c>
      <c r="B8" s="41">
        <v>72980</v>
      </c>
      <c r="C8" s="42">
        <v>5.5E-2</v>
      </c>
      <c r="D8" s="43">
        <v>2.5000000000000001E-2</v>
      </c>
      <c r="E8" s="43">
        <v>0.06</v>
      </c>
      <c r="F8" s="43">
        <v>0.09</v>
      </c>
    </row>
    <row r="9" spans="1:33" ht="16" hidden="1" x14ac:dyDescent="0.2">
      <c r="A9" s="34">
        <f t="shared" ref="A9:A29" si="0">A8+1</f>
        <v>1003</v>
      </c>
      <c r="B9" s="41">
        <v>278000</v>
      </c>
      <c r="C9" s="42">
        <v>0.12</v>
      </c>
      <c r="D9" s="43">
        <v>5.6000000000000001E-2</v>
      </c>
      <c r="E9" s="43">
        <v>1.95E-2</v>
      </c>
      <c r="F9" s="43">
        <v>5.5E-2</v>
      </c>
    </row>
    <row r="10" spans="1:33" ht="16" hidden="1" x14ac:dyDescent="0.2">
      <c r="A10" s="34">
        <f t="shared" si="0"/>
        <v>1004</v>
      </c>
      <c r="B10" s="41">
        <v>202170</v>
      </c>
      <c r="C10" s="42">
        <v>7.4999999999999997E-2</v>
      </c>
      <c r="D10" s="45">
        <v>0.05</v>
      </c>
      <c r="E10" s="43">
        <v>0.03</v>
      </c>
      <c r="F10" s="43">
        <v>1.4999999999999999E-2</v>
      </c>
    </row>
    <row r="11" spans="1:33" ht="16" hidden="1" x14ac:dyDescent="0.2">
      <c r="A11" s="34">
        <f t="shared" si="0"/>
        <v>1005</v>
      </c>
      <c r="B11" s="41">
        <v>262570</v>
      </c>
      <c r="C11" s="42">
        <v>0.09</v>
      </c>
      <c r="D11" s="43">
        <v>5.3999999999999999E-2</v>
      </c>
      <c r="E11" s="43">
        <v>3.15E-2</v>
      </c>
      <c r="F11" s="43">
        <v>5.5E-2</v>
      </c>
    </row>
    <row r="12" spans="1:33" ht="16" hidden="1" x14ac:dyDescent="0.2">
      <c r="A12" s="34">
        <f t="shared" si="0"/>
        <v>1006</v>
      </c>
      <c r="B12" s="41">
        <v>257220</v>
      </c>
      <c r="C12" s="42">
        <v>0.105</v>
      </c>
      <c r="D12" s="43">
        <v>5.3999999999999999E-2</v>
      </c>
      <c r="E12" s="43">
        <v>2.75E-2</v>
      </c>
      <c r="F12" s="43">
        <v>4.4999999999999998E-2</v>
      </c>
    </row>
    <row r="13" spans="1:33" ht="16" hidden="1" x14ac:dyDescent="0.2">
      <c r="A13" s="34">
        <f t="shared" si="0"/>
        <v>1007</v>
      </c>
      <c r="B13" s="41">
        <v>266630</v>
      </c>
      <c r="C13" s="42">
        <v>5.5E-2</v>
      </c>
      <c r="D13" s="43">
        <v>4.1000000000000002E-2</v>
      </c>
      <c r="E13" s="43">
        <v>2.35E-2</v>
      </c>
      <c r="F13" s="43">
        <v>4.4999999999999998E-2</v>
      </c>
    </row>
    <row r="14" spans="1:33" ht="16" hidden="1" x14ac:dyDescent="0.2">
      <c r="A14" s="34">
        <f t="shared" si="0"/>
        <v>1008</v>
      </c>
      <c r="B14" s="41">
        <v>185060</v>
      </c>
      <c r="C14" s="42">
        <v>0.11</v>
      </c>
      <c r="D14" s="43">
        <v>5.8500000000000003E-2</v>
      </c>
      <c r="E14" s="43">
        <v>2.5499999999999998E-2</v>
      </c>
      <c r="F14" s="43">
        <v>8.5000000000000006E-2</v>
      </c>
    </row>
    <row r="15" spans="1:33" ht="16" hidden="1" x14ac:dyDescent="0.2">
      <c r="A15" s="34">
        <f t="shared" si="0"/>
        <v>1009</v>
      </c>
      <c r="B15" s="41">
        <v>236730</v>
      </c>
      <c r="C15" s="42">
        <v>8.5000000000000006E-2</v>
      </c>
      <c r="D15" s="43">
        <v>5.0999999999999997E-2</v>
      </c>
      <c r="E15" s="43">
        <v>1.6500000000000001E-2</v>
      </c>
      <c r="F15" s="43">
        <v>7.0000000000000007E-2</v>
      </c>
    </row>
    <row r="16" spans="1:33" ht="16" hidden="1" x14ac:dyDescent="0.2">
      <c r="A16" s="34">
        <f t="shared" si="0"/>
        <v>1010</v>
      </c>
      <c r="B16" s="41">
        <v>183190</v>
      </c>
      <c r="C16" s="42">
        <v>5.5E-2</v>
      </c>
      <c r="D16" s="43">
        <v>2.5000000000000001E-2</v>
      </c>
      <c r="E16" s="43">
        <v>9.4999999999999998E-3</v>
      </c>
      <c r="F16" s="43">
        <v>0.03</v>
      </c>
    </row>
    <row r="17" spans="1:34" ht="16" hidden="1" x14ac:dyDescent="0.2">
      <c r="A17" s="34">
        <f t="shared" si="0"/>
        <v>1011</v>
      </c>
      <c r="B17" s="41">
        <v>162240</v>
      </c>
      <c r="C17" s="42">
        <v>0.1</v>
      </c>
      <c r="D17" s="43">
        <v>5.3499999999999999E-2</v>
      </c>
      <c r="E17" s="43">
        <v>3.2000000000000001E-2</v>
      </c>
      <c r="F17" s="43">
        <v>5.5E-2</v>
      </c>
    </row>
    <row r="18" spans="1:34" ht="16" hidden="1" x14ac:dyDescent="0.2">
      <c r="A18" s="34">
        <f t="shared" si="0"/>
        <v>1012</v>
      </c>
      <c r="B18" s="41">
        <v>247300</v>
      </c>
      <c r="C18" s="42">
        <v>0.08</v>
      </c>
      <c r="D18" s="43">
        <v>6.0499999999999998E-2</v>
      </c>
      <c r="E18" s="43">
        <v>2.6499999999999999E-2</v>
      </c>
      <c r="F18" s="43">
        <v>6.5000000000000002E-2</v>
      </c>
    </row>
    <row r="19" spans="1:34" ht="16" hidden="1" x14ac:dyDescent="0.2">
      <c r="A19" s="34">
        <f t="shared" si="0"/>
        <v>1013</v>
      </c>
      <c r="B19" s="41">
        <v>198360</v>
      </c>
      <c r="C19" s="42">
        <v>0.115</v>
      </c>
      <c r="D19" s="43">
        <v>6.8500000000000005E-2</v>
      </c>
      <c r="E19" s="43">
        <v>0.105</v>
      </c>
      <c r="F19" s="43">
        <v>0.08</v>
      </c>
    </row>
    <row r="20" spans="1:34" ht="16" hidden="1" x14ac:dyDescent="0.2">
      <c r="A20" s="34">
        <f t="shared" si="0"/>
        <v>1014</v>
      </c>
      <c r="B20" s="41">
        <v>210430</v>
      </c>
      <c r="C20" s="42">
        <v>0.09</v>
      </c>
      <c r="D20" s="43">
        <v>5.0999999999999997E-2</v>
      </c>
      <c r="E20" s="43">
        <v>1.95E-2</v>
      </c>
      <c r="F20" s="43">
        <v>6.5000000000000002E-2</v>
      </c>
    </row>
    <row r="21" spans="1:34" ht="16" hidden="1" x14ac:dyDescent="0.2">
      <c r="A21" s="34">
        <f t="shared" si="0"/>
        <v>1015</v>
      </c>
      <c r="B21" s="41">
        <v>140630</v>
      </c>
      <c r="C21" s="42">
        <v>6.5000000000000002E-2</v>
      </c>
      <c r="D21" s="43">
        <v>2.6499999999999999E-2</v>
      </c>
      <c r="E21" s="43">
        <v>1.2E-2</v>
      </c>
      <c r="F21" s="43">
        <v>0.06</v>
      </c>
    </row>
    <row r="22" spans="1:34" ht="16" hidden="1" x14ac:dyDescent="0.2">
      <c r="A22" s="34">
        <f t="shared" si="0"/>
        <v>1016</v>
      </c>
      <c r="B22" s="41">
        <v>133730</v>
      </c>
      <c r="C22" s="42">
        <v>7.4999999999999997E-2</v>
      </c>
      <c r="D22" s="43">
        <v>5.7000000000000002E-2</v>
      </c>
      <c r="E22" s="43">
        <v>2.9499999999999998E-2</v>
      </c>
      <c r="F22" s="43">
        <v>0.06</v>
      </c>
    </row>
    <row r="23" spans="1:34" ht="16" hidden="1" x14ac:dyDescent="0.2">
      <c r="A23" s="34">
        <f t="shared" si="0"/>
        <v>1017</v>
      </c>
      <c r="B23" s="41">
        <v>279900</v>
      </c>
      <c r="C23" s="42">
        <v>0.105</v>
      </c>
      <c r="D23" s="43">
        <v>5.6500000000000002E-2</v>
      </c>
      <c r="E23" s="43">
        <v>2.3E-2</v>
      </c>
      <c r="F23" s="43">
        <v>0.09</v>
      </c>
    </row>
    <row r="24" spans="1:34" ht="16" hidden="1" x14ac:dyDescent="0.2">
      <c r="A24" s="34">
        <f t="shared" si="0"/>
        <v>1018</v>
      </c>
      <c r="B24" s="41">
        <v>129550</v>
      </c>
      <c r="C24" s="42">
        <v>0.115</v>
      </c>
      <c r="D24" s="43">
        <v>6.0999999999999999E-2</v>
      </c>
      <c r="E24" s="43">
        <v>2.1000000000000001E-2</v>
      </c>
      <c r="F24" s="43">
        <v>0.1</v>
      </c>
    </row>
    <row r="25" spans="1:34" ht="16" hidden="1" x14ac:dyDescent="0.2">
      <c r="A25" s="34">
        <f t="shared" si="0"/>
        <v>1019</v>
      </c>
      <c r="B25" s="41">
        <v>236230</v>
      </c>
      <c r="C25" s="42">
        <v>0.05</v>
      </c>
      <c r="D25" s="43">
        <v>0.04</v>
      </c>
      <c r="E25" s="43">
        <v>1.7500000000000002E-2</v>
      </c>
      <c r="F25" s="43">
        <v>1.4999999999999999E-2</v>
      </c>
    </row>
    <row r="26" spans="1:34" ht="16" hidden="1" x14ac:dyDescent="0.2">
      <c r="A26" s="34">
        <f t="shared" si="0"/>
        <v>1020</v>
      </c>
      <c r="B26" s="41">
        <v>210370</v>
      </c>
      <c r="C26" s="42">
        <v>0.05</v>
      </c>
      <c r="D26" s="43">
        <v>3.95E-2</v>
      </c>
      <c r="E26" s="43">
        <v>2.35E-2</v>
      </c>
      <c r="F26" s="43">
        <v>4.4999999999999998E-2</v>
      </c>
    </row>
    <row r="27" spans="1:34" ht="16" hidden="1" x14ac:dyDescent="0.2">
      <c r="A27" s="34">
        <f t="shared" si="0"/>
        <v>1021</v>
      </c>
      <c r="B27" s="41">
        <v>239940</v>
      </c>
      <c r="C27" s="42">
        <v>0.08</v>
      </c>
      <c r="D27" s="43">
        <v>3.3500000000000002E-2</v>
      </c>
      <c r="E27" s="43">
        <v>4.4999999999999998E-2</v>
      </c>
      <c r="F27" s="43">
        <v>0.04</v>
      </c>
    </row>
    <row r="28" spans="1:34" ht="16" hidden="1" x14ac:dyDescent="0.2">
      <c r="A28" s="34">
        <f t="shared" si="0"/>
        <v>1022</v>
      </c>
      <c r="B28" s="41">
        <v>82960</v>
      </c>
      <c r="C28" s="42">
        <v>6.5000000000000002E-2</v>
      </c>
      <c r="D28" s="43">
        <v>3.15E-2</v>
      </c>
      <c r="E28" s="43">
        <v>1.35E-2</v>
      </c>
      <c r="F28" s="43">
        <v>0.05</v>
      </c>
    </row>
    <row r="29" spans="1:34" ht="16" hidden="1" x14ac:dyDescent="0.2">
      <c r="A29" s="34">
        <f t="shared" si="0"/>
        <v>1023</v>
      </c>
      <c r="B29" s="46">
        <v>261920</v>
      </c>
      <c r="C29" s="42">
        <v>0.125</v>
      </c>
      <c r="D29" s="43">
        <v>6.4500000000000002E-2</v>
      </c>
      <c r="E29" s="43">
        <v>3.2500000000000001E-2</v>
      </c>
      <c r="F29" s="43">
        <v>0.09</v>
      </c>
    </row>
    <row r="30" spans="1:34" hidden="1" x14ac:dyDescent="0.15"/>
    <row r="31" spans="1:34" ht="16" x14ac:dyDescent="0.2">
      <c r="H31" s="69" t="s">
        <v>24</v>
      </c>
      <c r="I31" s="70"/>
      <c r="J31" s="70"/>
      <c r="K31" s="70"/>
      <c r="L31" s="71"/>
      <c r="N31" s="69" t="s">
        <v>28</v>
      </c>
      <c r="O31" s="70"/>
      <c r="P31" s="70"/>
      <c r="Q31" s="70"/>
      <c r="R31" s="71"/>
      <c r="T31" s="69" t="s">
        <v>32</v>
      </c>
      <c r="U31" s="70"/>
      <c r="V31" s="70"/>
      <c r="W31" s="70"/>
      <c r="X31" s="70"/>
      <c r="Y31" s="71"/>
      <c r="AA31" s="69" t="s">
        <v>34</v>
      </c>
      <c r="AB31" s="70"/>
      <c r="AC31" s="70"/>
      <c r="AD31" s="70"/>
      <c r="AE31" s="70"/>
      <c r="AF31" s="71"/>
      <c r="AH31" s="58" t="s">
        <v>31</v>
      </c>
    </row>
    <row r="32" spans="1:34" ht="34" x14ac:dyDescent="0.2">
      <c r="A32" s="36" t="s">
        <v>17</v>
      </c>
      <c r="C32" s="66"/>
      <c r="G32" s="68" t="s">
        <v>38</v>
      </c>
      <c r="H32" s="38">
        <v>1</v>
      </c>
      <c r="I32" s="39">
        <v>2</v>
      </c>
      <c r="J32" s="39">
        <v>3</v>
      </c>
      <c r="K32" s="39">
        <v>4</v>
      </c>
      <c r="L32" s="40">
        <v>5</v>
      </c>
      <c r="M32" s="59" t="s">
        <v>33</v>
      </c>
      <c r="N32" s="38">
        <v>1</v>
      </c>
      <c r="O32" s="39">
        <v>2</v>
      </c>
      <c r="P32" s="39">
        <v>3</v>
      </c>
      <c r="Q32" s="39">
        <v>4</v>
      </c>
      <c r="R32" s="40">
        <v>5</v>
      </c>
      <c r="S32" s="59" t="s">
        <v>33</v>
      </c>
      <c r="T32" s="38">
        <v>0</v>
      </c>
      <c r="U32" s="57">
        <v>1</v>
      </c>
      <c r="V32" s="39">
        <v>2</v>
      </c>
      <c r="W32" s="39">
        <v>3</v>
      </c>
      <c r="X32" s="39">
        <v>4</v>
      </c>
      <c r="Y32" s="40">
        <v>5</v>
      </c>
      <c r="Z32" s="59" t="s">
        <v>33</v>
      </c>
      <c r="AA32" s="38">
        <v>0</v>
      </c>
      <c r="AB32" s="57">
        <v>1</v>
      </c>
      <c r="AC32" s="39">
        <v>2</v>
      </c>
      <c r="AD32" s="39">
        <v>3</v>
      </c>
      <c r="AE32" s="39">
        <v>4</v>
      </c>
      <c r="AF32" s="40">
        <v>5</v>
      </c>
      <c r="AH32" s="68" t="s">
        <v>37</v>
      </c>
    </row>
    <row r="33" spans="1:38" ht="16" x14ac:dyDescent="0.2">
      <c r="A33" s="34">
        <v>1001</v>
      </c>
      <c r="C33" s="67"/>
      <c r="G33" s="77">
        <v>21002.730011870939</v>
      </c>
      <c r="H33" s="48">
        <f t="shared" ref="H33:H55" si="1">B7</f>
        <v>147510</v>
      </c>
      <c r="I33" s="49">
        <f t="shared" ref="I33:I55" si="2">B7*1.15</f>
        <v>169636.5</v>
      </c>
      <c r="J33" s="49">
        <f>I33*1.07</f>
        <v>181511.05500000002</v>
      </c>
      <c r="K33" s="49">
        <f>J33*1.07</f>
        <v>194216.82885000005</v>
      </c>
      <c r="L33" s="50">
        <f>K33*1.07</f>
        <v>207812.00686950007</v>
      </c>
      <c r="N33" s="48">
        <f t="shared" ref="N33:N55" si="3">N62*H33</f>
        <v>144537.22139499208</v>
      </c>
      <c r="O33" s="49">
        <f t="shared" ref="O33:O55" si="4">O62*I33</f>
        <v>158322.1337052485</v>
      </c>
      <c r="P33" s="49">
        <f t="shared" ref="P33:P55" si="5">P62*J33</f>
        <v>161322.03289063321</v>
      </c>
      <c r="Q33" s="49">
        <f t="shared" ref="Q33:Q55" si="6">Q62*K33</f>
        <v>163596.34432575261</v>
      </c>
      <c r="R33" s="50">
        <f t="shared" ref="R33:R55" si="7">R62*L33</f>
        <v>164092.88248090775</v>
      </c>
      <c r="T33" s="48">
        <v>0</v>
      </c>
      <c r="U33" s="60">
        <f t="shared" ref="U33:U55" si="8">N33/(1+$B$1)^AVERAGE($T$32:$U$32)</f>
        <v>139081.00613386533</v>
      </c>
      <c r="V33" s="60">
        <f t="shared" ref="V33:V55" si="9">O33/(1+$B$1)^AVERAGE($U$32:$V$32)</f>
        <v>141060.68906389063</v>
      </c>
      <c r="W33" s="60">
        <f t="shared" ref="W33:W55" si="10">P33/(1+$B$1)^AVERAGE($V$32:$W$32)</f>
        <v>133086.58995716838</v>
      </c>
      <c r="X33" s="60">
        <f t="shared" ref="X33:X55" si="11">Q33/(1+$B$1)^AVERAGE($W$32:$X$32)</f>
        <v>124965.59191692485</v>
      </c>
      <c r="Y33" s="61">
        <f t="shared" ref="Y33:Y55" si="12">R33/(1+$B$1)^AVERAGE($X$32:$Y$32)</f>
        <v>116060.07430403758</v>
      </c>
      <c r="AA33" s="48">
        <v>0</v>
      </c>
      <c r="AB33" s="60">
        <f>U33</f>
        <v>139081.00613386533</v>
      </c>
      <c r="AC33" s="60">
        <f>AB33+V33</f>
        <v>280141.69519775594</v>
      </c>
      <c r="AD33" s="60">
        <f>AC33+W33</f>
        <v>413228.28515492432</v>
      </c>
      <c r="AE33" s="60">
        <f>AD33+X33</f>
        <v>538193.87707184919</v>
      </c>
      <c r="AF33" s="62">
        <f>AE33+Y33</f>
        <v>654253.9513758868</v>
      </c>
      <c r="AH33" s="77">
        <f>SUM(U33:Y33)-G33</f>
        <v>633251.22136401583</v>
      </c>
    </row>
    <row r="34" spans="1:38" ht="16" x14ac:dyDescent="0.2">
      <c r="A34" s="34">
        <f>A33+1</f>
        <v>1002</v>
      </c>
      <c r="C34" s="67"/>
      <c r="G34" s="77">
        <v>3.9080013097131383E-14</v>
      </c>
      <c r="H34" s="48">
        <f t="shared" si="1"/>
        <v>72980</v>
      </c>
      <c r="I34" s="49">
        <f t="shared" si="2"/>
        <v>83927</v>
      </c>
      <c r="J34" s="49">
        <f t="shared" ref="J34:L49" si="13">I34*1.07</f>
        <v>89801.89</v>
      </c>
      <c r="K34" s="49">
        <f t="shared" si="13"/>
        <v>96088.022300000011</v>
      </c>
      <c r="L34" s="50">
        <f t="shared" si="13"/>
        <v>102814.18386100001</v>
      </c>
      <c r="N34" s="48">
        <f t="shared" si="3"/>
        <v>70973.049999999988</v>
      </c>
      <c r="O34" s="49">
        <f t="shared" si="4"/>
        <v>78319.627312500001</v>
      </c>
      <c r="P34" s="49">
        <f t="shared" si="5"/>
        <v>80258.979906787499</v>
      </c>
      <c r="Q34" s="49">
        <f t="shared" si="6"/>
        <v>79476.165258438938</v>
      </c>
      <c r="R34" s="50">
        <f t="shared" si="7"/>
        <v>76575.618110967727</v>
      </c>
      <c r="T34" s="48">
        <v>0</v>
      </c>
      <c r="U34" s="60">
        <f t="shared" si="8"/>
        <v>68293.849204514598</v>
      </c>
      <c r="V34" s="60">
        <f t="shared" si="9"/>
        <v>69780.644925467655</v>
      </c>
      <c r="W34" s="60">
        <f t="shared" si="10"/>
        <v>66211.625020102481</v>
      </c>
      <c r="X34" s="60">
        <f t="shared" si="11"/>
        <v>60709.095155769588</v>
      </c>
      <c r="Y34" s="61">
        <f t="shared" si="12"/>
        <v>54160.61801992276</v>
      </c>
      <c r="AA34" s="48">
        <v>0</v>
      </c>
      <c r="AB34" s="60">
        <f t="shared" ref="AB34:AB55" si="14">U34</f>
        <v>68293.849204514598</v>
      </c>
      <c r="AC34" s="60">
        <f t="shared" ref="AC34:AF49" si="15">AB34+V34</f>
        <v>138074.49412998225</v>
      </c>
      <c r="AD34" s="60">
        <f t="shared" si="15"/>
        <v>204286.11915008473</v>
      </c>
      <c r="AE34" s="60">
        <f t="shared" si="15"/>
        <v>264995.21430585434</v>
      </c>
      <c r="AF34" s="62">
        <f t="shared" si="15"/>
        <v>319155.8323257771</v>
      </c>
      <c r="AH34" s="77">
        <f>SUM(U34:Y34)-G34</f>
        <v>319155.8323257771</v>
      </c>
      <c r="AJ34" s="76" t="s">
        <v>42</v>
      </c>
      <c r="AK34" s="85">
        <f>'2a Value of Each clinic, no sub'!AA56</f>
        <v>19883759.698798146</v>
      </c>
      <c r="AL34" s="84" t="s">
        <v>45</v>
      </c>
    </row>
    <row r="35" spans="1:38" ht="16" x14ac:dyDescent="0.2">
      <c r="A35" s="34">
        <f t="shared" ref="A35:A55" si="16">A34+1</f>
        <v>1003</v>
      </c>
      <c r="C35" s="67"/>
      <c r="G35" s="77">
        <v>42596.09064641616</v>
      </c>
      <c r="H35" s="48">
        <f t="shared" si="1"/>
        <v>278000</v>
      </c>
      <c r="I35" s="49">
        <f t="shared" si="2"/>
        <v>319700</v>
      </c>
      <c r="J35" s="49">
        <f t="shared" si="13"/>
        <v>342079</v>
      </c>
      <c r="K35" s="49">
        <f t="shared" si="13"/>
        <v>366024.53</v>
      </c>
      <c r="L35" s="50">
        <f t="shared" si="13"/>
        <v>391646.24710000004</v>
      </c>
      <c r="N35" s="48">
        <f t="shared" si="3"/>
        <v>275068.97257670428</v>
      </c>
      <c r="O35" s="49">
        <f t="shared" si="4"/>
        <v>304195.79509248008</v>
      </c>
      <c r="P35" s="49">
        <f t="shared" si="5"/>
        <v>313031.15570176841</v>
      </c>
      <c r="Q35" s="49">
        <f t="shared" si="6"/>
        <v>322525.23417813936</v>
      </c>
      <c r="R35" s="50">
        <f t="shared" si="7"/>
        <v>326121.39053922566</v>
      </c>
      <c r="T35" s="48">
        <f t="shared" ref="T35:T55" si="17">T64*N35</f>
        <v>0</v>
      </c>
      <c r="U35" s="60">
        <f t="shared" si="8"/>
        <v>264685.24227145663</v>
      </c>
      <c r="V35" s="60">
        <f t="shared" si="9"/>
        <v>271030.12991203024</v>
      </c>
      <c r="W35" s="60">
        <f t="shared" si="10"/>
        <v>258242.7726468273</v>
      </c>
      <c r="X35" s="60">
        <f t="shared" si="11"/>
        <v>246365.8767152013</v>
      </c>
      <c r="Y35" s="61">
        <f t="shared" si="12"/>
        <v>230660.05207460726</v>
      </c>
      <c r="AA35" s="48">
        <f t="shared" ref="AA35:AA55" si="18">AA64*U35</f>
        <v>0</v>
      </c>
      <c r="AB35" s="60">
        <f t="shared" si="14"/>
        <v>264685.24227145663</v>
      </c>
      <c r="AC35" s="60">
        <f t="shared" si="15"/>
        <v>535715.37218348682</v>
      </c>
      <c r="AD35" s="60">
        <f t="shared" si="15"/>
        <v>793958.14483031409</v>
      </c>
      <c r="AE35" s="60">
        <f t="shared" si="15"/>
        <v>1040324.0215455154</v>
      </c>
      <c r="AF35" s="62">
        <f t="shared" si="15"/>
        <v>1270984.0736201226</v>
      </c>
      <c r="AH35" s="77">
        <f t="shared" ref="AH35:AH55" si="19">SUM(U35:Y35)-G35</f>
        <v>1228387.9829737064</v>
      </c>
      <c r="AJ35" s="76" t="s">
        <v>43</v>
      </c>
      <c r="AK35" s="85">
        <f>SUM(AH33:AH55)</f>
        <v>20447507.440560345</v>
      </c>
      <c r="AL35" s="84" t="s">
        <v>44</v>
      </c>
    </row>
    <row r="36" spans="1:38" ht="16" x14ac:dyDescent="0.2">
      <c r="A36" s="34">
        <f t="shared" si="16"/>
        <v>1004</v>
      </c>
      <c r="C36" s="67"/>
      <c r="G36" s="77">
        <v>23639.742554845223</v>
      </c>
      <c r="H36" s="48">
        <f t="shared" si="1"/>
        <v>202170</v>
      </c>
      <c r="I36" s="49">
        <f t="shared" si="2"/>
        <v>232495.49999999997</v>
      </c>
      <c r="J36" s="49">
        <f t="shared" si="13"/>
        <v>248770.185</v>
      </c>
      <c r="K36" s="49">
        <f t="shared" si="13"/>
        <v>266184.09795000002</v>
      </c>
      <c r="L36" s="50">
        <f t="shared" si="13"/>
        <v>284816.98480650003</v>
      </c>
      <c r="N36" s="48">
        <f t="shared" si="3"/>
        <v>199281.68542319155</v>
      </c>
      <c r="O36" s="49">
        <f t="shared" si="4"/>
        <v>220206.06706150697</v>
      </c>
      <c r="P36" s="49">
        <f t="shared" si="5"/>
        <v>226135.25657487338</v>
      </c>
      <c r="Q36" s="49">
        <f t="shared" si="6"/>
        <v>236492.88266808944</v>
      </c>
      <c r="R36" s="50">
        <f t="shared" si="7"/>
        <v>247368.15978107043</v>
      </c>
      <c r="T36" s="48">
        <f t="shared" si="17"/>
        <v>0</v>
      </c>
      <c r="U36" s="60">
        <f t="shared" si="8"/>
        <v>191758.89120606991</v>
      </c>
      <c r="V36" s="60">
        <f t="shared" si="9"/>
        <v>196197.58039374973</v>
      </c>
      <c r="W36" s="60">
        <f t="shared" si="10"/>
        <v>186555.85741993628</v>
      </c>
      <c r="X36" s="60">
        <f t="shared" si="11"/>
        <v>180648.73752869965</v>
      </c>
      <c r="Y36" s="61">
        <f t="shared" si="12"/>
        <v>174959.24607201925</v>
      </c>
      <c r="AA36" s="48">
        <f t="shared" si="18"/>
        <v>0</v>
      </c>
      <c r="AB36" s="60">
        <f t="shared" si="14"/>
        <v>191758.89120606991</v>
      </c>
      <c r="AC36" s="60">
        <f t="shared" si="15"/>
        <v>387956.4715998196</v>
      </c>
      <c r="AD36" s="60">
        <f t="shared" si="15"/>
        <v>574512.32901975582</v>
      </c>
      <c r="AE36" s="60">
        <f t="shared" si="15"/>
        <v>755161.06654845551</v>
      </c>
      <c r="AF36" s="62">
        <f t="shared" si="15"/>
        <v>930120.31262047472</v>
      </c>
      <c r="AH36" s="77">
        <f t="shared" si="19"/>
        <v>906480.57006562955</v>
      </c>
      <c r="AJ36" s="76" t="s">
        <v>40</v>
      </c>
      <c r="AK36" s="81">
        <f>SUM(G33:G55)</f>
        <v>560934.8298929875</v>
      </c>
      <c r="AL36" s="84" t="s">
        <v>41</v>
      </c>
    </row>
    <row r="37" spans="1:38" ht="16" x14ac:dyDescent="0.2">
      <c r="A37" s="34">
        <f t="shared" si="16"/>
        <v>1005</v>
      </c>
      <c r="C37" s="67"/>
      <c r="G37" s="77">
        <v>34068.215026714875</v>
      </c>
      <c r="H37" s="48">
        <f t="shared" si="1"/>
        <v>262570</v>
      </c>
      <c r="I37" s="49">
        <f t="shared" si="2"/>
        <v>301955.5</v>
      </c>
      <c r="J37" s="49">
        <f t="shared" si="13"/>
        <v>323092.38500000001</v>
      </c>
      <c r="K37" s="49">
        <f t="shared" si="13"/>
        <v>345708.85195000004</v>
      </c>
      <c r="L37" s="50">
        <f t="shared" si="13"/>
        <v>369908.47158650006</v>
      </c>
      <c r="N37" s="48">
        <f t="shared" si="3"/>
        <v>259629.16828735158</v>
      </c>
      <c r="O37" s="49">
        <f t="shared" si="4"/>
        <v>287221.41421026411</v>
      </c>
      <c r="P37" s="49">
        <f t="shared" si="5"/>
        <v>294092.74670977995</v>
      </c>
      <c r="Q37" s="49">
        <f t="shared" si="6"/>
        <v>301128.52910382743</v>
      </c>
      <c r="R37" s="50">
        <f t="shared" si="7"/>
        <v>306834.3341483479</v>
      </c>
      <c r="T37" s="48">
        <f t="shared" si="17"/>
        <v>0</v>
      </c>
      <c r="U37" s="60">
        <f t="shared" si="8"/>
        <v>249828.28366696843</v>
      </c>
      <c r="V37" s="60">
        <f t="shared" si="9"/>
        <v>255906.42100512495</v>
      </c>
      <c r="W37" s="60">
        <f t="shared" si="10"/>
        <v>242619.06504287815</v>
      </c>
      <c r="X37" s="60">
        <f t="shared" si="11"/>
        <v>230021.67339144551</v>
      </c>
      <c r="Y37" s="61">
        <f t="shared" si="12"/>
        <v>217018.64871823756</v>
      </c>
      <c r="AA37" s="48">
        <f t="shared" si="18"/>
        <v>0</v>
      </c>
      <c r="AB37" s="60">
        <f t="shared" si="14"/>
        <v>249828.28366696843</v>
      </c>
      <c r="AC37" s="60">
        <f t="shared" si="15"/>
        <v>505734.70467209339</v>
      </c>
      <c r="AD37" s="60">
        <f t="shared" si="15"/>
        <v>748353.76971497154</v>
      </c>
      <c r="AE37" s="60">
        <f t="shared" si="15"/>
        <v>978375.44310641708</v>
      </c>
      <c r="AF37" s="62">
        <f t="shared" si="15"/>
        <v>1195394.0918246547</v>
      </c>
      <c r="AH37" s="77">
        <f t="shared" si="19"/>
        <v>1161325.8767979399</v>
      </c>
      <c r="AJ37" s="76" t="s">
        <v>39</v>
      </c>
      <c r="AK37" s="86">
        <f>(AK35-AK34)/AK36</f>
        <v>1.0050146856984217</v>
      </c>
    </row>
    <row r="38" spans="1:38" ht="16" x14ac:dyDescent="0.2">
      <c r="A38" s="34">
        <f t="shared" si="16"/>
        <v>1006</v>
      </c>
      <c r="C38" s="67"/>
      <c r="G38" s="77">
        <v>37486.008898614957</v>
      </c>
      <c r="H38" s="48">
        <f t="shared" si="1"/>
        <v>257220</v>
      </c>
      <c r="I38" s="49">
        <f t="shared" si="2"/>
        <v>295803</v>
      </c>
      <c r="J38" s="49">
        <f t="shared" si="13"/>
        <v>316509.21000000002</v>
      </c>
      <c r="K38" s="49">
        <f t="shared" si="13"/>
        <v>338664.85470000003</v>
      </c>
      <c r="L38" s="50">
        <f t="shared" si="13"/>
        <v>362371.39452900004</v>
      </c>
      <c r="N38" s="48">
        <f t="shared" si="3"/>
        <v>254296.63312738694</v>
      </c>
      <c r="O38" s="49">
        <f t="shared" si="4"/>
        <v>281274.11627577926</v>
      </c>
      <c r="P38" s="49">
        <f t="shared" si="5"/>
        <v>288588.39238899288</v>
      </c>
      <c r="Q38" s="49">
        <f t="shared" si="6"/>
        <v>297633.62678423047</v>
      </c>
      <c r="R38" s="50">
        <f t="shared" si="7"/>
        <v>305692.60910762171</v>
      </c>
      <c r="T38" s="48">
        <f t="shared" si="17"/>
        <v>0</v>
      </c>
      <c r="U38" s="60">
        <f t="shared" si="8"/>
        <v>244697.0493168539</v>
      </c>
      <c r="V38" s="60">
        <f t="shared" si="9"/>
        <v>250607.54127761611</v>
      </c>
      <c r="W38" s="60">
        <f t="shared" si="10"/>
        <v>238078.11218390826</v>
      </c>
      <c r="X38" s="60">
        <f t="shared" si="11"/>
        <v>227352.03832801996</v>
      </c>
      <c r="Y38" s="61">
        <f t="shared" si="12"/>
        <v>216211.12622818147</v>
      </c>
      <c r="AA38" s="48">
        <f t="shared" si="18"/>
        <v>0</v>
      </c>
      <c r="AB38" s="60">
        <f t="shared" si="14"/>
        <v>244697.0493168539</v>
      </c>
      <c r="AC38" s="60">
        <f t="shared" si="15"/>
        <v>495304.59059447004</v>
      </c>
      <c r="AD38" s="60">
        <f t="shared" si="15"/>
        <v>733382.70277837827</v>
      </c>
      <c r="AE38" s="60">
        <f t="shared" si="15"/>
        <v>960734.74110639817</v>
      </c>
      <c r="AF38" s="62">
        <f t="shared" si="15"/>
        <v>1176945.8673345796</v>
      </c>
      <c r="AH38" s="77">
        <f t="shared" si="19"/>
        <v>1139459.8584359647</v>
      </c>
    </row>
    <row r="39" spans="1:38" ht="16" x14ac:dyDescent="0.2">
      <c r="A39" s="34">
        <f t="shared" si="16"/>
        <v>1007</v>
      </c>
      <c r="C39" s="67"/>
      <c r="G39" s="77">
        <v>22821.548357973192</v>
      </c>
      <c r="H39" s="48">
        <f t="shared" si="1"/>
        <v>266630</v>
      </c>
      <c r="I39" s="49">
        <f t="shared" si="2"/>
        <v>306624.5</v>
      </c>
      <c r="J39" s="49">
        <f t="shared" si="13"/>
        <v>328088.21500000003</v>
      </c>
      <c r="K39" s="49">
        <f t="shared" si="13"/>
        <v>351054.39005000005</v>
      </c>
      <c r="L39" s="50">
        <f t="shared" si="13"/>
        <v>375628.19735350006</v>
      </c>
      <c r="N39" s="48">
        <f t="shared" si="3"/>
        <v>263741.6900657579</v>
      </c>
      <c r="O39" s="49">
        <f t="shared" si="4"/>
        <v>293831.76871464262</v>
      </c>
      <c r="P39" s="49">
        <f t="shared" si="5"/>
        <v>304203.01696313446</v>
      </c>
      <c r="Q39" s="49">
        <f t="shared" si="6"/>
        <v>314390.55129270226</v>
      </c>
      <c r="R39" s="50">
        <f t="shared" si="7"/>
        <v>322081.62162831594</v>
      </c>
      <c r="T39" s="48">
        <f t="shared" si="17"/>
        <v>0</v>
      </c>
      <c r="U39" s="60">
        <f t="shared" si="8"/>
        <v>253785.55959332024</v>
      </c>
      <c r="V39" s="60">
        <f t="shared" si="9"/>
        <v>261796.06599361537</v>
      </c>
      <c r="W39" s="60">
        <f t="shared" si="10"/>
        <v>250959.78185294059</v>
      </c>
      <c r="X39" s="60">
        <f t="shared" si="11"/>
        <v>240152.0736744013</v>
      </c>
      <c r="Y39" s="61">
        <f t="shared" si="12"/>
        <v>227802.79298522611</v>
      </c>
      <c r="AA39" s="48">
        <f t="shared" si="18"/>
        <v>0</v>
      </c>
      <c r="AB39" s="60">
        <f t="shared" si="14"/>
        <v>253785.55959332024</v>
      </c>
      <c r="AC39" s="60">
        <f t="shared" si="15"/>
        <v>515581.62558693561</v>
      </c>
      <c r="AD39" s="60">
        <f t="shared" si="15"/>
        <v>766541.40743987623</v>
      </c>
      <c r="AE39" s="60">
        <f t="shared" si="15"/>
        <v>1006693.4811142775</v>
      </c>
      <c r="AF39" s="62">
        <f t="shared" si="15"/>
        <v>1234496.2740995036</v>
      </c>
      <c r="AH39" s="77">
        <f t="shared" si="19"/>
        <v>1211674.7257415305</v>
      </c>
    </row>
    <row r="40" spans="1:38" ht="16" x14ac:dyDescent="0.2">
      <c r="A40" s="34">
        <f t="shared" si="16"/>
        <v>1008</v>
      </c>
      <c r="C40" s="67"/>
      <c r="G40" s="77">
        <v>30164.511932894326</v>
      </c>
      <c r="H40" s="48">
        <f t="shared" si="1"/>
        <v>185060</v>
      </c>
      <c r="I40" s="49">
        <f t="shared" si="2"/>
        <v>212818.99999999997</v>
      </c>
      <c r="J40" s="49">
        <f t="shared" si="13"/>
        <v>227716.33</v>
      </c>
      <c r="K40" s="49">
        <f>J40*1.07</f>
        <v>243656.4731</v>
      </c>
      <c r="L40" s="50">
        <f t="shared" si="13"/>
        <v>260712.42621700003</v>
      </c>
      <c r="N40" s="48">
        <f t="shared" si="3"/>
        <v>182089.04793444046</v>
      </c>
      <c r="O40" s="49">
        <f t="shared" si="4"/>
        <v>199960.72529942353</v>
      </c>
      <c r="P40" s="49">
        <f t="shared" si="5"/>
        <v>204865.36820063856</v>
      </c>
      <c r="Q40" s="49">
        <f t="shared" si="6"/>
        <v>207179.03694726501</v>
      </c>
      <c r="R40" s="50">
        <f t="shared" si="7"/>
        <v>207605.07926971847</v>
      </c>
      <c r="T40" s="48">
        <f t="shared" si="17"/>
        <v>0</v>
      </c>
      <c r="U40" s="60">
        <f t="shared" si="8"/>
        <v>175215.2680690531</v>
      </c>
      <c r="V40" s="60">
        <f t="shared" si="9"/>
        <v>178159.53484409719</v>
      </c>
      <c r="W40" s="60">
        <f t="shared" si="10"/>
        <v>169008.73839487662</v>
      </c>
      <c r="X40" s="60">
        <f t="shared" si="11"/>
        <v>158256.90416003927</v>
      </c>
      <c r="Y40" s="61">
        <f t="shared" si="12"/>
        <v>146835.50292769438</v>
      </c>
      <c r="AA40" s="48">
        <f t="shared" si="18"/>
        <v>0</v>
      </c>
      <c r="AB40" s="60">
        <f t="shared" si="14"/>
        <v>175215.2680690531</v>
      </c>
      <c r="AC40" s="60">
        <f t="shared" si="15"/>
        <v>353374.80291315028</v>
      </c>
      <c r="AD40" s="60">
        <f t="shared" si="15"/>
        <v>522383.54130802688</v>
      </c>
      <c r="AE40" s="60">
        <f t="shared" si="15"/>
        <v>680640.44546806614</v>
      </c>
      <c r="AF40" s="62">
        <f t="shared" si="15"/>
        <v>827475.9483957605</v>
      </c>
      <c r="AH40" s="77">
        <f t="shared" si="19"/>
        <v>797311.43646286614</v>
      </c>
    </row>
    <row r="41" spans="1:38" ht="16" x14ac:dyDescent="0.2">
      <c r="A41" s="34">
        <f t="shared" si="16"/>
        <v>1009</v>
      </c>
      <c r="C41" s="67"/>
      <c r="G41" s="77">
        <v>30306.614236828907</v>
      </c>
      <c r="H41" s="48">
        <f t="shared" si="1"/>
        <v>236730</v>
      </c>
      <c r="I41" s="49">
        <f t="shared" si="2"/>
        <v>272239.5</v>
      </c>
      <c r="J41" s="49">
        <f t="shared" si="13"/>
        <v>291296.26500000001</v>
      </c>
      <c r="K41" s="49">
        <f t="shared" si="13"/>
        <v>311687.00355000002</v>
      </c>
      <c r="L41" s="50">
        <f t="shared" si="13"/>
        <v>333505.09379850002</v>
      </c>
      <c r="N41" s="48">
        <f t="shared" si="3"/>
        <v>233810.26573253577</v>
      </c>
      <c r="O41" s="49">
        <f t="shared" si="4"/>
        <v>258753.24634961909</v>
      </c>
      <c r="P41" s="49">
        <f t="shared" si="5"/>
        <v>267396.77374759584</v>
      </c>
      <c r="Q41" s="49">
        <f t="shared" si="6"/>
        <v>273803.76087117143</v>
      </c>
      <c r="R41" s="50">
        <f t="shared" si="7"/>
        <v>278814.86623043154</v>
      </c>
      <c r="T41" s="48">
        <f t="shared" si="17"/>
        <v>0</v>
      </c>
      <c r="U41" s="60">
        <f t="shared" si="8"/>
        <v>224984.0330999624</v>
      </c>
      <c r="V41" s="60">
        <f t="shared" si="9"/>
        <v>230542.06239759587</v>
      </c>
      <c r="W41" s="60">
        <f t="shared" si="10"/>
        <v>220595.56370543537</v>
      </c>
      <c r="X41" s="60">
        <f t="shared" si="11"/>
        <v>209149.22755373543</v>
      </c>
      <c r="Y41" s="61">
        <f t="shared" si="12"/>
        <v>197200.96083715998</v>
      </c>
      <c r="AA41" s="48">
        <f t="shared" si="18"/>
        <v>0</v>
      </c>
      <c r="AB41" s="60">
        <f t="shared" si="14"/>
        <v>224984.0330999624</v>
      </c>
      <c r="AC41" s="60">
        <f t="shared" si="15"/>
        <v>455526.09549755824</v>
      </c>
      <c r="AD41" s="60">
        <f t="shared" si="15"/>
        <v>676121.65920299361</v>
      </c>
      <c r="AE41" s="60">
        <f t="shared" si="15"/>
        <v>885270.8867567291</v>
      </c>
      <c r="AF41" s="62">
        <f t="shared" si="15"/>
        <v>1082471.8475938891</v>
      </c>
      <c r="AH41" s="77">
        <f t="shared" si="19"/>
        <v>1052165.2333570602</v>
      </c>
    </row>
    <row r="42" spans="1:38" ht="16" x14ac:dyDescent="0.2">
      <c r="A42" s="34">
        <f t="shared" si="16"/>
        <v>1010</v>
      </c>
      <c r="C42" s="67"/>
      <c r="G42" s="77">
        <v>14313.339629287659</v>
      </c>
      <c r="H42" s="48">
        <f t="shared" si="1"/>
        <v>183190</v>
      </c>
      <c r="I42" s="49">
        <f t="shared" si="2"/>
        <v>210668.49999999997</v>
      </c>
      <c r="J42" s="49">
        <f t="shared" si="13"/>
        <v>225415.29499999998</v>
      </c>
      <c r="K42" s="49">
        <f t="shared" si="13"/>
        <v>241194.36564999999</v>
      </c>
      <c r="L42" s="50">
        <f t="shared" si="13"/>
        <v>258077.9712455</v>
      </c>
      <c r="N42" s="48">
        <f t="shared" si="3"/>
        <v>180381.48599570541</v>
      </c>
      <c r="O42" s="49">
        <f t="shared" si="4"/>
        <v>201656.30631774588</v>
      </c>
      <c r="P42" s="49">
        <f t="shared" si="5"/>
        <v>212029.00895549366</v>
      </c>
      <c r="Q42" s="49">
        <f t="shared" si="6"/>
        <v>222401.43505224862</v>
      </c>
      <c r="R42" s="50">
        <f t="shared" si="7"/>
        <v>232588.04169535366</v>
      </c>
      <c r="T42" s="48">
        <f t="shared" si="17"/>
        <v>0</v>
      </c>
      <c r="U42" s="60">
        <f t="shared" si="8"/>
        <v>173572.16582740869</v>
      </c>
      <c r="V42" s="60">
        <f t="shared" si="9"/>
        <v>179670.25113632131</v>
      </c>
      <c r="W42" s="60">
        <f t="shared" si="10"/>
        <v>174918.56052306786</v>
      </c>
      <c r="X42" s="60">
        <f t="shared" si="11"/>
        <v>169884.76783526019</v>
      </c>
      <c r="Y42" s="61">
        <f t="shared" si="12"/>
        <v>164505.5226848984</v>
      </c>
      <c r="AA42" s="48">
        <f t="shared" si="18"/>
        <v>0</v>
      </c>
      <c r="AB42" s="60">
        <f t="shared" si="14"/>
        <v>173572.16582740869</v>
      </c>
      <c r="AC42" s="60">
        <f t="shared" si="15"/>
        <v>353242.41696373001</v>
      </c>
      <c r="AD42" s="60">
        <f t="shared" si="15"/>
        <v>528160.97748679784</v>
      </c>
      <c r="AE42" s="60">
        <f t="shared" si="15"/>
        <v>698045.74532205798</v>
      </c>
      <c r="AF42" s="62">
        <f t="shared" si="15"/>
        <v>862551.26800695644</v>
      </c>
      <c r="AH42" s="77">
        <f t="shared" si="19"/>
        <v>848237.92837766872</v>
      </c>
    </row>
    <row r="43" spans="1:38" ht="16" x14ac:dyDescent="0.2">
      <c r="A43" s="34">
        <f t="shared" si="16"/>
        <v>1011</v>
      </c>
      <c r="C43" s="67"/>
      <c r="G43" s="77">
        <v>24870.546738021691</v>
      </c>
      <c r="H43" s="48">
        <f t="shared" si="1"/>
        <v>162240</v>
      </c>
      <c r="I43" s="49">
        <f t="shared" si="2"/>
        <v>186576</v>
      </c>
      <c r="J43" s="49">
        <f t="shared" si="13"/>
        <v>199636.32</v>
      </c>
      <c r="K43" s="49">
        <f t="shared" si="13"/>
        <v>213610.86240000001</v>
      </c>
      <c r="L43" s="50">
        <f t="shared" si="13"/>
        <v>228563.62276800003</v>
      </c>
      <c r="N43" s="48">
        <f t="shared" si="3"/>
        <v>159300.97138353251</v>
      </c>
      <c r="O43" s="49">
        <f t="shared" si="4"/>
        <v>175006.14991775298</v>
      </c>
      <c r="P43" s="49">
        <f t="shared" si="5"/>
        <v>179196.03360513193</v>
      </c>
      <c r="Q43" s="49">
        <f t="shared" si="6"/>
        <v>183434.93034884456</v>
      </c>
      <c r="R43" s="50">
        <f t="shared" si="7"/>
        <v>187387.48154277127</v>
      </c>
      <c r="T43" s="48">
        <f t="shared" si="17"/>
        <v>0</v>
      </c>
      <c r="U43" s="60">
        <f t="shared" si="8"/>
        <v>153287.43118408558</v>
      </c>
      <c r="V43" s="60">
        <f t="shared" si="9"/>
        <v>155925.69099514611</v>
      </c>
      <c r="W43" s="60">
        <f t="shared" si="10"/>
        <v>147832.18769952579</v>
      </c>
      <c r="X43" s="60">
        <f t="shared" si="11"/>
        <v>140119.60196151398</v>
      </c>
      <c r="Y43" s="61">
        <f t="shared" si="12"/>
        <v>132535.94368440029</v>
      </c>
      <c r="AA43" s="48">
        <f t="shared" si="18"/>
        <v>0</v>
      </c>
      <c r="AB43" s="60">
        <f t="shared" si="14"/>
        <v>153287.43118408558</v>
      </c>
      <c r="AC43" s="60">
        <f t="shared" si="15"/>
        <v>309213.12217923172</v>
      </c>
      <c r="AD43" s="60">
        <f t="shared" si="15"/>
        <v>457045.30987875751</v>
      </c>
      <c r="AE43" s="60">
        <f t="shared" si="15"/>
        <v>597164.91184027144</v>
      </c>
      <c r="AF43" s="62">
        <f t="shared" si="15"/>
        <v>729700.85552467173</v>
      </c>
      <c r="AH43" s="77">
        <f t="shared" si="19"/>
        <v>704830.30878665007</v>
      </c>
    </row>
    <row r="44" spans="1:38" ht="16" x14ac:dyDescent="0.2">
      <c r="A44" s="34">
        <f t="shared" si="16"/>
        <v>1012</v>
      </c>
      <c r="C44" s="67"/>
      <c r="G44" s="77">
        <v>29560.779851295953</v>
      </c>
      <c r="H44" s="48">
        <f t="shared" si="1"/>
        <v>247300</v>
      </c>
      <c r="I44" s="49">
        <f t="shared" si="2"/>
        <v>284395</v>
      </c>
      <c r="J44" s="49">
        <f t="shared" si="13"/>
        <v>304302.65000000002</v>
      </c>
      <c r="K44" s="49">
        <f t="shared" si="13"/>
        <v>325603.83550000004</v>
      </c>
      <c r="L44" s="50">
        <f t="shared" si="13"/>
        <v>348396.10398500005</v>
      </c>
      <c r="N44" s="48">
        <f t="shared" si="3"/>
        <v>244340.57096379678</v>
      </c>
      <c r="O44" s="49">
        <f t="shared" si="4"/>
        <v>269191.26674192643</v>
      </c>
      <c r="P44" s="49">
        <f t="shared" si="5"/>
        <v>275352.40562798164</v>
      </c>
      <c r="Q44" s="49">
        <f t="shared" si="6"/>
        <v>281224.04278910288</v>
      </c>
      <c r="R44" s="50">
        <f t="shared" si="7"/>
        <v>284258.61007976218</v>
      </c>
      <c r="T44" s="48">
        <f t="shared" si="17"/>
        <v>0</v>
      </c>
      <c r="U44" s="60">
        <f t="shared" si="8"/>
        <v>235116.82403315819</v>
      </c>
      <c r="V44" s="60">
        <f t="shared" si="9"/>
        <v>239842.05295825243</v>
      </c>
      <c r="W44" s="60">
        <f t="shared" si="10"/>
        <v>227158.75844668239</v>
      </c>
      <c r="X44" s="60">
        <f t="shared" si="11"/>
        <v>214817.32439224643</v>
      </c>
      <c r="Y44" s="61">
        <f t="shared" si="12"/>
        <v>201051.22726001334</v>
      </c>
      <c r="AA44" s="48">
        <f t="shared" si="18"/>
        <v>0</v>
      </c>
      <c r="AB44" s="60">
        <f t="shared" si="14"/>
        <v>235116.82403315819</v>
      </c>
      <c r="AC44" s="60">
        <f t="shared" si="15"/>
        <v>474958.87699141062</v>
      </c>
      <c r="AD44" s="60">
        <f t="shared" si="15"/>
        <v>702117.63543809298</v>
      </c>
      <c r="AE44" s="60">
        <f t="shared" si="15"/>
        <v>916934.95983033942</v>
      </c>
      <c r="AF44" s="62">
        <f t="shared" si="15"/>
        <v>1117986.1870903526</v>
      </c>
      <c r="AH44" s="77">
        <f t="shared" si="19"/>
        <v>1088425.4072390567</v>
      </c>
    </row>
    <row r="45" spans="1:38" ht="16" x14ac:dyDescent="0.2">
      <c r="A45" s="34">
        <f t="shared" si="16"/>
        <v>1013</v>
      </c>
      <c r="C45" s="67"/>
      <c r="G45" s="77">
        <v>31722.146572439466</v>
      </c>
      <c r="H45" s="48">
        <f t="shared" si="1"/>
        <v>198360</v>
      </c>
      <c r="I45" s="49">
        <f t="shared" si="2"/>
        <v>228113.99999999997</v>
      </c>
      <c r="J45" s="49">
        <f t="shared" si="13"/>
        <v>244081.97999999998</v>
      </c>
      <c r="K45" s="49">
        <f t="shared" si="13"/>
        <v>261167.71859999999</v>
      </c>
      <c r="L45" s="50">
        <f t="shared" si="13"/>
        <v>279449.45890199998</v>
      </c>
      <c r="N45" s="48">
        <f t="shared" si="3"/>
        <v>195235.8822076286</v>
      </c>
      <c r="O45" s="49">
        <f t="shared" si="4"/>
        <v>213361.72695663982</v>
      </c>
      <c r="P45" s="49">
        <f t="shared" si="5"/>
        <v>208640.03967158793</v>
      </c>
      <c r="Q45" s="49">
        <f t="shared" si="6"/>
        <v>202440.07243465577</v>
      </c>
      <c r="R45" s="50">
        <f t="shared" si="7"/>
        <v>203433.71579018919</v>
      </c>
      <c r="T45" s="48">
        <f t="shared" si="17"/>
        <v>0</v>
      </c>
      <c r="U45" s="60">
        <f t="shared" si="8"/>
        <v>187865.81524674737</v>
      </c>
      <c r="V45" s="60">
        <f t="shared" si="9"/>
        <v>190099.46063762257</v>
      </c>
      <c r="W45" s="60">
        <f t="shared" si="10"/>
        <v>172122.746725145</v>
      </c>
      <c r="X45" s="60">
        <f t="shared" si="11"/>
        <v>154636.97299450959</v>
      </c>
      <c r="Y45" s="61">
        <f t="shared" si="12"/>
        <v>143885.16926261512</v>
      </c>
      <c r="AA45" s="48">
        <f t="shared" si="18"/>
        <v>0</v>
      </c>
      <c r="AB45" s="60">
        <f t="shared" si="14"/>
        <v>187865.81524674737</v>
      </c>
      <c r="AC45" s="60">
        <f t="shared" si="15"/>
        <v>377965.27588436997</v>
      </c>
      <c r="AD45" s="60">
        <f t="shared" si="15"/>
        <v>550088.022609515</v>
      </c>
      <c r="AE45" s="60">
        <f t="shared" si="15"/>
        <v>704724.99560402462</v>
      </c>
      <c r="AF45" s="62">
        <f t="shared" si="15"/>
        <v>848610.16486663977</v>
      </c>
      <c r="AH45" s="77">
        <f t="shared" si="19"/>
        <v>816888.0182942003</v>
      </c>
    </row>
    <row r="46" spans="1:38" ht="16" x14ac:dyDescent="0.2">
      <c r="A46" s="34">
        <f t="shared" si="16"/>
        <v>1014</v>
      </c>
      <c r="C46" s="67"/>
      <c r="G46" s="77">
        <v>28797.032846215705</v>
      </c>
      <c r="H46" s="48">
        <f t="shared" si="1"/>
        <v>210430</v>
      </c>
      <c r="I46" s="49">
        <f t="shared" si="2"/>
        <v>241994.49999999997</v>
      </c>
      <c r="J46" s="49">
        <f t="shared" si="13"/>
        <v>258934.11499999999</v>
      </c>
      <c r="K46" s="49">
        <f t="shared" si="13"/>
        <v>277059.50305</v>
      </c>
      <c r="L46" s="50">
        <f t="shared" si="13"/>
        <v>296453.66826350003</v>
      </c>
      <c r="N46" s="48">
        <f t="shared" si="3"/>
        <v>207507.29969776684</v>
      </c>
      <c r="O46" s="49">
        <f t="shared" si="4"/>
        <v>229272.84592758963</v>
      </c>
      <c r="P46" s="49">
        <f t="shared" si="5"/>
        <v>236573.24095673158</v>
      </c>
      <c r="Q46" s="49">
        <f t="shared" si="6"/>
        <v>242495.18401285386</v>
      </c>
      <c r="R46" s="50">
        <f t="shared" si="7"/>
        <v>246365.61392853808</v>
      </c>
      <c r="T46" s="48">
        <f t="shared" si="17"/>
        <v>0</v>
      </c>
      <c r="U46" s="60">
        <f t="shared" si="8"/>
        <v>199673.9922321967</v>
      </c>
      <c r="V46" s="60">
        <f t="shared" si="9"/>
        <v>204275.8322749467</v>
      </c>
      <c r="W46" s="60">
        <f t="shared" si="10"/>
        <v>195166.93008320639</v>
      </c>
      <c r="X46" s="60">
        <f t="shared" si="11"/>
        <v>185233.68802685186</v>
      </c>
      <c r="Y46" s="61">
        <f t="shared" si="12"/>
        <v>174250.1626286734</v>
      </c>
      <c r="AA46" s="48">
        <f t="shared" si="18"/>
        <v>0</v>
      </c>
      <c r="AB46" s="60">
        <f t="shared" si="14"/>
        <v>199673.9922321967</v>
      </c>
      <c r="AC46" s="60">
        <f t="shared" si="15"/>
        <v>403949.82450714341</v>
      </c>
      <c r="AD46" s="60">
        <f t="shared" si="15"/>
        <v>599116.75459034974</v>
      </c>
      <c r="AE46" s="60">
        <f t="shared" si="15"/>
        <v>784350.4426172016</v>
      </c>
      <c r="AF46" s="62">
        <f t="shared" si="15"/>
        <v>958600.60524587496</v>
      </c>
      <c r="AH46" s="77">
        <f t="shared" si="19"/>
        <v>929803.57239965932</v>
      </c>
    </row>
    <row r="47" spans="1:38" ht="16" x14ac:dyDescent="0.2">
      <c r="A47" s="34">
        <f t="shared" si="16"/>
        <v>1015</v>
      </c>
      <c r="C47" s="67"/>
      <c r="G47" s="77">
        <v>11597.363240110264</v>
      </c>
      <c r="H47" s="48">
        <f t="shared" si="1"/>
        <v>140630</v>
      </c>
      <c r="I47" s="49">
        <f t="shared" si="2"/>
        <v>161724.5</v>
      </c>
      <c r="J47" s="49">
        <f t="shared" si="13"/>
        <v>173045.215</v>
      </c>
      <c r="K47" s="49">
        <f t="shared" si="13"/>
        <v>185158.38005000001</v>
      </c>
      <c r="L47" s="50">
        <f t="shared" si="13"/>
        <v>198119.46665350001</v>
      </c>
      <c r="N47" s="48">
        <f t="shared" si="3"/>
        <v>137783.21684402297</v>
      </c>
      <c r="O47" s="49">
        <f t="shared" si="4"/>
        <v>153120.80483293123</v>
      </c>
      <c r="P47" s="49">
        <f t="shared" si="5"/>
        <v>160669.40524519631</v>
      </c>
      <c r="Q47" s="49">
        <f t="shared" si="6"/>
        <v>165752.18349652051</v>
      </c>
      <c r="R47" s="50">
        <f t="shared" si="7"/>
        <v>169721.26477710344</v>
      </c>
      <c r="T47" s="48">
        <f t="shared" si="17"/>
        <v>0</v>
      </c>
      <c r="U47" s="60">
        <f t="shared" si="8"/>
        <v>132581.96222451539</v>
      </c>
      <c r="V47" s="60">
        <f t="shared" si="9"/>
        <v>136426.44735929783</v>
      </c>
      <c r="W47" s="60">
        <f t="shared" si="10"/>
        <v>132548.18868434377</v>
      </c>
      <c r="X47" s="60">
        <f t="shared" si="11"/>
        <v>126612.36293227384</v>
      </c>
      <c r="Y47" s="61">
        <f t="shared" si="12"/>
        <v>120040.93232561574</v>
      </c>
      <c r="AA47" s="48">
        <f t="shared" si="18"/>
        <v>0</v>
      </c>
      <c r="AB47" s="60">
        <f t="shared" si="14"/>
        <v>132581.96222451539</v>
      </c>
      <c r="AC47" s="60">
        <f t="shared" si="15"/>
        <v>269008.40958381322</v>
      </c>
      <c r="AD47" s="60">
        <f>AC47+W47</f>
        <v>401556.59826815699</v>
      </c>
      <c r="AE47" s="60">
        <f t="shared" si="15"/>
        <v>528168.96120043087</v>
      </c>
      <c r="AF47" s="62">
        <f t="shared" si="15"/>
        <v>648209.89352604665</v>
      </c>
      <c r="AH47" s="77">
        <f t="shared" si="19"/>
        <v>636612.53028593643</v>
      </c>
    </row>
    <row r="48" spans="1:38" ht="16" x14ac:dyDescent="0.2">
      <c r="A48" s="34">
        <f t="shared" si="16"/>
        <v>1016</v>
      </c>
      <c r="C48" s="67"/>
      <c r="G48" s="77">
        <v>12963.914443569427</v>
      </c>
      <c r="H48" s="48">
        <f t="shared" si="1"/>
        <v>133730</v>
      </c>
      <c r="I48" s="49">
        <f t="shared" si="2"/>
        <v>153789.5</v>
      </c>
      <c r="J48" s="49">
        <f t="shared" si="13"/>
        <v>164554.76500000001</v>
      </c>
      <c r="K48" s="49">
        <f t="shared" si="13"/>
        <v>176073.59855000002</v>
      </c>
      <c r="L48" s="50">
        <f t="shared" si="13"/>
        <v>188398.75044850004</v>
      </c>
      <c r="N48" s="48">
        <f t="shared" si="3"/>
        <v>130775.8952274622</v>
      </c>
      <c r="O48" s="49">
        <f t="shared" si="4"/>
        <v>142805.6998410029</v>
      </c>
      <c r="P48" s="49">
        <f t="shared" si="5"/>
        <v>146131.77210851357</v>
      </c>
      <c r="Q48" s="49">
        <f t="shared" si="6"/>
        <v>149399.53957515268</v>
      </c>
      <c r="R48" s="50">
        <f t="shared" si="7"/>
        <v>150653.34055650479</v>
      </c>
      <c r="T48" s="48">
        <f t="shared" si="17"/>
        <v>0</v>
      </c>
      <c r="U48" s="60">
        <f t="shared" si="8"/>
        <v>125839.16385514931</v>
      </c>
      <c r="V48" s="60">
        <f t="shared" si="9"/>
        <v>127235.97105712333</v>
      </c>
      <c r="W48" s="60">
        <f t="shared" si="10"/>
        <v>120555.0096650768</v>
      </c>
      <c r="X48" s="60">
        <f t="shared" si="11"/>
        <v>114121.14355043127</v>
      </c>
      <c r="Y48" s="61">
        <f t="shared" si="12"/>
        <v>106554.51738544351</v>
      </c>
      <c r="AA48" s="48">
        <f t="shared" si="18"/>
        <v>0</v>
      </c>
      <c r="AB48" s="60">
        <f t="shared" si="14"/>
        <v>125839.16385514931</v>
      </c>
      <c r="AC48" s="60">
        <f t="shared" si="15"/>
        <v>253075.13491227262</v>
      </c>
      <c r="AD48" s="60">
        <f t="shared" si="15"/>
        <v>373630.14457734942</v>
      </c>
      <c r="AE48" s="60">
        <f t="shared" si="15"/>
        <v>487751.28812778066</v>
      </c>
      <c r="AF48" s="62">
        <f t="shared" si="15"/>
        <v>594305.80551322422</v>
      </c>
      <c r="AH48" s="77">
        <f t="shared" si="19"/>
        <v>581341.89106965484</v>
      </c>
    </row>
    <row r="49" spans="1:36" ht="16" x14ac:dyDescent="0.2">
      <c r="A49" s="34">
        <f t="shared" si="16"/>
        <v>1017</v>
      </c>
      <c r="C49" s="67"/>
      <c r="G49" s="77">
        <v>39229.535608139442</v>
      </c>
      <c r="H49" s="48">
        <f t="shared" si="1"/>
        <v>279900</v>
      </c>
      <c r="I49" s="49">
        <f t="shared" si="2"/>
        <v>321885</v>
      </c>
      <c r="J49" s="49">
        <f t="shared" si="13"/>
        <v>344416.95</v>
      </c>
      <c r="K49" s="49">
        <f t="shared" si="13"/>
        <v>368526.13650000002</v>
      </c>
      <c r="L49" s="50">
        <f t="shared" si="13"/>
        <v>394322.96605500003</v>
      </c>
      <c r="N49" s="48">
        <f t="shared" si="3"/>
        <v>276937.41440310876</v>
      </c>
      <c r="O49" s="49">
        <f t="shared" si="4"/>
        <v>306170.29587630823</v>
      </c>
      <c r="P49" s="49">
        <f t="shared" si="5"/>
        <v>314420.50465646252</v>
      </c>
      <c r="Q49" s="49">
        <f t="shared" si="6"/>
        <v>317552.76585886953</v>
      </c>
      <c r="R49" s="50">
        <f t="shared" si="7"/>
        <v>319723.67959719524</v>
      </c>
      <c r="T49" s="48">
        <f t="shared" si="17"/>
        <v>0</v>
      </c>
      <c r="U49" s="60">
        <f t="shared" si="8"/>
        <v>266483.15125718963</v>
      </c>
      <c r="V49" s="60">
        <f t="shared" si="9"/>
        <v>272789.35608341655</v>
      </c>
      <c r="W49" s="60">
        <f t="shared" si="10"/>
        <v>259388.95033457159</v>
      </c>
      <c r="X49" s="60">
        <f t="shared" si="11"/>
        <v>242567.58006397291</v>
      </c>
      <c r="Y49" s="61">
        <f t="shared" si="12"/>
        <v>226135.06112995616</v>
      </c>
      <c r="AA49" s="48">
        <f t="shared" si="18"/>
        <v>0</v>
      </c>
      <c r="AB49" s="60">
        <f t="shared" si="14"/>
        <v>266483.15125718963</v>
      </c>
      <c r="AC49" s="60">
        <f t="shared" si="15"/>
        <v>539272.50734060619</v>
      </c>
      <c r="AD49" s="60">
        <f t="shared" si="15"/>
        <v>798661.45767517784</v>
      </c>
      <c r="AE49" s="60">
        <f t="shared" si="15"/>
        <v>1041229.0377391507</v>
      </c>
      <c r="AF49" s="62">
        <f t="shared" si="15"/>
        <v>1267364.0988691067</v>
      </c>
      <c r="AH49" s="77">
        <f t="shared" si="19"/>
        <v>1228134.5632609674</v>
      </c>
    </row>
    <row r="50" spans="1:36" ht="16" x14ac:dyDescent="0.2">
      <c r="A50" s="34">
        <f t="shared" si="16"/>
        <v>1018</v>
      </c>
      <c r="C50" s="67"/>
      <c r="G50" s="77">
        <v>22405.225897155298</v>
      </c>
      <c r="H50" s="48">
        <f t="shared" si="1"/>
        <v>129550</v>
      </c>
      <c r="I50" s="49">
        <f t="shared" si="2"/>
        <v>148982.5</v>
      </c>
      <c r="J50" s="49">
        <f t="shared" ref="J50:L55" si="20">I50*1.07</f>
        <v>159411.27500000002</v>
      </c>
      <c r="K50" s="49">
        <f t="shared" si="20"/>
        <v>170570.06425000002</v>
      </c>
      <c r="L50" s="50">
        <f t="shared" si="20"/>
        <v>182509.96874750004</v>
      </c>
      <c r="N50" s="48">
        <f t="shared" si="3"/>
        <v>126565.38557683997</v>
      </c>
      <c r="O50" s="49">
        <f t="shared" si="4"/>
        <v>137783.29127851664</v>
      </c>
      <c r="P50" s="49">
        <f t="shared" si="5"/>
        <v>141290.80833489247</v>
      </c>
      <c r="Q50" s="49">
        <f t="shared" si="6"/>
        <v>142098.07219029553</v>
      </c>
      <c r="R50" s="50">
        <f t="shared" si="7"/>
        <v>141161.72068302054</v>
      </c>
      <c r="T50" s="48">
        <f t="shared" si="17"/>
        <v>0</v>
      </c>
      <c r="U50" s="60">
        <f t="shared" si="8"/>
        <v>121787.59905479554</v>
      </c>
      <c r="V50" s="60">
        <f t="shared" si="9"/>
        <v>122761.1424529077</v>
      </c>
      <c r="W50" s="60">
        <f t="shared" si="10"/>
        <v>116561.33720017428</v>
      </c>
      <c r="X50" s="60">
        <f t="shared" si="11"/>
        <v>108543.80502632608</v>
      </c>
      <c r="Y50" s="61">
        <f t="shared" si="12"/>
        <v>99841.257851408373</v>
      </c>
      <c r="AA50" s="48">
        <f t="shared" si="18"/>
        <v>0</v>
      </c>
      <c r="AB50" s="60">
        <f t="shared" si="14"/>
        <v>121787.59905479554</v>
      </c>
      <c r="AC50" s="60">
        <f t="shared" ref="AC50:AF55" si="21">AB50+V50</f>
        <v>244548.74150770326</v>
      </c>
      <c r="AD50" s="60">
        <f t="shared" si="21"/>
        <v>361110.07870787755</v>
      </c>
      <c r="AE50" s="60">
        <f t="shared" si="21"/>
        <v>469653.88373420364</v>
      </c>
      <c r="AF50" s="62">
        <f t="shared" si="21"/>
        <v>569495.14158561197</v>
      </c>
      <c r="AH50" s="77">
        <f t="shared" si="19"/>
        <v>547089.91568845662</v>
      </c>
    </row>
    <row r="51" spans="1:36" ht="16" x14ac:dyDescent="0.2">
      <c r="A51" s="34">
        <f t="shared" si="16"/>
        <v>1019</v>
      </c>
      <c r="C51" s="67"/>
      <c r="G51" s="77">
        <v>17940.022115300802</v>
      </c>
      <c r="H51" s="48">
        <f t="shared" si="1"/>
        <v>236230</v>
      </c>
      <c r="I51" s="49">
        <f t="shared" si="2"/>
        <v>271664.5</v>
      </c>
      <c r="J51" s="49">
        <f t="shared" si="20"/>
        <v>290681.01500000001</v>
      </c>
      <c r="K51" s="49">
        <f t="shared" si="20"/>
        <v>311028.68605000002</v>
      </c>
      <c r="L51" s="50">
        <f t="shared" si="20"/>
        <v>332800.69407350005</v>
      </c>
      <c r="N51" s="48">
        <f t="shared" si="3"/>
        <v>233390.63916681006</v>
      </c>
      <c r="O51" s="49">
        <f t="shared" si="4"/>
        <v>259831.29068198986</v>
      </c>
      <c r="P51" s="49">
        <f t="shared" si="5"/>
        <v>269962.5899468268</v>
      </c>
      <c r="Q51" s="49">
        <f t="shared" si="6"/>
        <v>284162.80941563955</v>
      </c>
      <c r="R51" s="50">
        <f t="shared" si="7"/>
        <v>300247.78440170805</v>
      </c>
      <c r="T51" s="48">
        <f t="shared" si="17"/>
        <v>0</v>
      </c>
      <c r="U51" s="60">
        <f t="shared" si="8"/>
        <v>224580.24724882765</v>
      </c>
      <c r="V51" s="60">
        <f t="shared" si="9"/>
        <v>231502.5703998993</v>
      </c>
      <c r="W51" s="60">
        <f t="shared" si="10"/>
        <v>222712.29706351308</v>
      </c>
      <c r="X51" s="60">
        <f t="shared" si="11"/>
        <v>217062.14662531298</v>
      </c>
      <c r="Y51" s="61">
        <f t="shared" si="12"/>
        <v>212360.09533405158</v>
      </c>
      <c r="AA51" s="48">
        <f t="shared" si="18"/>
        <v>0</v>
      </c>
      <c r="AB51" s="60">
        <f t="shared" si="14"/>
        <v>224580.24724882765</v>
      </c>
      <c r="AC51" s="60">
        <f t="shared" si="21"/>
        <v>456082.81764872698</v>
      </c>
      <c r="AD51" s="60">
        <f t="shared" si="21"/>
        <v>678795.11471224006</v>
      </c>
      <c r="AE51" s="60">
        <f t="shared" si="21"/>
        <v>895857.26133755303</v>
      </c>
      <c r="AF51" s="62">
        <f t="shared" si="21"/>
        <v>1108217.3566716046</v>
      </c>
      <c r="AH51" s="77">
        <f t="shared" si="19"/>
        <v>1090277.3345563037</v>
      </c>
    </row>
    <row r="52" spans="1:36" ht="16" x14ac:dyDescent="0.2">
      <c r="A52" s="34">
        <f t="shared" si="16"/>
        <v>1020</v>
      </c>
      <c r="C52" s="67"/>
      <c r="G52" s="77">
        <v>14724.099246022834</v>
      </c>
      <c r="H52" s="48">
        <f t="shared" si="1"/>
        <v>210370</v>
      </c>
      <c r="I52" s="49">
        <f t="shared" si="2"/>
        <v>241925.49999999997</v>
      </c>
      <c r="J52" s="49">
        <f t="shared" si="20"/>
        <v>258860.28499999997</v>
      </c>
      <c r="K52" s="49">
        <f t="shared" si="20"/>
        <v>276980.50494999997</v>
      </c>
      <c r="L52" s="50">
        <f t="shared" si="20"/>
        <v>296369.1402965</v>
      </c>
      <c r="N52" s="48">
        <f t="shared" si="3"/>
        <v>207486.74076732495</v>
      </c>
      <c r="O52" s="49">
        <f t="shared" si="4"/>
        <v>230646.9471904916</v>
      </c>
      <c r="P52" s="49">
        <f t="shared" si="5"/>
        <v>238978.49933449406</v>
      </c>
      <c r="Q52" s="49">
        <f t="shared" si="6"/>
        <v>246981.7127486917</v>
      </c>
      <c r="R52" s="50">
        <f t="shared" si="7"/>
        <v>253669.20057978132</v>
      </c>
      <c r="T52" s="48">
        <f t="shared" si="17"/>
        <v>0</v>
      </c>
      <c r="U52" s="60">
        <f t="shared" si="8"/>
        <v>199654.20939215526</v>
      </c>
      <c r="V52" s="60">
        <f t="shared" si="9"/>
        <v>205500.1189015366</v>
      </c>
      <c r="W52" s="60">
        <f t="shared" si="10"/>
        <v>197151.2073063885</v>
      </c>
      <c r="X52" s="60">
        <f t="shared" si="11"/>
        <v>188660.79222919198</v>
      </c>
      <c r="Y52" s="61">
        <f t="shared" si="12"/>
        <v>179415.86388648325</v>
      </c>
      <c r="AA52" s="48">
        <f t="shared" si="18"/>
        <v>0</v>
      </c>
      <c r="AB52" s="60">
        <f t="shared" si="14"/>
        <v>199654.20939215526</v>
      </c>
      <c r="AC52" s="60">
        <f t="shared" si="21"/>
        <v>405154.32829369185</v>
      </c>
      <c r="AD52" s="60">
        <f t="shared" si="21"/>
        <v>602305.53560008039</v>
      </c>
      <c r="AE52" s="60">
        <f t="shared" si="21"/>
        <v>790966.32782927237</v>
      </c>
      <c r="AF52" s="62">
        <f t="shared" si="21"/>
        <v>970382.19171575562</v>
      </c>
      <c r="AH52" s="77">
        <f t="shared" si="19"/>
        <v>955658.09246973274</v>
      </c>
    </row>
    <row r="53" spans="1:36" ht="16" x14ac:dyDescent="0.2">
      <c r="A53" s="34">
        <f t="shared" si="16"/>
        <v>1021</v>
      </c>
      <c r="C53" s="67"/>
      <c r="G53" s="77">
        <v>29196.850016773689</v>
      </c>
      <c r="H53" s="48">
        <f t="shared" si="1"/>
        <v>239940</v>
      </c>
      <c r="I53" s="49">
        <f t="shared" si="2"/>
        <v>275931</v>
      </c>
      <c r="J53" s="49">
        <f t="shared" si="20"/>
        <v>295246.17000000004</v>
      </c>
      <c r="K53" s="49">
        <f t="shared" si="20"/>
        <v>315913.40190000006</v>
      </c>
      <c r="L53" s="50">
        <f t="shared" si="20"/>
        <v>338027.3400330001</v>
      </c>
      <c r="N53" s="48">
        <f t="shared" si="3"/>
        <v>237025.67155022701</v>
      </c>
      <c r="O53" s="49">
        <f t="shared" si="4"/>
        <v>264718.47481904959</v>
      </c>
      <c r="P53" s="49">
        <f t="shared" si="5"/>
        <v>272158.99903803528</v>
      </c>
      <c r="Q53" s="49">
        <f t="shared" si="6"/>
        <v>278816.9408733258</v>
      </c>
      <c r="R53" s="50">
        <f t="shared" si="7"/>
        <v>279825.23397379025</v>
      </c>
      <c r="T53" s="48">
        <f t="shared" si="17"/>
        <v>0</v>
      </c>
      <c r="U53" s="60">
        <f t="shared" si="8"/>
        <v>228078.05879062563</v>
      </c>
      <c r="V53" s="60">
        <f t="shared" si="9"/>
        <v>235856.91774111951</v>
      </c>
      <c r="W53" s="60">
        <f t="shared" si="10"/>
        <v>224524.27891659344</v>
      </c>
      <c r="X53" s="60">
        <f t="shared" si="11"/>
        <v>212978.62245211945</v>
      </c>
      <c r="Y53" s="61">
        <f t="shared" si="12"/>
        <v>197915.57656939479</v>
      </c>
      <c r="AA53" s="48">
        <f t="shared" si="18"/>
        <v>0</v>
      </c>
      <c r="AB53" s="60">
        <f t="shared" si="14"/>
        <v>228078.05879062563</v>
      </c>
      <c r="AC53" s="60">
        <f t="shared" si="21"/>
        <v>463934.97653174517</v>
      </c>
      <c r="AD53" s="60">
        <f t="shared" si="21"/>
        <v>688459.25544833858</v>
      </c>
      <c r="AE53" s="60">
        <f t="shared" si="21"/>
        <v>901437.87790045806</v>
      </c>
      <c r="AF53" s="62">
        <f t="shared" si="21"/>
        <v>1099353.4544698528</v>
      </c>
      <c r="AH53" s="77">
        <f t="shared" si="19"/>
        <v>1070156.6044530792</v>
      </c>
    </row>
    <row r="54" spans="1:36" ht="16" x14ac:dyDescent="0.2">
      <c r="A54" s="34">
        <f t="shared" si="16"/>
        <v>1022</v>
      </c>
      <c r="C54" s="67"/>
      <c r="G54" s="77">
        <v>-3.3643172882985573E-14</v>
      </c>
      <c r="H54" s="48">
        <f t="shared" si="1"/>
        <v>82960</v>
      </c>
      <c r="I54" s="49">
        <f t="shared" si="2"/>
        <v>95403.999999999985</v>
      </c>
      <c r="J54" s="49">
        <f t="shared" si="20"/>
        <v>102082.27999999998</v>
      </c>
      <c r="K54" s="49">
        <f t="shared" si="20"/>
        <v>109228.03959999999</v>
      </c>
      <c r="L54" s="50">
        <f t="shared" si="20"/>
        <v>116874.00237199999</v>
      </c>
      <c r="N54" s="48">
        <f t="shared" si="3"/>
        <v>80263.8</v>
      </c>
      <c r="O54" s="49">
        <f t="shared" si="4"/>
        <v>87797.79684499999</v>
      </c>
      <c r="P54" s="49">
        <f t="shared" si="5"/>
        <v>91816.381062523971</v>
      </c>
      <c r="Q54" s="49">
        <f t="shared" si="6"/>
        <v>95136.480352017301</v>
      </c>
      <c r="R54" s="50">
        <f t="shared" si="7"/>
        <v>97946.055768566934</v>
      </c>
      <c r="T54" s="48">
        <f t="shared" si="17"/>
        <v>0</v>
      </c>
      <c r="U54" s="60">
        <f t="shared" si="8"/>
        <v>77233.877560303808</v>
      </c>
      <c r="V54" s="60">
        <f t="shared" si="9"/>
        <v>78225.434633822253</v>
      </c>
      <c r="W54" s="60">
        <f t="shared" si="10"/>
        <v>75746.188160815989</v>
      </c>
      <c r="X54" s="60">
        <f t="shared" si="11"/>
        <v>72671.468479820134</v>
      </c>
      <c r="Y54" s="61">
        <f t="shared" si="12"/>
        <v>69275.561123803855</v>
      </c>
      <c r="AA54" s="48">
        <f t="shared" si="18"/>
        <v>0</v>
      </c>
      <c r="AB54" s="60">
        <f t="shared" si="14"/>
        <v>77233.877560303808</v>
      </c>
      <c r="AC54" s="60">
        <f t="shared" si="21"/>
        <v>155459.31219412608</v>
      </c>
      <c r="AD54" s="60">
        <f t="shared" si="21"/>
        <v>231205.50035494205</v>
      </c>
      <c r="AE54" s="60">
        <f t="shared" si="21"/>
        <v>303876.96883476217</v>
      </c>
      <c r="AF54" s="62">
        <f t="shared" si="21"/>
        <v>373152.52995856601</v>
      </c>
      <c r="AH54" s="77">
        <f t="shared" si="19"/>
        <v>373152.52995856601</v>
      </c>
    </row>
    <row r="55" spans="1:36" ht="16" x14ac:dyDescent="0.2">
      <c r="A55" s="34">
        <f t="shared" si="16"/>
        <v>1023</v>
      </c>
      <c r="C55" s="67"/>
      <c r="G55" s="77">
        <v>41528.512022496689</v>
      </c>
      <c r="H55" s="48">
        <f t="shared" si="1"/>
        <v>261920</v>
      </c>
      <c r="I55" s="49">
        <f t="shared" si="2"/>
        <v>301208</v>
      </c>
      <c r="J55" s="49">
        <f t="shared" si="20"/>
        <v>322292.56</v>
      </c>
      <c r="K55" s="49">
        <f t="shared" si="20"/>
        <v>344853.0392</v>
      </c>
      <c r="L55" s="50">
        <f t="shared" si="20"/>
        <v>368992.75194400002</v>
      </c>
      <c r="N55" s="48">
        <f t="shared" si="3"/>
        <v>258915.31210358776</v>
      </c>
      <c r="O55" s="49">
        <f t="shared" si="4"/>
        <v>284806.13256296818</v>
      </c>
      <c r="P55" s="49">
        <f t="shared" si="5"/>
        <v>289800.06021310785</v>
      </c>
      <c r="Q55" s="49">
        <f t="shared" si="6"/>
        <v>291240.55431164365</v>
      </c>
      <c r="R55" s="50">
        <f t="shared" si="7"/>
        <v>289519.79532975523</v>
      </c>
      <c r="T55" s="48">
        <f t="shared" si="17"/>
        <v>0</v>
      </c>
      <c r="U55" s="60">
        <f t="shared" si="8"/>
        <v>249141.37523387058</v>
      </c>
      <c r="V55" s="60">
        <f t="shared" si="9"/>
        <v>253754.47114519431</v>
      </c>
      <c r="W55" s="60">
        <f t="shared" si="10"/>
        <v>239077.70744056863</v>
      </c>
      <c r="X55" s="60">
        <f t="shared" si="11"/>
        <v>222468.59127425321</v>
      </c>
      <c r="Y55" s="61">
        <f t="shared" si="12"/>
        <v>204772.37312453642</v>
      </c>
      <c r="AA55" s="48">
        <f t="shared" si="18"/>
        <v>0</v>
      </c>
      <c r="AB55" s="60">
        <f t="shared" si="14"/>
        <v>249141.37523387058</v>
      </c>
      <c r="AC55" s="60">
        <f t="shared" si="21"/>
        <v>502895.8463790649</v>
      </c>
      <c r="AD55" s="60">
        <f t="shared" si="21"/>
        <v>741973.55381963355</v>
      </c>
      <c r="AE55" s="60">
        <f t="shared" si="21"/>
        <v>964442.14509388676</v>
      </c>
      <c r="AF55" s="62">
        <f t="shared" si="21"/>
        <v>1169214.5182184232</v>
      </c>
      <c r="AH55" s="78">
        <f t="shared" si="19"/>
        <v>1127686.0061959266</v>
      </c>
      <c r="AI55" s="82">
        <f>SUM(AH33:AH55)</f>
        <v>20447507.440560345</v>
      </c>
      <c r="AJ55" s="83" t="s">
        <v>31</v>
      </c>
    </row>
    <row r="56" spans="1:36" x14ac:dyDescent="0.15">
      <c r="B56" s="75" t="s">
        <v>36</v>
      </c>
      <c r="C56" s="75"/>
      <c r="D56" s="75"/>
      <c r="E56" s="75"/>
      <c r="F56" s="75"/>
      <c r="G56" s="75"/>
      <c r="H56" s="75"/>
      <c r="I56" s="75"/>
      <c r="J56" s="75"/>
      <c r="K56" s="75"/>
      <c r="AG56" s="79"/>
      <c r="AH56" s="80"/>
    </row>
    <row r="57" spans="1:36" x14ac:dyDescent="0.15">
      <c r="AJ57" s="58" t="s">
        <v>31</v>
      </c>
    </row>
    <row r="58" spans="1:36" x14ac:dyDescent="0.15">
      <c r="B58" s="74" t="s">
        <v>29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AJ58" s="83" t="s">
        <v>31</v>
      </c>
    </row>
    <row r="59" spans="1:36" x14ac:dyDescent="0.15">
      <c r="AJ59" s="58" t="s">
        <v>31</v>
      </c>
    </row>
    <row r="60" spans="1:36" ht="16" x14ac:dyDescent="0.2">
      <c r="B60" s="69" t="s">
        <v>16</v>
      </c>
      <c r="C60" s="70"/>
      <c r="D60" s="70"/>
      <c r="E60" s="70"/>
      <c r="F60" s="71"/>
      <c r="H60" s="69" t="s">
        <v>26</v>
      </c>
      <c r="I60" s="70"/>
      <c r="J60" s="70"/>
      <c r="K60" s="70"/>
      <c r="L60" s="71"/>
      <c r="N60" s="69" t="s">
        <v>27</v>
      </c>
      <c r="O60" s="70"/>
      <c r="P60" s="70"/>
      <c r="Q60" s="70"/>
      <c r="R60" s="71"/>
    </row>
    <row r="61" spans="1:36" ht="34" x14ac:dyDescent="0.2">
      <c r="A61" s="36" t="s">
        <v>17</v>
      </c>
      <c r="B61" s="38" t="s">
        <v>19</v>
      </c>
      <c r="C61" s="39" t="s">
        <v>20</v>
      </c>
      <c r="D61" s="39" t="s">
        <v>21</v>
      </c>
      <c r="E61" s="39" t="s">
        <v>22</v>
      </c>
      <c r="F61" s="40" t="s">
        <v>23</v>
      </c>
      <c r="G61" s="59" t="s">
        <v>33</v>
      </c>
      <c r="H61" s="38">
        <v>1</v>
      </c>
      <c r="I61" s="39">
        <v>2</v>
      </c>
      <c r="J61" s="39">
        <v>3</v>
      </c>
      <c r="K61" s="39">
        <v>4</v>
      </c>
      <c r="L61" s="40">
        <v>5</v>
      </c>
      <c r="N61" s="38">
        <v>1</v>
      </c>
      <c r="O61" s="39">
        <v>2</v>
      </c>
      <c r="P61" s="39">
        <v>3</v>
      </c>
      <c r="Q61" s="39">
        <v>4</v>
      </c>
      <c r="R61" s="40">
        <v>5</v>
      </c>
    </row>
    <row r="62" spans="1:36" ht="16" x14ac:dyDescent="0.2">
      <c r="A62" s="34">
        <v>1001</v>
      </c>
      <c r="B62" s="42">
        <f t="shared" ref="B62:B84" si="22">C7*(0.96^(G33/1000))</f>
        <v>4.0306129821814515E-2</v>
      </c>
      <c r="C62" s="43">
        <v>5.5E-2</v>
      </c>
      <c r="D62" s="43">
        <v>0.04</v>
      </c>
      <c r="E62" s="43">
        <v>6.5000000000000002E-2</v>
      </c>
      <c r="F62" s="44">
        <v>0.06</v>
      </c>
      <c r="H62" s="53">
        <f t="shared" ref="H62:H84" si="23">1*(1-B62)</f>
        <v>0.95969387017818553</v>
      </c>
      <c r="I62" s="54">
        <f t="shared" ref="I62:I84" si="24">H62*(1-C62)</f>
        <v>0.9069107073183853</v>
      </c>
      <c r="J62" s="54">
        <f t="shared" ref="J62:J84" si="25">I62*(1-D62)</f>
        <v>0.87063427902564983</v>
      </c>
      <c r="K62" s="54">
        <f t="shared" ref="K62:K84" si="26">J62*(1-E62)</f>
        <v>0.81404305088898266</v>
      </c>
      <c r="L62" s="55">
        <f t="shared" ref="L62:L84" si="27">K62*(1-F62)</f>
        <v>0.76520046783564366</v>
      </c>
      <c r="N62" s="53">
        <f t="shared" ref="N62:N84" si="28">(1+H62)/2</f>
        <v>0.97984693508909282</v>
      </c>
      <c r="O62" s="54">
        <f t="shared" ref="O62:O84" si="29">(H62+I62)/2</f>
        <v>0.93330228874828536</v>
      </c>
      <c r="P62" s="54">
        <f t="shared" ref="P62:P84" si="30">(I62+J62)/2</f>
        <v>0.88877249317201756</v>
      </c>
      <c r="Q62" s="54">
        <f t="shared" ref="Q62:Q84" si="31">(J62+K62)/2</f>
        <v>0.84233866495731624</v>
      </c>
      <c r="R62" s="55">
        <f t="shared" ref="R62:R84" si="32">(K62+L62)/2</f>
        <v>0.78962175936231316</v>
      </c>
    </row>
    <row r="63" spans="1:36" ht="16" x14ac:dyDescent="0.2">
      <c r="A63" s="34">
        <f>A62+1</f>
        <v>1002</v>
      </c>
      <c r="B63" s="42">
        <f t="shared" si="22"/>
        <v>5.5E-2</v>
      </c>
      <c r="C63" s="43">
        <v>2.5000000000000001E-2</v>
      </c>
      <c r="D63" s="43">
        <v>0.06</v>
      </c>
      <c r="E63" s="43">
        <v>0.09</v>
      </c>
      <c r="F63" s="44">
        <v>0.11</v>
      </c>
      <c r="H63" s="53">
        <f t="shared" si="23"/>
        <v>0.94499999999999995</v>
      </c>
      <c r="I63" s="54">
        <f t="shared" si="24"/>
        <v>0.92137499999999994</v>
      </c>
      <c r="J63" s="54">
        <f t="shared" si="25"/>
        <v>0.86609249999999993</v>
      </c>
      <c r="K63" s="54">
        <f t="shared" si="26"/>
        <v>0.788144175</v>
      </c>
      <c r="L63" s="55">
        <f t="shared" si="27"/>
        <v>0.70144831575</v>
      </c>
      <c r="N63" s="53">
        <f t="shared" si="28"/>
        <v>0.97249999999999992</v>
      </c>
      <c r="O63" s="54">
        <f t="shared" si="29"/>
        <v>0.93318749999999995</v>
      </c>
      <c r="P63" s="54">
        <f t="shared" si="30"/>
        <v>0.89373374999999999</v>
      </c>
      <c r="Q63" s="54">
        <f t="shared" si="31"/>
        <v>0.82711833749999997</v>
      </c>
      <c r="R63" s="55">
        <f t="shared" si="32"/>
        <v>0.744796245375</v>
      </c>
    </row>
    <row r="64" spans="1:36" ht="16" x14ac:dyDescent="0.2">
      <c r="A64" s="34">
        <f t="shared" ref="A64:A84" si="33">A63+1</f>
        <v>1003</v>
      </c>
      <c r="B64" s="42">
        <f t="shared" si="22"/>
        <v>2.1086528225149122E-2</v>
      </c>
      <c r="C64" s="43">
        <v>5.6000000000000001E-2</v>
      </c>
      <c r="D64" s="43">
        <v>1.95E-2</v>
      </c>
      <c r="E64" s="43">
        <v>5.5E-2</v>
      </c>
      <c r="F64" s="44">
        <v>5.5E-2</v>
      </c>
      <c r="H64" s="53">
        <f t="shared" si="23"/>
        <v>0.97891347177485089</v>
      </c>
      <c r="I64" s="54">
        <f t="shared" si="24"/>
        <v>0.92409431735545922</v>
      </c>
      <c r="J64" s="54">
        <f t="shared" si="25"/>
        <v>0.9060744781670278</v>
      </c>
      <c r="K64" s="54">
        <f t="shared" si="26"/>
        <v>0.85624038186784124</v>
      </c>
      <c r="L64" s="55">
        <f t="shared" si="27"/>
        <v>0.80914716086510996</v>
      </c>
      <c r="N64" s="53">
        <f t="shared" si="28"/>
        <v>0.98945673588742544</v>
      </c>
      <c r="O64" s="54">
        <f t="shared" si="29"/>
        <v>0.95150389456515505</v>
      </c>
      <c r="P64" s="54">
        <f t="shared" si="30"/>
        <v>0.91508439776124351</v>
      </c>
      <c r="Q64" s="54">
        <f t="shared" si="31"/>
        <v>0.88115743001743452</v>
      </c>
      <c r="R64" s="55">
        <f t="shared" si="32"/>
        <v>0.8326937713664756</v>
      </c>
    </row>
    <row r="65" spans="1:18" ht="16" x14ac:dyDescent="0.2">
      <c r="A65" s="34">
        <f t="shared" si="33"/>
        <v>1004</v>
      </c>
      <c r="B65" s="42">
        <f t="shared" si="22"/>
        <v>2.85731273364839E-2</v>
      </c>
      <c r="C65" s="45">
        <v>0.05</v>
      </c>
      <c r="D65" s="43">
        <v>0.03</v>
      </c>
      <c r="E65" s="43">
        <v>1.4999999999999999E-2</v>
      </c>
      <c r="F65" s="44">
        <v>0.03</v>
      </c>
      <c r="H65" s="53">
        <f t="shared" si="23"/>
        <v>0.97142687266351613</v>
      </c>
      <c r="I65" s="54">
        <f t="shared" si="24"/>
        <v>0.92285552903034029</v>
      </c>
      <c r="J65" s="54">
        <f t="shared" si="25"/>
        <v>0.89516986315943003</v>
      </c>
      <c r="K65" s="54">
        <f t="shared" si="26"/>
        <v>0.88174231521203861</v>
      </c>
      <c r="L65" s="55">
        <f t="shared" si="27"/>
        <v>0.85529004575567746</v>
      </c>
      <c r="N65" s="53">
        <f t="shared" si="28"/>
        <v>0.98571343633175812</v>
      </c>
      <c r="O65" s="54">
        <f t="shared" si="29"/>
        <v>0.94714120084692821</v>
      </c>
      <c r="P65" s="54">
        <f t="shared" si="30"/>
        <v>0.90901269609488522</v>
      </c>
      <c r="Q65" s="54">
        <f t="shared" si="31"/>
        <v>0.88845608918573427</v>
      </c>
      <c r="R65" s="55">
        <f t="shared" si="32"/>
        <v>0.86851618048385804</v>
      </c>
    </row>
    <row r="66" spans="1:18" ht="16" x14ac:dyDescent="0.2">
      <c r="A66" s="34">
        <f t="shared" si="33"/>
        <v>1005</v>
      </c>
      <c r="B66" s="42">
        <f t="shared" si="22"/>
        <v>2.2400363428026236E-2</v>
      </c>
      <c r="C66" s="43">
        <v>5.3999999999999999E-2</v>
      </c>
      <c r="D66" s="43">
        <v>3.15E-2</v>
      </c>
      <c r="E66" s="43">
        <v>5.5E-2</v>
      </c>
      <c r="F66" s="44">
        <v>0.04</v>
      </c>
      <c r="H66" s="53">
        <f t="shared" si="23"/>
        <v>0.9775996365719738</v>
      </c>
      <c r="I66" s="54">
        <f t="shared" si="24"/>
        <v>0.9248092561970872</v>
      </c>
      <c r="J66" s="54">
        <f t="shared" si="25"/>
        <v>0.89567776462687898</v>
      </c>
      <c r="K66" s="54">
        <f t="shared" si="26"/>
        <v>0.84641548757240059</v>
      </c>
      <c r="L66" s="55">
        <f t="shared" si="27"/>
        <v>0.8125588680695045</v>
      </c>
      <c r="N66" s="53">
        <f t="shared" si="28"/>
        <v>0.98879981828598695</v>
      </c>
      <c r="O66" s="54">
        <f t="shared" si="29"/>
        <v>0.9512044463845305</v>
      </c>
      <c r="P66" s="54">
        <f t="shared" si="30"/>
        <v>0.91024351041198304</v>
      </c>
      <c r="Q66" s="54">
        <f t="shared" si="31"/>
        <v>0.87104662609963979</v>
      </c>
      <c r="R66" s="55">
        <f t="shared" si="32"/>
        <v>0.82948717782095249</v>
      </c>
    </row>
    <row r="67" spans="1:18" ht="16" x14ac:dyDescent="0.2">
      <c r="A67" s="34">
        <f t="shared" si="33"/>
        <v>1006</v>
      </c>
      <c r="B67" s="42">
        <f t="shared" si="22"/>
        <v>2.2730478754475241E-2</v>
      </c>
      <c r="C67" s="43">
        <v>5.3999999999999999E-2</v>
      </c>
      <c r="D67" s="43">
        <v>2.75E-2</v>
      </c>
      <c r="E67" s="43">
        <v>4.4999999999999998E-2</v>
      </c>
      <c r="F67" s="44">
        <v>3.5000000000000003E-2</v>
      </c>
      <c r="H67" s="53">
        <f t="shared" si="23"/>
        <v>0.9772695212455248</v>
      </c>
      <c r="I67" s="54">
        <f t="shared" si="24"/>
        <v>0.92449696709826645</v>
      </c>
      <c r="J67" s="54">
        <f t="shared" si="25"/>
        <v>0.89907330050306411</v>
      </c>
      <c r="K67" s="54">
        <f t="shared" si="26"/>
        <v>0.85861500198042617</v>
      </c>
      <c r="L67" s="55">
        <f t="shared" si="27"/>
        <v>0.82856347691111121</v>
      </c>
      <c r="N67" s="53">
        <f t="shared" si="28"/>
        <v>0.98863476062276234</v>
      </c>
      <c r="O67" s="54">
        <f t="shared" si="29"/>
        <v>0.95088324417189563</v>
      </c>
      <c r="P67" s="54">
        <f t="shared" si="30"/>
        <v>0.91178513380066528</v>
      </c>
      <c r="Q67" s="54">
        <f t="shared" si="31"/>
        <v>0.87884415124174509</v>
      </c>
      <c r="R67" s="55">
        <f t="shared" si="32"/>
        <v>0.84358923944576869</v>
      </c>
    </row>
    <row r="68" spans="1:18" ht="16" x14ac:dyDescent="0.2">
      <c r="A68" s="34">
        <f t="shared" si="33"/>
        <v>1007</v>
      </c>
      <c r="B68" s="42">
        <f t="shared" si="22"/>
        <v>2.1665303486045267E-2</v>
      </c>
      <c r="C68" s="43">
        <v>4.1000000000000002E-2</v>
      </c>
      <c r="D68" s="43">
        <v>2.35E-2</v>
      </c>
      <c r="E68" s="43">
        <v>4.4999999999999998E-2</v>
      </c>
      <c r="F68" s="44">
        <v>0.04</v>
      </c>
      <c r="H68" s="53">
        <f t="shared" si="23"/>
        <v>0.97833469651395477</v>
      </c>
      <c r="I68" s="54">
        <f t="shared" si="24"/>
        <v>0.93822297395688259</v>
      </c>
      <c r="J68" s="54">
        <f t="shared" si="25"/>
        <v>0.91617473406889594</v>
      </c>
      <c r="K68" s="54">
        <f t="shared" si="26"/>
        <v>0.8749468710357956</v>
      </c>
      <c r="L68" s="55">
        <f t="shared" si="27"/>
        <v>0.8399489961943637</v>
      </c>
      <c r="N68" s="53">
        <f t="shared" si="28"/>
        <v>0.98916734825697739</v>
      </c>
      <c r="O68" s="54">
        <f t="shared" si="29"/>
        <v>0.95827883523541868</v>
      </c>
      <c r="P68" s="54">
        <f t="shared" si="30"/>
        <v>0.92719885401288926</v>
      </c>
      <c r="Q68" s="54">
        <f t="shared" si="31"/>
        <v>0.89556080255234582</v>
      </c>
      <c r="R68" s="55">
        <f t="shared" si="32"/>
        <v>0.85744793361507965</v>
      </c>
    </row>
    <row r="69" spans="1:18" ht="16" x14ac:dyDescent="0.2">
      <c r="A69" s="34">
        <f t="shared" si="33"/>
        <v>1008</v>
      </c>
      <c r="B69" s="42">
        <f t="shared" si="22"/>
        <v>3.2107987307462948E-2</v>
      </c>
      <c r="C69" s="43">
        <v>5.8500000000000003E-2</v>
      </c>
      <c r="D69" s="43">
        <v>2.5499999999999998E-2</v>
      </c>
      <c r="E69" s="43">
        <v>8.5000000000000006E-2</v>
      </c>
      <c r="F69" s="44">
        <v>0.04</v>
      </c>
      <c r="H69" s="53">
        <f t="shared" si="23"/>
        <v>0.967892012692537</v>
      </c>
      <c r="I69" s="54">
        <f t="shared" si="24"/>
        <v>0.91127032995002355</v>
      </c>
      <c r="J69" s="54">
        <f t="shared" si="25"/>
        <v>0.888032936536298</v>
      </c>
      <c r="K69" s="54">
        <f t="shared" si="26"/>
        <v>0.81255013693071265</v>
      </c>
      <c r="L69" s="55">
        <f t="shared" si="27"/>
        <v>0.78004813145348406</v>
      </c>
      <c r="N69" s="53">
        <f t="shared" si="28"/>
        <v>0.9839460063462685</v>
      </c>
      <c r="O69" s="54">
        <f t="shared" si="29"/>
        <v>0.93958117132128027</v>
      </c>
      <c r="P69" s="54">
        <f t="shared" si="30"/>
        <v>0.89965163324316078</v>
      </c>
      <c r="Q69" s="54">
        <f t="shared" si="31"/>
        <v>0.85029153673350533</v>
      </c>
      <c r="R69" s="55">
        <f t="shared" si="32"/>
        <v>0.79629913419209841</v>
      </c>
    </row>
    <row r="70" spans="1:18" ht="16" x14ac:dyDescent="0.2">
      <c r="A70" s="34">
        <f t="shared" si="33"/>
        <v>1009</v>
      </c>
      <c r="B70" s="42">
        <f t="shared" si="22"/>
        <v>2.4667209626698879E-2</v>
      </c>
      <c r="C70" s="43">
        <v>5.0999999999999997E-2</v>
      </c>
      <c r="D70" s="43">
        <v>1.6500000000000001E-2</v>
      </c>
      <c r="E70" s="43">
        <v>7.0000000000000007E-2</v>
      </c>
      <c r="F70" s="44">
        <v>2.5000000000000001E-2</v>
      </c>
      <c r="H70" s="53">
        <f t="shared" si="23"/>
        <v>0.97533279037330112</v>
      </c>
      <c r="I70" s="54">
        <f t="shared" si="24"/>
        <v>0.92559081806426269</v>
      </c>
      <c r="J70" s="54">
        <f t="shared" si="25"/>
        <v>0.91031856956620238</v>
      </c>
      <c r="K70" s="54">
        <f t="shared" si="26"/>
        <v>0.8465962696965682</v>
      </c>
      <c r="L70" s="55">
        <f t="shared" si="27"/>
        <v>0.82543136295415398</v>
      </c>
      <c r="N70" s="53">
        <f t="shared" si="28"/>
        <v>0.98766639518665056</v>
      </c>
      <c r="O70" s="54">
        <f t="shared" si="29"/>
        <v>0.9504618042187819</v>
      </c>
      <c r="P70" s="54">
        <f t="shared" si="30"/>
        <v>0.91795469381523254</v>
      </c>
      <c r="Q70" s="54">
        <f t="shared" si="31"/>
        <v>0.87845741963138524</v>
      </c>
      <c r="R70" s="55">
        <f t="shared" si="32"/>
        <v>0.83601381632536109</v>
      </c>
    </row>
    <row r="71" spans="1:18" ht="16" x14ac:dyDescent="0.2">
      <c r="A71" s="34">
        <f t="shared" si="33"/>
        <v>1010</v>
      </c>
      <c r="B71" s="42">
        <f t="shared" si="22"/>
        <v>3.0662306941367842E-2</v>
      </c>
      <c r="C71" s="43">
        <v>2.5000000000000001E-2</v>
      </c>
      <c r="D71" s="43">
        <v>9.4999999999999998E-3</v>
      </c>
      <c r="E71" s="43">
        <v>0.03</v>
      </c>
      <c r="F71" s="44">
        <v>1.4999999999999999E-2</v>
      </c>
      <c r="H71" s="53">
        <f t="shared" si="23"/>
        <v>0.96933769305863215</v>
      </c>
      <c r="I71" s="54">
        <f t="shared" si="24"/>
        <v>0.94510425073216631</v>
      </c>
      <c r="J71" s="54">
        <f t="shared" si="25"/>
        <v>0.93612576035021078</v>
      </c>
      <c r="K71" s="54">
        <f t="shared" si="26"/>
        <v>0.90804198753970444</v>
      </c>
      <c r="L71" s="55">
        <f t="shared" si="27"/>
        <v>0.89442135772660891</v>
      </c>
      <c r="N71" s="53">
        <f t="shared" si="28"/>
        <v>0.98466884652931608</v>
      </c>
      <c r="O71" s="54">
        <f t="shared" si="29"/>
        <v>0.95722097189539923</v>
      </c>
      <c r="P71" s="54">
        <f t="shared" si="30"/>
        <v>0.9406150055411886</v>
      </c>
      <c r="Q71" s="54">
        <f t="shared" si="31"/>
        <v>0.92208387394495761</v>
      </c>
      <c r="R71" s="55">
        <f t="shared" si="32"/>
        <v>0.90123167263315662</v>
      </c>
    </row>
    <row r="72" spans="1:18" ht="16" x14ac:dyDescent="0.2">
      <c r="A72" s="34">
        <f t="shared" si="33"/>
        <v>1011</v>
      </c>
      <c r="B72" s="42">
        <f t="shared" si="22"/>
        <v>3.6230628901226324E-2</v>
      </c>
      <c r="C72" s="43">
        <v>5.3499999999999999E-2</v>
      </c>
      <c r="D72" s="43">
        <v>3.2000000000000001E-2</v>
      </c>
      <c r="E72" s="43">
        <v>5.5E-2</v>
      </c>
      <c r="F72" s="44">
        <v>3.5000000000000003E-2</v>
      </c>
      <c r="H72" s="53">
        <f t="shared" si="23"/>
        <v>0.9637693710987737</v>
      </c>
      <c r="I72" s="54">
        <f t="shared" si="24"/>
        <v>0.91220770974498933</v>
      </c>
      <c r="J72" s="54">
        <f t="shared" si="25"/>
        <v>0.88301706303314964</v>
      </c>
      <c r="K72" s="54">
        <f t="shared" si="26"/>
        <v>0.83445112456632642</v>
      </c>
      <c r="L72" s="55">
        <f t="shared" si="27"/>
        <v>0.80524533520650499</v>
      </c>
      <c r="N72" s="53">
        <f t="shared" si="28"/>
        <v>0.98188468554938679</v>
      </c>
      <c r="O72" s="54">
        <f t="shared" si="29"/>
        <v>0.93798854042188151</v>
      </c>
      <c r="P72" s="54">
        <f t="shared" si="30"/>
        <v>0.89761238638906948</v>
      </c>
      <c r="Q72" s="54">
        <f t="shared" si="31"/>
        <v>0.85873409379973809</v>
      </c>
      <c r="R72" s="55">
        <f t="shared" si="32"/>
        <v>0.8198482298864157</v>
      </c>
    </row>
    <row r="73" spans="1:18" ht="16" x14ac:dyDescent="0.2">
      <c r="A73" s="34">
        <f t="shared" si="33"/>
        <v>1012</v>
      </c>
      <c r="B73" s="42">
        <f t="shared" si="22"/>
        <v>2.393391861062039E-2</v>
      </c>
      <c r="C73" s="43">
        <v>6.0499999999999998E-2</v>
      </c>
      <c r="D73" s="43">
        <v>2.6499999999999999E-2</v>
      </c>
      <c r="E73" s="43">
        <v>6.5000000000000002E-2</v>
      </c>
      <c r="F73" s="44">
        <v>4.4999999999999998E-2</v>
      </c>
      <c r="H73" s="53">
        <f t="shared" si="23"/>
        <v>0.97606608138937956</v>
      </c>
      <c r="I73" s="54">
        <f t="shared" si="24"/>
        <v>0.91701408346532209</v>
      </c>
      <c r="J73" s="54">
        <f t="shared" si="25"/>
        <v>0.89271321025349104</v>
      </c>
      <c r="K73" s="54">
        <f t="shared" si="26"/>
        <v>0.83468685158701417</v>
      </c>
      <c r="L73" s="55">
        <f t="shared" si="27"/>
        <v>0.79712594326559849</v>
      </c>
      <c r="N73" s="53">
        <f t="shared" si="28"/>
        <v>0.98803304069468978</v>
      </c>
      <c r="O73" s="54">
        <f t="shared" si="29"/>
        <v>0.94654008242735088</v>
      </c>
      <c r="P73" s="54">
        <f t="shared" si="30"/>
        <v>0.90486364685940657</v>
      </c>
      <c r="Q73" s="54">
        <f t="shared" si="31"/>
        <v>0.8637000309202526</v>
      </c>
      <c r="R73" s="55">
        <f t="shared" si="32"/>
        <v>0.81590639742630633</v>
      </c>
    </row>
    <row r="74" spans="1:18" ht="16" x14ac:dyDescent="0.2">
      <c r="A74" s="34">
        <f t="shared" si="33"/>
        <v>1013</v>
      </c>
      <c r="B74" s="42">
        <f t="shared" si="22"/>
        <v>3.1499473607293729E-2</v>
      </c>
      <c r="C74" s="43">
        <v>6.8500000000000005E-2</v>
      </c>
      <c r="D74" s="43">
        <v>0.105</v>
      </c>
      <c r="E74" s="43">
        <v>0.08</v>
      </c>
      <c r="F74" s="44">
        <v>0.04</v>
      </c>
      <c r="H74" s="53">
        <f t="shared" si="23"/>
        <v>0.96850052639270623</v>
      </c>
      <c r="I74" s="54">
        <f t="shared" si="24"/>
        <v>0.90215824033480585</v>
      </c>
      <c r="J74" s="54">
        <f t="shared" si="25"/>
        <v>0.80743162509965127</v>
      </c>
      <c r="K74" s="54">
        <f t="shared" si="26"/>
        <v>0.74283709509167917</v>
      </c>
      <c r="L74" s="55">
        <f t="shared" si="27"/>
        <v>0.71312361128801194</v>
      </c>
      <c r="N74" s="53">
        <f t="shared" si="28"/>
        <v>0.98425026319635311</v>
      </c>
      <c r="O74" s="54">
        <f t="shared" si="29"/>
        <v>0.93532938336375604</v>
      </c>
      <c r="P74" s="54">
        <f t="shared" si="30"/>
        <v>0.85479493271722862</v>
      </c>
      <c r="Q74" s="54">
        <f t="shared" si="31"/>
        <v>0.77513436009566528</v>
      </c>
      <c r="R74" s="55">
        <f t="shared" si="32"/>
        <v>0.72798035318984555</v>
      </c>
    </row>
    <row r="75" spans="1:18" ht="16" x14ac:dyDescent="0.2">
      <c r="A75" s="34">
        <f t="shared" si="33"/>
        <v>1014</v>
      </c>
      <c r="B75" s="42">
        <f t="shared" si="22"/>
        <v>2.7778361471588391E-2</v>
      </c>
      <c r="C75" s="43">
        <v>5.0999999999999997E-2</v>
      </c>
      <c r="D75" s="43">
        <v>1.95E-2</v>
      </c>
      <c r="E75" s="43">
        <v>6.5000000000000002E-2</v>
      </c>
      <c r="F75" s="44">
        <v>3.5000000000000003E-2</v>
      </c>
      <c r="H75" s="53">
        <f t="shared" si="23"/>
        <v>0.97222163852841159</v>
      </c>
      <c r="I75" s="54">
        <f t="shared" si="24"/>
        <v>0.92263833496346259</v>
      </c>
      <c r="J75" s="54">
        <f t="shared" si="25"/>
        <v>0.9046468874316751</v>
      </c>
      <c r="K75" s="54">
        <f t="shared" si="26"/>
        <v>0.84584483974861624</v>
      </c>
      <c r="L75" s="55">
        <f t="shared" si="27"/>
        <v>0.81624027035741464</v>
      </c>
      <c r="N75" s="53">
        <f t="shared" si="28"/>
        <v>0.98611081926420585</v>
      </c>
      <c r="O75" s="54">
        <f t="shared" si="29"/>
        <v>0.94742998674593704</v>
      </c>
      <c r="P75" s="54">
        <f t="shared" si="30"/>
        <v>0.91364261119756884</v>
      </c>
      <c r="Q75" s="54">
        <f t="shared" si="31"/>
        <v>0.87524586359014567</v>
      </c>
      <c r="R75" s="55">
        <f t="shared" si="32"/>
        <v>0.83104255505301539</v>
      </c>
    </row>
    <row r="76" spans="1:18" ht="16" x14ac:dyDescent="0.2">
      <c r="A76" s="34">
        <f t="shared" si="33"/>
        <v>1015</v>
      </c>
      <c r="B76" s="42">
        <f t="shared" si="22"/>
        <v>4.0486143155472228E-2</v>
      </c>
      <c r="C76" s="43">
        <v>2.6499999999999999E-2</v>
      </c>
      <c r="D76" s="43">
        <v>1.2E-2</v>
      </c>
      <c r="E76" s="43">
        <v>0.06</v>
      </c>
      <c r="F76" s="44">
        <v>2.5000000000000001E-2</v>
      </c>
      <c r="H76" s="53">
        <f t="shared" si="23"/>
        <v>0.95951385684452772</v>
      </c>
      <c r="I76" s="54">
        <f t="shared" si="24"/>
        <v>0.93408673963814781</v>
      </c>
      <c r="J76" s="54">
        <f t="shared" si="25"/>
        <v>0.92287769876249004</v>
      </c>
      <c r="K76" s="54">
        <f t="shared" si="26"/>
        <v>0.86750503683674063</v>
      </c>
      <c r="L76" s="55">
        <f t="shared" si="27"/>
        <v>0.84581741091582208</v>
      </c>
      <c r="N76" s="53">
        <f t="shared" si="28"/>
        <v>0.97975692842226381</v>
      </c>
      <c r="O76" s="54">
        <f t="shared" si="29"/>
        <v>0.94680029824133771</v>
      </c>
      <c r="P76" s="54">
        <f t="shared" si="30"/>
        <v>0.92848221920031893</v>
      </c>
      <c r="Q76" s="54">
        <f t="shared" si="31"/>
        <v>0.89519136779961528</v>
      </c>
      <c r="R76" s="55">
        <f t="shared" si="32"/>
        <v>0.85666122387628141</v>
      </c>
    </row>
    <row r="77" spans="1:18" ht="16" x14ac:dyDescent="0.2">
      <c r="A77" s="34">
        <f t="shared" si="33"/>
        <v>1016</v>
      </c>
      <c r="B77" s="42">
        <f t="shared" si="22"/>
        <v>4.4180135684405791E-2</v>
      </c>
      <c r="C77" s="43">
        <v>5.7000000000000002E-2</v>
      </c>
      <c r="D77" s="43">
        <v>2.9499999999999998E-2</v>
      </c>
      <c r="E77" s="43">
        <v>0.06</v>
      </c>
      <c r="F77" s="44">
        <v>5.5E-2</v>
      </c>
      <c r="H77" s="53">
        <f t="shared" si="23"/>
        <v>0.95581986431559418</v>
      </c>
      <c r="I77" s="54">
        <f t="shared" si="24"/>
        <v>0.90133813204960522</v>
      </c>
      <c r="J77" s="54">
        <f t="shared" si="25"/>
        <v>0.87474865715414185</v>
      </c>
      <c r="K77" s="54">
        <f t="shared" si="26"/>
        <v>0.82226373772489325</v>
      </c>
      <c r="L77" s="55">
        <f t="shared" si="27"/>
        <v>0.77703923215002413</v>
      </c>
      <c r="N77" s="53">
        <f t="shared" si="28"/>
        <v>0.97790993215779709</v>
      </c>
      <c r="O77" s="54">
        <f t="shared" si="29"/>
        <v>0.9285789981825997</v>
      </c>
      <c r="P77" s="54">
        <f t="shared" si="30"/>
        <v>0.88804339460187354</v>
      </c>
      <c r="Q77" s="54">
        <f t="shared" si="31"/>
        <v>0.84850619743951761</v>
      </c>
      <c r="R77" s="55">
        <f t="shared" si="32"/>
        <v>0.79965148493745875</v>
      </c>
    </row>
    <row r="78" spans="1:18" ht="16" x14ac:dyDescent="0.2">
      <c r="A78" s="34">
        <f t="shared" si="33"/>
        <v>1017</v>
      </c>
      <c r="B78" s="42">
        <f t="shared" si="22"/>
        <v>2.1168886008511613E-2</v>
      </c>
      <c r="C78" s="43">
        <v>5.6500000000000002E-2</v>
      </c>
      <c r="D78" s="43">
        <v>2.3E-2</v>
      </c>
      <c r="E78" s="43">
        <v>0.09</v>
      </c>
      <c r="F78" s="44">
        <v>2.5000000000000001E-2</v>
      </c>
      <c r="H78" s="53">
        <f t="shared" si="23"/>
        <v>0.97883111399148837</v>
      </c>
      <c r="I78" s="54">
        <f t="shared" si="24"/>
        <v>0.92352715605096924</v>
      </c>
      <c r="J78" s="54">
        <f t="shared" si="25"/>
        <v>0.90228603146179698</v>
      </c>
      <c r="K78" s="54">
        <f t="shared" si="26"/>
        <v>0.8210802886302353</v>
      </c>
      <c r="L78" s="55">
        <f t="shared" si="27"/>
        <v>0.80055328141447935</v>
      </c>
      <c r="N78" s="53">
        <f t="shared" si="28"/>
        <v>0.98941555699574413</v>
      </c>
      <c r="O78" s="54">
        <f t="shared" si="29"/>
        <v>0.95117913502122886</v>
      </c>
      <c r="P78" s="54">
        <f t="shared" si="30"/>
        <v>0.91290659375638317</v>
      </c>
      <c r="Q78" s="54">
        <f t="shared" si="31"/>
        <v>0.86168316004601619</v>
      </c>
      <c r="R78" s="55">
        <f t="shared" si="32"/>
        <v>0.81081678502235732</v>
      </c>
    </row>
    <row r="79" spans="1:18" ht="16" x14ac:dyDescent="0.2">
      <c r="A79" s="34">
        <f t="shared" si="33"/>
        <v>1018</v>
      </c>
      <c r="B79" s="42">
        <f t="shared" si="22"/>
        <v>4.6076641036820146E-2</v>
      </c>
      <c r="C79" s="43">
        <v>6.0999999999999999E-2</v>
      </c>
      <c r="D79" s="43">
        <v>2.1000000000000001E-2</v>
      </c>
      <c r="E79" s="43">
        <v>0.1</v>
      </c>
      <c r="F79" s="44">
        <v>0.04</v>
      </c>
      <c r="H79" s="53">
        <f t="shared" si="23"/>
        <v>0.95392335896317981</v>
      </c>
      <c r="I79" s="54">
        <f t="shared" si="24"/>
        <v>0.89573403406642593</v>
      </c>
      <c r="J79" s="54">
        <f t="shared" si="25"/>
        <v>0.87692361935103103</v>
      </c>
      <c r="K79" s="54">
        <f t="shared" si="26"/>
        <v>0.78923125741592792</v>
      </c>
      <c r="L79" s="55">
        <f t="shared" si="27"/>
        <v>0.75766200711929077</v>
      </c>
      <c r="N79" s="53">
        <f t="shared" si="28"/>
        <v>0.97696167948158985</v>
      </c>
      <c r="O79" s="54">
        <f t="shared" si="29"/>
        <v>0.92482869651480293</v>
      </c>
      <c r="P79" s="54">
        <f t="shared" si="30"/>
        <v>0.88632882670872848</v>
      </c>
      <c r="Q79" s="54">
        <f t="shared" si="31"/>
        <v>0.83307743838347947</v>
      </c>
      <c r="R79" s="55">
        <f t="shared" si="32"/>
        <v>0.77344663226760935</v>
      </c>
    </row>
    <row r="80" spans="1:18" ht="16" x14ac:dyDescent="0.2">
      <c r="A80" s="34">
        <f t="shared" si="33"/>
        <v>1019</v>
      </c>
      <c r="B80" s="42">
        <f t="shared" si="22"/>
        <v>2.4038952149938234E-2</v>
      </c>
      <c r="C80" s="43">
        <v>0.04</v>
      </c>
      <c r="D80" s="43">
        <v>1.7500000000000002E-2</v>
      </c>
      <c r="E80" s="43">
        <v>1.4999999999999999E-2</v>
      </c>
      <c r="F80" s="44">
        <v>0.01</v>
      </c>
      <c r="H80" s="53">
        <f t="shared" si="23"/>
        <v>0.97596104785006177</v>
      </c>
      <c r="I80" s="54">
        <f t="shared" si="24"/>
        <v>0.93692260593605925</v>
      </c>
      <c r="J80" s="54">
        <f t="shared" si="25"/>
        <v>0.92052646033217822</v>
      </c>
      <c r="K80" s="54">
        <f t="shared" si="26"/>
        <v>0.90671856342719559</v>
      </c>
      <c r="L80" s="55">
        <f t="shared" si="27"/>
        <v>0.89765137779292359</v>
      </c>
      <c r="N80" s="53">
        <f t="shared" si="28"/>
        <v>0.98798052392503088</v>
      </c>
      <c r="O80" s="54">
        <f t="shared" si="29"/>
        <v>0.95644182689306056</v>
      </c>
      <c r="P80" s="54">
        <f t="shared" si="30"/>
        <v>0.92872453313411873</v>
      </c>
      <c r="Q80" s="54">
        <f t="shared" si="31"/>
        <v>0.9136225118796869</v>
      </c>
      <c r="R80" s="55">
        <f t="shared" si="32"/>
        <v>0.90218497061005953</v>
      </c>
    </row>
    <row r="81" spans="1:18" ht="16" x14ac:dyDescent="0.2">
      <c r="A81" s="34">
        <f t="shared" si="33"/>
        <v>1020</v>
      </c>
      <c r="B81" s="42">
        <f t="shared" si="22"/>
        <v>2.7411315612255058E-2</v>
      </c>
      <c r="C81" s="43">
        <v>3.95E-2</v>
      </c>
      <c r="D81" s="43">
        <v>2.35E-2</v>
      </c>
      <c r="E81" s="43">
        <v>4.4999999999999998E-2</v>
      </c>
      <c r="F81" s="44">
        <v>3.5000000000000003E-2</v>
      </c>
      <c r="H81" s="53">
        <f t="shared" si="23"/>
        <v>0.97258868438774493</v>
      </c>
      <c r="I81" s="54">
        <f t="shared" si="24"/>
        <v>0.93417143135442904</v>
      </c>
      <c r="J81" s="54">
        <f t="shared" si="25"/>
        <v>0.91221840271760002</v>
      </c>
      <c r="K81" s="54">
        <f t="shared" si="26"/>
        <v>0.87116857459530794</v>
      </c>
      <c r="L81" s="55">
        <f t="shared" si="27"/>
        <v>0.84067767448447217</v>
      </c>
      <c r="N81" s="53">
        <f t="shared" si="28"/>
        <v>0.98629434219387246</v>
      </c>
      <c r="O81" s="54">
        <f t="shared" si="29"/>
        <v>0.95338005787108693</v>
      </c>
      <c r="P81" s="54">
        <f t="shared" si="30"/>
        <v>0.92319491703601453</v>
      </c>
      <c r="Q81" s="54">
        <f t="shared" si="31"/>
        <v>0.89169348865645404</v>
      </c>
      <c r="R81" s="55">
        <f t="shared" si="32"/>
        <v>0.85592312453989006</v>
      </c>
    </row>
    <row r="82" spans="1:18" ht="16" x14ac:dyDescent="0.2">
      <c r="A82" s="34">
        <f t="shared" si="33"/>
        <v>1021</v>
      </c>
      <c r="B82" s="42">
        <f t="shared" si="22"/>
        <v>2.4292143450637654E-2</v>
      </c>
      <c r="C82" s="43">
        <v>3.3500000000000002E-2</v>
      </c>
      <c r="D82" s="43">
        <v>4.4999999999999998E-2</v>
      </c>
      <c r="E82" s="43">
        <v>0.04</v>
      </c>
      <c r="F82" s="44">
        <v>8.5000000000000006E-2</v>
      </c>
      <c r="H82" s="53">
        <f t="shared" si="23"/>
        <v>0.97570785654936232</v>
      </c>
      <c r="I82" s="54">
        <f t="shared" si="24"/>
        <v>0.94302164335495875</v>
      </c>
      <c r="J82" s="54">
        <f t="shared" si="25"/>
        <v>0.90058566940398554</v>
      </c>
      <c r="K82" s="54">
        <f t="shared" si="26"/>
        <v>0.86456224262782611</v>
      </c>
      <c r="L82" s="55">
        <f t="shared" si="27"/>
        <v>0.79107445200446092</v>
      </c>
      <c r="N82" s="53">
        <f t="shared" si="28"/>
        <v>0.98785392827468121</v>
      </c>
      <c r="O82" s="54">
        <f t="shared" si="29"/>
        <v>0.95936474995216048</v>
      </c>
      <c r="P82" s="54">
        <f t="shared" si="30"/>
        <v>0.92180365637947215</v>
      </c>
      <c r="Q82" s="54">
        <f t="shared" si="31"/>
        <v>0.88257395601590583</v>
      </c>
      <c r="R82" s="55">
        <f t="shared" si="32"/>
        <v>0.82781834731614357</v>
      </c>
    </row>
    <row r="83" spans="1:18" ht="16" x14ac:dyDescent="0.2">
      <c r="A83" s="34">
        <f t="shared" si="33"/>
        <v>1022</v>
      </c>
      <c r="B83" s="42">
        <f t="shared" si="22"/>
        <v>6.5000000000000002E-2</v>
      </c>
      <c r="C83" s="43">
        <v>3.15E-2</v>
      </c>
      <c r="D83" s="43">
        <v>1.35E-2</v>
      </c>
      <c r="E83" s="43">
        <v>0.05</v>
      </c>
      <c r="F83" s="44">
        <v>2.5000000000000001E-2</v>
      </c>
      <c r="H83" s="53">
        <f t="shared" si="23"/>
        <v>0.93500000000000005</v>
      </c>
      <c r="I83" s="54">
        <f t="shared" si="24"/>
        <v>0.90554750000000006</v>
      </c>
      <c r="J83" s="54">
        <f t="shared" si="25"/>
        <v>0.89332260875000014</v>
      </c>
      <c r="K83" s="54">
        <f t="shared" si="26"/>
        <v>0.84865647831250013</v>
      </c>
      <c r="L83" s="55">
        <f t="shared" si="27"/>
        <v>0.82744006635468759</v>
      </c>
      <c r="N83" s="53">
        <f t="shared" si="28"/>
        <v>0.96750000000000003</v>
      </c>
      <c r="O83" s="54">
        <f t="shared" si="29"/>
        <v>0.92027375</v>
      </c>
      <c r="P83" s="54">
        <f t="shared" si="30"/>
        <v>0.89943505437500004</v>
      </c>
      <c r="Q83" s="54">
        <f t="shared" si="31"/>
        <v>0.87098954353125013</v>
      </c>
      <c r="R83" s="55">
        <f t="shared" si="32"/>
        <v>0.8380482723335938</v>
      </c>
    </row>
    <row r="84" spans="1:18" ht="16" x14ac:dyDescent="0.2">
      <c r="A84" s="34">
        <f t="shared" si="33"/>
        <v>1023</v>
      </c>
      <c r="B84" s="42">
        <f t="shared" si="22"/>
        <v>2.2943554493068615E-2</v>
      </c>
      <c r="C84" s="43">
        <v>6.4500000000000002E-2</v>
      </c>
      <c r="D84" s="43">
        <v>3.2500000000000001E-2</v>
      </c>
      <c r="E84" s="43">
        <v>0.09</v>
      </c>
      <c r="F84" s="44">
        <v>0.05</v>
      </c>
      <c r="H84" s="53">
        <f t="shared" si="23"/>
        <v>0.97705644550693138</v>
      </c>
      <c r="I84" s="54">
        <f t="shared" si="24"/>
        <v>0.91403630477173425</v>
      </c>
      <c r="J84" s="54">
        <f t="shared" si="25"/>
        <v>0.88433012486665297</v>
      </c>
      <c r="K84" s="54">
        <f t="shared" si="26"/>
        <v>0.80474041362865423</v>
      </c>
      <c r="L84" s="55">
        <f t="shared" si="27"/>
        <v>0.76450339294722147</v>
      </c>
      <c r="N84" s="53">
        <f t="shared" si="28"/>
        <v>0.98852822275346575</v>
      </c>
      <c r="O84" s="54">
        <f t="shared" si="29"/>
        <v>0.94554637513933282</v>
      </c>
      <c r="P84" s="54">
        <f t="shared" si="30"/>
        <v>0.89918321481919361</v>
      </c>
      <c r="Q84" s="54">
        <f t="shared" si="31"/>
        <v>0.84453526924765354</v>
      </c>
      <c r="R84" s="55">
        <f t="shared" si="32"/>
        <v>0.78462190328793779</v>
      </c>
    </row>
  </sheetData>
  <mergeCells count="11">
    <mergeCell ref="N60:R60"/>
    <mergeCell ref="H60:L60"/>
    <mergeCell ref="B58:R58"/>
    <mergeCell ref="G3:AG3"/>
    <mergeCell ref="B56:K56"/>
    <mergeCell ref="B60:F60"/>
    <mergeCell ref="H31:L31"/>
    <mergeCell ref="N31:R31"/>
    <mergeCell ref="C5:F5"/>
    <mergeCell ref="T31:Y31"/>
    <mergeCell ref="AA31:A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 5 year CLV without Subsidy</vt:lpstr>
      <vt:lpstr>1b 5 year CLV with Subsidy</vt:lpstr>
      <vt:lpstr>Data</vt:lpstr>
      <vt:lpstr>2a Value of Each clinic, no sub</vt:lpstr>
      <vt:lpstr>2b Value of Each clinic, sub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Zettelmeyer</dc:creator>
  <cp:lastModifiedBy>Mahi Mitesh Shah</cp:lastModifiedBy>
  <cp:lastPrinted>2015-03-13T21:30:20Z</cp:lastPrinted>
  <dcterms:created xsi:type="dcterms:W3CDTF">2007-05-06T19:18:07Z</dcterms:created>
  <dcterms:modified xsi:type="dcterms:W3CDTF">2024-01-22T13:16:13Z</dcterms:modified>
</cp:coreProperties>
</file>